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ivotTables/pivotTable1.xml" ContentType="application/vnd.openxmlformats-officedocument.spreadsheetml.pivotTable+xml"/>
  <Override PartName="/xl/tables/table16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4.xml" ContentType="application/vnd.openxmlformats-officedocument.spreadsheetml.pivotTable+xml"/>
  <Override PartName="/xl/tables/table17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tables/table18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2.xml" ContentType="application/vnd.openxmlformats-officedocument.spreadsheetml.queryTable+xml"/>
  <Override PartName="/xl/tables/table21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Buku_Kerja_Ini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PUBLIC\"/>
    </mc:Choice>
  </mc:AlternateContent>
  <xr:revisionPtr revIDLastSave="0" documentId="13_ncr:1_{664D5F6D-2FE0-4AF8-AC56-B840926437A6}" xr6:coauthVersionLast="47" xr6:coauthVersionMax="47" xr10:uidLastSave="{00000000-0000-0000-0000-000000000000}"/>
  <bookViews>
    <workbookView xWindow="-103" yWindow="-103" windowWidth="25920" windowHeight="16749" tabRatio="554" xr2:uid="{5A4AAFC5-D283-45D9-8A89-E1EF2AF2BBF4}"/>
  </bookViews>
  <sheets>
    <sheet name="HOME" sheetId="109" r:id="rId1"/>
    <sheet name="Kas Tunai" sheetId="1" r:id="rId2"/>
    <sheet name="T Bank-0001" sheetId="3" r:id="rId3"/>
    <sheet name="T Bank-0002" sheetId="11" r:id="rId4"/>
    <sheet name="T Bank-0003" sheetId="12" r:id="rId5"/>
    <sheet name="T Bank-0004" sheetId="14" r:id="rId6"/>
    <sheet name="T Bank-0005" sheetId="15" r:id="rId7"/>
    <sheet name="T Bank-0006" sheetId="17" r:id="rId8"/>
    <sheet name="T Bank-0007" sheetId="69" r:id="rId9"/>
    <sheet name="T Bank-0008" sheetId="20" r:id="rId10"/>
    <sheet name="G Bank-0009" sheetId="10" r:id="rId11"/>
    <sheet name="KK Bank-0001" sheetId="21" r:id="rId12"/>
    <sheet name="KK Bank-0002" sheetId="22" r:id="rId13"/>
    <sheet name="KK Bank-0003" sheetId="23" r:id="rId14"/>
    <sheet name="KK Bank-0004" sheetId="76" r:id="rId15"/>
    <sheet name="KK Bank-0005" sheetId="77" r:id="rId16"/>
    <sheet name="Alat Bantu Aset-Liabilitas" sheetId="101" r:id="rId17"/>
    <sheet name="Aset-Liabilitas Bulanan" sheetId="99" r:id="rId18"/>
    <sheet name="Report - Arus Kas (Cashflow)" sheetId="9" r:id="rId19"/>
    <sheet name="Report - Neraca (Balance Sheet)" sheetId="85" r:id="rId20"/>
    <sheet name="Grafik Laporan" sheetId="97" r:id="rId21"/>
    <sheet name="Grafik Akun" sheetId="108" r:id="rId22"/>
    <sheet name="Budget vs Realisasi (experimen)" sheetId="113" r:id="rId23"/>
    <sheet name="COA" sheetId="2" r:id="rId24"/>
    <sheet name="Laba-Rugi" sheetId="57" state="hidden" r:id="rId25"/>
    <sheet name="Utang KK" sheetId="45" state="hidden" r:id="rId26"/>
    <sheet name="Cashflow Bulanan" sheetId="39" state="hidden" r:id="rId27"/>
    <sheet name="Pendapatan" sheetId="32" state="hidden" r:id="rId28"/>
    <sheet name="Pengeluaran" sheetId="35" state="hidden" r:id="rId29"/>
    <sheet name="Pendapatan Kumulatif" sheetId="75" state="hidden" r:id="rId30"/>
    <sheet name="Pendapatan-Pengeluaran" sheetId="37" state="hidden" r:id="rId31"/>
    <sheet name="Data Neraca" sheetId="103" state="hidden" r:id="rId32"/>
    <sheet name="Pertambahan Pengurangan Kekayaa" sheetId="104" state="hidden" r:id="rId33"/>
    <sheet name="Perubahan Aset-Liabilitas" sheetId="105" state="hidden" r:id="rId34"/>
    <sheet name="Alokasi Dana" sheetId="107" state="hidden" r:id="rId35"/>
    <sheet name="Agregasi Bulanan" sheetId="84" state="hidden" r:id="rId36"/>
    <sheet name="Cashflow Full" sheetId="100" state="hidden" r:id="rId37"/>
    <sheet name="10 Pengeluaran Terbesar" sheetId="106" state="hidden" r:id="rId38"/>
    <sheet name="10 Entitas Penerima" sheetId="110" state="hidden" r:id="rId39"/>
    <sheet name="TabelReferensi" sheetId="78" state="hidden" r:id="rId40"/>
    <sheet name="Entitas" sheetId="79" state="hidden" r:id="rId41"/>
    <sheet name="Agregasi" sheetId="8" state="hidden" r:id="rId42"/>
  </sheets>
  <definedNames>
    <definedName name="ExternalData_1" localSheetId="41" hidden="1">Agregasi!$A$1:$S$345</definedName>
    <definedName name="ExternalData_2" localSheetId="35" hidden="1">'Agregasi Bulanan'!$A$1:$J$150</definedName>
    <definedName name="ExternalData_2" localSheetId="40" hidden="1">Entitas!$A$1:$A$45</definedName>
  </definedNames>
  <calcPr calcId="191029"/>
  <pivotCaches>
    <pivotCache cacheId="0" r:id="rId43"/>
    <pivotCache cacheId="1" r:id="rId44"/>
    <pivotCache cacheId="2" r:id="rId4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8" l="1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04" i="8"/>
  <c r="U305" i="8"/>
  <c r="U306" i="8"/>
  <c r="U307" i="8"/>
  <c r="U308" i="8"/>
  <c r="U309" i="8"/>
  <c r="U310" i="8"/>
  <c r="U311" i="8"/>
  <c r="U312" i="8"/>
  <c r="U313" i="8"/>
  <c r="U314" i="8"/>
  <c r="U315" i="8"/>
  <c r="U316" i="8"/>
  <c r="U317" i="8"/>
  <c r="U318" i="8"/>
  <c r="U319" i="8"/>
  <c r="U320" i="8"/>
  <c r="U321" i="8"/>
  <c r="U322" i="8"/>
  <c r="U323" i="8"/>
  <c r="U324" i="8"/>
  <c r="U325" i="8"/>
  <c r="U326" i="8"/>
  <c r="U327" i="8"/>
  <c r="U328" i="8"/>
  <c r="U329" i="8"/>
  <c r="U330" i="8"/>
  <c r="U331" i="8"/>
  <c r="U332" i="8"/>
  <c r="U333" i="8"/>
  <c r="U334" i="8"/>
  <c r="U335" i="8"/>
  <c r="U336" i="8"/>
  <c r="U337" i="8"/>
  <c r="U338" i="8"/>
  <c r="U339" i="8"/>
  <c r="U340" i="8"/>
  <c r="U341" i="8"/>
  <c r="U342" i="8"/>
  <c r="U343" i="8"/>
  <c r="U344" i="8"/>
  <c r="U345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4" i="8"/>
  <c r="W335" i="8"/>
  <c r="W336" i="8"/>
  <c r="W337" i="8"/>
  <c r="W338" i="8"/>
  <c r="W339" i="8"/>
  <c r="W340" i="8"/>
  <c r="W341" i="8"/>
  <c r="W342" i="8"/>
  <c r="W343" i="8"/>
  <c r="W344" i="8"/>
  <c r="W345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Z301" i="8"/>
  <c r="Z302" i="8"/>
  <c r="Z303" i="8"/>
  <c r="Z304" i="8"/>
  <c r="Z305" i="8"/>
  <c r="Z306" i="8"/>
  <c r="Z307" i="8"/>
  <c r="Z308" i="8"/>
  <c r="Z309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334" i="8"/>
  <c r="Z335" i="8"/>
  <c r="Z336" i="8"/>
  <c r="Z337" i="8"/>
  <c r="Z338" i="8"/>
  <c r="Z339" i="8"/>
  <c r="Z340" i="8"/>
  <c r="Z341" i="8"/>
  <c r="Z342" i="8"/>
  <c r="Z343" i="8"/>
  <c r="Z344" i="8"/>
  <c r="Z345" i="8"/>
  <c r="K2" i="84"/>
  <c r="K3" i="84"/>
  <c r="K4" i="84"/>
  <c r="K5" i="84"/>
  <c r="K6" i="84"/>
  <c r="K7" i="84"/>
  <c r="K8" i="84"/>
  <c r="K9" i="84"/>
  <c r="K10" i="84"/>
  <c r="K11" i="84"/>
  <c r="K12" i="84"/>
  <c r="K13" i="84"/>
  <c r="K14" i="84"/>
  <c r="K15" i="84"/>
  <c r="K16" i="84"/>
  <c r="K17" i="84"/>
  <c r="K18" i="84"/>
  <c r="K19" i="84"/>
  <c r="K20" i="84"/>
  <c r="K21" i="84"/>
  <c r="K22" i="84"/>
  <c r="K23" i="84"/>
  <c r="K24" i="84"/>
  <c r="K25" i="84"/>
  <c r="K26" i="84"/>
  <c r="K27" i="84"/>
  <c r="K28" i="84"/>
  <c r="K29" i="84"/>
  <c r="K30" i="84"/>
  <c r="K31" i="84"/>
  <c r="K32" i="84"/>
  <c r="K33" i="84"/>
  <c r="K34" i="84"/>
  <c r="K35" i="84"/>
  <c r="K36" i="84"/>
  <c r="K37" i="84"/>
  <c r="K38" i="84"/>
  <c r="K39" i="84"/>
  <c r="K40" i="84"/>
  <c r="K41" i="84"/>
  <c r="K42" i="84"/>
  <c r="K43" i="84"/>
  <c r="K44" i="84"/>
  <c r="K45" i="84"/>
  <c r="K46" i="84"/>
  <c r="K47" i="84"/>
  <c r="K48" i="84"/>
  <c r="K49" i="84"/>
  <c r="K50" i="84"/>
  <c r="K51" i="84"/>
  <c r="K52" i="84"/>
  <c r="K53" i="84"/>
  <c r="K54" i="84"/>
  <c r="K55" i="84"/>
  <c r="K56" i="84"/>
  <c r="K57" i="84"/>
  <c r="K58" i="84"/>
  <c r="K59" i="84"/>
  <c r="K60" i="84"/>
  <c r="K61" i="84"/>
  <c r="K62" i="84"/>
  <c r="K63" i="84"/>
  <c r="K64" i="84"/>
  <c r="K65" i="84"/>
  <c r="K66" i="84"/>
  <c r="K67" i="84"/>
  <c r="K68" i="84"/>
  <c r="K69" i="84"/>
  <c r="K70" i="84"/>
  <c r="K71" i="84"/>
  <c r="K72" i="84"/>
  <c r="K73" i="84"/>
  <c r="K74" i="84"/>
  <c r="K75" i="84"/>
  <c r="K76" i="84"/>
  <c r="K77" i="84"/>
  <c r="K78" i="84"/>
  <c r="K79" i="84"/>
  <c r="K80" i="84"/>
  <c r="K81" i="84"/>
  <c r="K82" i="84"/>
  <c r="K83" i="84"/>
  <c r="K84" i="84"/>
  <c r="K85" i="84"/>
  <c r="K86" i="84"/>
  <c r="K87" i="84"/>
  <c r="K88" i="84"/>
  <c r="K89" i="84"/>
  <c r="K90" i="84"/>
  <c r="K91" i="84"/>
  <c r="K92" i="84"/>
  <c r="K93" i="84"/>
  <c r="K94" i="84"/>
  <c r="K95" i="84"/>
  <c r="K96" i="84"/>
  <c r="K97" i="84"/>
  <c r="K98" i="84"/>
  <c r="K99" i="84"/>
  <c r="K100" i="84"/>
  <c r="K101" i="84"/>
  <c r="K102" i="84"/>
  <c r="K103" i="84"/>
  <c r="K104" i="84"/>
  <c r="K105" i="84"/>
  <c r="K106" i="84"/>
  <c r="K107" i="84"/>
  <c r="K108" i="84"/>
  <c r="K109" i="84"/>
  <c r="K110" i="84"/>
  <c r="K111" i="84"/>
  <c r="K112" i="84"/>
  <c r="K113" i="84"/>
  <c r="K114" i="84"/>
  <c r="K115" i="84"/>
  <c r="K116" i="84"/>
  <c r="K117" i="84"/>
  <c r="K118" i="84"/>
  <c r="K119" i="84"/>
  <c r="K120" i="84"/>
  <c r="K121" i="84"/>
  <c r="K122" i="84"/>
  <c r="K123" i="84"/>
  <c r="K124" i="84"/>
  <c r="K125" i="84"/>
  <c r="K126" i="84"/>
  <c r="K127" i="84"/>
  <c r="K128" i="84"/>
  <c r="K129" i="84"/>
  <c r="K130" i="84"/>
  <c r="K131" i="84"/>
  <c r="K132" i="84"/>
  <c r="K133" i="84"/>
  <c r="K134" i="84"/>
  <c r="K135" i="84"/>
  <c r="K136" i="84"/>
  <c r="K137" i="84"/>
  <c r="K138" i="84"/>
  <c r="K139" i="84"/>
  <c r="K140" i="84"/>
  <c r="K141" i="84"/>
  <c r="K142" i="84"/>
  <c r="K143" i="84"/>
  <c r="K144" i="84"/>
  <c r="K145" i="84"/>
  <c r="K146" i="84"/>
  <c r="K147" i="84"/>
  <c r="K148" i="84"/>
  <c r="K149" i="84"/>
  <c r="K150" i="84"/>
  <c r="L2" i="84"/>
  <c r="L3" i="84"/>
  <c r="L4" i="84"/>
  <c r="L5" i="84"/>
  <c r="L6" i="84"/>
  <c r="L7" i="84"/>
  <c r="L8" i="84"/>
  <c r="L9" i="84"/>
  <c r="L10" i="84"/>
  <c r="L11" i="84"/>
  <c r="L12" i="84"/>
  <c r="L13" i="84"/>
  <c r="L14" i="84"/>
  <c r="L15" i="84"/>
  <c r="L16" i="84"/>
  <c r="L17" i="84"/>
  <c r="L18" i="84"/>
  <c r="L19" i="84"/>
  <c r="L20" i="84"/>
  <c r="L21" i="84"/>
  <c r="L22" i="84"/>
  <c r="L23" i="84"/>
  <c r="L24" i="84"/>
  <c r="L25" i="84"/>
  <c r="L26" i="84"/>
  <c r="L27" i="84"/>
  <c r="L28" i="84"/>
  <c r="L29" i="84"/>
  <c r="L30" i="84"/>
  <c r="L31" i="84"/>
  <c r="L32" i="84"/>
  <c r="L33" i="84"/>
  <c r="L34" i="84"/>
  <c r="L35" i="84"/>
  <c r="L36" i="84"/>
  <c r="L37" i="84"/>
  <c r="L38" i="84"/>
  <c r="L39" i="84"/>
  <c r="L40" i="84"/>
  <c r="L41" i="84"/>
  <c r="L42" i="84"/>
  <c r="L43" i="84"/>
  <c r="L44" i="84"/>
  <c r="L45" i="84"/>
  <c r="L46" i="84"/>
  <c r="L47" i="84"/>
  <c r="L48" i="84"/>
  <c r="L49" i="84"/>
  <c r="L50" i="84"/>
  <c r="L51" i="84"/>
  <c r="L52" i="84"/>
  <c r="L53" i="84"/>
  <c r="L54" i="84"/>
  <c r="L55" i="84"/>
  <c r="L56" i="84"/>
  <c r="L57" i="84"/>
  <c r="L58" i="84"/>
  <c r="L59" i="84"/>
  <c r="L60" i="84"/>
  <c r="L61" i="84"/>
  <c r="L62" i="84"/>
  <c r="L63" i="84"/>
  <c r="L64" i="84"/>
  <c r="L65" i="84"/>
  <c r="L66" i="84"/>
  <c r="L67" i="84"/>
  <c r="L68" i="84"/>
  <c r="L69" i="84"/>
  <c r="L70" i="84"/>
  <c r="L71" i="84"/>
  <c r="L72" i="84"/>
  <c r="L73" i="84"/>
  <c r="L74" i="84"/>
  <c r="L75" i="84"/>
  <c r="L76" i="84"/>
  <c r="L77" i="84"/>
  <c r="L78" i="84"/>
  <c r="L79" i="84"/>
  <c r="L80" i="84"/>
  <c r="L81" i="84"/>
  <c r="L82" i="84"/>
  <c r="L83" i="84"/>
  <c r="L84" i="84"/>
  <c r="L85" i="84"/>
  <c r="L86" i="84"/>
  <c r="L87" i="84"/>
  <c r="L88" i="84"/>
  <c r="L89" i="84"/>
  <c r="L90" i="84"/>
  <c r="L91" i="84"/>
  <c r="L92" i="84"/>
  <c r="L93" i="84"/>
  <c r="L94" i="84"/>
  <c r="L95" i="84"/>
  <c r="L96" i="84"/>
  <c r="L97" i="84"/>
  <c r="L98" i="84"/>
  <c r="L99" i="84"/>
  <c r="L100" i="84"/>
  <c r="L101" i="84"/>
  <c r="L102" i="84"/>
  <c r="L103" i="84"/>
  <c r="L104" i="84"/>
  <c r="L105" i="84"/>
  <c r="L106" i="84"/>
  <c r="L107" i="84"/>
  <c r="L108" i="84"/>
  <c r="L109" i="84"/>
  <c r="L110" i="84"/>
  <c r="L111" i="84"/>
  <c r="L112" i="84"/>
  <c r="L113" i="84"/>
  <c r="L114" i="84"/>
  <c r="L115" i="84"/>
  <c r="L116" i="84"/>
  <c r="L117" i="84"/>
  <c r="L118" i="84"/>
  <c r="L119" i="84"/>
  <c r="L120" i="84"/>
  <c r="L121" i="84"/>
  <c r="L122" i="84"/>
  <c r="L123" i="84"/>
  <c r="L124" i="84"/>
  <c r="L125" i="84"/>
  <c r="L126" i="84"/>
  <c r="L127" i="84"/>
  <c r="L128" i="84"/>
  <c r="L129" i="84"/>
  <c r="L130" i="84"/>
  <c r="L131" i="84"/>
  <c r="L132" i="84"/>
  <c r="L133" i="84"/>
  <c r="L134" i="84"/>
  <c r="L135" i="84"/>
  <c r="L136" i="84"/>
  <c r="L137" i="84"/>
  <c r="L138" i="84"/>
  <c r="L139" i="84"/>
  <c r="L140" i="84"/>
  <c r="L141" i="84"/>
  <c r="L142" i="84"/>
  <c r="L143" i="84"/>
  <c r="L144" i="84"/>
  <c r="L145" i="84"/>
  <c r="L146" i="84"/>
  <c r="L147" i="84"/>
  <c r="L148" i="84"/>
  <c r="L149" i="84"/>
  <c r="L150" i="84"/>
  <c r="M2" i="84"/>
  <c r="M3" i="84"/>
  <c r="M4" i="84"/>
  <c r="M5" i="84"/>
  <c r="M6" i="84"/>
  <c r="M7" i="84"/>
  <c r="M8" i="84"/>
  <c r="M9" i="84"/>
  <c r="M10" i="84"/>
  <c r="M11" i="84"/>
  <c r="M12" i="84"/>
  <c r="M13" i="84"/>
  <c r="M14" i="84"/>
  <c r="M15" i="84"/>
  <c r="M16" i="84"/>
  <c r="M17" i="84"/>
  <c r="M18" i="84"/>
  <c r="M19" i="84"/>
  <c r="M20" i="84"/>
  <c r="M21" i="84"/>
  <c r="M22" i="84"/>
  <c r="M23" i="84"/>
  <c r="M24" i="84"/>
  <c r="M25" i="84"/>
  <c r="M26" i="84"/>
  <c r="M27" i="84"/>
  <c r="M28" i="84"/>
  <c r="M29" i="84"/>
  <c r="M30" i="84"/>
  <c r="M31" i="84"/>
  <c r="M32" i="84"/>
  <c r="M33" i="84"/>
  <c r="M34" i="84"/>
  <c r="M35" i="84"/>
  <c r="M36" i="84"/>
  <c r="M37" i="84"/>
  <c r="M38" i="84"/>
  <c r="M39" i="84"/>
  <c r="M40" i="84"/>
  <c r="M41" i="84"/>
  <c r="M42" i="84"/>
  <c r="M43" i="84"/>
  <c r="M44" i="84"/>
  <c r="M45" i="84"/>
  <c r="M46" i="84"/>
  <c r="M47" i="84"/>
  <c r="M48" i="84"/>
  <c r="M49" i="84"/>
  <c r="M50" i="84"/>
  <c r="M51" i="84"/>
  <c r="M52" i="84"/>
  <c r="M53" i="84"/>
  <c r="M54" i="84"/>
  <c r="M55" i="84"/>
  <c r="M56" i="84"/>
  <c r="M57" i="84"/>
  <c r="M58" i="84"/>
  <c r="M59" i="84"/>
  <c r="M60" i="84"/>
  <c r="M61" i="84"/>
  <c r="M62" i="84"/>
  <c r="M63" i="84"/>
  <c r="M64" i="84"/>
  <c r="M65" i="84"/>
  <c r="M66" i="84"/>
  <c r="M67" i="84"/>
  <c r="M68" i="84"/>
  <c r="M69" i="84"/>
  <c r="M70" i="84"/>
  <c r="M71" i="84"/>
  <c r="M72" i="84"/>
  <c r="M73" i="84"/>
  <c r="M74" i="84"/>
  <c r="M75" i="84"/>
  <c r="M76" i="84"/>
  <c r="M77" i="84"/>
  <c r="M78" i="84"/>
  <c r="M79" i="84"/>
  <c r="M80" i="84"/>
  <c r="M81" i="84"/>
  <c r="M82" i="84"/>
  <c r="M83" i="84"/>
  <c r="M84" i="84"/>
  <c r="M85" i="84"/>
  <c r="M86" i="84"/>
  <c r="M87" i="84"/>
  <c r="M88" i="84"/>
  <c r="M89" i="84"/>
  <c r="M90" i="84"/>
  <c r="M91" i="84"/>
  <c r="M92" i="84"/>
  <c r="M93" i="84"/>
  <c r="M94" i="84"/>
  <c r="M95" i="84"/>
  <c r="M96" i="84"/>
  <c r="M97" i="84"/>
  <c r="M98" i="84"/>
  <c r="M99" i="84"/>
  <c r="M100" i="84"/>
  <c r="M101" i="84"/>
  <c r="M102" i="84"/>
  <c r="M103" i="84"/>
  <c r="M104" i="84"/>
  <c r="M105" i="84"/>
  <c r="M106" i="84"/>
  <c r="M107" i="84"/>
  <c r="M108" i="84"/>
  <c r="M109" i="84"/>
  <c r="M110" i="84"/>
  <c r="M111" i="84"/>
  <c r="M112" i="84"/>
  <c r="M113" i="84"/>
  <c r="M114" i="84"/>
  <c r="M115" i="84"/>
  <c r="M116" i="84"/>
  <c r="M117" i="84"/>
  <c r="M118" i="84"/>
  <c r="M119" i="84"/>
  <c r="M120" i="84"/>
  <c r="M121" i="84"/>
  <c r="M122" i="84"/>
  <c r="M123" i="84"/>
  <c r="M124" i="84"/>
  <c r="M125" i="84"/>
  <c r="M126" i="84"/>
  <c r="M127" i="84"/>
  <c r="M128" i="84"/>
  <c r="M129" i="84"/>
  <c r="M130" i="84"/>
  <c r="M131" i="84"/>
  <c r="M132" i="84"/>
  <c r="M133" i="84"/>
  <c r="M134" i="84"/>
  <c r="M135" i="84"/>
  <c r="M136" i="84"/>
  <c r="M137" i="84"/>
  <c r="M138" i="84"/>
  <c r="M139" i="84"/>
  <c r="M140" i="84"/>
  <c r="M141" i="84"/>
  <c r="M142" i="84"/>
  <c r="M143" i="84"/>
  <c r="M144" i="84"/>
  <c r="M145" i="84"/>
  <c r="M146" i="84"/>
  <c r="M147" i="84"/>
  <c r="M148" i="84"/>
  <c r="M149" i="84"/>
  <c r="M150" i="84"/>
  <c r="N2" i="84"/>
  <c r="N3" i="84"/>
  <c r="N4" i="84"/>
  <c r="N5" i="84"/>
  <c r="N6" i="84"/>
  <c r="N7" i="84"/>
  <c r="N8" i="84"/>
  <c r="N9" i="84"/>
  <c r="N10" i="84"/>
  <c r="N11" i="84"/>
  <c r="N12" i="84"/>
  <c r="N13" i="84"/>
  <c r="N14" i="84"/>
  <c r="N15" i="84"/>
  <c r="N16" i="84"/>
  <c r="N17" i="84"/>
  <c r="N18" i="84"/>
  <c r="N19" i="84"/>
  <c r="N20" i="84"/>
  <c r="N21" i="84"/>
  <c r="N22" i="84"/>
  <c r="N23" i="84"/>
  <c r="N24" i="84"/>
  <c r="N25" i="84"/>
  <c r="N26" i="84"/>
  <c r="N27" i="84"/>
  <c r="N28" i="84"/>
  <c r="N29" i="84"/>
  <c r="N30" i="84"/>
  <c r="N31" i="84"/>
  <c r="N32" i="84"/>
  <c r="N33" i="84"/>
  <c r="N34" i="84"/>
  <c r="N35" i="84"/>
  <c r="N36" i="84"/>
  <c r="N37" i="84"/>
  <c r="N38" i="84"/>
  <c r="N39" i="84"/>
  <c r="N40" i="84"/>
  <c r="N41" i="84"/>
  <c r="N42" i="84"/>
  <c r="N43" i="84"/>
  <c r="N44" i="84"/>
  <c r="N45" i="84"/>
  <c r="N46" i="84"/>
  <c r="N47" i="84"/>
  <c r="N48" i="84"/>
  <c r="N49" i="84"/>
  <c r="N50" i="84"/>
  <c r="N51" i="84"/>
  <c r="N52" i="84"/>
  <c r="N53" i="84"/>
  <c r="N54" i="84"/>
  <c r="N55" i="84"/>
  <c r="N56" i="84"/>
  <c r="N57" i="84"/>
  <c r="N58" i="84"/>
  <c r="N59" i="84"/>
  <c r="N60" i="84"/>
  <c r="N61" i="84"/>
  <c r="N62" i="84"/>
  <c r="N63" i="84"/>
  <c r="N64" i="84"/>
  <c r="N65" i="84"/>
  <c r="N66" i="84"/>
  <c r="N67" i="84"/>
  <c r="N68" i="84"/>
  <c r="N69" i="84"/>
  <c r="N70" i="84"/>
  <c r="N71" i="84"/>
  <c r="N72" i="84"/>
  <c r="N73" i="84"/>
  <c r="N74" i="84"/>
  <c r="N75" i="84"/>
  <c r="N76" i="84"/>
  <c r="N77" i="84"/>
  <c r="N78" i="84"/>
  <c r="N79" i="84"/>
  <c r="N80" i="84"/>
  <c r="N81" i="84"/>
  <c r="N82" i="84"/>
  <c r="N83" i="84"/>
  <c r="N84" i="84"/>
  <c r="N85" i="84"/>
  <c r="N86" i="84"/>
  <c r="N87" i="84"/>
  <c r="N88" i="84"/>
  <c r="N89" i="84"/>
  <c r="N90" i="84"/>
  <c r="N91" i="84"/>
  <c r="N92" i="84"/>
  <c r="N93" i="84"/>
  <c r="N94" i="84"/>
  <c r="N95" i="84"/>
  <c r="N96" i="84"/>
  <c r="N97" i="84"/>
  <c r="N98" i="84"/>
  <c r="N99" i="84"/>
  <c r="N100" i="84"/>
  <c r="N101" i="84"/>
  <c r="N102" i="84"/>
  <c r="N103" i="84"/>
  <c r="N104" i="84"/>
  <c r="N105" i="84"/>
  <c r="N106" i="84"/>
  <c r="N107" i="84"/>
  <c r="N108" i="84"/>
  <c r="N109" i="84"/>
  <c r="N110" i="84"/>
  <c r="N111" i="84"/>
  <c r="N112" i="84"/>
  <c r="N113" i="84"/>
  <c r="N114" i="84"/>
  <c r="N115" i="84"/>
  <c r="N116" i="84"/>
  <c r="N117" i="84"/>
  <c r="N118" i="84"/>
  <c r="N119" i="84"/>
  <c r="N120" i="84"/>
  <c r="N121" i="84"/>
  <c r="N122" i="84"/>
  <c r="N123" i="84"/>
  <c r="N124" i="84"/>
  <c r="N125" i="84"/>
  <c r="N126" i="84"/>
  <c r="N127" i="84"/>
  <c r="N128" i="84"/>
  <c r="N129" i="84"/>
  <c r="N130" i="84"/>
  <c r="N131" i="84"/>
  <c r="N132" i="84"/>
  <c r="N133" i="84"/>
  <c r="N134" i="84"/>
  <c r="N135" i="84"/>
  <c r="N136" i="84"/>
  <c r="N137" i="84"/>
  <c r="N138" i="84"/>
  <c r="N139" i="84"/>
  <c r="N140" i="84"/>
  <c r="N141" i="84"/>
  <c r="N142" i="84"/>
  <c r="N143" i="84"/>
  <c r="N144" i="84"/>
  <c r="N145" i="84"/>
  <c r="N146" i="84"/>
  <c r="N147" i="84"/>
  <c r="N148" i="84"/>
  <c r="N149" i="84"/>
  <c r="N150" i="84"/>
  <c r="O2" i="84"/>
  <c r="O3" i="84"/>
  <c r="O4" i="84"/>
  <c r="O5" i="84"/>
  <c r="O6" i="84"/>
  <c r="O7" i="84"/>
  <c r="O8" i="84"/>
  <c r="O9" i="84"/>
  <c r="O10" i="84"/>
  <c r="O11" i="84"/>
  <c r="O12" i="84"/>
  <c r="O13" i="84"/>
  <c r="O14" i="84"/>
  <c r="O15" i="84"/>
  <c r="O16" i="84"/>
  <c r="O17" i="84"/>
  <c r="O18" i="84"/>
  <c r="O19" i="84"/>
  <c r="O20" i="84"/>
  <c r="O21" i="84"/>
  <c r="O22" i="84"/>
  <c r="O23" i="84"/>
  <c r="O24" i="84"/>
  <c r="O25" i="84"/>
  <c r="O26" i="84"/>
  <c r="O27" i="84"/>
  <c r="O28" i="84"/>
  <c r="O29" i="84"/>
  <c r="O30" i="84"/>
  <c r="O31" i="84"/>
  <c r="O32" i="84"/>
  <c r="O33" i="84"/>
  <c r="O34" i="84"/>
  <c r="O35" i="84"/>
  <c r="O36" i="84"/>
  <c r="O37" i="84"/>
  <c r="O38" i="84"/>
  <c r="O39" i="84"/>
  <c r="O40" i="84"/>
  <c r="O41" i="84"/>
  <c r="O42" i="84"/>
  <c r="O43" i="84"/>
  <c r="O44" i="84"/>
  <c r="O45" i="84"/>
  <c r="O46" i="84"/>
  <c r="O47" i="84"/>
  <c r="O48" i="84"/>
  <c r="O49" i="84"/>
  <c r="O50" i="84"/>
  <c r="O51" i="84"/>
  <c r="O52" i="84"/>
  <c r="O53" i="84"/>
  <c r="O54" i="84"/>
  <c r="O55" i="84"/>
  <c r="O56" i="84"/>
  <c r="O57" i="84"/>
  <c r="O58" i="84"/>
  <c r="O59" i="84"/>
  <c r="O60" i="84"/>
  <c r="O61" i="84"/>
  <c r="O62" i="84"/>
  <c r="O63" i="84"/>
  <c r="O64" i="84"/>
  <c r="O65" i="84"/>
  <c r="O66" i="84"/>
  <c r="O67" i="84"/>
  <c r="O68" i="84"/>
  <c r="O69" i="84"/>
  <c r="O70" i="84"/>
  <c r="O71" i="84"/>
  <c r="O72" i="84"/>
  <c r="O73" i="84"/>
  <c r="O74" i="84"/>
  <c r="O75" i="84"/>
  <c r="O76" i="84"/>
  <c r="O77" i="84"/>
  <c r="O78" i="84"/>
  <c r="O79" i="84"/>
  <c r="O80" i="84"/>
  <c r="O81" i="84"/>
  <c r="O82" i="84"/>
  <c r="O83" i="84"/>
  <c r="O84" i="84"/>
  <c r="O85" i="84"/>
  <c r="O86" i="84"/>
  <c r="O87" i="84"/>
  <c r="O88" i="84"/>
  <c r="O89" i="84"/>
  <c r="O90" i="84"/>
  <c r="O91" i="84"/>
  <c r="O92" i="84"/>
  <c r="O93" i="84"/>
  <c r="O94" i="84"/>
  <c r="O95" i="84"/>
  <c r="O96" i="84"/>
  <c r="O97" i="84"/>
  <c r="O98" i="84"/>
  <c r="O99" i="84"/>
  <c r="O100" i="84"/>
  <c r="O101" i="84"/>
  <c r="O102" i="84"/>
  <c r="O103" i="84"/>
  <c r="O104" i="84"/>
  <c r="O105" i="84"/>
  <c r="O106" i="84"/>
  <c r="O107" i="84"/>
  <c r="O108" i="84"/>
  <c r="O109" i="84"/>
  <c r="O110" i="84"/>
  <c r="O111" i="84"/>
  <c r="O112" i="84"/>
  <c r="O113" i="84"/>
  <c r="O114" i="84"/>
  <c r="O115" i="84"/>
  <c r="O116" i="84"/>
  <c r="O117" i="84"/>
  <c r="O118" i="84"/>
  <c r="O119" i="84"/>
  <c r="O120" i="84"/>
  <c r="O121" i="84"/>
  <c r="O122" i="84"/>
  <c r="O123" i="84"/>
  <c r="O124" i="84"/>
  <c r="O125" i="84"/>
  <c r="O126" i="84"/>
  <c r="O127" i="84"/>
  <c r="O128" i="84"/>
  <c r="O129" i="84"/>
  <c r="O130" i="84"/>
  <c r="O131" i="84"/>
  <c r="O132" i="84"/>
  <c r="O133" i="84"/>
  <c r="O134" i="84"/>
  <c r="O135" i="84"/>
  <c r="O136" i="84"/>
  <c r="O137" i="84"/>
  <c r="O138" i="84"/>
  <c r="O139" i="84"/>
  <c r="O140" i="84"/>
  <c r="O141" i="84"/>
  <c r="O142" i="84"/>
  <c r="O143" i="84"/>
  <c r="O144" i="84"/>
  <c r="O145" i="84"/>
  <c r="O146" i="84"/>
  <c r="O147" i="84"/>
  <c r="O148" i="84"/>
  <c r="O149" i="84"/>
  <c r="O150" i="84"/>
  <c r="P2" i="84"/>
  <c r="P3" i="84"/>
  <c r="P4" i="84"/>
  <c r="P5" i="84"/>
  <c r="P6" i="84"/>
  <c r="P7" i="84"/>
  <c r="P8" i="84"/>
  <c r="P9" i="84"/>
  <c r="P10" i="84"/>
  <c r="P11" i="84"/>
  <c r="P12" i="84"/>
  <c r="P13" i="84"/>
  <c r="P14" i="84"/>
  <c r="P15" i="84"/>
  <c r="P16" i="84"/>
  <c r="P17" i="84"/>
  <c r="P18" i="84"/>
  <c r="P19" i="84"/>
  <c r="P20" i="84"/>
  <c r="P21" i="84"/>
  <c r="P22" i="84"/>
  <c r="P23" i="84"/>
  <c r="P24" i="84"/>
  <c r="P25" i="84"/>
  <c r="P26" i="84"/>
  <c r="P27" i="84"/>
  <c r="P28" i="84"/>
  <c r="P29" i="84"/>
  <c r="P30" i="84"/>
  <c r="P31" i="84"/>
  <c r="P32" i="84"/>
  <c r="P33" i="84"/>
  <c r="P34" i="84"/>
  <c r="P35" i="84"/>
  <c r="P36" i="84"/>
  <c r="P37" i="84"/>
  <c r="P38" i="84"/>
  <c r="P39" i="84"/>
  <c r="P40" i="84"/>
  <c r="P41" i="84"/>
  <c r="P42" i="84"/>
  <c r="P43" i="84"/>
  <c r="P44" i="84"/>
  <c r="P45" i="84"/>
  <c r="P46" i="84"/>
  <c r="P47" i="84"/>
  <c r="P48" i="84"/>
  <c r="P49" i="84"/>
  <c r="P50" i="84"/>
  <c r="P51" i="84"/>
  <c r="P52" i="84"/>
  <c r="P53" i="84"/>
  <c r="P54" i="84"/>
  <c r="P55" i="84"/>
  <c r="P56" i="84"/>
  <c r="P57" i="84"/>
  <c r="P58" i="84"/>
  <c r="P59" i="84"/>
  <c r="P60" i="84"/>
  <c r="P61" i="84"/>
  <c r="P62" i="84"/>
  <c r="P63" i="84"/>
  <c r="P64" i="84"/>
  <c r="P65" i="84"/>
  <c r="P66" i="84"/>
  <c r="P67" i="84"/>
  <c r="P68" i="84"/>
  <c r="P69" i="84"/>
  <c r="P70" i="84"/>
  <c r="P71" i="84"/>
  <c r="P72" i="84"/>
  <c r="P73" i="84"/>
  <c r="P74" i="84"/>
  <c r="P75" i="84"/>
  <c r="P76" i="84"/>
  <c r="P77" i="84"/>
  <c r="P78" i="84"/>
  <c r="P79" i="84"/>
  <c r="P80" i="84"/>
  <c r="P81" i="84"/>
  <c r="P82" i="84"/>
  <c r="P83" i="84"/>
  <c r="P84" i="84"/>
  <c r="P85" i="84"/>
  <c r="P86" i="84"/>
  <c r="P87" i="84"/>
  <c r="P88" i="84"/>
  <c r="P89" i="84"/>
  <c r="P90" i="84"/>
  <c r="P91" i="84"/>
  <c r="P92" i="84"/>
  <c r="P93" i="84"/>
  <c r="P94" i="84"/>
  <c r="P95" i="84"/>
  <c r="P96" i="84"/>
  <c r="P97" i="84"/>
  <c r="P98" i="84"/>
  <c r="P99" i="84"/>
  <c r="P100" i="84"/>
  <c r="P101" i="84"/>
  <c r="P102" i="84"/>
  <c r="P103" i="84"/>
  <c r="P104" i="84"/>
  <c r="P105" i="84"/>
  <c r="P106" i="84"/>
  <c r="P107" i="84"/>
  <c r="P108" i="84"/>
  <c r="P109" i="84"/>
  <c r="P110" i="84"/>
  <c r="P111" i="84"/>
  <c r="P112" i="84"/>
  <c r="P113" i="84"/>
  <c r="P114" i="84"/>
  <c r="P115" i="84"/>
  <c r="P116" i="84"/>
  <c r="P117" i="84"/>
  <c r="P118" i="84"/>
  <c r="P119" i="84"/>
  <c r="P120" i="84"/>
  <c r="P121" i="84"/>
  <c r="P122" i="84"/>
  <c r="P123" i="84"/>
  <c r="P124" i="84"/>
  <c r="P125" i="84"/>
  <c r="P126" i="84"/>
  <c r="P127" i="84"/>
  <c r="P128" i="84"/>
  <c r="P129" i="84"/>
  <c r="P130" i="84"/>
  <c r="P131" i="84"/>
  <c r="P132" i="84"/>
  <c r="P133" i="84"/>
  <c r="P134" i="84"/>
  <c r="P135" i="84"/>
  <c r="P136" i="84"/>
  <c r="P137" i="84"/>
  <c r="P138" i="84"/>
  <c r="P139" i="84"/>
  <c r="P140" i="84"/>
  <c r="P141" i="84"/>
  <c r="P142" i="84"/>
  <c r="P143" i="84"/>
  <c r="P144" i="84"/>
  <c r="P145" i="84"/>
  <c r="P146" i="84"/>
  <c r="P147" i="84"/>
  <c r="P148" i="84"/>
  <c r="P149" i="84"/>
  <c r="P150" i="84"/>
  <c r="Q2" i="84"/>
  <c r="Q3" i="84"/>
  <c r="Q4" i="84"/>
  <c r="Q5" i="84"/>
  <c r="Q6" i="84"/>
  <c r="Q7" i="84"/>
  <c r="Q8" i="84"/>
  <c r="Q9" i="84"/>
  <c r="Q10" i="84"/>
  <c r="Q11" i="84"/>
  <c r="Q12" i="84"/>
  <c r="Q13" i="84"/>
  <c r="Q14" i="84"/>
  <c r="Q15" i="84"/>
  <c r="Q16" i="84"/>
  <c r="Q17" i="84"/>
  <c r="Q18" i="84"/>
  <c r="Q19" i="84"/>
  <c r="Q20" i="84"/>
  <c r="Q21" i="84"/>
  <c r="Q22" i="84"/>
  <c r="Q23" i="84"/>
  <c r="Q24" i="84"/>
  <c r="Q25" i="84"/>
  <c r="Q26" i="84"/>
  <c r="Q27" i="84"/>
  <c r="Q28" i="84"/>
  <c r="Q29" i="84"/>
  <c r="Q30" i="84"/>
  <c r="Q31" i="84"/>
  <c r="Q32" i="84"/>
  <c r="Q33" i="84"/>
  <c r="Q34" i="84"/>
  <c r="Q35" i="84"/>
  <c r="Q36" i="84"/>
  <c r="Q37" i="84"/>
  <c r="Q38" i="84"/>
  <c r="Q39" i="84"/>
  <c r="Q40" i="84"/>
  <c r="Q41" i="84"/>
  <c r="Q42" i="84"/>
  <c r="Q43" i="84"/>
  <c r="Q44" i="84"/>
  <c r="Q45" i="84"/>
  <c r="Q46" i="84"/>
  <c r="Q47" i="84"/>
  <c r="Q48" i="84"/>
  <c r="Q49" i="84"/>
  <c r="Q50" i="84"/>
  <c r="Q51" i="84"/>
  <c r="Q52" i="84"/>
  <c r="Q53" i="84"/>
  <c r="Q54" i="84"/>
  <c r="Q55" i="84"/>
  <c r="Q56" i="84"/>
  <c r="Q57" i="84"/>
  <c r="Q58" i="84"/>
  <c r="Q59" i="84"/>
  <c r="Q60" i="84"/>
  <c r="Q61" i="84"/>
  <c r="Q62" i="84"/>
  <c r="Q63" i="84"/>
  <c r="Q64" i="84"/>
  <c r="Q65" i="84"/>
  <c r="Q66" i="84"/>
  <c r="Q67" i="84"/>
  <c r="Q68" i="84"/>
  <c r="Q69" i="84"/>
  <c r="Q70" i="84"/>
  <c r="Q71" i="84"/>
  <c r="Q72" i="84"/>
  <c r="Q73" i="84"/>
  <c r="Q74" i="84"/>
  <c r="Q75" i="84"/>
  <c r="Q76" i="84"/>
  <c r="Q77" i="84"/>
  <c r="Q78" i="84"/>
  <c r="Q79" i="84"/>
  <c r="Q80" i="84"/>
  <c r="Q81" i="84"/>
  <c r="Q82" i="84"/>
  <c r="Q83" i="84"/>
  <c r="Q84" i="84"/>
  <c r="Q85" i="84"/>
  <c r="Q86" i="84"/>
  <c r="Q87" i="84"/>
  <c r="Q88" i="84"/>
  <c r="Q89" i="84"/>
  <c r="Q90" i="84"/>
  <c r="Q91" i="84"/>
  <c r="Q92" i="84"/>
  <c r="Q93" i="84"/>
  <c r="Q94" i="84"/>
  <c r="Q95" i="84"/>
  <c r="Q96" i="84"/>
  <c r="Q97" i="84"/>
  <c r="Q98" i="84"/>
  <c r="Q99" i="84"/>
  <c r="Q100" i="84"/>
  <c r="Q101" i="84"/>
  <c r="Q102" i="84"/>
  <c r="Q103" i="84"/>
  <c r="Q104" i="84"/>
  <c r="Q105" i="84"/>
  <c r="Q106" i="84"/>
  <c r="Q107" i="84"/>
  <c r="Q108" i="84"/>
  <c r="Q109" i="84"/>
  <c r="Q110" i="84"/>
  <c r="Q111" i="84"/>
  <c r="Q112" i="84"/>
  <c r="Q113" i="84"/>
  <c r="Q114" i="84"/>
  <c r="Q115" i="84"/>
  <c r="Q116" i="84"/>
  <c r="Q117" i="84"/>
  <c r="Q118" i="84"/>
  <c r="Q119" i="84"/>
  <c r="Q120" i="84"/>
  <c r="Q121" i="84"/>
  <c r="Q122" i="84"/>
  <c r="Q123" i="84"/>
  <c r="Q124" i="84"/>
  <c r="Q125" i="84"/>
  <c r="Q126" i="84"/>
  <c r="Q127" i="84"/>
  <c r="Q128" i="84"/>
  <c r="Q129" i="84"/>
  <c r="Q130" i="84"/>
  <c r="Q131" i="84"/>
  <c r="Q132" i="84"/>
  <c r="Q133" i="84"/>
  <c r="Q134" i="84"/>
  <c r="Q135" i="84"/>
  <c r="Q136" i="84"/>
  <c r="Q137" i="84"/>
  <c r="Q138" i="84"/>
  <c r="Q139" i="84"/>
  <c r="Q140" i="84"/>
  <c r="Q141" i="84"/>
  <c r="Q142" i="84"/>
  <c r="Q143" i="84"/>
  <c r="Q144" i="84"/>
  <c r="Q145" i="84"/>
  <c r="Q146" i="84"/>
  <c r="Q147" i="84"/>
  <c r="Q148" i="84"/>
  <c r="Q149" i="84"/>
  <c r="Q150" i="84"/>
  <c r="A105" i="99"/>
  <c r="A104" i="99"/>
  <c r="A103" i="99"/>
  <c r="A102" i="99"/>
  <c r="A101" i="99"/>
  <c r="A100" i="99"/>
  <c r="A99" i="99"/>
  <c r="A98" i="99"/>
  <c r="A97" i="99"/>
  <c r="A96" i="99"/>
  <c r="A95" i="99"/>
  <c r="A94" i="99"/>
  <c r="A93" i="99"/>
  <c r="A92" i="99"/>
  <c r="A91" i="99"/>
  <c r="A90" i="99"/>
  <c r="A89" i="99"/>
  <c r="A88" i="99"/>
  <c r="A87" i="99"/>
  <c r="A86" i="99"/>
  <c r="A85" i="99"/>
  <c r="A84" i="99"/>
  <c r="A83" i="99"/>
  <c r="A82" i="99"/>
  <c r="A81" i="99"/>
  <c r="A80" i="99"/>
  <c r="A92" i="2" a="1"/>
  <c r="A92" i="2" s="1"/>
  <c r="A47" i="2" l="1" a="1"/>
  <c r="A47" i="2" s="1"/>
  <c r="A134" i="2" a="1"/>
  <c r="A134" i="2" s="1"/>
  <c r="A79" i="99"/>
  <c r="A78" i="99"/>
  <c r="A77" i="99"/>
  <c r="A76" i="99"/>
  <c r="A75" i="99"/>
  <c r="A74" i="99"/>
  <c r="A73" i="99"/>
  <c r="A72" i="99"/>
  <c r="A71" i="99"/>
  <c r="A70" i="99"/>
  <c r="A69" i="99"/>
  <c r="A68" i="99"/>
  <c r="A67" i="99"/>
  <c r="A66" i="99"/>
  <c r="A65" i="99"/>
  <c r="A64" i="99"/>
  <c r="A63" i="99"/>
  <c r="A62" i="99"/>
  <c r="A61" i="99"/>
  <c r="A60" i="99"/>
  <c r="A59" i="99"/>
  <c r="A58" i="99"/>
  <c r="A57" i="99"/>
  <c r="A56" i="99"/>
  <c r="A55" i="99"/>
  <c r="A54" i="99"/>
  <c r="A53" i="99"/>
  <c r="A52" i="99"/>
  <c r="A51" i="99"/>
  <c r="A50" i="99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8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A3" i="99"/>
  <c r="A2" i="99"/>
  <c r="A55" i="2" l="1" a="1"/>
  <c r="A55" i="2" s="1"/>
  <c r="A49" i="2" a="1"/>
  <c r="A49" i="2" s="1"/>
  <c r="H2" i="20" l="1"/>
  <c r="H2" i="69"/>
  <c r="H2" i="17"/>
  <c r="H2" i="15"/>
  <c r="A120" i="2" a="1"/>
  <c r="A120" i="2" s="1"/>
  <c r="A89" i="2" a="1"/>
  <c r="A89" i="2" s="1"/>
  <c r="A52" i="2" a="1"/>
  <c r="A52" i="2" s="1"/>
  <c r="A87" i="2" a="1"/>
  <c r="A87" i="2" s="1"/>
  <c r="A96" i="2" a="1"/>
  <c r="A96" i="2" s="1"/>
  <c r="A88" i="2" a="1"/>
  <c r="A88" i="2" s="1"/>
  <c r="A54" i="2" a="1"/>
  <c r="A54" i="2" s="1"/>
  <c r="A21" i="2" a="1"/>
  <c r="A21" i="2" s="1"/>
  <c r="A123" i="2" a="1"/>
  <c r="A123" i="2" s="1"/>
  <c r="A122" i="2" a="1"/>
  <c r="A122" i="2" s="1"/>
  <c r="A43" i="2" a="1"/>
  <c r="A43" i="2" s="1"/>
  <c r="A42" i="2" a="1"/>
  <c r="A42" i="2" s="1"/>
  <c r="A79" i="2" a="1"/>
  <c r="A79" i="2" s="1"/>
  <c r="A90" i="2" a="1"/>
  <c r="A90" i="2" s="1"/>
  <c r="A75" i="2" a="1"/>
  <c r="A75" i="2" s="1"/>
  <c r="A84" i="2" a="1"/>
  <c r="A84" i="2" s="1"/>
  <c r="A139" i="2" a="1"/>
  <c r="A139" i="2" s="1"/>
  <c r="A138" i="2" a="1"/>
  <c r="A138" i="2" s="1"/>
  <c r="A114" i="2" a="1"/>
  <c r="A114" i="2" s="1"/>
  <c r="A83" i="2" a="1"/>
  <c r="A83" i="2" s="1"/>
  <c r="A85" i="2" a="1"/>
  <c r="A85" i="2" s="1"/>
  <c r="A73" i="2" a="1"/>
  <c r="A73" i="2" s="1"/>
  <c r="A76" i="2" a="1"/>
  <c r="A76" i="2" s="1"/>
  <c r="A132" i="2" a="1"/>
  <c r="A132" i="2" s="1"/>
  <c r="A130" i="2" a="1"/>
  <c r="A130" i="2" s="1"/>
  <c r="A129" i="2" a="1"/>
  <c r="A129" i="2" s="1"/>
  <c r="A128" i="2" a="1"/>
  <c r="A128" i="2" s="1"/>
  <c r="A107" i="2" a="1"/>
  <c r="A107" i="2" s="1"/>
  <c r="A99" i="2" a="1"/>
  <c r="A99" i="2" s="1"/>
  <c r="A86" i="2" a="1"/>
  <c r="A86" i="2" s="1"/>
  <c r="A81" i="2" a="1"/>
  <c r="A81" i="2" s="1"/>
  <c r="A131" i="2" a="1"/>
  <c r="A131" i="2" s="1"/>
  <c r="A25" i="2" a="1"/>
  <c r="A25" i="2" s="1"/>
  <c r="A137" i="2" a="1"/>
  <c r="A137" i="2" s="1"/>
  <c r="A53" i="2" a="1"/>
  <c r="A53" i="2" s="1"/>
  <c r="A51" i="2" a="1"/>
  <c r="A51" i="2" s="1"/>
  <c r="A50" i="2" a="1"/>
  <c r="A50" i="2" s="1"/>
  <c r="A48" i="2" a="1"/>
  <c r="A48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46" i="2" a="1"/>
  <c r="A46" i="2" s="1"/>
  <c r="A45" i="2" a="1"/>
  <c r="A45" i="2" s="1"/>
  <c r="A44" i="2" a="1"/>
  <c r="A44" i="2" s="1"/>
  <c r="A41" i="2" a="1"/>
  <c r="A41" i="2" s="1"/>
  <c r="A40" i="2" a="1"/>
  <c r="A40" i="2" s="1"/>
  <c r="A32" i="2" a="1"/>
  <c r="A32" i="2" s="1"/>
  <c r="A31" i="2" a="1"/>
  <c r="A31" i="2" s="1"/>
  <c r="A30" i="2" a="1"/>
  <c r="A30" i="2" s="1"/>
  <c r="A29" i="2" a="1"/>
  <c r="A29" i="2" s="1"/>
  <c r="A24" i="2" a="1"/>
  <c r="A24" i="2" s="1"/>
  <c r="A4" i="2" a="1"/>
  <c r="A4" i="2" s="1"/>
  <c r="A136" i="2" a="1"/>
  <c r="A136" i="2" s="1"/>
  <c r="A135" i="2" a="1"/>
  <c r="A135" i="2" s="1"/>
  <c r="A133" i="2" a="1"/>
  <c r="A133" i="2" s="1"/>
  <c r="A127" i="2" a="1"/>
  <c r="A127" i="2" s="1"/>
  <c r="A126" i="2" a="1"/>
  <c r="A126" i="2" s="1"/>
  <c r="A125" i="2" a="1"/>
  <c r="A125" i="2" s="1"/>
  <c r="A124" i="2" a="1"/>
  <c r="A124" i="2" s="1"/>
  <c r="A121" i="2" a="1"/>
  <c r="A121" i="2" s="1"/>
  <c r="A119" i="2" a="1"/>
  <c r="A119" i="2" s="1"/>
  <c r="A118" i="2" a="1"/>
  <c r="A118" i="2" s="1"/>
  <c r="A117" i="2" a="1"/>
  <c r="A117" i="2" s="1"/>
  <c r="A116" i="2" a="1"/>
  <c r="A116" i="2" s="1"/>
  <c r="A115" i="2" a="1"/>
  <c r="A115" i="2" s="1"/>
  <c r="A113" i="2" a="1"/>
  <c r="A113" i="2" s="1"/>
  <c r="A112" i="2" a="1"/>
  <c r="A112" i="2" s="1"/>
  <c r="A111" i="2" a="1"/>
  <c r="A111" i="2" s="1"/>
  <c r="A110" i="2" a="1"/>
  <c r="A110" i="2" s="1"/>
  <c r="A109" i="2" a="1"/>
  <c r="A109" i="2" s="1"/>
  <c r="A108" i="2" a="1"/>
  <c r="A108" i="2" s="1"/>
  <c r="A106" i="2" a="1"/>
  <c r="A106" i="2" s="1"/>
  <c r="A105" i="2" a="1"/>
  <c r="A105" i="2" s="1"/>
  <c r="A104" i="2" a="1"/>
  <c r="A104" i="2" s="1"/>
  <c r="A103" i="2" a="1"/>
  <c r="A103" i="2" s="1"/>
  <c r="A102" i="2" a="1"/>
  <c r="A102" i="2" s="1"/>
  <c r="A101" i="2" a="1"/>
  <c r="A101" i="2" s="1"/>
  <c r="A100" i="2" a="1"/>
  <c r="A100" i="2" s="1"/>
  <c r="A98" i="2" a="1"/>
  <c r="A98" i="2" s="1"/>
  <c r="A97" i="2" a="1"/>
  <c r="A97" i="2" s="1"/>
  <c r="A95" i="2" a="1"/>
  <c r="A95" i="2" s="1"/>
  <c r="A94" i="2" a="1"/>
  <c r="A94" i="2" s="1"/>
  <c r="A93" i="2" a="1"/>
  <c r="A93" i="2" s="1"/>
  <c r="A91" i="2" a="1"/>
  <c r="A91" i="2" s="1"/>
  <c r="A82" i="2" a="1"/>
  <c r="A82" i="2" s="1"/>
  <c r="A80" i="2" a="1"/>
  <c r="A80" i="2" s="1"/>
  <c r="A78" i="2" a="1"/>
  <c r="A78" i="2" s="1"/>
  <c r="A77" i="2" a="1"/>
  <c r="A77" i="2" s="1"/>
  <c r="A74" i="2" a="1"/>
  <c r="A74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28" i="2" a="1"/>
  <c r="A28" i="2" s="1"/>
  <c r="A27" i="2" a="1"/>
  <c r="A27" i="2" s="1"/>
  <c r="A26" i="2" a="1"/>
  <c r="A26" i="2" s="1"/>
  <c r="A23" i="2" a="1"/>
  <c r="A23" i="2" s="1"/>
  <c r="A22" i="2" a="1"/>
  <c r="A22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3" i="2" a="1"/>
  <c r="A3" i="2" s="1"/>
  <c r="A2" i="2" a="1"/>
  <c r="A2" i="2" s="1"/>
  <c r="AB26" i="32"/>
  <c r="AB28" i="32"/>
  <c r="AB27" i="32"/>
  <c r="AB25" i="32"/>
  <c r="C100" i="99" l="1"/>
  <c r="C82" i="99"/>
  <c r="C90" i="99"/>
  <c r="C98" i="99"/>
  <c r="C101" i="99"/>
  <c r="C83" i="99"/>
  <c r="C91" i="99"/>
  <c r="C99" i="99"/>
  <c r="C89" i="99"/>
  <c r="C102" i="99"/>
  <c r="C84" i="99"/>
  <c r="C92" i="99"/>
  <c r="C103" i="99"/>
  <c r="C85" i="99"/>
  <c r="C93" i="99"/>
  <c r="C94" i="99"/>
  <c r="C104" i="99"/>
  <c r="C86" i="99"/>
  <c r="C81" i="99"/>
  <c r="C105" i="99"/>
  <c r="C87" i="99"/>
  <c r="C95" i="99"/>
  <c r="C97" i="99"/>
  <c r="C80" i="99"/>
  <c r="C88" i="99"/>
  <c r="C96" i="99"/>
  <c r="C4" i="99"/>
  <c r="C36" i="99"/>
  <c r="C60" i="99"/>
  <c r="C76" i="99"/>
  <c r="C21" i="99"/>
  <c r="C37" i="99"/>
  <c r="C61" i="99"/>
  <c r="C77" i="99"/>
  <c r="C22" i="99"/>
  <c r="C46" i="99"/>
  <c r="C70" i="99"/>
  <c r="C13" i="99"/>
  <c r="C53" i="99"/>
  <c r="C6" i="99"/>
  <c r="C38" i="99"/>
  <c r="C54" i="99"/>
  <c r="C14" i="99"/>
  <c r="C78" i="99"/>
  <c r="C7" i="99"/>
  <c r="C15" i="99"/>
  <c r="C23" i="99"/>
  <c r="C31" i="99"/>
  <c r="C39" i="99"/>
  <c r="C47" i="99"/>
  <c r="C55" i="99"/>
  <c r="C63" i="99"/>
  <c r="C71" i="99"/>
  <c r="C79" i="99"/>
  <c r="C16" i="99"/>
  <c r="C24" i="99"/>
  <c r="C32" i="99"/>
  <c r="C48" i="99"/>
  <c r="C64" i="99"/>
  <c r="C72" i="99"/>
  <c r="C17" i="99"/>
  <c r="C33" i="99"/>
  <c r="C49" i="99"/>
  <c r="C73" i="99"/>
  <c r="C18" i="99"/>
  <c r="C34" i="99"/>
  <c r="C58" i="99"/>
  <c r="C8" i="99"/>
  <c r="C40" i="99"/>
  <c r="C56" i="99"/>
  <c r="C25" i="99"/>
  <c r="C41" i="99"/>
  <c r="C65" i="99"/>
  <c r="C2" i="99"/>
  <c r="C50" i="99"/>
  <c r="C74" i="99"/>
  <c r="C9" i="99"/>
  <c r="C57" i="99"/>
  <c r="C10" i="99"/>
  <c r="C42" i="99"/>
  <c r="C66" i="99"/>
  <c r="C26" i="99"/>
  <c r="C3" i="99"/>
  <c r="C11" i="99"/>
  <c r="C19" i="99"/>
  <c r="C27" i="99"/>
  <c r="C35" i="99"/>
  <c r="C43" i="99"/>
  <c r="C51" i="99"/>
  <c r="C59" i="99"/>
  <c r="C67" i="99"/>
  <c r="C75" i="99"/>
  <c r="C12" i="99"/>
  <c r="C20" i="99"/>
  <c r="C28" i="99"/>
  <c r="C44" i="99"/>
  <c r="C52" i="99"/>
  <c r="C68" i="99"/>
  <c r="C5" i="99"/>
  <c r="C29" i="99"/>
  <c r="C45" i="99"/>
  <c r="C69" i="99"/>
  <c r="C30" i="99"/>
  <c r="C62" i="99"/>
  <c r="AG26" i="32"/>
  <c r="AF26" i="32"/>
  <c r="AH26" i="32"/>
  <c r="AD26" i="32"/>
  <c r="AE26" i="32"/>
  <c r="AC26" i="32"/>
  <c r="AE25" i="32"/>
  <c r="AC25" i="32"/>
  <c r="AD25" i="32"/>
  <c r="AH25" i="32"/>
  <c r="AF25" i="32"/>
  <c r="AG25" i="32"/>
  <c r="AD27" i="32"/>
  <c r="AH27" i="32"/>
  <c r="AG27" i="32"/>
  <c r="AC27" i="32"/>
  <c r="AF27" i="32"/>
  <c r="AE27" i="32"/>
  <c r="AF28" i="32"/>
  <c r="AE28" i="32"/>
  <c r="AC28" i="32"/>
  <c r="AH28" i="32"/>
  <c r="AG28" i="32"/>
  <c r="AD28" i="32"/>
  <c r="AJ27" i="32" l="1"/>
  <c r="AJ25" i="32"/>
  <c r="AJ26" i="32"/>
  <c r="AJ28" i="32"/>
  <c r="H3" i="15" l="1"/>
  <c r="H3" i="17" l="1"/>
  <c r="H3" i="69" l="1"/>
  <c r="H2" i="10" l="1"/>
  <c r="H3" i="10" s="1"/>
  <c r="H2" i="1" l="1"/>
  <c r="H2" i="21" l="1"/>
  <c r="H3" i="21" s="1"/>
  <c r="H4" i="21" s="1"/>
  <c r="H5" i="21" s="1"/>
  <c r="H6" i="21" s="1"/>
  <c r="H7" i="21" s="1"/>
  <c r="H8" i="21" s="1"/>
  <c r="H9" i="21" s="1"/>
  <c r="H10" i="21" s="1"/>
  <c r="H11" i="21" s="1"/>
  <c r="H12" i="21" s="1"/>
  <c r="H13" i="21" s="1"/>
  <c r="H2" i="22" l="1"/>
  <c r="H3" i="22" s="1"/>
  <c r="H4" i="22" s="1"/>
  <c r="H5" i="22" s="1"/>
  <c r="H6" i="22" s="1"/>
  <c r="H7" i="22" s="1"/>
  <c r="H8" i="22" s="1"/>
  <c r="H9" i="22" s="1"/>
  <c r="H2" i="23"/>
  <c r="H3" i="23" s="1"/>
  <c r="H4" i="23" s="1"/>
  <c r="H5" i="23" s="1"/>
  <c r="H6" i="23" s="1"/>
  <c r="H7" i="23" s="1"/>
  <c r="H8" i="23" s="1"/>
  <c r="H9" i="23" s="1"/>
  <c r="H2" i="11"/>
  <c r="H3" i="11" s="1"/>
  <c r="H4" i="11" s="1"/>
  <c r="H5" i="11" s="1"/>
  <c r="H6" i="11" s="1"/>
  <c r="H2" i="12"/>
  <c r="H3" i="12" s="1"/>
  <c r="H4" i="15"/>
  <c r="H5" i="15" s="1"/>
  <c r="H6" i="15" s="1"/>
  <c r="H7" i="15" s="1"/>
  <c r="H8" i="15" s="1"/>
  <c r="H2" i="77"/>
  <c r="H3" i="77" s="1"/>
  <c r="H4" i="77" s="1"/>
  <c r="H5" i="77" s="1"/>
  <c r="H6" i="77" s="1"/>
  <c r="H7" i="77" s="1"/>
  <c r="H8" i="77" s="1"/>
  <c r="H9" i="77" s="1"/>
  <c r="H2" i="3"/>
  <c r="H3" i="3" s="1"/>
  <c r="H4" i="3" s="1"/>
  <c r="H3" i="20"/>
  <c r="H4" i="20" s="1"/>
  <c r="H5" i="20" s="1"/>
  <c r="H6" i="20" s="1"/>
  <c r="H7" i="20" s="1"/>
  <c r="H8" i="20" s="1"/>
  <c r="H9" i="20" s="1"/>
  <c r="H10" i="20" s="1"/>
  <c r="H11" i="20" s="1"/>
  <c r="H2" i="76"/>
  <c r="H2" i="14"/>
  <c r="H3" i="14" s="1"/>
  <c r="H4" i="14" s="1"/>
  <c r="H5" i="14" s="1"/>
  <c r="H6" i="14" s="1"/>
  <c r="H7" i="14" s="1"/>
  <c r="H8" i="14" s="1"/>
  <c r="H9" i="14" s="1"/>
  <c r="H10" i="14" s="1"/>
  <c r="H11" i="14" s="1"/>
  <c r="H12" i="14" s="1"/>
  <c r="H4" i="17"/>
  <c r="H5" i="17" s="1"/>
  <c r="H6" i="17" s="1"/>
  <c r="H4" i="69"/>
  <c r="H5" i="69" s="1"/>
  <c r="H6" i="69" s="1"/>
  <c r="H4" i="10" l="1"/>
  <c r="H5" i="10" s="1"/>
  <c r="H6" i="10" s="1"/>
  <c r="H7" i="10" s="1"/>
  <c r="H7" i="11"/>
  <c r="H8" i="11" s="1"/>
  <c r="H9" i="11" s="1"/>
  <c r="H10" i="11" s="1"/>
  <c r="H11" i="11" s="1"/>
  <c r="H4" i="12"/>
  <c r="H5" i="12" s="1"/>
  <c r="H6" i="12" s="1"/>
  <c r="H7" i="12" s="1"/>
  <c r="H8" i="12" s="1"/>
  <c r="H9" i="12" s="1"/>
  <c r="H3" i="1"/>
  <c r="H4" i="1" s="1"/>
  <c r="H5" i="1" s="1"/>
  <c r="H6" i="1" s="1"/>
  <c r="H3" i="76"/>
  <c r="H4" i="76" s="1"/>
  <c r="H5" i="76" s="1"/>
  <c r="H6" i="76" s="1"/>
  <c r="H7" i="76" s="1"/>
  <c r="H8" i="76" s="1"/>
  <c r="H9" i="76" s="1"/>
  <c r="H10" i="76" s="1"/>
  <c r="H11" i="76" s="1"/>
  <c r="H12" i="76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interval="10" name="Kueri - Agregasi" description="Sambungan ke kueri 'Agregasi' pada workbook." type="5" refreshedVersion="8" background="1" refreshOnLoad="1" saveData="1">
    <dbPr connection="Provider=Microsoft.Mashup.OleDb.1;Data Source=$Workbook$;Location=Agregasi;Extended Properties=&quot;&quot;" command="SELECT * FROM [Agregasi]"/>
  </connection>
  <connection id="2" xr16:uid="{E41E31B4-AA54-47CA-AFA0-0F2E911C0102}" keepAlive="1" name="Kueri - Agregasi Bulanan" description="Sambungan ke kueri 'Agregasi Bulanan' pada workbook." type="5" refreshedVersion="8" background="1" saveData="1">
    <dbPr connection="Provider=Microsoft.Mashup.OleDb.1;Data Source=$Workbook$;Location=&quot;Agregasi Bulanan&quot;;Extended Properties=&quot;&quot;" command="SELECT * FROM [Agregasi Bulanan]"/>
  </connection>
  <connection id="3" xr16:uid="{DABC8875-10CE-463E-8148-6D8DC2364344}" keepAlive="1" name="Kueri - Entitas" description="Sambungan ke kueri 'Entitas' pada workbook." type="5" refreshedVersion="8" background="1" saveData="1">
    <dbPr connection="Provider=Microsoft.Mashup.OleDb.1;Data Source=$Workbook$;Location=Entitas;Extended Properties=&quot;&quot;" command="SELECT * FROM [Entitas]"/>
  </connection>
  <connection id="4" xr16:uid="{D160AB35-9458-4553-92B6-78B66DFFBF81}" keepAlive="1" name="Kueri - TabelAsetLiabilitasBulanan" description="Sambungan ke kueri 'TabelAsetLiabilitasBulanan' pada workbook." type="5" refreshedVersion="8" background="1" saveData="1">
    <dbPr connection="Provider=Microsoft.Mashup.OleDb.1;Data Source=$Workbook$;Location=TabelAsetLiabilitasBulanan;Extended Properties=&quot;&quot;" command="SELECT * FROM [TabelAsetLiabilitasBulanan]"/>
  </connection>
  <connection id="5" xr16:uid="{00000000-0015-0000-FFFF-FFFF05000000}" keepAlive="1" name="Kueri - TabelGBank0009" description="Sambungan ke kueri 'TabelGBank0009' pada workbook." type="5" refreshedVersion="0" background="1">
    <dbPr connection="Provider=Microsoft.Mashup.OleDb.1;Data Source=$Workbook$;Location=TabelGBank0009;Extended Properties=&quot;&quot;" command="SELECT * FROM [TabelGBank0009]"/>
  </connection>
  <connection id="6" xr16:uid="{00000000-0015-0000-FFFF-FFFF0A000000}" keepAlive="1" name="Kueri - TabelKasTunai" description="Sambungan ke kueri 'TabelKasTunai' pada workbook." type="5" refreshedVersion="8" background="1" saveData="1">
    <dbPr connection="Provider=Microsoft.Mashup.OleDb.1;Data Source=$Workbook$;Location=TabelKasTunai;Extended Properties=&quot;&quot;" command="SELECT * FROM [TabelKasTunai]"/>
  </connection>
  <connection id="7" xr16:uid="{00000000-0015-0000-FFFF-FFFF04000000}" keepAlive="1" name="Kueri - TabelKKBank0001" description="Sambungan ke kueri 'TabelKKBank0001' pada workbook." type="5" refreshedVersion="0" background="1">
    <dbPr connection="Provider=Microsoft.Mashup.OleDb.1;Data Source=$Workbook$;Location=TabelKKBank0001;Extended Properties=&quot;&quot;" command="SELECT * FROM [TabelKKBank0001]"/>
  </connection>
  <connection id="8" xr16:uid="{00000000-0015-0000-FFFF-FFFF0B000000}" keepAlive="1" name="Kueri - TabelKKBank0002" description="Sambungan ke kueri 'TabelKKBank0002' pada workbook." type="5" refreshedVersion="0" background="1">
    <dbPr connection="Provider=Microsoft.Mashup.OleDb.1;Data Source=$Workbook$;Location=TabelKKBank0002;Extended Properties=&quot;&quot;" command="SELECT * FROM [TabelKKBank0002]"/>
  </connection>
  <connection id="9" xr16:uid="{00000000-0015-0000-FFFF-FFFF0C000000}" keepAlive="1" name="Kueri - TabelKKBank0003" description="Sambungan ke kueri 'TabelKKBank0003' pada workbook." type="5" refreshedVersion="0" background="1">
    <dbPr connection="Provider=Microsoft.Mashup.OleDb.1;Data Source=$Workbook$;Location=TabelKKBank0003;Extended Properties=&quot;&quot;" command="SELECT * FROM [TabelKKBank0003]"/>
  </connection>
  <connection id="10" xr16:uid="{00000000-0015-0000-FFFF-FFFF0D000000}" keepAlive="1" name="Kueri - TabelKKBank0004" description="Sambungan ke kueri 'TabelKKBank0004' pada workbook." type="5" refreshedVersion="0" background="1">
    <dbPr connection="Provider=Microsoft.Mashup.OleDb.1;Data Source=$Workbook$;Location=TabelKKBank0004;Extended Properties=&quot;&quot;" command="SELECT * FROM [TabelKKBank0004]"/>
  </connection>
  <connection id="11" xr16:uid="{00000000-0015-0000-FFFF-FFFF0E000000}" keepAlive="1" name="Kueri - TabelKKBank0005" description="Sambungan ke kueri 'TabelKKBank0005' pada workbook." type="5" refreshedVersion="0" background="1">
    <dbPr connection="Provider=Microsoft.Mashup.OleDb.1;Data Source=$Workbook$;Location=TabelKKBank0005;Extended Properties=&quot;&quot;" command="SELECT * FROM [TabelKKBank0005]"/>
  </connection>
  <connection id="12" xr16:uid="{00000000-0015-0000-FFFF-FFFF03000000}" keepAlive="1" name="Kueri - TabelTBank0001" description="Sambungan ke kueri 'TabelTBank0001' pada workbook." type="5" refreshedVersion="0" background="1">
    <dbPr connection="Provider=Microsoft.Mashup.OleDb.1;Data Source=$Workbook$;Location=TabelTBank0001;Extended Properties=&quot;&quot;" command="SELECT * FROM [TabelTBank0001]"/>
  </connection>
  <connection id="13" xr16:uid="{00000000-0015-0000-FFFF-FFFF06000000}" keepAlive="1" name="Kueri - TabelTBank0002" description="Sambungan ke kueri 'TabelTBank0002' pada workbook." type="5" refreshedVersion="0" background="1">
    <dbPr connection="Provider=Microsoft.Mashup.OleDb.1;Data Source=$Workbook$;Location=TabelTBank0002;Extended Properties=&quot;&quot;" command="SELECT * FROM [TabelTBank0002]"/>
  </connection>
  <connection id="14" xr16:uid="{00000000-0015-0000-FFFF-FFFF07000000}" keepAlive="1" name="Kueri - TabelTBank0003" description="Sambungan ke kueri 'TabelTBank0003' pada workbook." type="5" refreshedVersion="8" background="1" saveData="1">
    <dbPr connection="Provider=Microsoft.Mashup.OleDb.1;Data Source=$Workbook$;Location=TabelTBank0003;Extended Properties=&quot;&quot;" command="SELECT * FROM [TabelTBank0003]"/>
  </connection>
  <connection id="15" xr16:uid="{00000000-0015-0000-FFFF-FFFF08000000}" keepAlive="1" name="Kueri - TabelTBank0004" description="Sambungan ke kueri 'TabelTBank0004' pada workbook." type="5" refreshedVersion="0" background="1">
    <dbPr connection="Provider=Microsoft.Mashup.OleDb.1;Data Source=$Workbook$;Location=TabelTBank0004;Extended Properties=&quot;&quot;" command="SELECT * FROM [TabelTBank0004]"/>
  </connection>
  <connection id="16" xr16:uid="{00000000-0015-0000-FFFF-FFFF10000000}" keepAlive="1" name="Kueri - TabelTBank0005" description="Sambungan ke kueri 'TabelTBank0005' pada workbook." type="5" refreshedVersion="0" background="1">
    <dbPr connection="Provider=Microsoft.Mashup.OleDb.1;Data Source=$Workbook$;Location=TabelTBank0005;Extended Properties=&quot;&quot;" command="SELECT * FROM [TabelTBank0005]"/>
  </connection>
  <connection id="17" xr16:uid="{00000000-0015-0000-FFFF-FFFF11000000}" keepAlive="1" name="Kueri - TabelTBank0006" description="Sambungan ke kueri 'TabelTBank0006' pada workbook." type="5" refreshedVersion="0" background="1">
    <dbPr connection="Provider=Microsoft.Mashup.OleDb.1;Data Source=$Workbook$;Location=TabelTBank0006;Extended Properties=&quot;&quot;" command="SELECT * FROM [TabelTBank0006]"/>
  </connection>
  <connection id="18" xr16:uid="{00000000-0015-0000-FFFF-FFFF12000000}" keepAlive="1" name="Kueri - TabelTBank0007" description="Sambungan ke kueri 'TabelTBank0007' pada workbook." type="5" refreshedVersion="0" background="1">
    <dbPr connection="Provider=Microsoft.Mashup.OleDb.1;Data Source=$Workbook$;Location=TabelTBank0007;Extended Properties=&quot;&quot;" command="SELECT * FROM [TabelTBank0007]"/>
  </connection>
  <connection id="19" xr16:uid="{00000000-0015-0000-FFFF-FFFF13000000}" keepAlive="1" name="Kueri - TabelTBank0008" description="Sambungan ke kueri 'TabelTBank0008' pada workbook." type="5" refreshedVersion="0" background="1">
    <dbPr connection="Provider=Microsoft.Mashup.OleDb.1;Data Source=$Workbook$;Location=TabelTBank0008;Extended Properties=&quot;&quot;" command="SELECT * FROM [TabelTBank000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<sst xmlns="http://schemas.openxmlformats.org/spreadsheetml/2006/main" count="5220" uniqueCount="488">
  <si>
    <t>Tanggal</t>
  </si>
  <si>
    <t>Keterangan</t>
  </si>
  <si>
    <t>Entitas Pengirim</t>
  </si>
  <si>
    <t>Entitas Penerima</t>
  </si>
  <si>
    <t>Jenis Transaksi</t>
  </si>
  <si>
    <t>Jumlah Transaksi</t>
  </si>
  <si>
    <t>Saldo</t>
  </si>
  <si>
    <t>Hendratno</t>
  </si>
  <si>
    <t>Pendapatan</t>
  </si>
  <si>
    <t>Kredit</t>
  </si>
  <si>
    <t>Debet</t>
  </si>
  <si>
    <t>Nama Akun</t>
  </si>
  <si>
    <t>Kode</t>
  </si>
  <si>
    <t>COA1</t>
  </si>
  <si>
    <t>COA2</t>
  </si>
  <si>
    <t>COA3</t>
  </si>
  <si>
    <t>COA4</t>
  </si>
  <si>
    <t>COA5</t>
  </si>
  <si>
    <t>COA6</t>
  </si>
  <si>
    <t>Gaji Bulanan</t>
  </si>
  <si>
    <t>Pendapatan Tetap</t>
  </si>
  <si>
    <t>Gaji</t>
  </si>
  <si>
    <t>THR</t>
  </si>
  <si>
    <t>Tunjangan</t>
  </si>
  <si>
    <t>Tunjangan Cuti</t>
  </si>
  <si>
    <t>Bonus</t>
  </si>
  <si>
    <t>Pendapatan Tetap Lainnya</t>
  </si>
  <si>
    <t>Bagi Hasil</t>
  </si>
  <si>
    <t>Pendapatan Tidak Tetap</t>
  </si>
  <si>
    <t>Bank</t>
  </si>
  <si>
    <t>Bunga Bank</t>
  </si>
  <si>
    <t>Cashback</t>
  </si>
  <si>
    <t>Lainnya</t>
  </si>
  <si>
    <t>Investasi</t>
  </si>
  <si>
    <t>DPLK</t>
  </si>
  <si>
    <t>Pendapatan Sewa Kontrakan</t>
  </si>
  <si>
    <t>Hibah</t>
  </si>
  <si>
    <t>Pendapatan Lainnya</t>
  </si>
  <si>
    <t>Hadiah</t>
  </si>
  <si>
    <t>Refund</t>
  </si>
  <si>
    <t>Pendapatan Lain-Lain</t>
  </si>
  <si>
    <t>Pengeluaran</t>
  </si>
  <si>
    <t>Kebutuhan Rumah Tangga</t>
  </si>
  <si>
    <t>Beli Pakaian</t>
  </si>
  <si>
    <t>Biaya Air</t>
  </si>
  <si>
    <t>Biaya Listrik</t>
  </si>
  <si>
    <t>Biaya Telekomunikasi</t>
  </si>
  <si>
    <t>Biaya Gas</t>
  </si>
  <si>
    <t>Biaya Lingkungan</t>
  </si>
  <si>
    <t>Biaya Jasa TI</t>
  </si>
  <si>
    <t>Beli Peralatan Multimedia</t>
  </si>
  <si>
    <t>Peralatan dan Perlengkapan</t>
  </si>
  <si>
    <t>Beli Peralatan Telekomunikasi</t>
  </si>
  <si>
    <t>Beli Peralatan TI</t>
  </si>
  <si>
    <t>Beli Peralatan Rumah Tangga</t>
  </si>
  <si>
    <t>Beli Perkakas</t>
  </si>
  <si>
    <t>Beli Perlengkapan Properti</t>
  </si>
  <si>
    <t>Biaya Tukang</t>
  </si>
  <si>
    <t>Biaya Pajak Bumi dan Bangunan (PBB)</t>
  </si>
  <si>
    <t>Biaya Bensin</t>
  </si>
  <si>
    <t>Otomotif</t>
  </si>
  <si>
    <t>Biaya SIM</t>
  </si>
  <si>
    <t>Biaya Perawatan Otomotif</t>
  </si>
  <si>
    <t>Biaya Pajak Otomotif</t>
  </si>
  <si>
    <t>Biaya Tol dan Parkir</t>
  </si>
  <si>
    <t>Biaya Bank</t>
  </si>
  <si>
    <t>Bank dan Finansial</t>
  </si>
  <si>
    <t>Biaya Jasa Finansial</t>
  </si>
  <si>
    <t>Biaya Transaksi</t>
  </si>
  <si>
    <t>Biaya Pajak Bank</t>
  </si>
  <si>
    <t>Beli Buku</t>
  </si>
  <si>
    <t>Kebutuhan Pribadi</t>
  </si>
  <si>
    <t>Beli Jajanan</t>
  </si>
  <si>
    <t>Beli Oleh-Oleh</t>
  </si>
  <si>
    <t>Wisata, Rekreasi, Travel</t>
  </si>
  <si>
    <t>Hiburan</t>
  </si>
  <si>
    <t>Nonton Film atau Musik</t>
  </si>
  <si>
    <t>Beli Kosmetik</t>
  </si>
  <si>
    <t>Biaya Rawat Inap</t>
  </si>
  <si>
    <t>Kesehatan</t>
  </si>
  <si>
    <t>Biaya Berobat</t>
  </si>
  <si>
    <t>Biaya Perawatan Tubuh</t>
  </si>
  <si>
    <t>Untuk Orang Tua</t>
  </si>
  <si>
    <t>Sosial</t>
  </si>
  <si>
    <t>ZISWAF</t>
  </si>
  <si>
    <t>Biaya Transportasi Publik</t>
  </si>
  <si>
    <t>Transportasi</t>
  </si>
  <si>
    <t>Pengeluaran Lainnya</t>
  </si>
  <si>
    <t>Biaya Jasa Pengiriman</t>
  </si>
  <si>
    <t>Tarik ATM</t>
  </si>
  <si>
    <t>Topup e-Wallet</t>
  </si>
  <si>
    <t>Memberi Hadiah</t>
  </si>
  <si>
    <t>Biaya Lain-Lain</t>
  </si>
  <si>
    <t>Kas Tunai</t>
  </si>
  <si>
    <t>Kas</t>
  </si>
  <si>
    <t>Investasi Sukuk</t>
  </si>
  <si>
    <t>Investasi Sukuk Tabungan</t>
  </si>
  <si>
    <t>Investasi Sukuk Ritel</t>
  </si>
  <si>
    <t>Investasi RDPT</t>
  </si>
  <si>
    <t>Investasi Reksadana</t>
  </si>
  <si>
    <t>Investasi RDPU</t>
  </si>
  <si>
    <t>Investasi RDC</t>
  </si>
  <si>
    <t>Investasi RDS</t>
  </si>
  <si>
    <t>Investasi Deposito</t>
  </si>
  <si>
    <t>Investasi Saham</t>
  </si>
  <si>
    <t>Investasi P2P Lending</t>
  </si>
  <si>
    <t>Emas</t>
  </si>
  <si>
    <t>Piutang</t>
  </si>
  <si>
    <t>Dana Pensiun</t>
  </si>
  <si>
    <t>Tanah dan Bangunan</t>
  </si>
  <si>
    <t>Kendaraan</t>
  </si>
  <si>
    <t>Merek Dagang</t>
  </si>
  <si>
    <t>Utang</t>
  </si>
  <si>
    <t>Utang Konsumtif</t>
  </si>
  <si>
    <t>Utang Lainnya</t>
  </si>
  <si>
    <t>Kas Pihak Lain</t>
  </si>
  <si>
    <t>Cicilan Beli Rumah</t>
  </si>
  <si>
    <t>Nomor Urut</t>
  </si>
  <si>
    <t>Beli Obat atau Herbal</t>
  </si>
  <si>
    <t>Qurban</t>
  </si>
  <si>
    <t>Beli Material</t>
  </si>
  <si>
    <t>Tunjangan Lainnya</t>
  </si>
  <si>
    <t>Piutang Kantor</t>
  </si>
  <si>
    <t>Piutang Lain-Lain</t>
  </si>
  <si>
    <t>Label Baris</t>
  </si>
  <si>
    <t>Total Keseluruhan</t>
  </si>
  <si>
    <t>Label Kolom</t>
  </si>
  <si>
    <t>Akun Asal</t>
  </si>
  <si>
    <t>Jumlah Transaksi Real</t>
  </si>
  <si>
    <t>Jumlah dari Jumlah Transaksi Real</t>
  </si>
  <si>
    <t>Utang Kartu Kredit</t>
  </si>
  <si>
    <t>Properti</t>
  </si>
  <si>
    <t>Taspen</t>
  </si>
  <si>
    <t>Kopi Kenangan</t>
  </si>
  <si>
    <t>Tunjangan Kinerja</t>
  </si>
  <si>
    <t>Sarana Pelengkap Properti</t>
  </si>
  <si>
    <t>Kebutuhan Pokok</t>
  </si>
  <si>
    <t>Belanja Dapur dan Rumah Tangga</t>
  </si>
  <si>
    <t>Rumah</t>
  </si>
  <si>
    <t>Tapera</t>
  </si>
  <si>
    <t>(Semua)</t>
  </si>
  <si>
    <t>ZISWAF Rutin</t>
  </si>
  <si>
    <t>ZISWAF Tidak Rutin</t>
  </si>
  <si>
    <t>Ibadah</t>
  </si>
  <si>
    <t>Beban Bunga</t>
  </si>
  <si>
    <t>Tabungan</t>
  </si>
  <si>
    <t>Giro</t>
  </si>
  <si>
    <t>Beli Kacamata</t>
  </si>
  <si>
    <t>Biaya Tes Kesehatan</t>
  </si>
  <si>
    <t>Sosial Lainnya</t>
  </si>
  <si>
    <t>Ekuitas</t>
  </si>
  <si>
    <t>Modal Awal</t>
  </si>
  <si>
    <t>Traktir Makan</t>
  </si>
  <si>
    <t>Beli Peralatan Kesehatan</t>
  </si>
  <si>
    <t>Biaya Paspor</t>
  </si>
  <si>
    <t>(Beberapa Item)</t>
  </si>
  <si>
    <t>Date - Year</t>
  </si>
  <si>
    <t>Date - Quarter</t>
  </si>
  <si>
    <t>Date - Month</t>
  </si>
  <si>
    <t>Date - Week Year</t>
  </si>
  <si>
    <t>Date - Week Month</t>
  </si>
  <si>
    <t>Date - Day</t>
  </si>
  <si>
    <t>Date - Year-Month</t>
  </si>
  <si>
    <t>Bulan</t>
  </si>
  <si>
    <t>Imbal Hasil Deposito</t>
  </si>
  <si>
    <t>Imbal Hasil RDPT</t>
  </si>
  <si>
    <t>Imbal Hasil RDPU</t>
  </si>
  <si>
    <t>Imbal Hasil RDC</t>
  </si>
  <si>
    <t>Imbal Hasil Sukuk Tabungan</t>
  </si>
  <si>
    <t>Sedekah</t>
  </si>
  <si>
    <t>Pendapatan Bank</t>
  </si>
  <si>
    <t>Pendapatan Investasi</t>
  </si>
  <si>
    <t>Pendapatan P2P Lending</t>
  </si>
  <si>
    <t>Pendapatan Saham</t>
  </si>
  <si>
    <t>Pendapatan Reksadana</t>
  </si>
  <si>
    <t>Biaya Internet Telepon</t>
  </si>
  <si>
    <t>Biaya Pulsa Pribadi</t>
  </si>
  <si>
    <t>Biaya Pulsa Istri</t>
  </si>
  <si>
    <t>2023-03</t>
  </si>
  <si>
    <t>Penhitungan Zakat</t>
  </si>
  <si>
    <t>Iuran Bulanan Kegiatan (1,5%)</t>
  </si>
  <si>
    <t>Iuran Bulanan Sosial (0,5%)</t>
  </si>
  <si>
    <t>Iuran Bulanan Pembinaan (2%)</t>
  </si>
  <si>
    <t>Iuran Bulanan Kompetisi (0.5%)</t>
  </si>
  <si>
    <t>Iuran Infak Profesional (2.5%)</t>
  </si>
  <si>
    <t>IKS</t>
  </si>
  <si>
    <t>EXPO</t>
  </si>
  <si>
    <t>Jumlah</t>
  </si>
  <si>
    <t>BPJS TK - JP</t>
  </si>
  <si>
    <t>BPJS TK - JHT</t>
  </si>
  <si>
    <t>Fashion</t>
  </si>
  <si>
    <t>Beli Aksesoris Fashion</t>
  </si>
  <si>
    <t>Pendapatan Kompensasi</t>
  </si>
  <si>
    <t>Imbal Hasil DPLK</t>
  </si>
  <si>
    <t>Kompensasi DPLK</t>
  </si>
  <si>
    <t>Dana Darurat</t>
  </si>
  <si>
    <t>Dana Investasi</t>
  </si>
  <si>
    <t>Dana Hari Tua</t>
  </si>
  <si>
    <t>Dana Lainnya</t>
  </si>
  <si>
    <t>Bukan Dana</t>
  </si>
  <si>
    <t>Dana Operasional</t>
  </si>
  <si>
    <t>Asuransi</t>
  </si>
  <si>
    <t>Pajak Lainnya</t>
  </si>
  <si>
    <t>2023-04</t>
  </si>
  <si>
    <t>Investasi Unit Link</t>
  </si>
  <si>
    <t>Dana Asuransi</t>
  </si>
  <si>
    <t>Biaya Umrah</t>
  </si>
  <si>
    <t>Tipe Investasi</t>
  </si>
  <si>
    <t>Tingkat Risiko Investasi</t>
  </si>
  <si>
    <t>Capital Gain</t>
  </si>
  <si>
    <t>Cashflow</t>
  </si>
  <si>
    <t>Likuiditas</t>
  </si>
  <si>
    <t>Rendah</t>
  </si>
  <si>
    <t>Sedang</t>
  </si>
  <si>
    <t>Tinggi</t>
  </si>
  <si>
    <t>Biaya Jahit Pakaian</t>
  </si>
  <si>
    <t>Capital Gain Saham</t>
  </si>
  <si>
    <t>Imbal Hasil Sukuk Ritel</t>
  </si>
  <si>
    <t>Makan di Luar</t>
  </si>
  <si>
    <t>Bulanan untuk Bapak</t>
  </si>
  <si>
    <t>Bulanan untuk Ibu</t>
  </si>
  <si>
    <t>Biaya Haji</t>
  </si>
  <si>
    <t>Biaya Makam Orang Tua</t>
  </si>
  <si>
    <t>Tabungan Bank-0001</t>
  </si>
  <si>
    <t>Tabungan Bank-0002</t>
  </si>
  <si>
    <t>Tabungan Bank-0003</t>
  </si>
  <si>
    <t>Tabungan Bank-0004</t>
  </si>
  <si>
    <t>Tabungan Bank-0005</t>
  </si>
  <si>
    <t>Tabungan Bank-0006</t>
  </si>
  <si>
    <t>Tabungan Bank-0007</t>
  </si>
  <si>
    <t>Tabungan Bank-0008</t>
  </si>
  <si>
    <t>Giro Bank-0009</t>
  </si>
  <si>
    <t>DPLK Bank-0010</t>
  </si>
  <si>
    <t>Utang KK Bank-0001</t>
  </si>
  <si>
    <t>Utang KK Bank-0002</t>
  </si>
  <si>
    <t>Utang KK Bank-0003</t>
  </si>
  <si>
    <t>Utang KK Bank-0004</t>
  </si>
  <si>
    <t>Utang KK Bank-0005</t>
  </si>
  <si>
    <t>Kas RT</t>
  </si>
  <si>
    <t>Kas DKM</t>
  </si>
  <si>
    <t>Kas PKK</t>
  </si>
  <si>
    <t>Aset</t>
  </si>
  <si>
    <t>Liabilitas</t>
  </si>
  <si>
    <t>Akun Terkait</t>
  </si>
  <si>
    <t>Entitas</t>
  </si>
  <si>
    <t>Beli Bakpao</t>
  </si>
  <si>
    <t>Bakpao Caffee</t>
  </si>
  <si>
    <t>PT Swalayan Express</t>
  </si>
  <si>
    <t>Tol dan Parkir (Topup emoney)</t>
  </si>
  <si>
    <t>Isi Bensin</t>
  </si>
  <si>
    <t>Baznas</t>
  </si>
  <si>
    <t>ZISWAF Bulanan</t>
  </si>
  <si>
    <t>Laznas ABC</t>
  </si>
  <si>
    <t>Restoran Padang Express</t>
  </si>
  <si>
    <t>Makan di luar</t>
  </si>
  <si>
    <t>Untuk Bapak</t>
  </si>
  <si>
    <t>Bapak</t>
  </si>
  <si>
    <t>Untuk Ibu</t>
  </si>
  <si>
    <t>Ibu</t>
  </si>
  <si>
    <t>Investasi ke P2P Lending</t>
  </si>
  <si>
    <t>Beli kopi</t>
  </si>
  <si>
    <t>Biaya Internet Bulanan</t>
  </si>
  <si>
    <t>Iuran Pak Joko untuk Kas RT</t>
  </si>
  <si>
    <t>Joko</t>
  </si>
  <si>
    <t>PT Sukses Jaya</t>
  </si>
  <si>
    <t>Budget Bulanan</t>
  </si>
  <si>
    <t>Premi Asuransi Kesehatan</t>
  </si>
  <si>
    <t>Premi Asuransi Jiwa</t>
  </si>
  <si>
    <t>Bulanan untuk Istri</t>
  </si>
  <si>
    <t>Cicilan Beli Kendaraan</t>
  </si>
  <si>
    <t>Transfer ke Tabungan Bank-0002</t>
  </si>
  <si>
    <t>Transfer dari Tabungan Bank-0001</t>
  </si>
  <si>
    <t>Biaya Administrasi</t>
  </si>
  <si>
    <t>perbaikan pagar rumah</t>
  </si>
  <si>
    <t>sedekah</t>
  </si>
  <si>
    <t>Biaya Notifikasi SMS Desember 2022</t>
  </si>
  <si>
    <t>PEMBAYARAN GAJI JANUARI</t>
  </si>
  <si>
    <t>BIAYA ADM KARTU VISA SILVER</t>
  </si>
  <si>
    <t>Bagi Hasil atau Bonus</t>
  </si>
  <si>
    <t>Pajak</t>
  </si>
  <si>
    <t>Biaya Notifikasi SMS Januari 2023</t>
  </si>
  <si>
    <t>Biaya Pemindahbukuan e-Banking</t>
  </si>
  <si>
    <t>Biaya Notifikasi SMS Februari 2023</t>
  </si>
  <si>
    <t>beli pempek</t>
  </si>
  <si>
    <t>2023-01</t>
  </si>
  <si>
    <t>2023-02</t>
  </si>
  <si>
    <t>Tukang</t>
  </si>
  <si>
    <t>Gojek</t>
  </si>
  <si>
    <t>Indosat</t>
  </si>
  <si>
    <t>Antam</t>
  </si>
  <si>
    <t>Roni</t>
  </si>
  <si>
    <t>Gopay</t>
  </si>
  <si>
    <t>Honor Kegiatan kantor</t>
  </si>
  <si>
    <t>Saldo Awal Tabungan Bank-0002</t>
  </si>
  <si>
    <t>Saldo Awal Tabungan Bank-0003</t>
  </si>
  <si>
    <t>Saldo Awal Tabungan Bank-0005</t>
  </si>
  <si>
    <t>Saldo Awal Tabungan Bank-0006</t>
  </si>
  <si>
    <t>Saldo Awal Tabungan Bank-0007</t>
  </si>
  <si>
    <t>Saldo Awal Tabungan Bank-0008</t>
  </si>
  <si>
    <t>Saldo Awal Tabungan Bank-0001</t>
  </si>
  <si>
    <t>Transfer ke Tabungan Bank-0003</t>
  </si>
  <si>
    <t>Transfer ke Tabungan Bank-0004</t>
  </si>
  <si>
    <t>Transfer ke Tabungan Bank-0005</t>
  </si>
  <si>
    <t>Transfer ke Tabungan Bank-0006</t>
  </si>
  <si>
    <t>Transfer ke Tabungan Bank-0007</t>
  </si>
  <si>
    <t>bulanan istri</t>
  </si>
  <si>
    <t>Istri</t>
  </si>
  <si>
    <t>pulsa istri</t>
  </si>
  <si>
    <t>pulsa pribadi</t>
  </si>
  <si>
    <t>Transfer ke Tabungan Bank-0008</t>
  </si>
  <si>
    <t>biaya makam mbah</t>
  </si>
  <si>
    <t>Bang Jali</t>
  </si>
  <si>
    <t>Tunjangan dari Kantor</t>
  </si>
  <si>
    <t>Ambil ATM</t>
  </si>
  <si>
    <t>Iuran Roni utk Kas RT</t>
  </si>
  <si>
    <t>Iuran Siti untuk Kas DKM</t>
  </si>
  <si>
    <t>Siti</t>
  </si>
  <si>
    <t>PEMBAYARAN GAJI FEBRUARI</t>
  </si>
  <si>
    <t>Akhir Bulan</t>
  </si>
  <si>
    <t>Akhir Tahun</t>
  </si>
  <si>
    <t>Saldo Akhir Bulan</t>
  </si>
  <si>
    <t>Ya</t>
  </si>
  <si>
    <t>Transfer ke Giro Bank-0009</t>
  </si>
  <si>
    <t>Belanja dapur bulanan</t>
  </si>
  <si>
    <t>rawat makam keluarga</t>
  </si>
  <si>
    <t>Pulsa pribadi</t>
  </si>
  <si>
    <t>Saldo Awal Giro Bank-0009</t>
  </si>
  <si>
    <t>Bayar tukang perbaikan rumah</t>
  </si>
  <si>
    <t>Bang Jaja</t>
  </si>
  <si>
    <t xml:space="preserve">Honor pembicara </t>
  </si>
  <si>
    <t>Asosiasi Profesional</t>
  </si>
  <si>
    <t>Beli Emas</t>
  </si>
  <si>
    <t>Pajak beli emas</t>
  </si>
  <si>
    <t>Ongkir beli emas</t>
  </si>
  <si>
    <t>material utk perbaikan pagar</t>
  </si>
  <si>
    <t>Toko Jaya Mandiri</t>
  </si>
  <si>
    <t>biaya tukang</t>
  </si>
  <si>
    <t>Beli gagang pintu</t>
  </si>
  <si>
    <t>Gaji Kantor</t>
  </si>
  <si>
    <t>Donasi utk masjid</t>
  </si>
  <si>
    <t>Masjid Al-Bughuriyah</t>
  </si>
  <si>
    <t>Yayasan Okedeh</t>
  </si>
  <si>
    <t>Iuran Bulanan untuk RW</t>
  </si>
  <si>
    <t>Pak RW</t>
  </si>
  <si>
    <t>Transfer dari Giro Bank-0009</t>
  </si>
  <si>
    <t>Bank XYZ</t>
  </si>
  <si>
    <t>Bayar PDAM</t>
  </si>
  <si>
    <t>PDAM Kota ABC</t>
  </si>
  <si>
    <t>Kafe Pempek</t>
  </si>
  <si>
    <t>By. Adm. JAN 23</t>
  </si>
  <si>
    <t>By. Adm. FEB 23</t>
  </si>
  <si>
    <t>Simpan Uang Tunai di Rumah</t>
  </si>
  <si>
    <t>Jahit pakaian</t>
  </si>
  <si>
    <t>Keren Tailor</t>
  </si>
  <si>
    <t>P2P Provider</t>
  </si>
  <si>
    <t>SPBU</t>
  </si>
  <si>
    <t>Toko Buku Oke</t>
  </si>
  <si>
    <t>PT ISP Canggih</t>
  </si>
  <si>
    <t>PT Software Keren</t>
  </si>
  <si>
    <t>Biaya Subscription Miekocok 365 Tahunan</t>
  </si>
  <si>
    <t>Saldo Awal KK Bank-0001</t>
  </si>
  <si>
    <t>Saldo Awal KK Bank-0002</t>
  </si>
  <si>
    <t>Saldo Awal KK Bank-0003</t>
  </si>
  <si>
    <t>Saldo Awal KK Bank-0004</t>
  </si>
  <si>
    <t>Saldo Awal KK Bank-0005</t>
  </si>
  <si>
    <t>Belanja bulanan</t>
  </si>
  <si>
    <t>Saldo Awal Kas Tunai</t>
  </si>
  <si>
    <t>Bank AAAA</t>
  </si>
  <si>
    <t>Administration Fee</t>
  </si>
  <si>
    <t>Bayar Utang KK Bank-0001</t>
  </si>
  <si>
    <t>Bayar Utang KK Bank-0002</t>
  </si>
  <si>
    <t>Bank BBBB</t>
  </si>
  <si>
    <t>Bayar Utang KK Bank-0003</t>
  </si>
  <si>
    <t>Bank CCCC</t>
  </si>
  <si>
    <t>Bank DDDD</t>
  </si>
  <si>
    <t>Bayar Utang KK Bank-0004</t>
  </si>
  <si>
    <t>Kafe Mantab</t>
  </si>
  <si>
    <t>Bayar Utang KK Bank-0005</t>
  </si>
  <si>
    <t>Bank EEEE</t>
  </si>
  <si>
    <t>Jumlah dari Saldo</t>
  </si>
  <si>
    <t>Saldo akhir bulan</t>
  </si>
  <si>
    <t>Akun</t>
  </si>
  <si>
    <t>Aset Lancar</t>
  </si>
  <si>
    <t>Aset Tidak Lancar</t>
  </si>
  <si>
    <t>Liabilitas Lancar</t>
  </si>
  <si>
    <t>Utang Kantor</t>
  </si>
  <si>
    <t>Aset Tidak Lancar Lainnya</t>
  </si>
  <si>
    <t>Entry</t>
  </si>
  <si>
    <t>(kosong)</t>
  </si>
  <si>
    <t/>
  </si>
  <si>
    <t>Aset Total</t>
  </si>
  <si>
    <t>Liabilitas Total</t>
  </si>
  <si>
    <t>Aset Lancar Total</t>
  </si>
  <si>
    <t>Aset Tidak Lancar Total</t>
  </si>
  <si>
    <t>Liabilitas Lancar Total</t>
  </si>
  <si>
    <t>Emas Total</t>
  </si>
  <si>
    <t>Investasi Total</t>
  </si>
  <si>
    <t>Kas Total</t>
  </si>
  <si>
    <t>Piutang Total</t>
  </si>
  <si>
    <t>Aset Tidak Lancar Lainnya Total</t>
  </si>
  <si>
    <t>Dana Pensiun Total</t>
  </si>
  <si>
    <t>Investasi Unit Link Total</t>
  </si>
  <si>
    <t>Kendaraan Total</t>
  </si>
  <si>
    <t>Merek Dagang Total</t>
  </si>
  <si>
    <t>Tanah dan Bangunan Total</t>
  </si>
  <si>
    <t xml:space="preserve"> Total</t>
  </si>
  <si>
    <t>Kas Pihak Lain Total</t>
  </si>
  <si>
    <t>Utang Total</t>
  </si>
  <si>
    <t>Investasi Deposito Total</t>
  </si>
  <si>
    <t>Investasi P2P Lending Total</t>
  </si>
  <si>
    <t>Investasi Reksadana Total</t>
  </si>
  <si>
    <t>Investasi Saham Total</t>
  </si>
  <si>
    <t>Investasi Sukuk Total</t>
  </si>
  <si>
    <t>Bank Total</t>
  </si>
  <si>
    <t>Kas Tunai Total</t>
  </si>
  <si>
    <t>Piutang Kantor Total</t>
  </si>
  <si>
    <t>Piutang Lain-Lain Total</t>
  </si>
  <si>
    <t>BPJS TK - JHT Total</t>
  </si>
  <si>
    <t>BPJS TK - JP Total</t>
  </si>
  <si>
    <t>DPLK Bank-0010 Total</t>
  </si>
  <si>
    <t>Kas DKM Total</t>
  </si>
  <si>
    <t>Kas PKK Total</t>
  </si>
  <si>
    <t>Kas RT Total</t>
  </si>
  <si>
    <t>Utang Kantor Total</t>
  </si>
  <si>
    <t>Utang Kartu Kredit Total</t>
  </si>
  <si>
    <t>Utang Konsumtif Total</t>
  </si>
  <si>
    <t>Utang Lainnya Total</t>
  </si>
  <si>
    <t>Investasi RDC Total</t>
  </si>
  <si>
    <t>Investasi RDPT Total</t>
  </si>
  <si>
    <t>Investasi RDPU Total</t>
  </si>
  <si>
    <t>Investasi RDS Total</t>
  </si>
  <si>
    <t>Investasi Sukuk Ritel Total</t>
  </si>
  <si>
    <t>Investasi Sukuk Tabungan Total</t>
  </si>
  <si>
    <t>Giro Total</t>
  </si>
  <si>
    <t>Tabungan Total</t>
  </si>
  <si>
    <t>Utang KK Bank-0001 Total</t>
  </si>
  <si>
    <t>Utang KK Bank-0002 Total</t>
  </si>
  <si>
    <t>Utang KK Bank-0003 Total</t>
  </si>
  <si>
    <t>Utang KK Bank-0004 Total</t>
  </si>
  <si>
    <t>Utang KK Bank-0005 Total</t>
  </si>
  <si>
    <t>Alokasi Dana</t>
  </si>
  <si>
    <t>Dana Pihak Lain</t>
  </si>
  <si>
    <t>Harian / Mingguan</t>
  </si>
  <si>
    <t>Aset-Liabilitas Bulanan</t>
  </si>
  <si>
    <t>Arus Kas (Cashflow)</t>
  </si>
  <si>
    <t>Neraca (Balance Sheet)</t>
  </si>
  <si>
    <t>Laba-Rugi</t>
  </si>
  <si>
    <t>Grafik Laporan</t>
  </si>
  <si>
    <t>Cashflow Bulanan</t>
  </si>
  <si>
    <t>Cashflow Full</t>
  </si>
  <si>
    <t>10 Entitas Penerima Pengeluaran Terbesar</t>
  </si>
  <si>
    <t>10 Pengeluaran Terbesar</t>
  </si>
  <si>
    <t>Pendapatan vs Pengeluaran</t>
  </si>
  <si>
    <t>Perubahan Aset dan Liabilitas</t>
  </si>
  <si>
    <t>Pertambahan/Pengurangan Kekayaan</t>
  </si>
  <si>
    <t>Grafik Akun</t>
  </si>
  <si>
    <t>Laporan (Report)</t>
  </si>
  <si>
    <t>Grafik (Chart)</t>
  </si>
  <si>
    <t>Silakan klik link di bawah ini</t>
  </si>
  <si>
    <t>Chart of Account (COA) / Daftar Akun</t>
  </si>
  <si>
    <t>Sesekali / Seperlunya</t>
  </si>
  <si>
    <t>Arus Utang Kartu Kredit (KK) Bulanan</t>
  </si>
  <si>
    <t>Created by: @hendratno64 - versi: 2023-05-01</t>
  </si>
  <si>
    <t>Petunjuk Penggunaan:</t>
  </si>
  <si>
    <t>Input Data</t>
  </si>
  <si>
    <t>1.</t>
  </si>
  <si>
    <t>2.a.</t>
  </si>
  <si>
    <t>2.b.</t>
  </si>
  <si>
    <t>3.</t>
  </si>
  <si>
    <t>3.a.</t>
  </si>
  <si>
    <t>3.b.</t>
  </si>
  <si>
    <t>2.</t>
  </si>
  <si>
    <t>Siapkan dulu COA-nya, sesuai kebutuhan</t>
  </si>
  <si>
    <t>Input Data:</t>
  </si>
  <si>
    <t>Harian / Mingguan: pada akun-akun Kas Tunai, Tabungan, Giro, Utang, KK</t>
  </si>
  <si>
    <t>Akhir bulan: pada Aset-Liabilitas Bulanan</t>
  </si>
  <si>
    <t>Lihat hasilnya:</t>
  </si>
  <si>
    <t>Beli Pulsa Listrik/PLN</t>
  </si>
  <si>
    <t>PLN</t>
  </si>
  <si>
    <t>Budget</t>
  </si>
  <si>
    <t>Realisasi</t>
  </si>
  <si>
    <t>Budget vs Realisasi (masih Experiment)</t>
  </si>
  <si>
    <t>Catatan Keuangan Pribadi</t>
  </si>
  <si>
    <t>Catatan:</t>
  </si>
  <si>
    <t>Data-data yang ada di dalam template file ini pada worksheet: Kas Tunai, Tabungan Bank-XXXX, Giro Bank-XXXX, dan COA, hanyalah contoh. Silakan ubah sesuai kebutuhan.</t>
  </si>
  <si>
    <t>contoh: beli kran</t>
  </si>
  <si>
    <t>Kafe Okebanget</t>
  </si>
  <si>
    <t>Download file ini di:
https://github.com/hendratno64/Catatan-Keuangan-Pribadi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</si>
</sst>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000000000000"/>
    <numFmt numFmtId="166" formatCode="_-* #,##0_-;\-* #,##0_-;_-* &quot;-&quot;??_-;_-@_-"/>
    <numFmt numFmtId="167" formatCode="0_ ;\-0\ "/>
    <numFmt numFmtId="168" formatCode="mmm\-yyyy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3">
    <xf numFmtId="0" fontId="0" fillId="0" borderId="0" xfId="0"/>
    <xf numFmtId="14" fontId="0" fillId="0" borderId="0" xfId="0" applyNumberFormat="1"/>
    <xf numFmtId="43" fontId="0" fillId="0" borderId="0" xfId="1" applyFont="1"/>
    <xf numFmtId="165" fontId="0" fillId="0" borderId="0" xfId="0" applyNumberFormat="1"/>
    <xf numFmtId="164" fontId="0" fillId="0" borderId="0" xfId="2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5"/>
    </xf>
    <xf numFmtId="166" fontId="0" fillId="0" borderId="0" xfId="1" applyNumberFormat="1" applyFont="1"/>
    <xf numFmtId="1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left" vertical="center"/>
    </xf>
    <xf numFmtId="43" fontId="0" fillId="0" borderId="0" xfId="0" applyNumberFormat="1" applyAlignment="1">
      <alignment vertical="center"/>
    </xf>
    <xf numFmtId="167" fontId="0" fillId="0" borderId="0" xfId="1" applyNumberFormat="1" applyFont="1"/>
    <xf numFmtId="0" fontId="0" fillId="0" borderId="0" xfId="1" applyNumberFormat="1" applyFont="1"/>
    <xf numFmtId="43" fontId="0" fillId="0" borderId="0" xfId="1" applyFont="1" applyFill="1"/>
    <xf numFmtId="0" fontId="0" fillId="0" borderId="0" xfId="0" applyAlignment="1">
      <alignment horizontal="center"/>
    </xf>
    <xf numFmtId="168" fontId="0" fillId="0" borderId="0" xfId="0" applyNumberFormat="1"/>
    <xf numFmtId="43" fontId="0" fillId="0" borderId="0" xfId="1" applyFont="1" applyAlignment="1">
      <alignment vertical="center"/>
    </xf>
    <xf numFmtId="0" fontId="0" fillId="0" borderId="0" xfId="0" pivotButton="1" applyAlignment="1">
      <alignment horizontal="center"/>
    </xf>
    <xf numFmtId="14" fontId="0" fillId="0" borderId="0" xfId="0" applyNumberFormat="1" applyAlignment="1">
      <alignment horizontal="left"/>
    </xf>
    <xf numFmtId="0" fontId="19" fillId="37" borderId="10" xfId="44" applyFill="1" applyBorder="1"/>
    <xf numFmtId="0" fontId="0" fillId="37" borderId="10" xfId="0" applyFill="1" applyBorder="1" applyAlignment="1">
      <alignment horizontal="left" vertical="center" wrapText="1"/>
    </xf>
    <xf numFmtId="0" fontId="0" fillId="37" borderId="10" xfId="0" applyFill="1" applyBorder="1"/>
    <xf numFmtId="0" fontId="20" fillId="0" borderId="0" xfId="0" quotePrefix="1" applyFont="1"/>
    <xf numFmtId="0" fontId="20" fillId="0" borderId="0" xfId="0" applyFont="1"/>
    <xf numFmtId="0" fontId="0" fillId="0" borderId="0" xfId="0" quotePrefix="1"/>
    <xf numFmtId="0" fontId="0" fillId="0" borderId="10" xfId="0" applyBorder="1" applyAlignment="1">
      <alignment horizontal="center" vertical="center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left"/>
    </xf>
    <xf numFmtId="43" fontId="0" fillId="0" borderId="10" xfId="0" applyNumberFormat="1" applyBorder="1"/>
    <xf numFmtId="0" fontId="0" fillId="0" borderId="11" xfId="0" pivotButton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0" fontId="20" fillId="38" borderId="17" xfId="0" quotePrefix="1" applyFont="1" applyFill="1" applyBorder="1"/>
    <xf numFmtId="0" fontId="22" fillId="38" borderId="18" xfId="44" applyFont="1" applyFill="1" applyBorder="1"/>
    <xf numFmtId="0" fontId="20" fillId="38" borderId="19" xfId="0" quotePrefix="1" applyFont="1" applyFill="1" applyBorder="1"/>
    <xf numFmtId="0" fontId="20" fillId="38" borderId="20" xfId="0" applyFont="1" applyFill="1" applyBorder="1"/>
    <xf numFmtId="0" fontId="0" fillId="38" borderId="19" xfId="0" quotePrefix="1" applyFill="1" applyBorder="1"/>
    <xf numFmtId="0" fontId="0" fillId="38" borderId="20" xfId="0" applyFill="1" applyBorder="1"/>
    <xf numFmtId="0" fontId="0" fillId="38" borderId="21" xfId="0" quotePrefix="1" applyFill="1" applyBorder="1"/>
    <xf numFmtId="0" fontId="0" fillId="38" borderId="22" xfId="0" applyFill="1" applyBorder="1"/>
    <xf numFmtId="0" fontId="20" fillId="39" borderId="14" xfId="0" applyFont="1" applyFill="1" applyBorder="1" applyAlignment="1">
      <alignment horizontal="left" vertical="center"/>
    </xf>
    <xf numFmtId="0" fontId="20" fillId="39" borderId="15" xfId="0" applyFont="1" applyFill="1" applyBorder="1" applyAlignment="1">
      <alignment horizontal="left" vertical="center"/>
    </xf>
    <xf numFmtId="0" fontId="19" fillId="37" borderId="14" xfId="44" applyFill="1" applyBorder="1" applyAlignment="1">
      <alignment horizontal="left" vertical="center" wrapText="1"/>
    </xf>
    <xf numFmtId="0" fontId="19" fillId="37" borderId="15" xfId="44" applyFill="1" applyBorder="1" applyAlignment="1">
      <alignment horizontal="left" vertical="center" wrapText="1"/>
    </xf>
    <xf numFmtId="0" fontId="20" fillId="36" borderId="11" xfId="0" applyFont="1" applyFill="1" applyBorder="1" applyAlignment="1">
      <alignment horizontal="left" vertical="center" wrapText="1"/>
    </xf>
    <xf numFmtId="0" fontId="20" fillId="36" borderId="12" xfId="0" applyFont="1" applyFill="1" applyBorder="1" applyAlignment="1">
      <alignment horizontal="left" vertical="center" wrapText="1"/>
    </xf>
    <xf numFmtId="0" fontId="20" fillId="36" borderId="13" xfId="0" applyFont="1" applyFill="1" applyBorder="1" applyAlignment="1">
      <alignment horizontal="left" vertical="center" wrapText="1"/>
    </xf>
    <xf numFmtId="0" fontId="19" fillId="37" borderId="11" xfId="44" applyFill="1" applyBorder="1" applyAlignment="1">
      <alignment horizontal="left" vertical="center" wrapText="1"/>
    </xf>
    <xf numFmtId="0" fontId="19" fillId="37" borderId="12" xfId="44" applyFill="1" applyBorder="1" applyAlignment="1">
      <alignment horizontal="left" vertical="center" wrapText="1"/>
    </xf>
    <xf numFmtId="0" fontId="19" fillId="37" borderId="13" xfId="44" applyFill="1" applyBorder="1" applyAlignment="1">
      <alignment horizontal="left" vertical="center" wrapText="1"/>
    </xf>
    <xf numFmtId="0" fontId="0" fillId="37" borderId="11" xfId="0" applyFill="1" applyBorder="1" applyAlignment="1">
      <alignment horizontal="left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9" borderId="10" xfId="0" applyFont="1" applyFill="1" applyBorder="1" applyAlignment="1">
      <alignment horizontal="left" vertical="center"/>
    </xf>
    <xf numFmtId="0" fontId="23" fillId="38" borderId="10" xfId="0" quotePrefix="1" applyFont="1" applyFill="1" applyBorder="1" applyAlignment="1">
      <alignment horizontal="center" vertical="center" wrapText="1"/>
    </xf>
    <xf numFmtId="0" fontId="21" fillId="35" borderId="14" xfId="0" applyFont="1" applyFill="1" applyBorder="1" applyAlignment="1">
      <alignment horizontal="center" vertical="center"/>
    </xf>
    <xf numFmtId="0" fontId="21" fillId="35" borderId="16" xfId="0" applyFont="1" applyFill="1" applyBorder="1" applyAlignment="1">
      <alignment horizontal="center" vertical="center"/>
    </xf>
    <xf numFmtId="0" fontId="21" fillId="35" borderId="15" xfId="0" applyFont="1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38" borderId="14" xfId="0" applyFill="1" applyBorder="1" applyAlignment="1">
      <alignment horizontal="right" vertical="center"/>
    </xf>
    <xf numFmtId="0" fontId="0" fillId="38" borderId="16" xfId="0" applyFill="1" applyBorder="1" applyAlignment="1">
      <alignment horizontal="right" vertical="center"/>
    </xf>
    <xf numFmtId="0" fontId="0" fillId="38" borderId="15" xfId="0" applyFill="1" applyBorder="1" applyAlignment="1">
      <alignment horizontal="right" vertical="center"/>
    </xf>
    <xf numFmtId="0" fontId="20" fillId="34" borderId="11" xfId="0" applyFont="1" applyFill="1" applyBorder="1" applyAlignment="1">
      <alignment horizontal="left" vertical="center" wrapText="1"/>
    </xf>
    <xf numFmtId="0" fontId="20" fillId="34" borderId="12" xfId="0" applyFont="1" applyFill="1" applyBorder="1" applyAlignment="1">
      <alignment horizontal="left"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20" fillId="35" borderId="11" xfId="0" applyFont="1" applyFill="1" applyBorder="1" applyAlignment="1">
      <alignment horizontal="left" vertical="center" wrapText="1"/>
    </xf>
    <xf numFmtId="0" fontId="20" fillId="35" borderId="12" xfId="0" applyFont="1" applyFill="1" applyBorder="1" applyAlignment="1">
      <alignment horizontal="left" vertical="center" wrapText="1"/>
    </xf>
    <xf numFmtId="0" fontId="20" fillId="35" borderId="13" xfId="0" applyFont="1" applyFill="1" applyBorder="1" applyAlignment="1">
      <alignment horizontal="left" vertical="center" wrapText="1"/>
    </xf>
  </cellXfs>
  <cellStyles count="45">
    <cellStyle name="20% - Aksen1" xfId="21" builtinId="30" customBuiltin="1"/>
    <cellStyle name="20% - Aksen2" xfId="25" builtinId="34" customBuiltin="1"/>
    <cellStyle name="20% - Aksen3" xfId="29" builtinId="38" customBuiltin="1"/>
    <cellStyle name="20% - Aksen4" xfId="33" builtinId="42" customBuiltin="1"/>
    <cellStyle name="20% - Aksen5" xfId="37" builtinId="46" customBuiltin="1"/>
    <cellStyle name="20% - Aksen6" xfId="41" builtinId="50" customBuiltin="1"/>
    <cellStyle name="40% - Aksen1" xfId="22" builtinId="31" customBuiltin="1"/>
    <cellStyle name="40% - Aksen2" xfId="26" builtinId="35" customBuiltin="1"/>
    <cellStyle name="40% - Aksen3" xfId="30" builtinId="39" customBuiltin="1"/>
    <cellStyle name="40% - Aksen4" xfId="34" builtinId="43" customBuiltin="1"/>
    <cellStyle name="40% - Aksen5" xfId="38" builtinId="47" customBuiltin="1"/>
    <cellStyle name="40% - Aksen6" xfId="42" builtinId="51" customBuiltin="1"/>
    <cellStyle name="60% - Aksen1" xfId="23" builtinId="32" customBuiltin="1"/>
    <cellStyle name="60% - Aksen2" xfId="27" builtinId="36" customBuiltin="1"/>
    <cellStyle name="60% - Aksen3" xfId="31" builtinId="40" customBuiltin="1"/>
    <cellStyle name="60% - Aksen4" xfId="35" builtinId="44" customBuiltin="1"/>
    <cellStyle name="60% - Aksen5" xfId="39" builtinId="48" customBuiltin="1"/>
    <cellStyle name="60% - Aksen6" xfId="43" builtinId="52" customBuiltin="1"/>
    <cellStyle name="Aksen1" xfId="20" builtinId="29" customBuiltin="1"/>
    <cellStyle name="Aksen2" xfId="24" builtinId="33" customBuiltin="1"/>
    <cellStyle name="Aksen3" xfId="28" builtinId="37" customBuiltin="1"/>
    <cellStyle name="Aksen4" xfId="32" builtinId="41" customBuiltin="1"/>
    <cellStyle name="Aksen5" xfId="36" builtinId="45" customBuiltin="1"/>
    <cellStyle name="Aksen6" xfId="40" builtinId="49" customBuiltin="1"/>
    <cellStyle name="Baik" xfId="8" builtinId="26" customBuiltin="1"/>
    <cellStyle name="Buruk" xfId="9" builtinId="27" customBuiltin="1"/>
    <cellStyle name="Catatan" xfId="17" builtinId="10" customBuiltin="1"/>
    <cellStyle name="Hipertaut" xfId="44" builtinId="8"/>
    <cellStyle name="Judul" xfId="3" builtinId="15" customBuiltin="1"/>
    <cellStyle name="Judul 1" xfId="4" builtinId="16" customBuiltin="1"/>
    <cellStyle name="Judul 2" xfId="5" builtinId="17" customBuiltin="1"/>
    <cellStyle name="Judul 3" xfId="6" builtinId="18" customBuiltin="1"/>
    <cellStyle name="Judul 4" xfId="7" builtinId="19" customBuiltin="1"/>
    <cellStyle name="Keluaran" xfId="12" builtinId="21" customBuiltin="1"/>
    <cellStyle name="Koma" xfId="1" builtinId="3"/>
    <cellStyle name="Koma 2" xfId="2" xr:uid="{E2291FFD-AE5C-4958-9CB8-6FF3379A5520}"/>
    <cellStyle name="Masukan" xfId="11" builtinId="20" customBuiltin="1"/>
    <cellStyle name="Netral" xfId="10" builtinId="28" customBuiltin="1"/>
    <cellStyle name="Normal" xfId="0" builtinId="0"/>
    <cellStyle name="Perhitungan" xfId="13" builtinId="22" customBuiltin="1"/>
    <cellStyle name="Sel Periksa" xfId="15" builtinId="23" customBuiltin="1"/>
    <cellStyle name="Sel Tertaut" xfId="14" builtinId="24" customBuiltin="1"/>
    <cellStyle name="Teks Penjelasan" xfId="18" builtinId="53" customBuiltin="1"/>
    <cellStyle name="Teks Peringatan" xfId="16" builtinId="11" customBuiltin="1"/>
    <cellStyle name="Total" xfId="19" builtinId="25" customBuiltin="1"/>
  </cellStyles>
  <dxfs count="2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numFmt numFmtId="167" formatCode="0_ ;\-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numFmt numFmtId="0" formatCode="General"/>
    </dxf>
    <dxf>
      <numFmt numFmtId="19" formatCode="dd/mm/yyyy"/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2"/>
      </font>
    </dxf>
    <dxf>
      <numFmt numFmtId="35" formatCode="_-* #,##0.00_-;\-* #,##0.00_-;_-* &quot;-&quot;??_-;_-@_-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166" formatCode="_-* #,##0_-;\-* #,##0_-;_-* &quot;-&quot;??_-;_-@_-"/>
    </dxf>
    <dxf>
      <numFmt numFmtId="0" formatCode="General"/>
    </dxf>
    <dxf>
      <numFmt numFmtId="165" formatCode="000000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168" formatCode="mmm\-yyyy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19" formatCode="dd/mm/yyyy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numFmt numFmtId="19" formatCode="dd/mm/yyyy"/>
    </dxf>
  </dxfs>
  <tableStyles count="0" defaultTableStyle="TableStyleMedium2" defaultPivotStyle="PivotStyleLight16"/>
  <colors>
    <mruColors>
      <color rgb="FFED7D31"/>
      <color rgb="FF4472C4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onnections" Target="connections.xml"/><Relationship Id="rId50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1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[Catatan-Keuangan.xlsx]Laba-Rugi!PivotTableLaba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Laba-Rugi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'Laba-Rugi'!$B$4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dash"/>
              </a:ln>
              <a:effectLst/>
            </c:spPr>
            <c:trendlineType val="movingAvg"/>
            <c:period val="1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multiLvlStrRef>
              <c:f>'Laba-Rugi'!$A$5:$A$10</c:f>
              <c:multiLvlStrCache>
                <c:ptCount val="4"/>
                <c:lvl>
                  <c:pt idx="0">
                    <c:v>2023-01</c:v>
                  </c:pt>
                  <c:pt idx="1">
                    <c:v>2023-02</c:v>
                  </c:pt>
                  <c:pt idx="2">
                    <c:v>2023-03</c:v>
                  </c:pt>
                  <c:pt idx="3">
                    <c:v>2023-04</c:v>
                  </c:pt>
                </c:lvl>
                <c:lvl>
                  <c:pt idx="0">
                    <c:v>2023 </c:v>
                  </c:pt>
                </c:lvl>
              </c:multiLvlStrCache>
            </c:multiLvlStrRef>
          </c:cat>
          <c:val>
            <c:numRef>
              <c:f>'Laba-Rugi'!$B$5:$B$10</c:f>
              <c:numCache>
                <c:formatCode>_(* #,##0.00_);_(* \(#,##0.00\);_(* "-"??_);_(@_)</c:formatCode>
                <c:ptCount val="4"/>
                <c:pt idx="0">
                  <c:v>841800</c:v>
                </c:pt>
                <c:pt idx="1">
                  <c:v>252300</c:v>
                </c:pt>
                <c:pt idx="2">
                  <c:v>2113571</c:v>
                </c:pt>
                <c:pt idx="3">
                  <c:v>3392650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C3-4AD3-9662-6A92F0CAD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324432"/>
        <c:axId val="1275325264"/>
      </c:barChart>
      <c:catAx>
        <c:axId val="12753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75325264"/>
        <c:crosses val="autoZero"/>
        <c:auto val="1"/>
        <c:lblAlgn val="ctr"/>
        <c:lblOffset val="100"/>
        <c:noMultiLvlLbl val="0"/>
      </c:catAx>
      <c:valAx>
        <c:axId val="12753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7532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[Catatan-Keuangan.xlsx]Cashflow Bulanan!PivotTableCashflowBulanan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Cashflow Bulanan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'Cashflow Bulanan'!$B$7:$B$8</c:f>
              <c:strCache>
                <c:ptCount val="1"/>
                <c:pt idx="0">
                  <c:v>2023-01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Bulanan'!$B$9:$B$35</c:f>
              <c:numCache>
                <c:formatCode>_(* #,##0.00_);_(* \(#,##0.00\);_(* "-"??_);_(@_)</c:formatCode>
                <c:ptCount val="26"/>
                <c:pt idx="0">
                  <c:v>0</c:v>
                </c:pt>
                <c:pt idx="1">
                  <c:v>-27500</c:v>
                </c:pt>
                <c:pt idx="2">
                  <c:v>-277500</c:v>
                </c:pt>
                <c:pt idx="3">
                  <c:v>-277500</c:v>
                </c:pt>
                <c:pt idx="4">
                  <c:v>-377500</c:v>
                </c:pt>
                <c:pt idx="5">
                  <c:v>-837500</c:v>
                </c:pt>
                <c:pt idx="6">
                  <c:v>-897500</c:v>
                </c:pt>
                <c:pt idx="7">
                  <c:v>-957500</c:v>
                </c:pt>
                <c:pt idx="8">
                  <c:v>-957500</c:v>
                </c:pt>
                <c:pt idx="9">
                  <c:v>-957500</c:v>
                </c:pt>
                <c:pt idx="10">
                  <c:v>-957500</c:v>
                </c:pt>
                <c:pt idx="11">
                  <c:v>-957500</c:v>
                </c:pt>
                <c:pt idx="12">
                  <c:v>-957500</c:v>
                </c:pt>
                <c:pt idx="13">
                  <c:v>-957500</c:v>
                </c:pt>
                <c:pt idx="14">
                  <c:v>-972500</c:v>
                </c:pt>
                <c:pt idx="15">
                  <c:v>-1252500</c:v>
                </c:pt>
                <c:pt idx="16">
                  <c:v>-952500</c:v>
                </c:pt>
                <c:pt idx="17">
                  <c:v>-952500</c:v>
                </c:pt>
                <c:pt idx="18">
                  <c:v>-952500</c:v>
                </c:pt>
                <c:pt idx="19">
                  <c:v>4047500</c:v>
                </c:pt>
                <c:pt idx="20">
                  <c:v>597500</c:v>
                </c:pt>
                <c:pt idx="21">
                  <c:v>722500</c:v>
                </c:pt>
                <c:pt idx="22">
                  <c:v>621500</c:v>
                </c:pt>
                <c:pt idx="23">
                  <c:v>571500</c:v>
                </c:pt>
                <c:pt idx="24">
                  <c:v>571500</c:v>
                </c:pt>
                <c:pt idx="25">
                  <c:v>841800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B-4486-882D-304AEE3259CE}"/>
            </c:ext>
          </c:extLst>
        </c:ser>
        <c:ser>
          <c:idx val="1"/>
          <c:order val="1"/>
          <c:tx>
            <c:strRef>
              <c:f>'Cashflow Bulanan'!$C$7:$C$8</c:f>
              <c:strCache>
                <c:ptCount val="1"/>
                <c:pt idx="0">
                  <c:v>2023-02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Bulanan'!$C$9:$C$35</c:f>
              <c:numCache>
                <c:formatCode>_(* #,##0.00_);_(* \(#,##0.00\);_(* "-"??_);_(@_)</c:formatCode>
                <c:ptCount val="26"/>
                <c:pt idx="0">
                  <c:v>-30000</c:v>
                </c:pt>
                <c:pt idx="1">
                  <c:v>-30000</c:v>
                </c:pt>
                <c:pt idx="2">
                  <c:v>-280000</c:v>
                </c:pt>
                <c:pt idx="3">
                  <c:v>-280000</c:v>
                </c:pt>
                <c:pt idx="4">
                  <c:v>-440000</c:v>
                </c:pt>
                <c:pt idx="5">
                  <c:v>-110000</c:v>
                </c:pt>
                <c:pt idx="6">
                  <c:v>-110000</c:v>
                </c:pt>
                <c:pt idx="7">
                  <c:v>-115500</c:v>
                </c:pt>
                <c:pt idx="8">
                  <c:v>-115500</c:v>
                </c:pt>
                <c:pt idx="9">
                  <c:v>-115500</c:v>
                </c:pt>
                <c:pt idx="10">
                  <c:v>-115500</c:v>
                </c:pt>
                <c:pt idx="11">
                  <c:v>-115500</c:v>
                </c:pt>
                <c:pt idx="12">
                  <c:v>-115500</c:v>
                </c:pt>
                <c:pt idx="13">
                  <c:v>-715500</c:v>
                </c:pt>
                <c:pt idx="14">
                  <c:v>-715500</c:v>
                </c:pt>
                <c:pt idx="15">
                  <c:v>-980500</c:v>
                </c:pt>
                <c:pt idx="16">
                  <c:v>-980500</c:v>
                </c:pt>
                <c:pt idx="17">
                  <c:v>-980500</c:v>
                </c:pt>
                <c:pt idx="18">
                  <c:v>4319500</c:v>
                </c:pt>
                <c:pt idx="19">
                  <c:v>3769500</c:v>
                </c:pt>
                <c:pt idx="20">
                  <c:v>1394500</c:v>
                </c:pt>
                <c:pt idx="21">
                  <c:v>1394500</c:v>
                </c:pt>
                <c:pt idx="22">
                  <c:v>252300</c:v>
                </c:pt>
                <c:pt idx="23">
                  <c:v>252300</c:v>
                </c:pt>
                <c:pt idx="24">
                  <c:v>252300</c:v>
                </c:pt>
                <c:pt idx="25">
                  <c:v>252300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A8-4500-BD13-8DF01D5EFA74}"/>
            </c:ext>
          </c:extLst>
        </c:ser>
        <c:ser>
          <c:idx val="2"/>
          <c:order val="2"/>
          <c:tx>
            <c:strRef>
              <c:f>'Cashflow Bulanan'!$D$7:$D$8</c:f>
              <c:strCache>
                <c:ptCount val="1"/>
                <c:pt idx="0">
                  <c:v>2023-03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Bulanan'!$D$9:$D$35</c:f>
              <c:numCache>
                <c:formatCode>_(* #,##0.00_);_(* \(#,##0.00\);_(* "-"??_);_(@_)</c:formatCode>
                <c:ptCount val="26"/>
                <c:pt idx="0">
                  <c:v>-40000</c:v>
                </c:pt>
                <c:pt idx="1">
                  <c:v>-40000</c:v>
                </c:pt>
                <c:pt idx="2">
                  <c:v>-290000</c:v>
                </c:pt>
                <c:pt idx="3">
                  <c:v>-590000</c:v>
                </c:pt>
                <c:pt idx="4">
                  <c:v>-690000</c:v>
                </c:pt>
                <c:pt idx="5">
                  <c:v>-710000</c:v>
                </c:pt>
                <c:pt idx="6">
                  <c:v>-710000</c:v>
                </c:pt>
                <c:pt idx="7">
                  <c:v>-715500</c:v>
                </c:pt>
                <c:pt idx="8">
                  <c:v>-580700</c:v>
                </c:pt>
                <c:pt idx="9">
                  <c:v>-368700</c:v>
                </c:pt>
                <c:pt idx="10">
                  <c:v>-479700</c:v>
                </c:pt>
                <c:pt idx="11">
                  <c:v>1020300</c:v>
                </c:pt>
                <c:pt idx="12">
                  <c:v>1001300</c:v>
                </c:pt>
                <c:pt idx="13">
                  <c:v>1084271</c:v>
                </c:pt>
                <c:pt idx="14">
                  <c:v>1204271</c:v>
                </c:pt>
                <c:pt idx="15">
                  <c:v>954271</c:v>
                </c:pt>
                <c:pt idx="16">
                  <c:v>569271</c:v>
                </c:pt>
                <c:pt idx="17">
                  <c:v>459271</c:v>
                </c:pt>
                <c:pt idx="18">
                  <c:v>5459271</c:v>
                </c:pt>
                <c:pt idx="19">
                  <c:v>4378271</c:v>
                </c:pt>
                <c:pt idx="20">
                  <c:v>1928271</c:v>
                </c:pt>
                <c:pt idx="21">
                  <c:v>1928271</c:v>
                </c:pt>
                <c:pt idx="22">
                  <c:v>2078271</c:v>
                </c:pt>
                <c:pt idx="23">
                  <c:v>2028271</c:v>
                </c:pt>
                <c:pt idx="24">
                  <c:v>2183271</c:v>
                </c:pt>
                <c:pt idx="25">
                  <c:v>2113571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A8-4500-BD13-8DF01D5EFA74}"/>
            </c:ext>
          </c:extLst>
        </c:ser>
        <c:ser>
          <c:idx val="3"/>
          <c:order val="3"/>
          <c:tx>
            <c:strRef>
              <c:f>'Cashflow Bulanan'!$E$7:$E$8</c:f>
              <c:strCache>
                <c:ptCount val="1"/>
                <c:pt idx="0">
                  <c:v>2023-04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'Cashflow Bulanan'!$A$9:$A$35</c:f>
              <c:strCach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strCache>
            </c:strRef>
          </c:cat>
          <c:val>
            <c:numRef>
              <c:f>'Cashflow Bulanan'!$E$9:$E$35</c:f>
              <c:numCache>
                <c:formatCode>_(* #,##0.00_);_(* \(#,##0.00\);_(* "-"??_);_(@_)</c:formatCode>
                <c:ptCount val="26"/>
                <c:pt idx="0">
                  <c:v>-68350</c:v>
                </c:pt>
                <c:pt idx="1">
                  <c:v>-252350</c:v>
                </c:pt>
                <c:pt idx="2">
                  <c:v>-802350</c:v>
                </c:pt>
                <c:pt idx="3">
                  <c:v>-802350</c:v>
                </c:pt>
                <c:pt idx="4">
                  <c:v>-902350</c:v>
                </c:pt>
                <c:pt idx="5">
                  <c:v>3792650</c:v>
                </c:pt>
                <c:pt idx="6">
                  <c:v>3762650</c:v>
                </c:pt>
                <c:pt idx="7">
                  <c:v>3662650</c:v>
                </c:pt>
                <c:pt idx="8">
                  <c:v>3642650</c:v>
                </c:pt>
                <c:pt idx="9">
                  <c:v>3642650</c:v>
                </c:pt>
                <c:pt idx="10">
                  <c:v>3642650</c:v>
                </c:pt>
                <c:pt idx="11">
                  <c:v>3642650</c:v>
                </c:pt>
                <c:pt idx="12">
                  <c:v>3642650</c:v>
                </c:pt>
                <c:pt idx="13">
                  <c:v>3642650</c:v>
                </c:pt>
                <c:pt idx="14">
                  <c:v>3642650</c:v>
                </c:pt>
                <c:pt idx="15">
                  <c:v>3392650</c:v>
                </c:pt>
                <c:pt idx="16">
                  <c:v>3392650</c:v>
                </c:pt>
                <c:pt idx="17">
                  <c:v>3392650</c:v>
                </c:pt>
                <c:pt idx="18">
                  <c:v>3392650</c:v>
                </c:pt>
                <c:pt idx="19">
                  <c:v>3392650</c:v>
                </c:pt>
                <c:pt idx="20">
                  <c:v>3392650</c:v>
                </c:pt>
                <c:pt idx="21">
                  <c:v>3392650</c:v>
                </c:pt>
                <c:pt idx="22">
                  <c:v>3392650</c:v>
                </c:pt>
                <c:pt idx="23">
                  <c:v>3392650</c:v>
                </c:pt>
                <c:pt idx="24">
                  <c:v>3392650</c:v>
                </c:pt>
                <c:pt idx="25">
                  <c:v>3392650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A8-4500-BD13-8DF01D5EF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489104"/>
        <c:axId val="1085498672"/>
      </c:lineChart>
      <c:catAx>
        <c:axId val="108548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85498672"/>
        <c:crosses val="autoZero"/>
        <c:auto val="1"/>
        <c:lblAlgn val="ctr"/>
        <c:lblOffset val="100"/>
        <c:noMultiLvlLbl val="0"/>
      </c:catAx>
      <c:valAx>
        <c:axId val="10854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8548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[Catatan-Keuangan.xlsx]Pendapatan!PivotTablePendapatan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Pendapatan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Pendapatan!$B$4:$B$5</c:f>
              <c:strCache>
                <c:ptCount val="1"/>
                <c:pt idx="0">
                  <c:v>Gaji Bulanan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Pendapatan!$B$6:$B$11</c:f>
              <c:numCache>
                <c:formatCode>_(* #,##0.00_);_(* \(#,##0.00\);_(* "-"??_);_(@_)</c:formatCode>
                <c:ptCount val="4"/>
                <c:pt idx="0">
                  <c:v>5000000</c:v>
                </c:pt>
                <c:pt idx="1">
                  <c:v>5000000</c:v>
                </c:pt>
                <c:pt idx="2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3-4A10-8704-6A5A1FC8DF8C}"/>
            </c:ext>
          </c:extLst>
        </c:ser>
        <c:ser>
          <c:idx val="1"/>
          <c:order val="1"/>
          <c:tx>
            <c:strRef>
              <c:f>Pendapatan!$C$4:$C$5</c:f>
              <c:strCache>
                <c:ptCount val="1"/>
                <c:pt idx="0">
                  <c:v>THR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Pendapatan!$C$6:$C$11</c:f>
              <c:numCache>
                <c:formatCode>_(* #,##0.00_);_(* \(#,##0.00\);_(* "-"??_);_(@_)</c:formatCode>
                <c:ptCount val="4"/>
                <c:pt idx="3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D8-4534-8720-756390DEB093}"/>
            </c:ext>
          </c:extLst>
        </c:ser>
        <c:ser>
          <c:idx val="2"/>
          <c:order val="2"/>
          <c:tx>
            <c:strRef>
              <c:f>Pendapatan!$D$4:$D$5</c:f>
              <c:strCache>
                <c:ptCount val="1"/>
                <c:pt idx="0">
                  <c:v>Pendapatan Tetap Lainnya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Pendapatan!$D$6:$D$11</c:f>
              <c:numCache>
                <c:formatCode>_(* #,##0.00_);_(* \(#,##0.00\);_(* "-"??_);_(@_)</c:formatCode>
                <c:ptCount val="4"/>
                <c:pt idx="0">
                  <c:v>600000</c:v>
                </c:pt>
                <c:pt idx="1">
                  <c:v>1140000</c:v>
                </c:pt>
                <c:pt idx="2">
                  <c:v>973300</c:v>
                </c:pt>
                <c:pt idx="3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E-45C6-AF90-F7FE9208950E}"/>
            </c:ext>
          </c:extLst>
        </c:ser>
        <c:ser>
          <c:idx val="3"/>
          <c:order val="3"/>
          <c:tx>
            <c:strRef>
              <c:f>Pendapatan!$E$4:$E$5</c:f>
              <c:strCache>
                <c:ptCount val="1"/>
                <c:pt idx="0">
                  <c:v>Pendapatan Lain-Lain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Pendapatan!$E$6:$E$11</c:f>
              <c:numCache>
                <c:formatCode>_(* #,##0.00_);_(* \(#,##0.00\);_(* "-"??_);_(@_)</c:formatCode>
                <c:ptCount val="4"/>
                <c:pt idx="2">
                  <c:v>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CE-45C6-AF90-F7FE9208950E}"/>
            </c:ext>
          </c:extLst>
        </c:ser>
        <c:ser>
          <c:idx val="4"/>
          <c:order val="4"/>
          <c:tx>
            <c:strRef>
              <c:f>Pendapatan!$F$4:$F$5</c:f>
              <c:strCache>
                <c:ptCount val="1"/>
                <c:pt idx="0">
                  <c:v>Tunjangan Lainnya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Pendapatan!$F$6:$F$11</c:f>
              <c:numCache>
                <c:formatCode>_(* #,##0.00_);_(* \(#,##0.00\);_(* "-"??_);_(@_)</c:formatCode>
                <c:ptCount val="4"/>
                <c:pt idx="0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CE-45C6-AF90-F7FE9208950E}"/>
            </c:ext>
          </c:extLst>
        </c:ser>
        <c:ser>
          <c:idx val="5"/>
          <c:order val="5"/>
          <c:tx>
            <c:strRef>
              <c:f>Pendapatan!$G$4:$G$5</c:f>
              <c:strCache>
                <c:ptCount val="1"/>
                <c:pt idx="0">
                  <c:v>Bagi Hasil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Pendapatan!$A$6:$A$11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Pendapatan!$G$6:$G$11</c:f>
              <c:numCache>
                <c:formatCode>_(* #,##0.00_);_(* \(#,##0.00\);_(* "-"??_);_(@_)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CE-45C6-AF90-F7FE92089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406960"/>
        <c:axId val="790406544"/>
      </c:barChart>
      <c:catAx>
        <c:axId val="79040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90406544"/>
        <c:crosses val="autoZero"/>
        <c:auto val="1"/>
        <c:lblAlgn val="ctr"/>
        <c:lblOffset val="100"/>
        <c:noMultiLvlLbl val="0"/>
      </c:catAx>
      <c:valAx>
        <c:axId val="79040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9040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[Catatan-Keuangan.xlsx]Pengeluaran!PivotTablePengeluaran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Pengeluaran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Pengeluaran!$B$4:$B$5</c:f>
              <c:strCache>
                <c:ptCount val="1"/>
                <c:pt idx="0">
                  <c:v>Bank dan Finansial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Pengeluaran!$B$6:$B$11</c:f>
              <c:numCache>
                <c:formatCode>_(* #,##0.00_);_(* \(#,##0.00\);_(* "-"??_);_(@_)</c:formatCode>
                <c:ptCount val="4"/>
                <c:pt idx="0">
                  <c:v>-58600</c:v>
                </c:pt>
                <c:pt idx="1">
                  <c:v>-48200</c:v>
                </c:pt>
                <c:pt idx="2">
                  <c:v>-50300</c:v>
                </c:pt>
                <c:pt idx="3">
                  <c:v>-15000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8-4F90-8ADF-8F03056AB68E}"/>
            </c:ext>
          </c:extLst>
        </c:ser>
        <c:ser>
          <c:idx val="1"/>
          <c:order val="1"/>
          <c:tx>
            <c:strRef>
              <c:f>Pengeluaran!$C$4:$C$5</c:f>
              <c:strCache>
                <c:ptCount val="1"/>
                <c:pt idx="0">
                  <c:v>Kebutuhan Pribadi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Pengeluaran!$C$6:$C$11</c:f>
              <c:numCache>
                <c:formatCode>_(* #,##0.00_);_(* \(#,##0.00\);_(* "-"??_);_(@_)</c:formatCode>
                <c:ptCount val="4"/>
                <c:pt idx="2">
                  <c:v>-19000</c:v>
                </c:pt>
                <c:pt idx="3">
                  <c:v>-170000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4-443A-9E11-64F1E9ECE0D0}"/>
            </c:ext>
          </c:extLst>
        </c:ser>
        <c:ser>
          <c:idx val="2"/>
          <c:order val="2"/>
          <c:tx>
            <c:strRef>
              <c:f>Pengeluaran!$D$4:$D$5</c:f>
              <c:strCache>
                <c:ptCount val="1"/>
                <c:pt idx="0">
                  <c:v>Pengeluaran Lainnya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Pengeluaran!$D$6:$D$11</c:f>
              <c:numCache>
                <c:formatCode>_(* #,##0.00_);_(* \(#,##0.00\);_(* "-"??_);_(@_)</c:formatCode>
                <c:ptCount val="4"/>
                <c:pt idx="0">
                  <c:v>-155000</c:v>
                </c:pt>
                <c:pt idx="1">
                  <c:v>-525000</c:v>
                </c:pt>
                <c:pt idx="2">
                  <c:v>-156029</c:v>
                </c:pt>
                <c:pt idx="3">
                  <c:v>-100000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84-443A-9E11-64F1E9ECE0D0}"/>
            </c:ext>
          </c:extLst>
        </c:ser>
        <c:ser>
          <c:idx val="3"/>
          <c:order val="3"/>
          <c:tx>
            <c:strRef>
              <c:f>Pengeluaran!$E$4:$E$5</c:f>
              <c:strCache>
                <c:ptCount val="1"/>
                <c:pt idx="0">
                  <c:v>Transportasi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Pengeluaran!$E$6:$E$11</c:f>
              <c:numCache>
                <c:formatCode>_(* #,##0.00_);_(* \(#,##0.00\);_(* "-"??_);_(@_)</c:formatCode>
                <c:ptCount val="4"/>
                <c:pt idx="0">
                  <c:v>-450000</c:v>
                </c:pt>
                <c:pt idx="1">
                  <c:v>-450000</c:v>
                </c:pt>
                <c:pt idx="2">
                  <c:v>-450000</c:v>
                </c:pt>
                <c:pt idx="3">
                  <c:v>-250000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84-443A-9E11-64F1E9ECE0D0}"/>
            </c:ext>
          </c:extLst>
        </c:ser>
        <c:ser>
          <c:idx val="4"/>
          <c:order val="4"/>
          <c:tx>
            <c:strRef>
              <c:f>Pengeluaran!$F$4:$F$5</c:f>
              <c:strCache>
                <c:ptCount val="1"/>
                <c:pt idx="0">
                  <c:v>Sosial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Pengeluaran!$F$6:$F$11</c:f>
              <c:numCache>
                <c:formatCode>_(* #,##0.00_);_(* \(#,##0.00\);_(* "-"??_);_(@_)</c:formatCode>
                <c:ptCount val="4"/>
                <c:pt idx="0">
                  <c:v>-1420000</c:v>
                </c:pt>
                <c:pt idx="1">
                  <c:v>-1435000</c:v>
                </c:pt>
                <c:pt idx="2">
                  <c:v>-1450000</c:v>
                </c:pt>
                <c:pt idx="3">
                  <c:v>-250000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84-443A-9E11-64F1E9ECE0D0}"/>
            </c:ext>
          </c:extLst>
        </c:ser>
        <c:ser>
          <c:idx val="5"/>
          <c:order val="5"/>
          <c:tx>
            <c:strRef>
              <c:f>Pengeluaran!$G$4:$G$5</c:f>
              <c:strCache>
                <c:ptCount val="1"/>
                <c:pt idx="0">
                  <c:v>Kebutuhan Rumah Tangga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Pengeluaran!$A$6:$A$11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Pengeluaran!$G$6:$G$11</c:f>
              <c:numCache>
                <c:formatCode>_(* #,##0.00_);_(* \(#,##0.00\);_(* "-"??_);_(@_)</c:formatCode>
                <c:ptCount val="4"/>
                <c:pt idx="0">
                  <c:v>-2825000</c:v>
                </c:pt>
                <c:pt idx="1">
                  <c:v>-3430000</c:v>
                </c:pt>
                <c:pt idx="2">
                  <c:v>-3235000</c:v>
                </c:pt>
                <c:pt idx="3">
                  <c:v>-952350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84-443A-9E11-64F1E9ECE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5218448"/>
        <c:axId val="991422336"/>
      </c:barChart>
      <c:catAx>
        <c:axId val="99521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91422336"/>
        <c:crosses val="autoZero"/>
        <c:auto val="1"/>
        <c:lblAlgn val="ctr"/>
        <c:lblOffset val="100"/>
        <c:noMultiLvlLbl val="0"/>
      </c:catAx>
      <c:valAx>
        <c:axId val="9914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9521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[Catatan-Keuangan.xlsx]Pendapatan-Pengeluaran!PivotTablePendapatan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Pendapatan vs Pengeluaran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'Pendapatan-Pengeluaran'!$B$3:$B$4</c:f>
              <c:strCache>
                <c:ptCount val="1"/>
                <c:pt idx="0">
                  <c:v>Pendapatan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'Pendapatan-Pengeluaran'!$A$5:$A$10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'Pendapatan-Pengeluaran'!$B$5:$B$10</c:f>
              <c:numCache>
                <c:formatCode>_(* #,##0.00_);_(* \(#,##0.00\);_(* "-"??_);_(@_)</c:formatCode>
                <c:ptCount val="4"/>
                <c:pt idx="0">
                  <c:v>5750400</c:v>
                </c:pt>
                <c:pt idx="1">
                  <c:v>6140500</c:v>
                </c:pt>
                <c:pt idx="2">
                  <c:v>7473900</c:v>
                </c:pt>
                <c:pt idx="3">
                  <c:v>5130000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DAB-9556-D8560E4EE1CF}"/>
            </c:ext>
          </c:extLst>
        </c:ser>
        <c:ser>
          <c:idx val="1"/>
          <c:order val="1"/>
          <c:tx>
            <c:strRef>
              <c:f>'Pendapatan-Pengeluaran'!$C$3:$C$4</c:f>
              <c:strCache>
                <c:ptCount val="1"/>
                <c:pt idx="0">
                  <c:v>Pengeluaran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'Pendapatan-Pengeluaran'!$A$5:$A$10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'Pendapatan-Pengeluaran'!$C$5:$C$10</c:f>
              <c:numCache>
                <c:formatCode>_(* #,##0.00_);_(* \(#,##0.00\);_(* "-"??_);_(@_)</c:formatCode>
                <c:ptCount val="4"/>
                <c:pt idx="0">
                  <c:v>-4908600</c:v>
                </c:pt>
                <c:pt idx="1">
                  <c:v>-5888200</c:v>
                </c:pt>
                <c:pt idx="2">
                  <c:v>-5360329</c:v>
                </c:pt>
                <c:pt idx="3">
                  <c:v>-1737350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DAB-9556-D8560E4EE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5568960"/>
        <c:axId val="1005569376"/>
      </c:barChart>
      <c:catAx>
        <c:axId val="10055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05569376"/>
        <c:crosses val="autoZero"/>
        <c:auto val="1"/>
        <c:lblAlgn val="ctr"/>
        <c:lblOffset val="100"/>
        <c:noMultiLvlLbl val="0"/>
      </c:catAx>
      <c:valAx>
        <c:axId val="10055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0055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[Catatan-Keuangan.xlsx]Utang KK!PivotTableKartuKredit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/>
              <a:t>Arus Utang Kartu Kredit Bulanan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'Utang KK'!$B$8:$B$10</c:f>
              <c:strCache>
                <c:ptCount val="1"/>
                <c:pt idx="0">
                  <c:v>2023 - 1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KK'!$B$11:$B$20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-250000</c:v>
                </c:pt>
                <c:pt idx="3">
                  <c:v>-250000</c:v>
                </c:pt>
                <c:pt idx="4">
                  <c:v>0</c:v>
                </c:pt>
                <c:pt idx="5">
                  <c:v>0</c:v>
                </c:pt>
                <c:pt idx="6">
                  <c:v>-250000</c:v>
                </c:pt>
                <c:pt idx="7">
                  <c:v>-250000</c:v>
                </c:pt>
                <c:pt idx="8">
                  <c:v>-280000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0-48D9-8421-FF774D0915AD}"/>
            </c:ext>
          </c:extLst>
        </c:ser>
        <c:ser>
          <c:idx val="1"/>
          <c:order val="1"/>
          <c:tx>
            <c:strRef>
              <c:f>'Utang KK'!$C$8:$C$10</c:f>
              <c:strCache>
                <c:ptCount val="1"/>
                <c:pt idx="0">
                  <c:v>2023 - 2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KK'!$C$11:$C$20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-250000</c:v>
                </c:pt>
                <c:pt idx="3">
                  <c:v>-250000</c:v>
                </c:pt>
                <c:pt idx="4">
                  <c:v>280000</c:v>
                </c:pt>
                <c:pt idx="5">
                  <c:v>-820000</c:v>
                </c:pt>
                <c:pt idx="6">
                  <c:v>-1070000</c:v>
                </c:pt>
                <c:pt idx="7">
                  <c:v>-1100000</c:v>
                </c:pt>
                <c:pt idx="8">
                  <c:v>-1100000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0-48D9-8421-FF774D0915AD}"/>
            </c:ext>
          </c:extLst>
        </c:ser>
        <c:ser>
          <c:idx val="2"/>
          <c:order val="2"/>
          <c:tx>
            <c:strRef>
              <c:f>'Utang KK'!$D$8:$D$10</c:f>
              <c:strCache>
                <c:ptCount val="1"/>
                <c:pt idx="0">
                  <c:v>2023 - 3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KK'!$D$11:$D$20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-250000</c:v>
                </c:pt>
                <c:pt idx="3">
                  <c:v>-250000</c:v>
                </c:pt>
                <c:pt idx="4">
                  <c:v>1380000</c:v>
                </c:pt>
                <c:pt idx="5">
                  <c:v>1380000</c:v>
                </c:pt>
                <c:pt idx="6">
                  <c:v>1130000</c:v>
                </c:pt>
                <c:pt idx="7">
                  <c:v>1130000</c:v>
                </c:pt>
                <c:pt idx="8">
                  <c:v>1100000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40-48D9-8421-FF774D0915AD}"/>
            </c:ext>
          </c:extLst>
        </c:ser>
        <c:ser>
          <c:idx val="3"/>
          <c:order val="3"/>
          <c:tx>
            <c:strRef>
              <c:f>'Utang KK'!$E$8:$E$10</c:f>
              <c:strCache>
                <c:ptCount val="1"/>
                <c:pt idx="0">
                  <c:v>2023 - 4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'Utang KK'!$A$11:$A$20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28</c:v>
                </c:pt>
                <c:pt idx="8">
                  <c:v>31</c:v>
                </c:pt>
              </c:strCache>
            </c:strRef>
          </c:cat>
          <c:val>
            <c:numRef>
              <c:f>'Utang KK'!$E$11:$E$20</c:f>
              <c:numCache>
                <c:formatCode>_(* #,##0.00_);_(* \(#,##0.00\);_(* "-"??_);_(@_)</c:formatCode>
                <c:ptCount val="9"/>
                <c:pt idx="0">
                  <c:v>0</c:v>
                </c:pt>
                <c:pt idx="1">
                  <c:v>-50000</c:v>
                </c:pt>
                <c:pt idx="2">
                  <c:v>-300000</c:v>
                </c:pt>
                <c:pt idx="3">
                  <c:v>-320000</c:v>
                </c:pt>
                <c:pt idx="4">
                  <c:v>280000</c:v>
                </c:pt>
                <c:pt idx="5">
                  <c:v>280000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40-48D9-8421-FF774D091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239728"/>
        <c:axId val="962233488"/>
      </c:lineChart>
      <c:catAx>
        <c:axId val="96223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62233488"/>
        <c:crosses val="autoZero"/>
        <c:auto val="1"/>
        <c:lblAlgn val="ctr"/>
        <c:lblOffset val="100"/>
        <c:noMultiLvlLbl val="0"/>
      </c:catAx>
      <c:valAx>
        <c:axId val="9622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96223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[Catatan-Keuangan.xlsx]Cashflow Full!PivotTable1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Cashflow Full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'Cashflow Full'!$B$5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movingAvg"/>
            <c:period val="31"/>
            <c:dispRSqr val="0"/>
            <c:dispEq val="0"/>
          </c:trendline>
          <c:cat>
            <c:strRef>
              <c:f>'Cashflow Full'!$A$6:$A$65</c:f>
              <c:strCache>
                <c:ptCount val="59"/>
                <c:pt idx="0">
                  <c:v>01/01/2023</c:v>
                </c:pt>
                <c:pt idx="1">
                  <c:v>02/01/2023</c:v>
                </c:pt>
                <c:pt idx="2">
                  <c:v>03/01/2023</c:v>
                </c:pt>
                <c:pt idx="3">
                  <c:v>05/01/2023</c:v>
                </c:pt>
                <c:pt idx="4">
                  <c:v>06/01/2023</c:v>
                </c:pt>
                <c:pt idx="5">
                  <c:v>07/01/2023</c:v>
                </c:pt>
                <c:pt idx="6">
                  <c:v>08/01/2023</c:v>
                </c:pt>
                <c:pt idx="7">
                  <c:v>17/01/2023</c:v>
                </c:pt>
                <c:pt idx="8">
                  <c:v>19/01/2023</c:v>
                </c:pt>
                <c:pt idx="9">
                  <c:v>20/01/2023</c:v>
                </c:pt>
                <c:pt idx="10">
                  <c:v>25/01/2023</c:v>
                </c:pt>
                <c:pt idx="11">
                  <c:v>26/01/2023</c:v>
                </c:pt>
                <c:pt idx="12">
                  <c:v>27/01/2023</c:v>
                </c:pt>
                <c:pt idx="13">
                  <c:v>28/01/2023</c:v>
                </c:pt>
                <c:pt idx="14">
                  <c:v>29/01/2023</c:v>
                </c:pt>
                <c:pt idx="15">
                  <c:v>31/01/2023</c:v>
                </c:pt>
                <c:pt idx="16">
                  <c:v>01/02/2023</c:v>
                </c:pt>
                <c:pt idx="17">
                  <c:v>03/02/2023</c:v>
                </c:pt>
                <c:pt idx="18">
                  <c:v>05/02/2023</c:v>
                </c:pt>
                <c:pt idx="19">
                  <c:v>06/02/2023</c:v>
                </c:pt>
                <c:pt idx="20">
                  <c:v>08/02/2023</c:v>
                </c:pt>
                <c:pt idx="21">
                  <c:v>15/02/2023</c:v>
                </c:pt>
                <c:pt idx="22">
                  <c:v>19/02/2023</c:v>
                </c:pt>
                <c:pt idx="23">
                  <c:v>24/02/2023</c:v>
                </c:pt>
                <c:pt idx="24">
                  <c:v>25/02/2023</c:v>
                </c:pt>
                <c:pt idx="25">
                  <c:v>26/02/2023</c:v>
                </c:pt>
                <c:pt idx="26">
                  <c:v>28/02/2023</c:v>
                </c:pt>
                <c:pt idx="27">
                  <c:v>01/03/2023</c:v>
                </c:pt>
                <c:pt idx="28">
                  <c:v>03/03/2023</c:v>
                </c:pt>
                <c:pt idx="29">
                  <c:v>04/03/2023</c:v>
                </c:pt>
                <c:pt idx="30">
                  <c:v>05/03/2023</c:v>
                </c:pt>
                <c:pt idx="31">
                  <c:v>06/03/2023</c:v>
                </c:pt>
                <c:pt idx="32">
                  <c:v>08/03/2023</c:v>
                </c:pt>
                <c:pt idx="33">
                  <c:v>09/03/2023</c:v>
                </c:pt>
                <c:pt idx="34">
                  <c:v>10/03/2023</c:v>
                </c:pt>
                <c:pt idx="35">
                  <c:v>11/03/2023</c:v>
                </c:pt>
                <c:pt idx="36">
                  <c:v>12/03/2023</c:v>
                </c:pt>
                <c:pt idx="37">
                  <c:v>13/03/2023</c:v>
                </c:pt>
                <c:pt idx="38">
                  <c:v>15/03/2023</c:v>
                </c:pt>
                <c:pt idx="39">
                  <c:v>17/03/2023</c:v>
                </c:pt>
                <c:pt idx="40">
                  <c:v>19/03/2023</c:v>
                </c:pt>
                <c:pt idx="41">
                  <c:v>20/03/2023</c:v>
                </c:pt>
                <c:pt idx="42">
                  <c:v>23/03/2023</c:v>
                </c:pt>
                <c:pt idx="43">
                  <c:v>24/03/2023</c:v>
                </c:pt>
                <c:pt idx="44">
                  <c:v>25/03/2023</c:v>
                </c:pt>
                <c:pt idx="45">
                  <c:v>26/03/2023</c:v>
                </c:pt>
                <c:pt idx="46">
                  <c:v>28/03/2023</c:v>
                </c:pt>
                <c:pt idx="47">
                  <c:v>29/03/2023</c:v>
                </c:pt>
                <c:pt idx="48">
                  <c:v>30/03/2023</c:v>
                </c:pt>
                <c:pt idx="49">
                  <c:v>31/03/2023</c:v>
                </c:pt>
                <c:pt idx="50">
                  <c:v>01/04/2023</c:v>
                </c:pt>
                <c:pt idx="51">
                  <c:v>02/04/2023</c:v>
                </c:pt>
                <c:pt idx="52">
                  <c:v>03/04/2023</c:v>
                </c:pt>
                <c:pt idx="53">
                  <c:v>05/04/2023</c:v>
                </c:pt>
                <c:pt idx="54">
                  <c:v>06/04/2023</c:v>
                </c:pt>
                <c:pt idx="55">
                  <c:v>07/04/2023</c:v>
                </c:pt>
                <c:pt idx="56">
                  <c:v>08/04/2023</c:v>
                </c:pt>
                <c:pt idx="57">
                  <c:v>19/04/2023</c:v>
                </c:pt>
                <c:pt idx="58">
                  <c:v>09/04/2023</c:v>
                </c:pt>
              </c:strCache>
            </c:strRef>
          </c:cat>
          <c:val>
            <c:numRef>
              <c:f>'Cashflow Full'!$B$6:$B$65</c:f>
              <c:numCache>
                <c:formatCode>_(* #,##0.00_);_(* \(#,##0.00\);_(* "-"??_);_(@_)</c:formatCode>
                <c:ptCount val="59"/>
                <c:pt idx="0">
                  <c:v>45000000</c:v>
                </c:pt>
                <c:pt idx="1">
                  <c:v>44972500</c:v>
                </c:pt>
                <c:pt idx="2">
                  <c:v>44722500</c:v>
                </c:pt>
                <c:pt idx="3">
                  <c:v>44622500</c:v>
                </c:pt>
                <c:pt idx="4">
                  <c:v>44162500</c:v>
                </c:pt>
                <c:pt idx="5">
                  <c:v>44102500</c:v>
                </c:pt>
                <c:pt idx="6">
                  <c:v>44042500</c:v>
                </c:pt>
                <c:pt idx="7">
                  <c:v>44027500</c:v>
                </c:pt>
                <c:pt idx="8">
                  <c:v>43747500</c:v>
                </c:pt>
                <c:pt idx="9">
                  <c:v>44047500</c:v>
                </c:pt>
                <c:pt idx="10">
                  <c:v>49047500</c:v>
                </c:pt>
                <c:pt idx="11">
                  <c:v>45597500</c:v>
                </c:pt>
                <c:pt idx="12">
                  <c:v>45722500</c:v>
                </c:pt>
                <c:pt idx="13">
                  <c:v>45621500</c:v>
                </c:pt>
                <c:pt idx="14">
                  <c:v>45571500</c:v>
                </c:pt>
                <c:pt idx="15">
                  <c:v>45841800</c:v>
                </c:pt>
                <c:pt idx="16">
                  <c:v>45811800</c:v>
                </c:pt>
                <c:pt idx="17">
                  <c:v>45561800</c:v>
                </c:pt>
                <c:pt idx="18">
                  <c:v>45401800</c:v>
                </c:pt>
                <c:pt idx="19">
                  <c:v>45731800</c:v>
                </c:pt>
                <c:pt idx="20">
                  <c:v>45726300</c:v>
                </c:pt>
                <c:pt idx="21">
                  <c:v>45126300</c:v>
                </c:pt>
                <c:pt idx="22">
                  <c:v>44861300</c:v>
                </c:pt>
                <c:pt idx="23">
                  <c:v>50161300</c:v>
                </c:pt>
                <c:pt idx="24">
                  <c:v>49611300</c:v>
                </c:pt>
                <c:pt idx="25">
                  <c:v>47236300</c:v>
                </c:pt>
                <c:pt idx="26">
                  <c:v>46094100</c:v>
                </c:pt>
                <c:pt idx="27">
                  <c:v>46054100</c:v>
                </c:pt>
                <c:pt idx="28">
                  <c:v>45804100</c:v>
                </c:pt>
                <c:pt idx="29">
                  <c:v>45504100</c:v>
                </c:pt>
                <c:pt idx="30">
                  <c:v>45404100</c:v>
                </c:pt>
                <c:pt idx="31">
                  <c:v>45384100</c:v>
                </c:pt>
                <c:pt idx="32">
                  <c:v>45378600</c:v>
                </c:pt>
                <c:pt idx="33">
                  <c:v>45513400</c:v>
                </c:pt>
                <c:pt idx="34">
                  <c:v>45725400</c:v>
                </c:pt>
                <c:pt idx="35">
                  <c:v>45614400</c:v>
                </c:pt>
                <c:pt idx="36">
                  <c:v>47114400</c:v>
                </c:pt>
                <c:pt idx="37">
                  <c:v>47095400</c:v>
                </c:pt>
                <c:pt idx="38">
                  <c:v>47178371</c:v>
                </c:pt>
                <c:pt idx="39">
                  <c:v>47298371</c:v>
                </c:pt>
                <c:pt idx="40">
                  <c:v>47048371</c:v>
                </c:pt>
                <c:pt idx="41">
                  <c:v>46663371</c:v>
                </c:pt>
                <c:pt idx="42">
                  <c:v>46553371</c:v>
                </c:pt>
                <c:pt idx="43">
                  <c:v>51553371</c:v>
                </c:pt>
                <c:pt idx="44">
                  <c:v>50472371</c:v>
                </c:pt>
                <c:pt idx="45">
                  <c:v>48022371</c:v>
                </c:pt>
                <c:pt idx="46">
                  <c:v>48172371</c:v>
                </c:pt>
                <c:pt idx="47">
                  <c:v>48122371</c:v>
                </c:pt>
                <c:pt idx="48">
                  <c:v>48277371</c:v>
                </c:pt>
                <c:pt idx="49">
                  <c:v>48207671</c:v>
                </c:pt>
                <c:pt idx="50">
                  <c:v>48139321</c:v>
                </c:pt>
                <c:pt idx="51">
                  <c:v>47955321</c:v>
                </c:pt>
                <c:pt idx="52">
                  <c:v>47405321</c:v>
                </c:pt>
                <c:pt idx="53">
                  <c:v>47305321</c:v>
                </c:pt>
                <c:pt idx="54">
                  <c:v>52000321</c:v>
                </c:pt>
                <c:pt idx="55">
                  <c:v>51970321</c:v>
                </c:pt>
                <c:pt idx="56">
                  <c:v>51870321</c:v>
                </c:pt>
                <c:pt idx="57">
                  <c:v>51620321</c:v>
                </c:pt>
                <c:pt idx="58">
                  <c:v>51600321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E-4922-9CBD-E50B6757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381312"/>
        <c:axId val="742376032"/>
      </c:lineChart>
      <c:catAx>
        <c:axId val="74238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42376032"/>
        <c:crosses val="autoZero"/>
        <c:auto val="1"/>
        <c:lblAlgn val="ctr"/>
        <c:lblOffset val="100"/>
        <c:noMultiLvlLbl val="0"/>
      </c:catAx>
      <c:valAx>
        <c:axId val="7423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4238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[Catatan-Keuangan.xlsx]Data Neraca!PivotTable3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Neraca (Balance</a:t>
            </a:r>
            <a:r>
              <a:rPr lang="id-ID" b="1" baseline="0"/>
              <a:t> Sheet)</a:t>
            </a:r>
            <a:endParaRPr lang="id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'Data Neraca'!$B$4:$B$10</c:f>
              <c:strCache>
                <c:ptCount val="1"/>
                <c:pt idx="0">
                  <c:v>Liabilitas - Liabilitas Lancar - Kas Pihak Lain - Kas DKM -  -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Neraca'!$B$11:$B$16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-200000</c:v>
                </c:pt>
                <c:pt idx="2">
                  <c:v>-200000</c:v>
                </c:pt>
                <c:pt idx="3">
                  <c:v>-200000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3-45A4-98B3-6F17893E08C9}"/>
            </c:ext>
          </c:extLst>
        </c:ser>
        <c:ser>
          <c:idx val="1"/>
          <c:order val="1"/>
          <c:tx>
            <c:strRef>
              <c:f>'Data Neraca'!$E$4:$E$10</c:f>
              <c:strCache>
                <c:ptCount val="1"/>
                <c:pt idx="0">
                  <c:v>Liabilitas - Liabilitas Lancar - Kas Pihak Lain - Kas PKK -  - 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Neraca'!$E$11:$E$16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673-45A4-98B3-6F17893E08C9}"/>
            </c:ext>
          </c:extLst>
        </c:ser>
        <c:ser>
          <c:idx val="2"/>
          <c:order val="2"/>
          <c:tx>
            <c:strRef>
              <c:f>'Data Neraca'!$H$4:$H$10</c:f>
              <c:strCache>
                <c:ptCount val="1"/>
                <c:pt idx="0">
                  <c:v>Liabilitas - Liabilitas Lancar - Kas Pihak Lain - Kas RT -  - 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Neraca'!$H$11:$H$16</c:f>
              <c:numCache>
                <c:formatCode>_(* #,##0.00_);_(* \(#,##0.00\);_(* "-"??_);_(@_)</c:formatCode>
                <c:ptCount val="4"/>
                <c:pt idx="0">
                  <c:v>-125000</c:v>
                </c:pt>
                <c:pt idx="1">
                  <c:v>-125000</c:v>
                </c:pt>
                <c:pt idx="2">
                  <c:v>-125000</c:v>
                </c:pt>
                <c:pt idx="3">
                  <c:v>-125000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673-45A4-98B3-6F17893E08C9}"/>
            </c:ext>
          </c:extLst>
        </c:ser>
        <c:ser>
          <c:idx val="3"/>
          <c:order val="3"/>
          <c:tx>
            <c:strRef>
              <c:f>'Data Neraca'!$L$4:$L$10</c:f>
              <c:strCache>
                <c:ptCount val="1"/>
                <c:pt idx="0">
                  <c:v>Liabilitas - Liabilitas Lancar - Utang - Utang Kantor -  - 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Neraca'!$L$11:$L$16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673-45A4-98B3-6F17893E08C9}"/>
            </c:ext>
          </c:extLst>
        </c:ser>
        <c:ser>
          <c:idx val="4"/>
          <c:order val="4"/>
          <c:tx>
            <c:strRef>
              <c:f>'Data Neraca'!$O$4:$O$10</c:f>
              <c:strCache>
                <c:ptCount val="1"/>
                <c:pt idx="0">
                  <c:v>Liabilitas - Liabilitas Lancar - Utang - Utang Kartu Kredit - Utang KK Bank-0001 - 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Neraca'!$O$11:$O$16</c:f>
              <c:numCache>
                <c:formatCode>_(* #,##0.00_);_(* \(#,##0.00\);_(* "-"??_);_(@_)</c:formatCode>
                <c:ptCount val="4"/>
                <c:pt idx="0">
                  <c:v>-10000</c:v>
                </c:pt>
                <c:pt idx="1">
                  <c:v>-10000</c:v>
                </c:pt>
                <c:pt idx="2">
                  <c:v>-10000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673-45A4-98B3-6F17893E08C9}"/>
            </c:ext>
          </c:extLst>
        </c:ser>
        <c:ser>
          <c:idx val="5"/>
          <c:order val="5"/>
          <c:tx>
            <c:strRef>
              <c:f>'Data Neraca'!$Q$4:$Q$10</c:f>
              <c:strCache>
                <c:ptCount val="1"/>
                <c:pt idx="0">
                  <c:v>Liabilitas - Liabilitas Lancar - Utang - Utang Kartu Kredit - Utang KK Bank-0002 - 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Neraca'!$Q$11:$Q$16</c:f>
              <c:numCache>
                <c:formatCode>_(* #,##0.00_);_(* \(#,##0.00\);_(* "-"??_);_(@_)</c:formatCode>
                <c:ptCount val="4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673-45A4-98B3-6F17893E08C9}"/>
            </c:ext>
          </c:extLst>
        </c:ser>
        <c:ser>
          <c:idx val="6"/>
          <c:order val="6"/>
          <c:tx>
            <c:strRef>
              <c:f>'Data Neraca'!$S$4:$S$10</c:f>
              <c:strCache>
                <c:ptCount val="1"/>
                <c:pt idx="0">
                  <c:v>Liabilitas - Liabilitas Lancar - Utang - Utang Kartu Kredit - Utang KK Bank-0003 -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Neraca'!$S$11:$S$16</c:f>
              <c:numCache>
                <c:formatCode>_(* #,##0.00_);_(* \(#,##0.00\);_(* "-"??_);_(@_)</c:formatCode>
                <c:ptCount val="4"/>
                <c:pt idx="0">
                  <c:v>-5000</c:v>
                </c:pt>
                <c:pt idx="1">
                  <c:v>-5000</c:v>
                </c:pt>
                <c:pt idx="2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673-45A4-98B3-6F17893E08C9}"/>
            </c:ext>
          </c:extLst>
        </c:ser>
        <c:ser>
          <c:idx val="7"/>
          <c:order val="7"/>
          <c:tx>
            <c:strRef>
              <c:f>'Data Neraca'!$U$4:$U$10</c:f>
              <c:strCache>
                <c:ptCount val="1"/>
                <c:pt idx="0">
                  <c:v>Liabilitas - Liabilitas Lancar - Utang - Utang Kartu Kredit - Utang KK Bank-0004 -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Neraca'!$U$11:$U$16</c:f>
              <c:numCache>
                <c:formatCode>_(* #,##0.00_);_(* \(#,##0.00\);_(* "-"??_);_(@_)</c:formatCode>
                <c:ptCount val="4"/>
                <c:pt idx="0">
                  <c:v>-255000</c:v>
                </c:pt>
                <c:pt idx="1">
                  <c:v>-255000</c:v>
                </c:pt>
                <c:pt idx="2">
                  <c:v>-255000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673-45A4-98B3-6F17893E08C9}"/>
            </c:ext>
          </c:extLst>
        </c:ser>
        <c:ser>
          <c:idx val="8"/>
          <c:order val="8"/>
          <c:tx>
            <c:strRef>
              <c:f>'Data Neraca'!$W$4:$W$10</c:f>
              <c:strCache>
                <c:ptCount val="1"/>
                <c:pt idx="0">
                  <c:v>Liabilitas - Liabilitas Lancar - Utang - Utang Kartu Kredit - Utang KK Bank-0005 -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Neraca'!$W$11:$W$16</c:f>
              <c:numCache>
                <c:formatCode>_(* #,##0.00_);_(* \(#,##0.00\);_(* "-"??_);_(@_)</c:formatCode>
                <c:ptCount val="4"/>
                <c:pt idx="0">
                  <c:v>-5000</c:v>
                </c:pt>
                <c:pt idx="1">
                  <c:v>-1105000</c:v>
                </c:pt>
                <c:pt idx="2">
                  <c:v>-5000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673-45A4-98B3-6F17893E08C9}"/>
            </c:ext>
          </c:extLst>
        </c:ser>
        <c:ser>
          <c:idx val="9"/>
          <c:order val="9"/>
          <c:tx>
            <c:strRef>
              <c:f>'Data Neraca'!$Z$4:$Z$10</c:f>
              <c:strCache>
                <c:ptCount val="1"/>
                <c:pt idx="0">
                  <c:v>Liabilitas - Liabilitas Lancar - Utang - Utang Konsumtif -  -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Neraca'!$Z$11:$Z$16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673-45A4-98B3-6F17893E08C9}"/>
            </c:ext>
          </c:extLst>
        </c:ser>
        <c:ser>
          <c:idx val="10"/>
          <c:order val="10"/>
          <c:tx>
            <c:strRef>
              <c:f>'Data Neraca'!$AC$4:$AC$10</c:f>
              <c:strCache>
                <c:ptCount val="1"/>
                <c:pt idx="0">
                  <c:v>Liabilitas - Liabilitas Lancar - Utang - Utang Lainnya -  -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Neraca'!$AC$11:$AC$16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673-45A4-98B3-6F17893E08C9}"/>
            </c:ext>
          </c:extLst>
        </c:ser>
        <c:ser>
          <c:idx val="11"/>
          <c:order val="11"/>
          <c:tx>
            <c:strRef>
              <c:f>'Data Neraca'!$AI$4:$AI$10</c:f>
              <c:strCache>
                <c:ptCount val="1"/>
                <c:pt idx="0">
                  <c:v>Aset - Aset Lancar - Emas -  -  -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Neraca'!$AI$11:$AI$16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673-45A4-98B3-6F17893E08C9}"/>
            </c:ext>
          </c:extLst>
        </c:ser>
        <c:ser>
          <c:idx val="12"/>
          <c:order val="12"/>
          <c:tx>
            <c:strRef>
              <c:f>'Data Neraca'!$AM$4:$AM$10</c:f>
              <c:strCache>
                <c:ptCount val="1"/>
                <c:pt idx="0">
                  <c:v>Aset - Aset Lancar - Investasi - Investasi Deposito -  -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Neraca'!$AM$11:$AM$16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673-45A4-98B3-6F17893E08C9}"/>
            </c:ext>
          </c:extLst>
        </c:ser>
        <c:ser>
          <c:idx val="13"/>
          <c:order val="13"/>
          <c:tx>
            <c:strRef>
              <c:f>'Data Neraca'!$AP$4:$AP$10</c:f>
              <c:strCache>
                <c:ptCount val="1"/>
                <c:pt idx="0">
                  <c:v>Aset - Aset Lancar - Investasi - Investasi P2P Lending -  -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Neraca'!$AP$11:$AP$16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673-45A4-98B3-6F17893E08C9}"/>
            </c:ext>
          </c:extLst>
        </c:ser>
        <c:ser>
          <c:idx val="14"/>
          <c:order val="14"/>
          <c:tx>
            <c:strRef>
              <c:f>'Data Neraca'!$AS$4:$AS$10</c:f>
              <c:strCache>
                <c:ptCount val="1"/>
                <c:pt idx="0">
                  <c:v>Aset - Aset Lancar - Investasi - Investasi Reksadana - Investasi RDC -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Neraca'!$AS$11:$AS$16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673-45A4-98B3-6F17893E08C9}"/>
            </c:ext>
          </c:extLst>
        </c:ser>
        <c:ser>
          <c:idx val="15"/>
          <c:order val="15"/>
          <c:tx>
            <c:strRef>
              <c:f>'Data Neraca'!$AU$4:$AU$10</c:f>
              <c:strCache>
                <c:ptCount val="1"/>
                <c:pt idx="0">
                  <c:v>Aset - Aset Lancar - Investasi - Investasi Reksadana - Investasi RDPT -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Neraca'!$AU$11:$AU$16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673-45A4-98B3-6F17893E08C9}"/>
            </c:ext>
          </c:extLst>
        </c:ser>
        <c:ser>
          <c:idx val="16"/>
          <c:order val="16"/>
          <c:tx>
            <c:strRef>
              <c:f>'Data Neraca'!$AW$4:$AW$10</c:f>
              <c:strCache>
                <c:ptCount val="1"/>
                <c:pt idx="0">
                  <c:v>Aset - Aset Lancar - Investasi - Investasi Reksadana - Investasi RDPU - 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Neraca'!$AW$11:$AW$16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673-45A4-98B3-6F17893E08C9}"/>
            </c:ext>
          </c:extLst>
        </c:ser>
        <c:ser>
          <c:idx val="17"/>
          <c:order val="17"/>
          <c:tx>
            <c:strRef>
              <c:f>'Data Neraca'!$AY$4:$AY$10</c:f>
              <c:strCache>
                <c:ptCount val="1"/>
                <c:pt idx="0">
                  <c:v>Aset - Aset Lancar - Investasi - Investasi Reksadana - Investasi RDS - 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Neraca'!$AY$11:$AY$16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673-45A4-98B3-6F17893E08C9}"/>
            </c:ext>
          </c:extLst>
        </c:ser>
        <c:ser>
          <c:idx val="18"/>
          <c:order val="18"/>
          <c:tx>
            <c:strRef>
              <c:f>'Data Neraca'!$BB$4:$BB$10</c:f>
              <c:strCache>
                <c:ptCount val="1"/>
                <c:pt idx="0">
                  <c:v>Aset - Aset Lancar - Investasi - Investasi Saham -  - 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Neraca'!$BB$11:$BB$16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673-45A4-98B3-6F17893E08C9}"/>
            </c:ext>
          </c:extLst>
        </c:ser>
        <c:ser>
          <c:idx val="19"/>
          <c:order val="19"/>
          <c:tx>
            <c:strRef>
              <c:f>'Data Neraca'!$BE$4:$BE$10</c:f>
              <c:strCache>
                <c:ptCount val="1"/>
                <c:pt idx="0">
                  <c:v>Aset - Aset Lancar - Investasi - Investasi Sukuk - Investasi Sukuk Ritel - 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Neraca'!$BE$11:$BE$16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673-45A4-98B3-6F17893E08C9}"/>
            </c:ext>
          </c:extLst>
        </c:ser>
        <c:ser>
          <c:idx val="20"/>
          <c:order val="20"/>
          <c:tx>
            <c:strRef>
              <c:f>'Data Neraca'!$BG$4:$BG$10</c:f>
              <c:strCache>
                <c:ptCount val="1"/>
                <c:pt idx="0">
                  <c:v>Aset - Aset Lancar - Investasi - Investasi Sukuk - Investasi Sukuk Tabungan - 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Neraca'!$BG$11:$BG$16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673-45A4-98B3-6F17893E08C9}"/>
            </c:ext>
          </c:extLst>
        </c:ser>
        <c:ser>
          <c:idx val="21"/>
          <c:order val="21"/>
          <c:tx>
            <c:strRef>
              <c:f>'Data Neraca'!$BK$4:$BK$10</c:f>
              <c:strCache>
                <c:ptCount val="1"/>
                <c:pt idx="0">
                  <c:v>Aset - Aset Lancar - Kas - Bank - Giro - Giro Bank-0009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Neraca'!$BK$11:$BK$16</c:f>
              <c:numCache>
                <c:formatCode>_(* #,##0.00_);_(* \(#,##0.00\);_(* "-"??_);_(@_)</c:formatCode>
                <c:ptCount val="4"/>
                <c:pt idx="0">
                  <c:v>9000000</c:v>
                </c:pt>
                <c:pt idx="1">
                  <c:v>9250000</c:v>
                </c:pt>
                <c:pt idx="2">
                  <c:v>8850000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673-45A4-98B3-6F17893E08C9}"/>
            </c:ext>
          </c:extLst>
        </c:ser>
        <c:ser>
          <c:idx val="22"/>
          <c:order val="22"/>
          <c:tx>
            <c:strRef>
              <c:f>'Data Neraca'!$BM$4:$BM$10</c:f>
              <c:strCache>
                <c:ptCount val="1"/>
                <c:pt idx="0">
                  <c:v>Aset - Aset Lancar - Kas - Bank - Tabungan - Tabungan Bank-0001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Neraca'!$BM$11:$BM$16</c:f>
              <c:numCache>
                <c:formatCode>_(* #,##0.00_);_(* \(#,##0.00\);_(* "-"??_);_(@_)</c:formatCode>
                <c:ptCount val="4"/>
                <c:pt idx="0">
                  <c:v>1746800</c:v>
                </c:pt>
                <c:pt idx="1">
                  <c:v>3469100</c:v>
                </c:pt>
                <c:pt idx="2">
                  <c:v>3052671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673-45A4-98B3-6F17893E08C9}"/>
            </c:ext>
          </c:extLst>
        </c:ser>
        <c:ser>
          <c:idx val="23"/>
          <c:order val="23"/>
          <c:tx>
            <c:strRef>
              <c:f>'Data Neraca'!$BN$4:$BN$10</c:f>
              <c:strCache>
                <c:ptCount val="1"/>
                <c:pt idx="0">
                  <c:v>Aset - Aset Lancar - Kas - Bank - Tabungan - Tabungan Bank-0002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Neraca'!$BN$11:$BN$16</c:f>
              <c:numCache>
                <c:formatCode>_(* #,##0.00_);_(* \(#,##0.00\);_(* "-"??_);_(@_)</c:formatCode>
                <c:ptCount val="4"/>
                <c:pt idx="0">
                  <c:v>2200000</c:v>
                </c:pt>
                <c:pt idx="1">
                  <c:v>2195000</c:v>
                </c:pt>
                <c:pt idx="2">
                  <c:v>2190000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673-45A4-98B3-6F17893E08C9}"/>
            </c:ext>
          </c:extLst>
        </c:ser>
        <c:ser>
          <c:idx val="24"/>
          <c:order val="24"/>
          <c:tx>
            <c:strRef>
              <c:f>'Data Neraca'!$BO$4:$BO$10</c:f>
              <c:strCache>
                <c:ptCount val="1"/>
                <c:pt idx="0">
                  <c:v>Aset - Aset Lancar - Kas - Bank - Tabungan - Tabungan Bank-0003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Neraca'!$BO$11:$BO$16</c:f>
              <c:numCache>
                <c:formatCode>_(* #,##0.00_);_(* \(#,##0.00\);_(* "-"??_);_(@_)</c:formatCode>
                <c:ptCount val="4"/>
                <c:pt idx="0">
                  <c:v>2700000</c:v>
                </c:pt>
                <c:pt idx="1">
                  <c:v>2695000</c:v>
                </c:pt>
                <c:pt idx="2">
                  <c:v>3090000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673-45A4-98B3-6F17893E08C9}"/>
            </c:ext>
          </c:extLst>
        </c:ser>
        <c:ser>
          <c:idx val="25"/>
          <c:order val="25"/>
          <c:tx>
            <c:strRef>
              <c:f>'Data Neraca'!$BP$4:$BP$10</c:f>
              <c:strCache>
                <c:ptCount val="1"/>
                <c:pt idx="0">
                  <c:v>Aset - Aset Lancar - Kas - Bank - Tabungan - Tabungan Bank-0004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Neraca'!$BP$11:$BP$16</c:f>
              <c:numCache>
                <c:formatCode>_(* #,##0.00_);_(* \(#,##0.00\);_(* "-"??_);_(@_)</c:formatCode>
                <c:ptCount val="4"/>
                <c:pt idx="0">
                  <c:v>3900000</c:v>
                </c:pt>
                <c:pt idx="1">
                  <c:v>3445000</c:v>
                </c:pt>
                <c:pt idx="2">
                  <c:v>3390000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673-45A4-98B3-6F17893E08C9}"/>
            </c:ext>
          </c:extLst>
        </c:ser>
        <c:ser>
          <c:idx val="26"/>
          <c:order val="26"/>
          <c:tx>
            <c:strRef>
              <c:f>'Data Neraca'!$BQ$4:$BQ$10</c:f>
              <c:strCache>
                <c:ptCount val="1"/>
                <c:pt idx="0">
                  <c:v>Aset - Aset Lancar - Kas - Bank - Tabungan - Tabungan Bank-0005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Neraca'!$BQ$11:$BQ$16</c:f>
              <c:numCache>
                <c:formatCode>_(* #,##0.00_);_(* \(#,##0.00\);_(* "-"??_);_(@_)</c:formatCode>
                <c:ptCount val="4"/>
                <c:pt idx="0">
                  <c:v>5400000</c:v>
                </c:pt>
                <c:pt idx="1">
                  <c:v>5395000</c:v>
                </c:pt>
                <c:pt idx="2">
                  <c:v>4590000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673-45A4-98B3-6F17893E08C9}"/>
            </c:ext>
          </c:extLst>
        </c:ser>
        <c:ser>
          <c:idx val="27"/>
          <c:order val="27"/>
          <c:tx>
            <c:strRef>
              <c:f>'Data Neraca'!$BR$4:$BR$10</c:f>
              <c:strCache>
                <c:ptCount val="1"/>
                <c:pt idx="0">
                  <c:v>Aset - Aset Lancar - Kas - Bank - Tabungan - Tabungan Bank-0006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Neraca'!$BR$11:$BR$16</c:f>
              <c:numCache>
                <c:formatCode>_(* #,##0.00_);_(* \(#,##0.00\);_(* "-"??_);_(@_)</c:formatCode>
                <c:ptCount val="4"/>
                <c:pt idx="0">
                  <c:v>6400000</c:v>
                </c:pt>
                <c:pt idx="1">
                  <c:v>6400000</c:v>
                </c:pt>
                <c:pt idx="2">
                  <c:v>6750000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673-45A4-98B3-6F17893E08C9}"/>
            </c:ext>
          </c:extLst>
        </c:ser>
        <c:ser>
          <c:idx val="28"/>
          <c:order val="28"/>
          <c:tx>
            <c:strRef>
              <c:f>'Data Neraca'!$BS$4:$BS$10</c:f>
              <c:strCache>
                <c:ptCount val="1"/>
                <c:pt idx="0">
                  <c:v>Aset - Aset Lancar - Kas - Bank - Tabungan - Tabungan Bank-0007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Neraca'!$BS$11:$BS$16</c:f>
              <c:numCache>
                <c:formatCode>_(* #,##0.00_);_(* \(#,##0.00\);_(* "-"??_);_(@_)</c:formatCode>
                <c:ptCount val="4"/>
                <c:pt idx="0">
                  <c:v>7400000</c:v>
                </c:pt>
                <c:pt idx="1">
                  <c:v>7400000</c:v>
                </c:pt>
                <c:pt idx="2">
                  <c:v>7600000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673-45A4-98B3-6F17893E08C9}"/>
            </c:ext>
          </c:extLst>
        </c:ser>
        <c:ser>
          <c:idx val="29"/>
          <c:order val="29"/>
          <c:tx>
            <c:strRef>
              <c:f>'Data Neraca'!$BT$4:$BT$10</c:f>
              <c:strCache>
                <c:ptCount val="1"/>
                <c:pt idx="0">
                  <c:v>Aset - Aset Lancar - Kas - Bank - Tabungan - Tabungan Bank-0008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Neraca'!$BT$11:$BT$16</c:f>
              <c:numCache>
                <c:formatCode>_(* #,##0.00_);_(* \(#,##0.00\);_(* "-"??_);_(@_)</c:formatCode>
                <c:ptCount val="4"/>
                <c:pt idx="0">
                  <c:v>7100000</c:v>
                </c:pt>
                <c:pt idx="1">
                  <c:v>6150000</c:v>
                </c:pt>
                <c:pt idx="2">
                  <c:v>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673-45A4-98B3-6F17893E08C9}"/>
            </c:ext>
          </c:extLst>
        </c:ser>
        <c:ser>
          <c:idx val="30"/>
          <c:order val="30"/>
          <c:tx>
            <c:strRef>
              <c:f>'Data Neraca'!$BW$4:$BW$10</c:f>
              <c:strCache>
                <c:ptCount val="1"/>
                <c:pt idx="0">
                  <c:v>Aset - Aset Lancar - Kas - Kas Tunai -  - 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Neraca'!$BW$11:$BW$16</c:f>
              <c:numCache>
                <c:formatCode>_(* #,##0.00_);_(* \(#,##0.00\);_(* "-"??_);_(@_)</c:formatCode>
                <c:ptCount val="4"/>
                <c:pt idx="0">
                  <c:v>400000</c:v>
                </c:pt>
                <c:pt idx="1">
                  <c:v>1400000</c:v>
                </c:pt>
                <c:pt idx="2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673-45A4-98B3-6F17893E08C9}"/>
            </c:ext>
          </c:extLst>
        </c:ser>
        <c:ser>
          <c:idx val="31"/>
          <c:order val="31"/>
          <c:tx>
            <c:strRef>
              <c:f>'Data Neraca'!$CA$4:$CA$10</c:f>
              <c:strCache>
                <c:ptCount val="1"/>
                <c:pt idx="0">
                  <c:v>Aset - Aset Lancar - Piutang - Piutang Kantor -  - 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Neraca'!$CA$11:$CA$16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673-45A4-98B3-6F17893E08C9}"/>
            </c:ext>
          </c:extLst>
        </c:ser>
        <c:ser>
          <c:idx val="32"/>
          <c:order val="32"/>
          <c:tx>
            <c:strRef>
              <c:f>'Data Neraca'!$CD$4:$CD$10</c:f>
              <c:strCache>
                <c:ptCount val="1"/>
                <c:pt idx="0">
                  <c:v>Aset - Aset Lancar - Piutang - Piutang Lain-Lain -  - 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Neraca'!$CD$11:$CD$16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673-45A4-98B3-6F17893E08C9}"/>
            </c:ext>
          </c:extLst>
        </c:ser>
        <c:ser>
          <c:idx val="33"/>
          <c:order val="33"/>
          <c:tx>
            <c:strRef>
              <c:f>'Data Neraca'!$CI$4:$CI$10</c:f>
              <c:strCache>
                <c:ptCount val="1"/>
                <c:pt idx="0">
                  <c:v>Aset - Aset Tidak Lancar - Aset Tidak Lancar Lainnya -  -  - 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Neraca'!$CI$11:$CI$16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673-45A4-98B3-6F17893E08C9}"/>
            </c:ext>
          </c:extLst>
        </c:ser>
        <c:ser>
          <c:idx val="34"/>
          <c:order val="34"/>
          <c:tx>
            <c:strRef>
              <c:f>'Data Neraca'!$CM$4:$CM$10</c:f>
              <c:strCache>
                <c:ptCount val="1"/>
                <c:pt idx="0">
                  <c:v>Aset - Aset Tidak Lancar - Dana Pensiun - BPJS TK - JHT -  - 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Neraca'!$CM$11:$CM$16</c:f>
              <c:numCache>
                <c:formatCode>_(* #,##0.00_);_(* \(#,##0.00\);_(* "-"??_);_(@_)</c:formatCode>
                <c:ptCount val="4"/>
                <c:pt idx="0">
                  <c:v>300000</c:v>
                </c:pt>
                <c:pt idx="1">
                  <c:v>600000</c:v>
                </c:pt>
                <c:pt idx="2">
                  <c:v>900000</c:v>
                </c:pt>
                <c:pt idx="3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673-45A4-98B3-6F17893E08C9}"/>
            </c:ext>
          </c:extLst>
        </c:ser>
        <c:ser>
          <c:idx val="35"/>
          <c:order val="35"/>
          <c:tx>
            <c:strRef>
              <c:f>'Data Neraca'!$CP$4:$CP$10</c:f>
              <c:strCache>
                <c:ptCount val="1"/>
                <c:pt idx="0">
                  <c:v>Aset - Aset Tidak Lancar - Dana Pensiun - BPJS TK - JP -  - 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Neraca'!$CP$11:$CP$16</c:f>
              <c:numCache>
                <c:formatCode>_(* #,##0.00_);_(* \(#,##0.00\);_(* "-"??_);_(@_)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673-45A4-98B3-6F17893E08C9}"/>
            </c:ext>
          </c:extLst>
        </c:ser>
        <c:ser>
          <c:idx val="36"/>
          <c:order val="36"/>
          <c:tx>
            <c:strRef>
              <c:f>'Data Neraca'!$CS$4:$CS$10</c:f>
              <c:strCache>
                <c:ptCount val="1"/>
                <c:pt idx="0">
                  <c:v>Aset - Aset Tidak Lancar - Dana Pensiun - DPLK Bank-0010 -  - 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Neraca'!$CS$11:$CS$16</c:f>
              <c:numCache>
                <c:formatCode>_(* #,##0.00_);_(* \(#,##0.00\);_(* "-"??_);_(@_)</c:formatCode>
                <c:ptCount val="4"/>
                <c:pt idx="0">
                  <c:v>400000</c:v>
                </c:pt>
                <c:pt idx="1">
                  <c:v>800000</c:v>
                </c:pt>
                <c:pt idx="2">
                  <c:v>1200000</c:v>
                </c:pt>
                <c:pt idx="3">
                  <c:v>1600000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673-45A4-98B3-6F17893E08C9}"/>
            </c:ext>
          </c:extLst>
        </c:ser>
        <c:ser>
          <c:idx val="37"/>
          <c:order val="37"/>
          <c:tx>
            <c:strRef>
              <c:f>'Data Neraca'!$CW$4:$CW$10</c:f>
              <c:strCache>
                <c:ptCount val="1"/>
                <c:pt idx="0">
                  <c:v>Aset - Aset Tidak Lancar - Investasi Unit Link -  -  - 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Neraca'!$CW$11:$CW$16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673-45A4-98B3-6F17893E08C9}"/>
            </c:ext>
          </c:extLst>
        </c:ser>
        <c:ser>
          <c:idx val="38"/>
          <c:order val="38"/>
          <c:tx>
            <c:strRef>
              <c:f>'Data Neraca'!$DA$4:$DA$10</c:f>
              <c:strCache>
                <c:ptCount val="1"/>
                <c:pt idx="0">
                  <c:v>Aset - Aset Tidak Lancar - Kendaraan -  -  - 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Neraca'!$DA$11:$DA$16</c:f>
              <c:numCache>
                <c:formatCode>_(* #,##0.00_);_(* \(#,##0.00\);_(* "-"??_);_(@_)</c:formatCode>
                <c:ptCount val="4"/>
                <c:pt idx="0">
                  <c:v>6000000</c:v>
                </c:pt>
                <c:pt idx="1">
                  <c:v>6000000</c:v>
                </c:pt>
                <c:pt idx="2">
                  <c:v>6000000</c:v>
                </c:pt>
                <c:pt idx="3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673-45A4-98B3-6F17893E08C9}"/>
            </c:ext>
          </c:extLst>
        </c:ser>
        <c:ser>
          <c:idx val="39"/>
          <c:order val="39"/>
          <c:tx>
            <c:strRef>
              <c:f>'Data Neraca'!$DE$4:$DE$10</c:f>
              <c:strCache>
                <c:ptCount val="1"/>
                <c:pt idx="0">
                  <c:v>Aset - Aset Tidak Lancar - Merek Dagang -  -  - 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Neraca'!$DE$11:$DE$16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673-45A4-98B3-6F17893E08C9}"/>
            </c:ext>
          </c:extLst>
        </c:ser>
        <c:ser>
          <c:idx val="40"/>
          <c:order val="40"/>
          <c:tx>
            <c:strRef>
              <c:f>'Data Neraca'!$DI$4:$DI$10</c:f>
              <c:strCache>
                <c:ptCount val="1"/>
                <c:pt idx="0">
                  <c:v>Aset - Aset Tidak Lancar - Tanah dan Bangunan -  -  - 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 w="25400">
              <a:noFill/>
            </a:ln>
            <a:effectLst/>
          </c:spPr>
          <c:cat>
            <c:multiLvlStrRef>
              <c:f>'Data Neraca'!$A$11:$A$16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'Data Neraca'!$DI$11:$DI$16</c:f>
              <c:numCache>
                <c:formatCode>_(* #,##0.00_);_(* \(#,##0.00\);_(* "-"??_);_(@_)</c:formatCode>
                <c:ptCount val="4"/>
                <c:pt idx="0">
                  <c:v>350000000</c:v>
                </c:pt>
                <c:pt idx="1">
                  <c:v>350000000</c:v>
                </c:pt>
                <c:pt idx="2">
                  <c:v>350000000</c:v>
                </c:pt>
                <c:pt idx="3">
                  <c:v>350000000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1-4422-997F-88413F090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716080"/>
        <c:axId val="417706000"/>
      </c:areaChart>
      <c:catAx>
        <c:axId val="41771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06000"/>
        <c:crosses val="autoZero"/>
        <c:auto val="1"/>
        <c:lblAlgn val="ctr"/>
        <c:lblOffset val="100"/>
        <c:noMultiLvlLbl val="0"/>
      </c:catAx>
      <c:valAx>
        <c:axId val="41770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1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[Catatan-Keuangan.xlsx]Pertambahan Pengurangan Kekayaa!PivotTable4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Pertambahan/Pengurangan Kekayaan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'Pertambahan Pengurangan Kekayaa'!$B$4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'Pertambahan Pengurangan Kekayaa'!$A$5:$A$9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'Pertambahan Pengurangan Kekayaa'!$B$5:$B$9</c:f>
              <c:numCache>
                <c:formatCode>General</c:formatCode>
                <c:ptCount val="3"/>
                <c:pt idx="1">
                  <c:v>1002300</c:v>
                </c:pt>
                <c:pt idx="2">
                  <c:v>2863571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8-46D1-AD72-DE39F92B9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24748848"/>
        <c:axId val="424750288"/>
      </c:barChart>
      <c:catAx>
        <c:axId val="42474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50288"/>
        <c:crosses val="autoZero"/>
        <c:auto val="1"/>
        <c:lblAlgn val="ctr"/>
        <c:lblOffset val="100"/>
        <c:noMultiLvlLbl val="0"/>
      </c:catAx>
      <c:valAx>
        <c:axId val="4247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4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[Catatan-Keuangan.xlsx]Perubahan Aset-Liabilitas!PivotTable5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Perubahan Aset dan Liabilitas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'Perubahan Aset-Liabilitas'!$B$3:$B$4</c:f>
              <c:strCache>
                <c:ptCount val="1"/>
                <c:pt idx="0">
                  <c:v>Aset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'Perubahan Aset-Liabilitas'!$A$5:$A$9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'Perubahan Aset-Liabilitas'!$B$5:$B$9</c:f>
              <c:numCache>
                <c:formatCode>_(* #,##0.00_);_(* \(#,##0.00\);_(* "-"??_);_(@_)</c:formatCode>
                <c:ptCount val="3"/>
                <c:pt idx="1">
                  <c:v>2302300</c:v>
                </c:pt>
                <c:pt idx="2">
                  <c:v>1763571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C-4C13-BFF5-E0D3AA18F10D}"/>
            </c:ext>
          </c:extLst>
        </c:ser>
        <c:ser>
          <c:idx val="1"/>
          <c:order val="1"/>
          <c:tx>
            <c:strRef>
              <c:f>'Perubahan Aset-Liabilitas'!$C$3:$C$4</c:f>
              <c:strCache>
                <c:ptCount val="1"/>
                <c:pt idx="0">
                  <c:v>Liabilitas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'Perubahan Aset-Liabilitas'!$A$5:$A$9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'Perubahan Aset-Liabilitas'!$C$5:$C$9</c:f>
              <c:numCache>
                <c:formatCode>_(* #,##0.00_);_(* \(#,##0.00\);_(* "-"??_);_(@_)</c:formatCode>
                <c:ptCount val="3"/>
                <c:pt idx="1">
                  <c:v>-1300000</c:v>
                </c:pt>
                <c:pt idx="2">
                  <c:v>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C-4C13-BFF5-E0D3AA18F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4704496"/>
        <c:axId val="424705936"/>
      </c:barChart>
      <c:catAx>
        <c:axId val="42470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05936"/>
        <c:crosses val="autoZero"/>
        <c:auto val="1"/>
        <c:lblAlgn val="ctr"/>
        <c:lblOffset val="100"/>
        <c:noMultiLvlLbl val="0"/>
      </c:catAx>
      <c:valAx>
        <c:axId val="4247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0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[Catatan-Keuangan.xlsx]10 Pengeluaran Terbesar!PivotTable6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10 Pengeluaran</a:t>
            </a:r>
            <a:r>
              <a:rPr lang="id-ID" b="1" baseline="0"/>
              <a:t> Terbesar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Pengeluaran Terbesar'!$B$7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 Pengeluaran Terbesar'!$A$8:$A$18</c:f>
              <c:strCache>
                <c:ptCount val="10"/>
                <c:pt idx="0">
                  <c:v>Belanja Dapur dan Rumah Tangga</c:v>
                </c:pt>
                <c:pt idx="1">
                  <c:v>Bulanan untuk Istri</c:v>
                </c:pt>
                <c:pt idx="2">
                  <c:v>Bulanan untuk Ibu</c:v>
                </c:pt>
                <c:pt idx="3">
                  <c:v>Bulanan untuk Bapak</c:v>
                </c:pt>
                <c:pt idx="4">
                  <c:v>Biaya Jasa TI</c:v>
                </c:pt>
                <c:pt idx="5">
                  <c:v>Biaya Bensin</c:v>
                </c:pt>
                <c:pt idx="6">
                  <c:v>Biaya Internet Telepon</c:v>
                </c:pt>
                <c:pt idx="7">
                  <c:v>Biaya Tukang</c:v>
                </c:pt>
                <c:pt idx="8">
                  <c:v>Tarik ATM</c:v>
                </c:pt>
                <c:pt idx="9">
                  <c:v>Biaya Tol dan Parkir</c:v>
                </c:pt>
              </c:strCache>
            </c:strRef>
          </c:cat>
          <c:val>
            <c:numRef>
              <c:f>'10 Pengeluaran Terbesar'!$B$8:$B$18</c:f>
              <c:numCache>
                <c:formatCode>_(* #,##0.00_);_(* \(#,##0.00\);_(* "-"??_);_(@_)</c:formatCode>
                <c:ptCount val="10"/>
                <c:pt idx="0">
                  <c:v>-3100000</c:v>
                </c:pt>
                <c:pt idx="1">
                  <c:v>-3000000</c:v>
                </c:pt>
                <c:pt idx="2">
                  <c:v>-1950000</c:v>
                </c:pt>
                <c:pt idx="3">
                  <c:v>-1950000</c:v>
                </c:pt>
                <c:pt idx="4">
                  <c:v>-1100000</c:v>
                </c:pt>
                <c:pt idx="5">
                  <c:v>-1000000</c:v>
                </c:pt>
                <c:pt idx="6">
                  <c:v>-1000000</c:v>
                </c:pt>
                <c:pt idx="7">
                  <c:v>-805000</c:v>
                </c:pt>
                <c:pt idx="8">
                  <c:v>-800000</c:v>
                </c:pt>
                <c:pt idx="9">
                  <c:v>-600000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8-4B8D-9AB0-7173FE385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710736"/>
        <c:axId val="424704496"/>
      </c:barChart>
      <c:catAx>
        <c:axId val="42471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04496"/>
        <c:crosses val="autoZero"/>
        <c:auto val="1"/>
        <c:lblAlgn val="ctr"/>
        <c:lblOffset val="100"/>
        <c:noMultiLvlLbl val="0"/>
      </c:catAx>
      <c:valAx>
        <c:axId val="4247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1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[Catatan-Keuangan.xlsx]Alokasi Dana!PivotTable7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Alokasi Dana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'Alokasi Dana'!$B$4:$B$5</c:f>
              <c:strCache>
                <c:ptCount val="1"/>
                <c:pt idx="0">
                  <c:v>Dana Asuransi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Dana'!$B$6:$B$11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9-4E0F-AB8D-C7EAC7C2EB54}"/>
            </c:ext>
          </c:extLst>
        </c:ser>
        <c:ser>
          <c:idx val="1"/>
          <c:order val="1"/>
          <c:tx>
            <c:strRef>
              <c:f>'Alokasi Dana'!$C$4:$C$5</c:f>
              <c:strCache>
                <c:ptCount val="1"/>
                <c:pt idx="0">
                  <c:v>Dana Darurat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Dana'!$C$6:$C$11</c:f>
              <c:numCache>
                <c:formatCode>_(* #,##0.00_);_(* \(#,##0.00\);_(* "-"??_);_(@_)</c:formatCode>
                <c:ptCount val="4"/>
                <c:pt idx="0">
                  <c:v>33500000</c:v>
                </c:pt>
                <c:pt idx="1">
                  <c:v>34735000</c:v>
                </c:pt>
                <c:pt idx="2">
                  <c:v>37270000</c:v>
                </c:pt>
                <c:pt idx="3">
                  <c:v>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9-4E0F-AB8D-C7EAC7C2EB54}"/>
            </c:ext>
          </c:extLst>
        </c:ser>
        <c:ser>
          <c:idx val="2"/>
          <c:order val="2"/>
          <c:tx>
            <c:strRef>
              <c:f>'Alokasi Dana'!$D$4:$D$5</c:f>
              <c:strCache>
                <c:ptCount val="1"/>
                <c:pt idx="0">
                  <c:v>Dana Hari Tua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Dana'!$D$6:$D$11</c:f>
              <c:numCache>
                <c:formatCode>_(* #,##0.00_);_(* \(#,##0.00\);_(* "-"??_);_(@_)</c:formatCode>
                <c:ptCount val="4"/>
                <c:pt idx="0">
                  <c:v>750000</c:v>
                </c:pt>
                <c:pt idx="1">
                  <c:v>1500000</c:v>
                </c:pt>
                <c:pt idx="2">
                  <c:v>2250000</c:v>
                </c:pt>
                <c:pt idx="3">
                  <c:v>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49-4E0F-AB8D-C7EAC7C2EB54}"/>
            </c:ext>
          </c:extLst>
        </c:ser>
        <c:ser>
          <c:idx val="3"/>
          <c:order val="3"/>
          <c:tx>
            <c:strRef>
              <c:f>'Alokasi Dana'!$E$4:$E$5</c:f>
              <c:strCache>
                <c:ptCount val="1"/>
                <c:pt idx="0">
                  <c:v>Dana Investasi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Dana'!$E$6:$E$11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49-4E0F-AB8D-C7EAC7C2EB54}"/>
            </c:ext>
          </c:extLst>
        </c:ser>
        <c:ser>
          <c:idx val="4"/>
          <c:order val="4"/>
          <c:tx>
            <c:strRef>
              <c:f>'Alokasi Dana'!$F$4:$F$5</c:f>
              <c:strCache>
                <c:ptCount val="1"/>
                <c:pt idx="0">
                  <c:v>Dana Lainnya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Dana'!$F$6:$F$11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49-4E0F-AB8D-C7EAC7C2EB54}"/>
            </c:ext>
          </c:extLst>
        </c:ser>
        <c:ser>
          <c:idx val="5"/>
          <c:order val="5"/>
          <c:tx>
            <c:strRef>
              <c:f>'Alokasi Dana'!$G$4:$G$5</c:f>
              <c:strCache>
                <c:ptCount val="1"/>
                <c:pt idx="0">
                  <c:v>Dana Operasional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Dana'!$G$6:$G$11</c:f>
              <c:numCache>
                <c:formatCode>_(* #,##0.00_);_(* \(#,##0.00\);_(* "-"??_);_(@_)</c:formatCode>
                <c:ptCount val="4"/>
                <c:pt idx="0">
                  <c:v>12466800</c:v>
                </c:pt>
                <c:pt idx="1">
                  <c:v>11684100</c:v>
                </c:pt>
                <c:pt idx="2">
                  <c:v>11262671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49-4E0F-AB8D-C7EAC7C2EB54}"/>
            </c:ext>
          </c:extLst>
        </c:ser>
        <c:ser>
          <c:idx val="6"/>
          <c:order val="6"/>
          <c:tx>
            <c:strRef>
              <c:f>'Alokasi Dana'!$H$4:$H$5</c:f>
              <c:strCache>
                <c:ptCount val="1"/>
                <c:pt idx="0">
                  <c:v>Dana Pihak Lain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'Alokasi Dana'!$A$6:$A$11</c:f>
              <c:multiLvlStrCache>
                <c:ptCount val="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'Alokasi Dana'!$H$6:$H$11</c:f>
              <c:numCache>
                <c:formatCode>_(* #,##0.00_);_(* \(#,##0.00\);_(* "-"??_);_(@_)</c:formatCode>
                <c:ptCount val="4"/>
                <c:pt idx="0">
                  <c:v>-125000</c:v>
                </c:pt>
                <c:pt idx="1">
                  <c:v>-325000</c:v>
                </c:pt>
                <c:pt idx="2">
                  <c:v>-325000</c:v>
                </c:pt>
                <c:pt idx="3">
                  <c:v>-325000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49-4E0F-AB8D-C7EAC7C2E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992736"/>
        <c:axId val="1736987936"/>
      </c:lineChart>
      <c:catAx>
        <c:axId val="173699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36987936"/>
        <c:crosses val="autoZero"/>
        <c:auto val="1"/>
        <c:lblAlgn val="ctr"/>
        <c:lblOffset val="100"/>
        <c:noMultiLvlLbl val="0"/>
      </c:catAx>
      <c:valAx>
        <c:axId val="17369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369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[Catatan-Keuangan.xlsx]10 Entitas Penerima!PivotTable38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10 Entitas Penerima Pengeluaran Terbesar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Entitas Penerima'!$B$7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 Entitas Penerima'!$A$8:$A$18</c:f>
              <c:strCache>
                <c:ptCount val="10"/>
                <c:pt idx="0">
                  <c:v>PT Swalayan Express</c:v>
                </c:pt>
                <c:pt idx="1">
                  <c:v>Istri</c:v>
                </c:pt>
                <c:pt idx="2">
                  <c:v>Ibu</c:v>
                </c:pt>
                <c:pt idx="3">
                  <c:v>Bapak</c:v>
                </c:pt>
                <c:pt idx="4">
                  <c:v>PT Software Keren</c:v>
                </c:pt>
                <c:pt idx="5">
                  <c:v>PT ISP Canggih</c:v>
                </c:pt>
                <c:pt idx="6">
                  <c:v>SPBU</c:v>
                </c:pt>
                <c:pt idx="7">
                  <c:v>Hendratno</c:v>
                </c:pt>
                <c:pt idx="8">
                  <c:v>Bank DDDD</c:v>
                </c:pt>
                <c:pt idx="9">
                  <c:v>Bang Jaja</c:v>
                </c:pt>
              </c:strCache>
            </c:strRef>
          </c:cat>
          <c:val>
            <c:numRef>
              <c:f>'10 Entitas Penerima'!$B$8:$B$18</c:f>
              <c:numCache>
                <c:formatCode>_(* #,##0.00_);_(* \(#,##0.00\);_(* "-"??_);_(@_)</c:formatCode>
                <c:ptCount val="10"/>
                <c:pt idx="0">
                  <c:v>-3100000</c:v>
                </c:pt>
                <c:pt idx="1">
                  <c:v>-3000000</c:v>
                </c:pt>
                <c:pt idx="2">
                  <c:v>-1950000</c:v>
                </c:pt>
                <c:pt idx="3">
                  <c:v>-1950000</c:v>
                </c:pt>
                <c:pt idx="4">
                  <c:v>-1100000</c:v>
                </c:pt>
                <c:pt idx="5">
                  <c:v>-1000000</c:v>
                </c:pt>
                <c:pt idx="6">
                  <c:v>-1000000</c:v>
                </c:pt>
                <c:pt idx="7">
                  <c:v>-800000</c:v>
                </c:pt>
                <c:pt idx="8">
                  <c:v>-615000</c:v>
                </c:pt>
                <c:pt idx="9">
                  <c:v>-500000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1-428E-9A72-6D61C0322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4066560"/>
        <c:axId val="1874062240"/>
      </c:barChart>
      <c:catAx>
        <c:axId val="187406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74062240"/>
        <c:crosses val="autoZero"/>
        <c:auto val="1"/>
        <c:lblAlgn val="ctr"/>
        <c:lblOffset val="100"/>
        <c:noMultiLvlLbl val="0"/>
      </c:catAx>
      <c:valAx>
        <c:axId val="187406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7406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Akun:</a:t>
            </a:r>
            <a:r>
              <a:rPr lang="id-ID" b="1" baseline="0"/>
              <a:t> Kas Tunai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'Kas Tunai'!$H$1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'Kas Tunai'!$A$2:$A$6</c:f>
              <c:numCache>
                <c:formatCode>m/d/yyyy</c:formatCode>
                <c:ptCount val="5"/>
                <c:pt idx="0">
                  <c:v>44927</c:v>
                </c:pt>
                <c:pt idx="1">
                  <c:v>44954</c:v>
                </c:pt>
                <c:pt idx="2">
                  <c:v>44985.65</c:v>
                </c:pt>
                <c:pt idx="3">
                  <c:v>45013</c:v>
                </c:pt>
                <c:pt idx="4">
                  <c:v>45013</c:v>
                </c:pt>
              </c:numCache>
            </c:numRef>
          </c:cat>
          <c:val>
            <c:numRef>
              <c:f>'Kas Tunai'!$H$2:$H$6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400000</c:v>
                </c:pt>
                <c:pt idx="2">
                  <c:v>1400000</c:v>
                </c:pt>
                <c:pt idx="3">
                  <c:v>1700000</c:v>
                </c:pt>
                <c:pt idx="4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9B-4538-AA56-CAF6E2C0F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6400"/>
        <c:axId val="27336880"/>
      </c:areaChart>
      <c:dateAx>
        <c:axId val="2733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336880"/>
        <c:crosses val="autoZero"/>
        <c:auto val="1"/>
        <c:lblOffset val="100"/>
        <c:baseTimeUnit val="days"/>
      </c:dateAx>
      <c:valAx>
        <c:axId val="273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33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Akun: Tabungan</a:t>
            </a:r>
            <a:r>
              <a:rPr lang="id-ID" b="1" baseline="0"/>
              <a:t> Bank-0001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Bank-0001'!$H$1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Bank-0001'!$A$2:$A$127</c:f>
              <c:numCache>
                <c:formatCode>m/d/yyyy</c:formatCode>
                <c:ptCount val="126"/>
                <c:pt idx="0">
                  <c:v>44927</c:v>
                </c:pt>
                <c:pt idx="1">
                  <c:v>44928</c:v>
                </c:pt>
                <c:pt idx="2">
                  <c:v>44928.240972222222</c:v>
                </c:pt>
                <c:pt idx="3">
                  <c:v>44931</c:v>
                </c:pt>
                <c:pt idx="4">
                  <c:v>44932.005555555559</c:v>
                </c:pt>
                <c:pt idx="5">
                  <c:v>44932.523611111108</c:v>
                </c:pt>
                <c:pt idx="6">
                  <c:v>44932.882638888892</c:v>
                </c:pt>
                <c:pt idx="7">
                  <c:v>44932.882638888892</c:v>
                </c:pt>
                <c:pt idx="8">
                  <c:v>44933</c:v>
                </c:pt>
                <c:pt idx="9">
                  <c:v>44933.775000000001</c:v>
                </c:pt>
                <c:pt idx="10">
                  <c:v>44934</c:v>
                </c:pt>
                <c:pt idx="11">
                  <c:v>44943.588888888888</c:v>
                </c:pt>
                <c:pt idx="12">
                  <c:v>44945.333333333336</c:v>
                </c:pt>
                <c:pt idx="13">
                  <c:v>44946.630555555559</c:v>
                </c:pt>
                <c:pt idx="14">
                  <c:v>44949.006249999999</c:v>
                </c:pt>
                <c:pt idx="15">
                  <c:v>44950.388194444444</c:v>
                </c:pt>
                <c:pt idx="16">
                  <c:v>44950.38958333333</c:v>
                </c:pt>
                <c:pt idx="17">
                  <c:v>44951.006249999999</c:v>
                </c:pt>
                <c:pt idx="18">
                  <c:v>44951.182638888888</c:v>
                </c:pt>
                <c:pt idx="19">
                  <c:v>44951.184027777781</c:v>
                </c:pt>
                <c:pt idx="20">
                  <c:v>44952</c:v>
                </c:pt>
                <c:pt idx="21">
                  <c:v>44952.238194444442</c:v>
                </c:pt>
                <c:pt idx="22">
                  <c:v>44952.240277777775</c:v>
                </c:pt>
                <c:pt idx="23">
                  <c:v>44952.352777777778</c:v>
                </c:pt>
                <c:pt idx="24">
                  <c:v>44952.354166666664</c:v>
                </c:pt>
                <c:pt idx="25">
                  <c:v>44953.34097222222</c:v>
                </c:pt>
                <c:pt idx="26">
                  <c:v>44953.342361111114</c:v>
                </c:pt>
                <c:pt idx="27">
                  <c:v>44953.694444444445</c:v>
                </c:pt>
                <c:pt idx="28">
                  <c:v>44954.229166666664</c:v>
                </c:pt>
                <c:pt idx="29">
                  <c:v>44954.554166666669</c:v>
                </c:pt>
                <c:pt idx="30">
                  <c:v>44955</c:v>
                </c:pt>
                <c:pt idx="31">
                  <c:v>44957.591666666667</c:v>
                </c:pt>
                <c:pt idx="32">
                  <c:v>44957.635416666664</c:v>
                </c:pt>
                <c:pt idx="33">
                  <c:v>44957.635416666664</c:v>
                </c:pt>
                <c:pt idx="34">
                  <c:v>44958</c:v>
                </c:pt>
                <c:pt idx="35">
                  <c:v>44961.890277777777</c:v>
                </c:pt>
                <c:pt idx="36">
                  <c:v>44962</c:v>
                </c:pt>
                <c:pt idx="37">
                  <c:v>44962.618055555555</c:v>
                </c:pt>
                <c:pt idx="38">
                  <c:v>44963.046527777777</c:v>
                </c:pt>
                <c:pt idx="39">
                  <c:v>44963.7</c:v>
                </c:pt>
                <c:pt idx="40">
                  <c:v>44964</c:v>
                </c:pt>
                <c:pt idx="41">
                  <c:v>44965.633333333331</c:v>
                </c:pt>
                <c:pt idx="42">
                  <c:v>44972.616666666669</c:v>
                </c:pt>
                <c:pt idx="43">
                  <c:v>44976.493750000001</c:v>
                </c:pt>
                <c:pt idx="44">
                  <c:v>44981.422222222223</c:v>
                </c:pt>
                <c:pt idx="45">
                  <c:v>44981.454861111109</c:v>
                </c:pt>
                <c:pt idx="46">
                  <c:v>44982.4375</c:v>
                </c:pt>
                <c:pt idx="47">
                  <c:v>44982.438888888886</c:v>
                </c:pt>
                <c:pt idx="48">
                  <c:v>44982.65</c:v>
                </c:pt>
                <c:pt idx="49">
                  <c:v>44982.82708333333</c:v>
                </c:pt>
                <c:pt idx="50">
                  <c:v>44983.456250000003</c:v>
                </c:pt>
                <c:pt idx="51">
                  <c:v>44983.510416666664</c:v>
                </c:pt>
                <c:pt idx="52">
                  <c:v>44985</c:v>
                </c:pt>
                <c:pt idx="53">
                  <c:v>44985</c:v>
                </c:pt>
                <c:pt idx="54">
                  <c:v>44985.331250000003</c:v>
                </c:pt>
                <c:pt idx="55">
                  <c:v>44985.609027777777</c:v>
                </c:pt>
                <c:pt idx="56">
                  <c:v>44985.65</c:v>
                </c:pt>
                <c:pt idx="57">
                  <c:v>44985.760416666664</c:v>
                </c:pt>
                <c:pt idx="58">
                  <c:v>44985.760416666664</c:v>
                </c:pt>
                <c:pt idx="59">
                  <c:v>44986.379861111112</c:v>
                </c:pt>
                <c:pt idx="60">
                  <c:v>44989.361805555556</c:v>
                </c:pt>
                <c:pt idx="61">
                  <c:v>44990</c:v>
                </c:pt>
                <c:pt idx="62">
                  <c:v>44991.04583333333</c:v>
                </c:pt>
                <c:pt idx="63">
                  <c:v>44991.996527777781</c:v>
                </c:pt>
                <c:pt idx="64">
                  <c:v>44992</c:v>
                </c:pt>
                <c:pt idx="65">
                  <c:v>44993.677777777775</c:v>
                </c:pt>
                <c:pt idx="66">
                  <c:v>44994.445833333331</c:v>
                </c:pt>
                <c:pt idx="67">
                  <c:v>44995.376388888886</c:v>
                </c:pt>
                <c:pt idx="68">
                  <c:v>44996.48333333333</c:v>
                </c:pt>
                <c:pt idx="69">
                  <c:v>44996.57916666667</c:v>
                </c:pt>
                <c:pt idx="70">
                  <c:v>44996.627083333333</c:v>
                </c:pt>
                <c:pt idx="71">
                  <c:v>44997.706250000003</c:v>
                </c:pt>
                <c:pt idx="72">
                  <c:v>44998.815972222219</c:v>
                </c:pt>
                <c:pt idx="73">
                  <c:v>45000.368750000001</c:v>
                </c:pt>
                <c:pt idx="74">
                  <c:v>45000.368750000001</c:v>
                </c:pt>
                <c:pt idx="75">
                  <c:v>45000.368750000001</c:v>
                </c:pt>
                <c:pt idx="76">
                  <c:v>45000.438888888886</c:v>
                </c:pt>
                <c:pt idx="77">
                  <c:v>45000.691666666666</c:v>
                </c:pt>
                <c:pt idx="78">
                  <c:v>45000.869444444441</c:v>
                </c:pt>
                <c:pt idx="79">
                  <c:v>45002.727777777778</c:v>
                </c:pt>
                <c:pt idx="80">
                  <c:v>45005</c:v>
                </c:pt>
                <c:pt idx="81">
                  <c:v>45005.193055555559</c:v>
                </c:pt>
                <c:pt idx="82">
                  <c:v>45008.752083333333</c:v>
                </c:pt>
                <c:pt idx="83">
                  <c:v>45009.001388888886</c:v>
                </c:pt>
                <c:pt idx="84">
                  <c:v>45009.186111111114</c:v>
                </c:pt>
                <c:pt idx="85">
                  <c:v>45010.009027777778</c:v>
                </c:pt>
                <c:pt idx="86">
                  <c:v>45010.009722222225</c:v>
                </c:pt>
                <c:pt idx="87">
                  <c:v>45010.010416666664</c:v>
                </c:pt>
                <c:pt idx="88">
                  <c:v>45010.012499999997</c:v>
                </c:pt>
                <c:pt idx="89">
                  <c:v>45010.559027777781</c:v>
                </c:pt>
                <c:pt idx="90">
                  <c:v>45011</c:v>
                </c:pt>
                <c:pt idx="91">
                  <c:v>45011.047222222223</c:v>
                </c:pt>
                <c:pt idx="92">
                  <c:v>45011.04791666667</c:v>
                </c:pt>
                <c:pt idx="93">
                  <c:v>45012.165277777778</c:v>
                </c:pt>
                <c:pt idx="94">
                  <c:v>45013</c:v>
                </c:pt>
                <c:pt idx="95">
                  <c:v>45013.165972222225</c:v>
                </c:pt>
                <c:pt idx="96">
                  <c:v>45013.166666666664</c:v>
                </c:pt>
                <c:pt idx="97">
                  <c:v>45013.460416666669</c:v>
                </c:pt>
                <c:pt idx="98">
                  <c:v>45014.183333333334</c:v>
                </c:pt>
                <c:pt idx="99">
                  <c:v>45014.185416666667</c:v>
                </c:pt>
                <c:pt idx="100">
                  <c:v>45015.32916666667</c:v>
                </c:pt>
                <c:pt idx="101">
                  <c:v>45015.334027777775</c:v>
                </c:pt>
                <c:pt idx="102">
                  <c:v>45015.334722222222</c:v>
                </c:pt>
                <c:pt idx="103">
                  <c:v>45015.540277777778</c:v>
                </c:pt>
                <c:pt idx="104">
                  <c:v>45015.819444444445</c:v>
                </c:pt>
                <c:pt idx="105">
                  <c:v>45016</c:v>
                </c:pt>
                <c:pt idx="106">
                  <c:v>45016.686805555553</c:v>
                </c:pt>
                <c:pt idx="107">
                  <c:v>45016.686805555553</c:v>
                </c:pt>
                <c:pt idx="108">
                  <c:v>45017.381249999999</c:v>
                </c:pt>
                <c:pt idx="109">
                  <c:v>45018.501388888886</c:v>
                </c:pt>
                <c:pt idx="110">
                  <c:v>45019.387499999997</c:v>
                </c:pt>
                <c:pt idx="111">
                  <c:v>45019.731249999997</c:v>
                </c:pt>
                <c:pt idx="112">
                  <c:v>45021</c:v>
                </c:pt>
                <c:pt idx="113">
                  <c:v>45022</c:v>
                </c:pt>
                <c:pt idx="114">
                  <c:v>45022</c:v>
                </c:pt>
                <c:pt idx="115">
                  <c:v>45022.002083333333</c:v>
                </c:pt>
                <c:pt idx="116">
                  <c:v>45022.672222222223</c:v>
                </c:pt>
                <c:pt idx="117">
                  <c:v>45022.845833333333</c:v>
                </c:pt>
                <c:pt idx="118">
                  <c:v>45022.845833333333</c:v>
                </c:pt>
                <c:pt idx="119">
                  <c:v>45022.847222222219</c:v>
                </c:pt>
                <c:pt idx="120">
                  <c:v>45022.848611111112</c:v>
                </c:pt>
                <c:pt idx="121">
                  <c:v>45022.848611111112</c:v>
                </c:pt>
                <c:pt idx="122">
                  <c:v>45023</c:v>
                </c:pt>
                <c:pt idx="123">
                  <c:v>45023</c:v>
                </c:pt>
                <c:pt idx="124">
                  <c:v>45024</c:v>
                </c:pt>
                <c:pt idx="125">
                  <c:v>45025</c:v>
                </c:pt>
              </c:numCache>
            </c:numRef>
          </c:cat>
          <c:val>
            <c:numRef>
              <c:f>'T Bank-0001'!$H$2:$H$127</c:f>
              <c:numCache>
                <c:formatCode>_(* #,##0.00_);_(* \(#,##0.00\);_(* "-"??_);_(@_)</c:formatCode>
                <c:ptCount val="126"/>
                <c:pt idx="0">
                  <c:v>1000000</c:v>
                </c:pt>
                <c:pt idx="1">
                  <c:v>975000</c:v>
                </c:pt>
                <c:pt idx="2">
                  <c:v>972500</c:v>
                </c:pt>
                <c:pt idx="3">
                  <c:v>872500</c:v>
                </c:pt>
                <c:pt idx="4">
                  <c:v>862500</c:v>
                </c:pt>
                <c:pt idx="5">
                  <c:v>987500</c:v>
                </c:pt>
                <c:pt idx="6">
                  <c:v>842500</c:v>
                </c:pt>
                <c:pt idx="7">
                  <c:v>537500</c:v>
                </c:pt>
                <c:pt idx="8">
                  <c:v>287500</c:v>
                </c:pt>
                <c:pt idx="9">
                  <c:v>227500</c:v>
                </c:pt>
                <c:pt idx="10">
                  <c:v>167500</c:v>
                </c:pt>
                <c:pt idx="11">
                  <c:v>152500</c:v>
                </c:pt>
                <c:pt idx="12">
                  <c:v>122500</c:v>
                </c:pt>
                <c:pt idx="13">
                  <c:v>422500</c:v>
                </c:pt>
                <c:pt idx="14">
                  <c:v>222500</c:v>
                </c:pt>
                <c:pt idx="15">
                  <c:v>122500</c:v>
                </c:pt>
                <c:pt idx="16">
                  <c:v>22500</c:v>
                </c:pt>
                <c:pt idx="17">
                  <c:v>5022500</c:v>
                </c:pt>
                <c:pt idx="18">
                  <c:v>4622500</c:v>
                </c:pt>
                <c:pt idx="19">
                  <c:v>4222500</c:v>
                </c:pt>
                <c:pt idx="20">
                  <c:v>3322500</c:v>
                </c:pt>
                <c:pt idx="21">
                  <c:v>2922500</c:v>
                </c:pt>
                <c:pt idx="22">
                  <c:v>1922500</c:v>
                </c:pt>
                <c:pt idx="23">
                  <c:v>1897500</c:v>
                </c:pt>
                <c:pt idx="24">
                  <c:v>1872500</c:v>
                </c:pt>
                <c:pt idx="25">
                  <c:v>1472500</c:v>
                </c:pt>
                <c:pt idx="26">
                  <c:v>1447500</c:v>
                </c:pt>
                <c:pt idx="27">
                  <c:v>1597500</c:v>
                </c:pt>
                <c:pt idx="28">
                  <c:v>1596500</c:v>
                </c:pt>
                <c:pt idx="29">
                  <c:v>1496500</c:v>
                </c:pt>
                <c:pt idx="30">
                  <c:v>1446500</c:v>
                </c:pt>
                <c:pt idx="31">
                  <c:v>1746500</c:v>
                </c:pt>
                <c:pt idx="32">
                  <c:v>1746900</c:v>
                </c:pt>
                <c:pt idx="33">
                  <c:v>1746800</c:v>
                </c:pt>
                <c:pt idx="34">
                  <c:v>1716800</c:v>
                </c:pt>
                <c:pt idx="35">
                  <c:v>1916800</c:v>
                </c:pt>
                <c:pt idx="36">
                  <c:v>1816800</c:v>
                </c:pt>
                <c:pt idx="37">
                  <c:v>1756800</c:v>
                </c:pt>
                <c:pt idx="38">
                  <c:v>1746800</c:v>
                </c:pt>
                <c:pt idx="39">
                  <c:v>2086800</c:v>
                </c:pt>
                <c:pt idx="40">
                  <c:v>1826800</c:v>
                </c:pt>
                <c:pt idx="41">
                  <c:v>1821300</c:v>
                </c:pt>
                <c:pt idx="42">
                  <c:v>2321300</c:v>
                </c:pt>
                <c:pt idx="43">
                  <c:v>2306300</c:v>
                </c:pt>
                <c:pt idx="44">
                  <c:v>7306300</c:v>
                </c:pt>
                <c:pt idx="45">
                  <c:v>7606300</c:v>
                </c:pt>
                <c:pt idx="46">
                  <c:v>7256300</c:v>
                </c:pt>
                <c:pt idx="47">
                  <c:v>7006300</c:v>
                </c:pt>
                <c:pt idx="48">
                  <c:v>6506300</c:v>
                </c:pt>
                <c:pt idx="49">
                  <c:v>6456300</c:v>
                </c:pt>
                <c:pt idx="50">
                  <c:v>5606300</c:v>
                </c:pt>
                <c:pt idx="51">
                  <c:v>5581300</c:v>
                </c:pt>
                <c:pt idx="52">
                  <c:v>5521300</c:v>
                </c:pt>
                <c:pt idx="53">
                  <c:v>5471300</c:v>
                </c:pt>
                <c:pt idx="54">
                  <c:v>4471300</c:v>
                </c:pt>
                <c:pt idx="55">
                  <c:v>4468800</c:v>
                </c:pt>
                <c:pt idx="56">
                  <c:v>3468800</c:v>
                </c:pt>
                <c:pt idx="57">
                  <c:v>3469300</c:v>
                </c:pt>
                <c:pt idx="58">
                  <c:v>3469100</c:v>
                </c:pt>
                <c:pt idx="59">
                  <c:v>3429100</c:v>
                </c:pt>
                <c:pt idx="60">
                  <c:v>3129100</c:v>
                </c:pt>
                <c:pt idx="61">
                  <c:v>3029100</c:v>
                </c:pt>
                <c:pt idx="62">
                  <c:v>3019100</c:v>
                </c:pt>
                <c:pt idx="63">
                  <c:v>3009100</c:v>
                </c:pt>
                <c:pt idx="64">
                  <c:v>2749100</c:v>
                </c:pt>
                <c:pt idx="65">
                  <c:v>2743600</c:v>
                </c:pt>
                <c:pt idx="66">
                  <c:v>2878400</c:v>
                </c:pt>
                <c:pt idx="67">
                  <c:v>3090400</c:v>
                </c:pt>
                <c:pt idx="68">
                  <c:v>3089400</c:v>
                </c:pt>
                <c:pt idx="69">
                  <c:v>2989400</c:v>
                </c:pt>
                <c:pt idx="70">
                  <c:v>2979400</c:v>
                </c:pt>
                <c:pt idx="71">
                  <c:v>4479400</c:v>
                </c:pt>
                <c:pt idx="72">
                  <c:v>4460400</c:v>
                </c:pt>
                <c:pt idx="73">
                  <c:v>4434114</c:v>
                </c:pt>
                <c:pt idx="74">
                  <c:v>3434114</c:v>
                </c:pt>
                <c:pt idx="75">
                  <c:v>3429371</c:v>
                </c:pt>
                <c:pt idx="76">
                  <c:v>3555871</c:v>
                </c:pt>
                <c:pt idx="77">
                  <c:v>3553371</c:v>
                </c:pt>
                <c:pt idx="78">
                  <c:v>3543371</c:v>
                </c:pt>
                <c:pt idx="79">
                  <c:v>3663371</c:v>
                </c:pt>
                <c:pt idx="80">
                  <c:v>3478371</c:v>
                </c:pt>
                <c:pt idx="81">
                  <c:v>3278371</c:v>
                </c:pt>
                <c:pt idx="82">
                  <c:v>3168371</c:v>
                </c:pt>
                <c:pt idx="83">
                  <c:v>8168371</c:v>
                </c:pt>
                <c:pt idx="84">
                  <c:v>7668371</c:v>
                </c:pt>
                <c:pt idx="85">
                  <c:v>6668371</c:v>
                </c:pt>
                <c:pt idx="86">
                  <c:v>6618371</c:v>
                </c:pt>
                <c:pt idx="87">
                  <c:v>6588371</c:v>
                </c:pt>
                <c:pt idx="88">
                  <c:v>6188371</c:v>
                </c:pt>
                <c:pt idx="89">
                  <c:v>6187371</c:v>
                </c:pt>
                <c:pt idx="90">
                  <c:v>5237371</c:v>
                </c:pt>
                <c:pt idx="91">
                  <c:v>4837371</c:v>
                </c:pt>
                <c:pt idx="92">
                  <c:v>4537371</c:v>
                </c:pt>
                <c:pt idx="93">
                  <c:v>4187371</c:v>
                </c:pt>
                <c:pt idx="94">
                  <c:v>3887371</c:v>
                </c:pt>
                <c:pt idx="95">
                  <c:v>3687371</c:v>
                </c:pt>
                <c:pt idx="96">
                  <c:v>3437371</c:v>
                </c:pt>
                <c:pt idx="97">
                  <c:v>3587371</c:v>
                </c:pt>
                <c:pt idx="98">
                  <c:v>3537371</c:v>
                </c:pt>
                <c:pt idx="99">
                  <c:v>3237371</c:v>
                </c:pt>
                <c:pt idx="100">
                  <c:v>3212371</c:v>
                </c:pt>
                <c:pt idx="101">
                  <c:v>3187371</c:v>
                </c:pt>
                <c:pt idx="102">
                  <c:v>3162371</c:v>
                </c:pt>
                <c:pt idx="103">
                  <c:v>3392371</c:v>
                </c:pt>
                <c:pt idx="104">
                  <c:v>3092371</c:v>
                </c:pt>
                <c:pt idx="105">
                  <c:v>3052371</c:v>
                </c:pt>
                <c:pt idx="106">
                  <c:v>3052971</c:v>
                </c:pt>
                <c:pt idx="107">
                  <c:v>3052671</c:v>
                </c:pt>
                <c:pt idx="108">
                  <c:v>2984321</c:v>
                </c:pt>
                <c:pt idx="109">
                  <c:v>2884321</c:v>
                </c:pt>
                <c:pt idx="110">
                  <c:v>3284321</c:v>
                </c:pt>
                <c:pt idx="111">
                  <c:v>3234321</c:v>
                </c:pt>
                <c:pt idx="112">
                  <c:v>3134321</c:v>
                </c:pt>
                <c:pt idx="113">
                  <c:v>3124321</c:v>
                </c:pt>
                <c:pt idx="114">
                  <c:v>2774321</c:v>
                </c:pt>
                <c:pt idx="115">
                  <c:v>7774321</c:v>
                </c:pt>
                <c:pt idx="116">
                  <c:v>7904321</c:v>
                </c:pt>
                <c:pt idx="117">
                  <c:v>7901821</c:v>
                </c:pt>
                <c:pt idx="118">
                  <c:v>7561821</c:v>
                </c:pt>
                <c:pt idx="119">
                  <c:v>7021821</c:v>
                </c:pt>
                <c:pt idx="120">
                  <c:v>7019321</c:v>
                </c:pt>
                <c:pt idx="121">
                  <c:v>6389321</c:v>
                </c:pt>
                <c:pt idx="122">
                  <c:v>6359321</c:v>
                </c:pt>
                <c:pt idx="123">
                  <c:v>6099321</c:v>
                </c:pt>
                <c:pt idx="124">
                  <c:v>5999321</c:v>
                </c:pt>
                <c:pt idx="125">
                  <c:v>5979321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F-49E4-A741-9CA4F3F98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923728"/>
        <c:axId val="1783924688"/>
      </c:areaChart>
      <c:dateAx>
        <c:axId val="178392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83924688"/>
        <c:crosses val="autoZero"/>
        <c:auto val="1"/>
        <c:lblOffset val="100"/>
        <c:baseTimeUnit val="days"/>
      </c:dateAx>
      <c:valAx>
        <c:axId val="17839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8392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Akun: Tabungan Bank-0002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Bank-0002'!$H$1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Bank-0002'!$A$2:$A$11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44949.006249999999</c:v>
                </c:pt>
                <c:pt idx="2">
                  <c:v>44964</c:v>
                </c:pt>
                <c:pt idx="3">
                  <c:v>44992</c:v>
                </c:pt>
                <c:pt idx="4">
                  <c:v>45009.186111111114</c:v>
                </c:pt>
                <c:pt idx="5">
                  <c:v>45013</c:v>
                </c:pt>
                <c:pt idx="6">
                  <c:v>45022</c:v>
                </c:pt>
                <c:pt idx="7">
                  <c:v>45022</c:v>
                </c:pt>
                <c:pt idx="8">
                  <c:v>45022.845833333333</c:v>
                </c:pt>
                <c:pt idx="9">
                  <c:v>45023</c:v>
                </c:pt>
              </c:numCache>
            </c:numRef>
          </c:cat>
          <c:val>
            <c:numRef>
              <c:f>'T Bank-0002'!$H$2:$H$11</c:f>
              <c:numCache>
                <c:formatCode>_(* #,##0.00_);_(* \(#,##0.00\);_(* "-"??_);_(@_)</c:formatCode>
                <c:ptCount val="10"/>
                <c:pt idx="0">
                  <c:v>2000000</c:v>
                </c:pt>
                <c:pt idx="1">
                  <c:v>2200000</c:v>
                </c:pt>
                <c:pt idx="2">
                  <c:v>2195000</c:v>
                </c:pt>
                <c:pt idx="3">
                  <c:v>2190000</c:v>
                </c:pt>
                <c:pt idx="4">
                  <c:v>2690000</c:v>
                </c:pt>
                <c:pt idx="5">
                  <c:v>2190000</c:v>
                </c:pt>
                <c:pt idx="6">
                  <c:v>1790000</c:v>
                </c:pt>
                <c:pt idx="7">
                  <c:v>2140000</c:v>
                </c:pt>
                <c:pt idx="8">
                  <c:v>2480000</c:v>
                </c:pt>
                <c:pt idx="9">
                  <c:v>2455000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F-45D4-BC71-88A3F4EED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23904"/>
        <c:axId val="1790524864"/>
      </c:areaChart>
      <c:dateAx>
        <c:axId val="179052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24864"/>
        <c:crosses val="autoZero"/>
        <c:auto val="1"/>
        <c:lblOffset val="100"/>
        <c:baseTimeUnit val="days"/>
      </c:dateAx>
      <c:valAx>
        <c:axId val="17905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2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Bank-0003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Bank-0003'!$H$1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Bank-0003'!$A$2:$A$9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44950.388194444444</c:v>
                </c:pt>
                <c:pt idx="2">
                  <c:v>44954</c:v>
                </c:pt>
                <c:pt idx="3">
                  <c:v>44964</c:v>
                </c:pt>
                <c:pt idx="4">
                  <c:v>44992</c:v>
                </c:pt>
                <c:pt idx="5">
                  <c:v>45010.012499999997</c:v>
                </c:pt>
                <c:pt idx="6">
                  <c:v>45022.847222222219</c:v>
                </c:pt>
                <c:pt idx="7">
                  <c:v>45023</c:v>
                </c:pt>
              </c:numCache>
            </c:numRef>
          </c:cat>
          <c:val>
            <c:numRef>
              <c:f>'T Bank-0003'!$H$2:$H$9</c:f>
              <c:numCache>
                <c:formatCode>_(* #,##0.00_);_(* \(#,##0.00\);_(* "-"??_);_(@_)</c:formatCode>
                <c:ptCount val="8"/>
                <c:pt idx="0">
                  <c:v>3000000</c:v>
                </c:pt>
                <c:pt idx="1">
                  <c:v>3100000</c:v>
                </c:pt>
                <c:pt idx="2">
                  <c:v>2700000</c:v>
                </c:pt>
                <c:pt idx="3">
                  <c:v>2695000</c:v>
                </c:pt>
                <c:pt idx="4">
                  <c:v>2690000</c:v>
                </c:pt>
                <c:pt idx="5">
                  <c:v>3090000</c:v>
                </c:pt>
                <c:pt idx="6">
                  <c:v>3630000</c:v>
                </c:pt>
                <c:pt idx="7">
                  <c:v>3575000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C-4EC8-A8B6-4D950F03D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014687"/>
        <c:axId val="275007967"/>
      </c:areaChart>
      <c:dateAx>
        <c:axId val="27501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5007967"/>
        <c:crosses val="autoZero"/>
        <c:auto val="1"/>
        <c:lblOffset val="100"/>
        <c:baseTimeUnit val="days"/>
      </c:dateAx>
      <c:valAx>
        <c:axId val="27500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501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Bank-0004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Bank-0004'!$H$1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Bank-0004'!$A$2:$A$12</c:f>
              <c:numCache>
                <c:formatCode>m/d/yyyy</c:formatCode>
                <c:ptCount val="11"/>
                <c:pt idx="0">
                  <c:v>44927</c:v>
                </c:pt>
                <c:pt idx="1">
                  <c:v>44950.38958333333</c:v>
                </c:pt>
                <c:pt idx="2">
                  <c:v>44952</c:v>
                </c:pt>
                <c:pt idx="3">
                  <c:v>44964</c:v>
                </c:pt>
                <c:pt idx="4">
                  <c:v>44983</c:v>
                </c:pt>
                <c:pt idx="5">
                  <c:v>44992</c:v>
                </c:pt>
                <c:pt idx="6">
                  <c:v>45011</c:v>
                </c:pt>
                <c:pt idx="7">
                  <c:v>45011.047222222223</c:v>
                </c:pt>
                <c:pt idx="8">
                  <c:v>45022.848611111112</c:v>
                </c:pt>
                <c:pt idx="9">
                  <c:v>45023</c:v>
                </c:pt>
                <c:pt idx="10">
                  <c:v>45024</c:v>
                </c:pt>
              </c:numCache>
            </c:numRef>
          </c:cat>
          <c:val>
            <c:numRef>
              <c:f>'T Bank-0004'!$H$2:$H$12</c:f>
              <c:numCache>
                <c:formatCode>_(* #,##0.00_);_(* \(#,##0.00\);_(* "-"??_);_(@_)</c:formatCode>
                <c:ptCount val="11"/>
                <c:pt idx="0" formatCode="_(* #,##0.00_);_(* \(#,##0.00\);_(* &quot;-&quot;??_);_(@_)">
                  <c:v>4000000</c:v>
                </c:pt>
                <c:pt idx="1">
                  <c:v>4100000</c:v>
                </c:pt>
                <c:pt idx="2" formatCode="_(* #,##0.00_);_(* \(#,##0.00\);_(* &quot;-&quot;??_);_(@_)">
                  <c:v>3900000</c:v>
                </c:pt>
                <c:pt idx="3">
                  <c:v>3645000</c:v>
                </c:pt>
                <c:pt idx="4">
                  <c:v>3445000</c:v>
                </c:pt>
                <c:pt idx="5">
                  <c:v>3190000</c:v>
                </c:pt>
                <c:pt idx="6">
                  <c:v>2990000</c:v>
                </c:pt>
                <c:pt idx="7">
                  <c:v>3390000</c:v>
                </c:pt>
                <c:pt idx="8">
                  <c:v>4020000</c:v>
                </c:pt>
                <c:pt idx="9">
                  <c:v>3765000</c:v>
                </c:pt>
                <c:pt idx="10">
                  <c:v>3890000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3-41B3-8E4F-7911720F7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32064"/>
        <c:axId val="1790521984"/>
      </c:areaChart>
      <c:dateAx>
        <c:axId val="17905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21984"/>
        <c:crosses val="autoZero"/>
        <c:auto val="1"/>
        <c:lblOffset val="100"/>
        <c:baseTimeUnit val="days"/>
      </c:dateAx>
      <c:valAx>
        <c:axId val="17905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3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Bank-0005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Bank-0005'!$H$1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Bank-0005'!$A$2:$A$8</c:f>
              <c:numCache>
                <c:formatCode>m/d/yyyy</c:formatCode>
                <c:ptCount val="7"/>
                <c:pt idx="0">
                  <c:v>44927</c:v>
                </c:pt>
                <c:pt idx="1">
                  <c:v>44951.182638888888</c:v>
                </c:pt>
                <c:pt idx="2">
                  <c:v>44964</c:v>
                </c:pt>
                <c:pt idx="3">
                  <c:v>44992</c:v>
                </c:pt>
                <c:pt idx="4">
                  <c:v>45011.04791666667</c:v>
                </c:pt>
                <c:pt idx="5">
                  <c:v>45019</c:v>
                </c:pt>
                <c:pt idx="6">
                  <c:v>45023</c:v>
                </c:pt>
              </c:numCache>
            </c:numRef>
          </c:cat>
          <c:val>
            <c:numRef>
              <c:f>'T Bank-0005'!$H$2:$H$8</c:f>
              <c:numCache>
                <c:formatCode>_(* #,##0.00_);_(* \(#,##0.00\);_(* "-"??_);_(@_)</c:formatCode>
                <c:ptCount val="7"/>
                <c:pt idx="0" formatCode="_(* #,##0.00_);_(* \(#,##0.00\);_(* &quot;-&quot;??_);_(@_)">
                  <c:v>5000000</c:v>
                </c:pt>
                <c:pt idx="1">
                  <c:v>5400000</c:v>
                </c:pt>
                <c:pt idx="2">
                  <c:v>5395000</c:v>
                </c:pt>
                <c:pt idx="3">
                  <c:v>4290000</c:v>
                </c:pt>
                <c:pt idx="4">
                  <c:v>4590000</c:v>
                </c:pt>
                <c:pt idx="5" formatCode="_(* #,##0.00_);_(* \(#,##0.00\);_(* &quot;-&quot;??_);_(@_)">
                  <c:v>4540000</c:v>
                </c:pt>
                <c:pt idx="6">
                  <c:v>4535000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1-44C4-A228-7B15FB03B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36864"/>
        <c:axId val="1790533504"/>
      </c:areaChart>
      <c:dateAx>
        <c:axId val="17905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33504"/>
        <c:crosses val="autoZero"/>
        <c:auto val="1"/>
        <c:lblOffset val="100"/>
        <c:baseTimeUnit val="days"/>
      </c:dateAx>
      <c:valAx>
        <c:axId val="17905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7905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Bank-0006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Bank-0006'!$H$1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Bank-0006'!$A$2:$A$6</c:f>
              <c:numCache>
                <c:formatCode>m/d/yyyy</c:formatCode>
                <c:ptCount val="5"/>
                <c:pt idx="0">
                  <c:v>44927</c:v>
                </c:pt>
                <c:pt idx="1">
                  <c:v>44951.184027777781</c:v>
                </c:pt>
                <c:pt idx="2">
                  <c:v>44985</c:v>
                </c:pt>
                <c:pt idx="3">
                  <c:v>45012.165277777778</c:v>
                </c:pt>
                <c:pt idx="4">
                  <c:v>45019</c:v>
                </c:pt>
              </c:numCache>
            </c:numRef>
          </c:cat>
          <c:val>
            <c:numRef>
              <c:f>'T Bank-0006'!$H$2:$H$6</c:f>
              <c:numCache>
                <c:formatCode>_(* #,##0.00_);_(* \(#,##0.00\);_(* "-"??_);_(@_)</c:formatCode>
                <c:ptCount val="5"/>
                <c:pt idx="0">
                  <c:v>6000000</c:v>
                </c:pt>
                <c:pt idx="1">
                  <c:v>6400000</c:v>
                </c:pt>
                <c:pt idx="2">
                  <c:v>6400000</c:v>
                </c:pt>
                <c:pt idx="3">
                  <c:v>6750000</c:v>
                </c:pt>
                <c:pt idx="4">
                  <c:v>6550000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D-429C-BA4F-CFEE92AAC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90368"/>
        <c:axId val="1868280288"/>
      </c:areaChart>
      <c:dateAx>
        <c:axId val="186829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80288"/>
        <c:crosses val="autoZero"/>
        <c:auto val="1"/>
        <c:lblOffset val="100"/>
        <c:baseTimeUnit val="days"/>
      </c:dateAx>
      <c:valAx>
        <c:axId val="186828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9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Bank-0007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Bank-0007'!$H$1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Bank-0007'!$A$2:$A$6</c:f>
              <c:numCache>
                <c:formatCode>m/d/yyyy</c:formatCode>
                <c:ptCount val="5"/>
                <c:pt idx="0">
                  <c:v>44927</c:v>
                </c:pt>
                <c:pt idx="1">
                  <c:v>44952.238194444442</c:v>
                </c:pt>
                <c:pt idx="2">
                  <c:v>44985</c:v>
                </c:pt>
                <c:pt idx="3">
                  <c:v>45013.165972222225</c:v>
                </c:pt>
                <c:pt idx="4">
                  <c:v>45018</c:v>
                </c:pt>
              </c:numCache>
            </c:numRef>
          </c:cat>
          <c:val>
            <c:numRef>
              <c:f>'T Bank-0007'!$H$2:$H$6</c:f>
              <c:numCache>
                <c:formatCode>_(* #,##0.00_);_(* \(#,##0.00\);_(* "-"??_);_(@_)</c:formatCode>
                <c:ptCount val="5"/>
                <c:pt idx="0">
                  <c:v>7000000</c:v>
                </c:pt>
                <c:pt idx="1">
                  <c:v>7400000</c:v>
                </c:pt>
                <c:pt idx="2">
                  <c:v>7400000</c:v>
                </c:pt>
                <c:pt idx="3">
                  <c:v>7600000</c:v>
                </c:pt>
                <c:pt idx="4">
                  <c:v>7566000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6-4C55-8ED8-B8F1DD5F1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497647"/>
        <c:axId val="479501007"/>
      </c:areaChart>
      <c:dateAx>
        <c:axId val="47949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9501007"/>
        <c:crosses val="autoZero"/>
        <c:auto val="1"/>
        <c:lblOffset val="100"/>
        <c:baseTimeUnit val="days"/>
      </c:dateAx>
      <c:valAx>
        <c:axId val="47950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7949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Tabungan Bank-0008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 Bank-0008'!$H$1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 Bank-0008'!$A$2:$A$11</c:f>
              <c:numCache>
                <c:formatCode>m/d/yyyy</c:formatCode>
                <c:ptCount val="10"/>
                <c:pt idx="0">
                  <c:v>44927</c:v>
                </c:pt>
                <c:pt idx="1">
                  <c:v>44952</c:v>
                </c:pt>
                <c:pt idx="2">
                  <c:v>44952</c:v>
                </c:pt>
                <c:pt idx="3">
                  <c:v>44953.34097222222</c:v>
                </c:pt>
                <c:pt idx="4">
                  <c:v>44982.4375</c:v>
                </c:pt>
                <c:pt idx="5">
                  <c:v>44983</c:v>
                </c:pt>
                <c:pt idx="6">
                  <c:v>44983</c:v>
                </c:pt>
                <c:pt idx="7">
                  <c:v>45011</c:v>
                </c:pt>
                <c:pt idx="8">
                  <c:v>45011</c:v>
                </c:pt>
                <c:pt idx="9">
                  <c:v>45013.166666666664</c:v>
                </c:pt>
              </c:numCache>
            </c:numRef>
          </c:cat>
          <c:val>
            <c:numRef>
              <c:f>'T Bank-0008'!$H$2:$H$11</c:f>
              <c:numCache>
                <c:formatCode>_(* #,##0.00_);_(* \(#,##0.00\);_(* "-"??_);_(@_)</c:formatCode>
                <c:ptCount val="10"/>
                <c:pt idx="0">
                  <c:v>8000000</c:v>
                </c:pt>
                <c:pt idx="1">
                  <c:v>7350000</c:v>
                </c:pt>
                <c:pt idx="2">
                  <c:v>6700000</c:v>
                </c:pt>
                <c:pt idx="3">
                  <c:v>7100000</c:v>
                </c:pt>
                <c:pt idx="4">
                  <c:v>7450000</c:v>
                </c:pt>
                <c:pt idx="5">
                  <c:v>6800000</c:v>
                </c:pt>
                <c:pt idx="6">
                  <c:v>6150000</c:v>
                </c:pt>
                <c:pt idx="7">
                  <c:v>5500000</c:v>
                </c:pt>
                <c:pt idx="8">
                  <c:v>4850000</c:v>
                </c:pt>
                <c:pt idx="9">
                  <c:v>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0-4528-B63E-849FE7426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48416"/>
        <c:axId val="316847936"/>
      </c:areaChart>
      <c:dateAx>
        <c:axId val="31684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6847936"/>
        <c:crosses val="autoZero"/>
        <c:auto val="1"/>
        <c:lblOffset val="100"/>
        <c:baseTimeUnit val="days"/>
      </c:dateAx>
      <c:valAx>
        <c:axId val="3168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684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Giro Bank-0009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'G Bank-0009'!$H$1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'G Bank-0009'!$A$2:$A$7</c:f>
              <c:numCache>
                <c:formatCode>m/d/yyyy</c:formatCode>
                <c:ptCount val="6"/>
                <c:pt idx="0">
                  <c:v>44927</c:v>
                </c:pt>
                <c:pt idx="1">
                  <c:v>44982.438888888886</c:v>
                </c:pt>
                <c:pt idx="2">
                  <c:v>44988</c:v>
                </c:pt>
                <c:pt idx="3">
                  <c:v>45014.185416666667</c:v>
                </c:pt>
                <c:pt idx="4">
                  <c:v>45015.819444444445</c:v>
                </c:pt>
                <c:pt idx="5">
                  <c:v>45019.387499999997</c:v>
                </c:pt>
              </c:numCache>
            </c:numRef>
          </c:cat>
          <c:val>
            <c:numRef>
              <c:f>'G Bank-0009'!$H$2:$H$7</c:f>
              <c:numCache>
                <c:formatCode>_(* #,##0.00_);_(* \(#,##0.00\);_(* "-"??_);_(@_)</c:formatCode>
                <c:ptCount val="6"/>
                <c:pt idx="0">
                  <c:v>9000000</c:v>
                </c:pt>
                <c:pt idx="1">
                  <c:v>9250000</c:v>
                </c:pt>
                <c:pt idx="2">
                  <c:v>8250000</c:v>
                </c:pt>
                <c:pt idx="3">
                  <c:v>8550000</c:v>
                </c:pt>
                <c:pt idx="4">
                  <c:v>8850000</c:v>
                </c:pt>
                <c:pt idx="5">
                  <c:v>8450000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4-4CD1-B3A6-285682102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708400"/>
        <c:axId val="417705520"/>
      </c:areaChart>
      <c:dateAx>
        <c:axId val="4177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05520"/>
        <c:crosses val="autoZero"/>
        <c:auto val="1"/>
        <c:lblOffset val="100"/>
        <c:baseTimeUnit val="days"/>
      </c:dateAx>
      <c:valAx>
        <c:axId val="4177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77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Bank-0001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Bank-0001'!$H$1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Bank-0001'!$A$2:$A$13</c:f>
              <c:numCache>
                <c:formatCode>m/d/yyyy</c:formatCode>
                <c:ptCount val="12"/>
                <c:pt idx="0">
                  <c:v>44927</c:v>
                </c:pt>
                <c:pt idx="1">
                  <c:v>44929</c:v>
                </c:pt>
                <c:pt idx="2">
                  <c:v>44933</c:v>
                </c:pt>
                <c:pt idx="3">
                  <c:v>44957</c:v>
                </c:pt>
                <c:pt idx="4">
                  <c:v>44960</c:v>
                </c:pt>
                <c:pt idx="5">
                  <c:v>44964</c:v>
                </c:pt>
                <c:pt idx="6">
                  <c:v>44985</c:v>
                </c:pt>
                <c:pt idx="7">
                  <c:v>44988</c:v>
                </c:pt>
                <c:pt idx="8">
                  <c:v>44992</c:v>
                </c:pt>
                <c:pt idx="9">
                  <c:v>45016</c:v>
                </c:pt>
                <c:pt idx="10">
                  <c:v>45019</c:v>
                </c:pt>
                <c:pt idx="11">
                  <c:v>45023</c:v>
                </c:pt>
              </c:numCache>
            </c:numRef>
          </c:cat>
          <c:val>
            <c:numRef>
              <c:f>'KK Bank-0001'!$H$2:$H$13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-250000</c:v>
                </c:pt>
                <c:pt idx="2">
                  <c:v>0</c:v>
                </c:pt>
                <c:pt idx="3">
                  <c:v>-10000</c:v>
                </c:pt>
                <c:pt idx="4">
                  <c:v>-260000</c:v>
                </c:pt>
                <c:pt idx="5">
                  <c:v>0</c:v>
                </c:pt>
                <c:pt idx="6">
                  <c:v>-10000</c:v>
                </c:pt>
                <c:pt idx="7">
                  <c:v>-260000</c:v>
                </c:pt>
                <c:pt idx="8">
                  <c:v>0</c:v>
                </c:pt>
                <c:pt idx="9">
                  <c:v>-10000</c:v>
                </c:pt>
                <c:pt idx="10">
                  <c:v>-260000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D-44E1-AE29-3F0349E5A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67520"/>
        <c:axId val="268367040"/>
      </c:areaChart>
      <c:dateAx>
        <c:axId val="26836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8367040"/>
        <c:crosses val="autoZero"/>
        <c:auto val="1"/>
        <c:lblOffset val="100"/>
        <c:baseTimeUnit val="days"/>
      </c:dateAx>
      <c:valAx>
        <c:axId val="2683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836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Bank-0002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Bank-0002'!$H$1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Bank-0002'!$A$2:$A$9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44957</c:v>
                </c:pt>
                <c:pt idx="2">
                  <c:v>44964</c:v>
                </c:pt>
                <c:pt idx="3">
                  <c:v>44985</c:v>
                </c:pt>
                <c:pt idx="4">
                  <c:v>44992</c:v>
                </c:pt>
                <c:pt idx="5">
                  <c:v>45016</c:v>
                </c:pt>
                <c:pt idx="6">
                  <c:v>45022</c:v>
                </c:pt>
                <c:pt idx="7">
                  <c:v>45023</c:v>
                </c:pt>
              </c:numCache>
            </c:numRef>
          </c:cat>
          <c:val>
            <c:numRef>
              <c:f>'KK Bank-0002'!$H$2:$H$9</c:f>
              <c:numCache>
                <c:formatCode>_(* #,##0.00_);_(* \(#,##0.00\);_(* "-"??_);_(@_)</c:formatCode>
                <c:ptCount val="8"/>
                <c:pt idx="0">
                  <c:v>0</c:v>
                </c:pt>
                <c:pt idx="1">
                  <c:v>-5000</c:v>
                </c:pt>
                <c:pt idx="2">
                  <c:v>0</c:v>
                </c:pt>
                <c:pt idx="3">
                  <c:v>-5000</c:v>
                </c:pt>
                <c:pt idx="4">
                  <c:v>0</c:v>
                </c:pt>
                <c:pt idx="5">
                  <c:v>-5000</c:v>
                </c:pt>
                <c:pt idx="6">
                  <c:v>-25000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3-440D-8C2F-A603C0CAA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746448"/>
        <c:axId val="424748368"/>
      </c:areaChart>
      <c:dateAx>
        <c:axId val="42474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48368"/>
        <c:crosses val="autoZero"/>
        <c:auto val="1"/>
        <c:lblOffset val="100"/>
        <c:baseTimeUnit val="days"/>
      </c:dateAx>
      <c:valAx>
        <c:axId val="4247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474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Bank-0003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Bank-0003'!$H$1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Bank-0003'!$A$2:$A$9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44957</c:v>
                </c:pt>
                <c:pt idx="2">
                  <c:v>44964</c:v>
                </c:pt>
                <c:pt idx="3">
                  <c:v>44985</c:v>
                </c:pt>
                <c:pt idx="4">
                  <c:v>44992</c:v>
                </c:pt>
                <c:pt idx="5">
                  <c:v>45016</c:v>
                </c:pt>
                <c:pt idx="6">
                  <c:v>45018</c:v>
                </c:pt>
                <c:pt idx="7">
                  <c:v>45023</c:v>
                </c:pt>
              </c:numCache>
            </c:numRef>
          </c:cat>
          <c:val>
            <c:numRef>
              <c:f>'KK Bank-0003'!$H$2:$H$9</c:f>
              <c:numCache>
                <c:formatCode>_(* #,##0.00_);_(* \(#,##0.00\);_(* "-"??_);_(@_)</c:formatCode>
                <c:ptCount val="8"/>
                <c:pt idx="0">
                  <c:v>0</c:v>
                </c:pt>
                <c:pt idx="1">
                  <c:v>-5000</c:v>
                </c:pt>
                <c:pt idx="2">
                  <c:v>0</c:v>
                </c:pt>
                <c:pt idx="3">
                  <c:v>-5000</c:v>
                </c:pt>
                <c:pt idx="4">
                  <c:v>0</c:v>
                </c:pt>
                <c:pt idx="5">
                  <c:v>-5000</c:v>
                </c:pt>
                <c:pt idx="6">
                  <c:v>-55000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F-4094-8226-8E8B6B62D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650384"/>
        <c:axId val="1868645584"/>
      </c:areaChart>
      <c:dateAx>
        <c:axId val="186865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645584"/>
        <c:crosses val="autoZero"/>
        <c:auto val="1"/>
        <c:lblOffset val="100"/>
        <c:baseTimeUnit val="days"/>
      </c:dateAx>
      <c:valAx>
        <c:axId val="18686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65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Bank-0004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Bank-0004'!$H$1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Bank-0004'!$A$2:$A$12</c:f>
              <c:numCache>
                <c:formatCode>m/d/yyyy</c:formatCode>
                <c:ptCount val="11"/>
                <c:pt idx="0">
                  <c:v>44927</c:v>
                </c:pt>
                <c:pt idx="1">
                  <c:v>44945</c:v>
                </c:pt>
                <c:pt idx="2">
                  <c:v>44957</c:v>
                </c:pt>
                <c:pt idx="3">
                  <c:v>44964</c:v>
                </c:pt>
                <c:pt idx="4">
                  <c:v>44976</c:v>
                </c:pt>
                <c:pt idx="5">
                  <c:v>44985</c:v>
                </c:pt>
                <c:pt idx="6">
                  <c:v>44992</c:v>
                </c:pt>
                <c:pt idx="7">
                  <c:v>45004</c:v>
                </c:pt>
                <c:pt idx="8">
                  <c:v>45016</c:v>
                </c:pt>
                <c:pt idx="9">
                  <c:v>45023</c:v>
                </c:pt>
                <c:pt idx="10">
                  <c:v>45035</c:v>
                </c:pt>
              </c:numCache>
            </c:numRef>
          </c:cat>
          <c:val>
            <c:numRef>
              <c:f>'KK Bank-0004'!$H$2:$H$12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-250000</c:v>
                </c:pt>
                <c:pt idx="2">
                  <c:v>-255000</c:v>
                </c:pt>
                <c:pt idx="3">
                  <c:v>0</c:v>
                </c:pt>
                <c:pt idx="4">
                  <c:v>-250000</c:v>
                </c:pt>
                <c:pt idx="5">
                  <c:v>-255000</c:v>
                </c:pt>
                <c:pt idx="6">
                  <c:v>0</c:v>
                </c:pt>
                <c:pt idx="7">
                  <c:v>-250000</c:v>
                </c:pt>
                <c:pt idx="8">
                  <c:v>-255000</c:v>
                </c:pt>
                <c:pt idx="9">
                  <c:v>0</c:v>
                </c:pt>
                <c:pt idx="10">
                  <c:v>-250000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4-4D9D-A87F-9A28909F5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077264"/>
        <c:axId val="1654077744"/>
      </c:areaChart>
      <c:dateAx>
        <c:axId val="16540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54077744"/>
        <c:crosses val="autoZero"/>
        <c:auto val="1"/>
        <c:lblOffset val="100"/>
        <c:baseTimeUnit val="days"/>
      </c:dateAx>
      <c:valAx>
        <c:axId val="16540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65407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Akun: Utang KK Bank-0005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'KK Bank-0005'!$H$1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'KK Bank-0005'!$A$2:$A$9</c:f>
              <c:numCache>
                <c:formatCode>m/d/yyyy</c:formatCode>
                <c:ptCount val="8"/>
                <c:pt idx="0">
                  <c:v>44927</c:v>
                </c:pt>
                <c:pt idx="1">
                  <c:v>44957</c:v>
                </c:pt>
                <c:pt idx="2">
                  <c:v>44964</c:v>
                </c:pt>
                <c:pt idx="3">
                  <c:v>44972</c:v>
                </c:pt>
                <c:pt idx="4">
                  <c:v>44985</c:v>
                </c:pt>
                <c:pt idx="5">
                  <c:v>44992</c:v>
                </c:pt>
                <c:pt idx="6">
                  <c:v>45016</c:v>
                </c:pt>
                <c:pt idx="7">
                  <c:v>45023</c:v>
                </c:pt>
              </c:numCache>
            </c:numRef>
          </c:cat>
          <c:val>
            <c:numRef>
              <c:f>'KK Bank-0005'!$H$2:$H$9</c:f>
              <c:numCache>
                <c:formatCode>_(* #,##0.00_);_(* \(#,##0.00\);_(* "-"??_);_(@_)</c:formatCode>
                <c:ptCount val="8"/>
                <c:pt idx="0">
                  <c:v>0</c:v>
                </c:pt>
                <c:pt idx="1">
                  <c:v>-5000</c:v>
                </c:pt>
                <c:pt idx="2">
                  <c:v>0</c:v>
                </c:pt>
                <c:pt idx="3">
                  <c:v>-1100000</c:v>
                </c:pt>
                <c:pt idx="4">
                  <c:v>-1105000</c:v>
                </c:pt>
                <c:pt idx="5">
                  <c:v>0</c:v>
                </c:pt>
                <c:pt idx="6">
                  <c:v>-5000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3-43F3-B78F-27AE53875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83168"/>
        <c:axId val="1868280768"/>
      </c:areaChart>
      <c:dateAx>
        <c:axId val="186828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80768"/>
        <c:crosses val="autoZero"/>
        <c:auto val="1"/>
        <c:lblOffset val="100"/>
        <c:baseTimeUnit val="days"/>
      </c:dateAx>
      <c:valAx>
        <c:axId val="18682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6828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13" Type="http://schemas.openxmlformats.org/officeDocument/2006/relationships/chart" Target="../charts/chart26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12" Type="http://schemas.openxmlformats.org/officeDocument/2006/relationships/chart" Target="../charts/chart25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11" Type="http://schemas.openxmlformats.org/officeDocument/2006/relationships/chart" Target="../charts/chart24.xml"/><Relationship Id="rId5" Type="http://schemas.openxmlformats.org/officeDocument/2006/relationships/chart" Target="../charts/chart18.xml"/><Relationship Id="rId15" Type="http://schemas.openxmlformats.org/officeDocument/2006/relationships/chart" Target="../charts/chart28.xml"/><Relationship Id="rId10" Type="http://schemas.openxmlformats.org/officeDocument/2006/relationships/chart" Target="../charts/chart23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1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299357</xdr:colOff>
      <xdr:row>0</xdr:row>
      <xdr:rowOff>54429</xdr:rowOff>
    </xdr:from>
    <xdr:to>
      <xdr:col>14</xdr:col>
      <xdr:colOff>419100</xdr:colOff>
      <xdr:row>31</xdr:row>
      <xdr:rowOff>179616</xdr:rowOff>
    </xdr:to>
    <xdr:graphicFrame macro="">
      <xdr:nvGraphicFramePr>
        <xdr:cNvPr id="2" name="Grafik Laba-Rugi">
          <a:extLst>
            <a:ext uri="{FF2B5EF4-FFF2-40B4-BE49-F238E27FC236}">
              <a16:creationId xmlns:a16="http://schemas.microsoft.com/office/drawing/2014/main" id="{CBBA33AF-2287-BC17-EEB9-2CD1C8CE2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332014</xdr:colOff>
      <xdr:row>32</xdr:row>
      <xdr:rowOff>97971</xdr:rowOff>
    </xdr:from>
    <xdr:to>
      <xdr:col>14</xdr:col>
      <xdr:colOff>370114</xdr:colOff>
      <xdr:row>63</xdr:row>
      <xdr:rowOff>168730</xdr:rowOff>
    </xdr:to>
    <xdr:graphicFrame macro="">
      <xdr:nvGraphicFramePr>
        <xdr:cNvPr id="3" name="Grafik Cashflow Bulanan">
          <a:extLst>
            <a:ext uri="{FF2B5EF4-FFF2-40B4-BE49-F238E27FC236}">
              <a16:creationId xmlns:a16="http://schemas.microsoft.com/office/drawing/2014/main" id="{CB6BA7B1-B3DD-1206-9BCC-57AC2EB49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244929</xdr:colOff>
      <xdr:row>165</xdr:row>
      <xdr:rowOff>185055</xdr:rowOff>
    </xdr:from>
    <xdr:to>
      <xdr:col>14</xdr:col>
      <xdr:colOff>310245</xdr:colOff>
      <xdr:row>198</xdr:row>
      <xdr:rowOff>65313</xdr:rowOff>
    </xdr:to>
    <xdr:graphicFrame macro="">
      <xdr:nvGraphicFramePr>
        <xdr:cNvPr id="4" name="Bagan 1">
          <a:extLst>
            <a:ext uri="{FF2B5EF4-FFF2-40B4-BE49-F238E27FC236}">
              <a16:creationId xmlns:a16="http://schemas.microsoft.com/office/drawing/2014/main" id="{986E9B3C-E6CF-9A02-370F-B66E7B762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238399</xdr:colOff>
      <xdr:row>199</xdr:row>
      <xdr:rowOff>153491</xdr:rowOff>
    </xdr:from>
    <xdr:to>
      <xdr:col>14</xdr:col>
      <xdr:colOff>342901</xdr:colOff>
      <xdr:row>231</xdr:row>
      <xdr:rowOff>43544</xdr:rowOff>
    </xdr:to>
    <xdr:graphicFrame macro="">
      <xdr:nvGraphicFramePr>
        <xdr:cNvPr id="5" name="BaganPengeluaran">
          <a:extLst>
            <a:ext uri="{FF2B5EF4-FFF2-40B4-BE49-F238E27FC236}">
              <a16:creationId xmlns:a16="http://schemas.microsoft.com/office/drawing/2014/main" id="{3301CF04-918D-C8F9-89E9-981863C2B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225878</xdr:colOff>
      <xdr:row>232</xdr:row>
      <xdr:rowOff>81639</xdr:rowOff>
    </xdr:from>
    <xdr:to>
      <xdr:col>14</xdr:col>
      <xdr:colOff>332015</xdr:colOff>
      <xdr:row>265</xdr:row>
      <xdr:rowOff>32656</xdr:rowOff>
    </xdr:to>
    <xdr:graphicFrame macro="">
      <xdr:nvGraphicFramePr>
        <xdr:cNvPr id="6" name="Bagan 1">
          <a:extLst>
            <a:ext uri="{FF2B5EF4-FFF2-40B4-BE49-F238E27FC236}">
              <a16:creationId xmlns:a16="http://schemas.microsoft.com/office/drawing/2014/main" id="{4E19D335-06A5-ED9C-C72E-B54F79940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266697</xdr:colOff>
      <xdr:row>266</xdr:row>
      <xdr:rowOff>136071</xdr:rowOff>
    </xdr:from>
    <xdr:to>
      <xdr:col>14</xdr:col>
      <xdr:colOff>348342</xdr:colOff>
      <xdr:row>297</xdr:row>
      <xdr:rowOff>130628</xdr:rowOff>
    </xdr:to>
    <xdr:graphicFrame macro="">
      <xdr:nvGraphicFramePr>
        <xdr:cNvPr id="7" name="Bagan 1">
          <a:extLst>
            <a:ext uri="{FF2B5EF4-FFF2-40B4-BE49-F238E27FC236}">
              <a16:creationId xmlns:a16="http://schemas.microsoft.com/office/drawing/2014/main" id="{DEBD5C3F-783A-D08C-B62B-3D94ACA37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304800</xdr:colOff>
      <xdr:row>64</xdr:row>
      <xdr:rowOff>114299</xdr:rowOff>
    </xdr:from>
    <xdr:to>
      <xdr:col>14</xdr:col>
      <xdr:colOff>364671</xdr:colOff>
      <xdr:row>97</xdr:row>
      <xdr:rowOff>185056</xdr:rowOff>
    </xdr:to>
    <xdr:graphicFrame macro="">
      <xdr:nvGraphicFramePr>
        <xdr:cNvPr id="8" name="Grafik Cashflow Full">
          <a:extLst>
            <a:ext uri="{FF2B5EF4-FFF2-40B4-BE49-F238E27FC236}">
              <a16:creationId xmlns:a16="http://schemas.microsoft.com/office/drawing/2014/main" id="{81BB561F-A3A7-423B-5E99-7824FD826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272144</xdr:colOff>
      <xdr:row>299</xdr:row>
      <xdr:rowOff>70756</xdr:rowOff>
    </xdr:from>
    <xdr:to>
      <xdr:col>14</xdr:col>
      <xdr:colOff>348343</xdr:colOff>
      <xdr:row>331</xdr:row>
      <xdr:rowOff>87086</xdr:rowOff>
    </xdr:to>
    <xdr:graphicFrame macro="">
      <xdr:nvGraphicFramePr>
        <xdr:cNvPr id="9" name="Bagan 1">
          <a:extLst>
            <a:ext uri="{FF2B5EF4-FFF2-40B4-BE49-F238E27FC236}">
              <a16:creationId xmlns:a16="http://schemas.microsoft.com/office/drawing/2014/main" id="{0B9CCFC1-6FF5-9E0D-E46E-109426ECB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310244</xdr:colOff>
      <xdr:row>367</xdr:row>
      <xdr:rowOff>106136</xdr:rowOff>
    </xdr:from>
    <xdr:to>
      <xdr:col>14</xdr:col>
      <xdr:colOff>381002</xdr:colOff>
      <xdr:row>400</xdr:row>
      <xdr:rowOff>136069</xdr:rowOff>
    </xdr:to>
    <xdr:graphicFrame macro="">
      <xdr:nvGraphicFramePr>
        <xdr:cNvPr id="10" name="Bagan 1">
          <a:extLst>
            <a:ext uri="{FF2B5EF4-FFF2-40B4-BE49-F238E27FC236}">
              <a16:creationId xmlns:a16="http://schemas.microsoft.com/office/drawing/2014/main" id="{F0B746E6-980B-F28B-E5C6-68ACE05B9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293912</xdr:colOff>
      <xdr:row>333</xdr:row>
      <xdr:rowOff>0</xdr:rowOff>
    </xdr:from>
    <xdr:to>
      <xdr:col>14</xdr:col>
      <xdr:colOff>375558</xdr:colOff>
      <xdr:row>366</xdr:row>
      <xdr:rowOff>10885</xdr:rowOff>
    </xdr:to>
    <xdr:graphicFrame macro="">
      <xdr:nvGraphicFramePr>
        <xdr:cNvPr id="11" name="Bagan 1">
          <a:extLst>
            <a:ext uri="{FF2B5EF4-FFF2-40B4-BE49-F238E27FC236}">
              <a16:creationId xmlns:a16="http://schemas.microsoft.com/office/drawing/2014/main" id="{7D073A2B-B9F2-E0BF-460F-F0EFA2292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310245</xdr:colOff>
      <xdr:row>99</xdr:row>
      <xdr:rowOff>2</xdr:rowOff>
    </xdr:from>
    <xdr:to>
      <xdr:col>14</xdr:col>
      <xdr:colOff>283029</xdr:colOff>
      <xdr:row>131</xdr:row>
      <xdr:rowOff>32657</xdr:rowOff>
    </xdr:to>
    <xdr:graphicFrame macro="">
      <xdr:nvGraphicFramePr>
        <xdr:cNvPr id="12" name="Bagan 1">
          <a:extLst>
            <a:ext uri="{FF2B5EF4-FFF2-40B4-BE49-F238E27FC236}">
              <a16:creationId xmlns:a16="http://schemas.microsoft.com/office/drawing/2014/main" id="{DE31106B-8AEA-7431-DAE5-FC9E23EBD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328905</xdr:colOff>
      <xdr:row>402</xdr:row>
      <xdr:rowOff>31878</xdr:rowOff>
    </xdr:from>
    <xdr:to>
      <xdr:col>14</xdr:col>
      <xdr:colOff>372447</xdr:colOff>
      <xdr:row>435</xdr:row>
      <xdr:rowOff>26438</xdr:rowOff>
    </xdr:to>
    <xdr:graphicFrame macro="">
      <xdr:nvGraphicFramePr>
        <xdr:cNvPr id="13" name="Bagan 1">
          <a:extLst>
            <a:ext uri="{FF2B5EF4-FFF2-40B4-BE49-F238E27FC236}">
              <a16:creationId xmlns:a16="http://schemas.microsoft.com/office/drawing/2014/main" id="{5D1A2ADE-6DEE-7D82-3BC3-AFBA00102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304800</xdr:colOff>
      <xdr:row>132</xdr:row>
      <xdr:rowOff>32657</xdr:rowOff>
    </xdr:from>
    <xdr:to>
      <xdr:col>14</xdr:col>
      <xdr:colOff>277585</xdr:colOff>
      <xdr:row>164</xdr:row>
      <xdr:rowOff>54429</xdr:rowOff>
    </xdr:to>
    <xdr:graphicFrame macro="">
      <xdr:nvGraphicFramePr>
        <xdr:cNvPr id="17" name="Bagan 1">
          <a:extLst>
            <a:ext uri="{FF2B5EF4-FFF2-40B4-BE49-F238E27FC236}">
              <a16:creationId xmlns:a16="http://schemas.microsoft.com/office/drawing/2014/main" id="{7AB02105-C44D-4755-A6B4-16AC8B655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212270</xdr:colOff>
      <xdr:row>0</xdr:row>
      <xdr:rowOff>163290</xdr:rowOff>
    </xdr:from>
    <xdr:to>
      <xdr:col>14</xdr:col>
      <xdr:colOff>315685</xdr:colOff>
      <xdr:row>32</xdr:row>
      <xdr:rowOff>87084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432E87A7-69C2-C83F-F841-A6F2CE951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33</xdr:row>
      <xdr:rowOff>108863</xdr:rowOff>
    </xdr:from>
    <xdr:to>
      <xdr:col>14</xdr:col>
      <xdr:colOff>315686</xdr:colOff>
      <xdr:row>65</xdr:row>
      <xdr:rowOff>27215</xdr:rowOff>
    </xdr:to>
    <xdr:graphicFrame macro="">
      <xdr:nvGraphicFramePr>
        <xdr:cNvPr id="3" name="Bagan 1">
          <a:extLst>
            <a:ext uri="{FF2B5EF4-FFF2-40B4-BE49-F238E27FC236}">
              <a16:creationId xmlns:a16="http://schemas.microsoft.com/office/drawing/2014/main" id="{304D0E0C-090C-EB06-5B73-716137D63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206829</xdr:colOff>
      <xdr:row>66</xdr:row>
      <xdr:rowOff>38100</xdr:rowOff>
    </xdr:from>
    <xdr:to>
      <xdr:col>14</xdr:col>
      <xdr:colOff>299358</xdr:colOff>
      <xdr:row>97</xdr:row>
      <xdr:rowOff>125180</xdr:rowOff>
    </xdr:to>
    <xdr:graphicFrame macro="">
      <xdr:nvGraphicFramePr>
        <xdr:cNvPr id="5" name="Bagan 1">
          <a:extLst>
            <a:ext uri="{FF2B5EF4-FFF2-40B4-BE49-F238E27FC236}">
              <a16:creationId xmlns:a16="http://schemas.microsoft.com/office/drawing/2014/main" id="{BE5D2ECB-9F02-4189-A50F-891CCA112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217715</xdr:colOff>
      <xdr:row>99</xdr:row>
      <xdr:rowOff>10885</xdr:rowOff>
    </xdr:from>
    <xdr:to>
      <xdr:col>14</xdr:col>
      <xdr:colOff>326573</xdr:colOff>
      <xdr:row>130</xdr:row>
      <xdr:rowOff>103407</xdr:rowOff>
    </xdr:to>
    <xdr:graphicFrame macro="">
      <xdr:nvGraphicFramePr>
        <xdr:cNvPr id="7" name="Bagan 1">
          <a:extLst>
            <a:ext uri="{FF2B5EF4-FFF2-40B4-BE49-F238E27FC236}">
              <a16:creationId xmlns:a16="http://schemas.microsoft.com/office/drawing/2014/main" id="{7A3E700A-866A-4382-8FC7-5A74FACF6C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212271</xdr:colOff>
      <xdr:row>132</xdr:row>
      <xdr:rowOff>27214</xdr:rowOff>
    </xdr:from>
    <xdr:to>
      <xdr:col>14</xdr:col>
      <xdr:colOff>342899</xdr:colOff>
      <xdr:row>163</xdr:row>
      <xdr:rowOff>146957</xdr:rowOff>
    </xdr:to>
    <xdr:graphicFrame macro="">
      <xdr:nvGraphicFramePr>
        <xdr:cNvPr id="9" name="Bagan 8">
          <a:extLst>
            <a:ext uri="{FF2B5EF4-FFF2-40B4-BE49-F238E27FC236}">
              <a16:creationId xmlns:a16="http://schemas.microsoft.com/office/drawing/2014/main" id="{7605AFB5-C06E-410D-B2FA-B9425C124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201386</xdr:colOff>
      <xdr:row>165</xdr:row>
      <xdr:rowOff>87085</xdr:rowOff>
    </xdr:from>
    <xdr:to>
      <xdr:col>14</xdr:col>
      <xdr:colOff>337458</xdr:colOff>
      <xdr:row>197</xdr:row>
      <xdr:rowOff>27214</xdr:rowOff>
    </xdr:to>
    <xdr:graphicFrame macro="">
      <xdr:nvGraphicFramePr>
        <xdr:cNvPr id="11" name="Bagan 10">
          <a:extLst>
            <a:ext uri="{FF2B5EF4-FFF2-40B4-BE49-F238E27FC236}">
              <a16:creationId xmlns:a16="http://schemas.microsoft.com/office/drawing/2014/main" id="{76985390-DDEA-49CC-858C-890F06DC9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179614</xdr:colOff>
      <xdr:row>198</xdr:row>
      <xdr:rowOff>136072</xdr:rowOff>
    </xdr:from>
    <xdr:to>
      <xdr:col>14</xdr:col>
      <xdr:colOff>321128</xdr:colOff>
      <xdr:row>230</xdr:row>
      <xdr:rowOff>76199</xdr:rowOff>
    </xdr:to>
    <xdr:graphicFrame macro="">
      <xdr:nvGraphicFramePr>
        <xdr:cNvPr id="13" name="Bagan 12">
          <a:extLst>
            <a:ext uri="{FF2B5EF4-FFF2-40B4-BE49-F238E27FC236}">
              <a16:creationId xmlns:a16="http://schemas.microsoft.com/office/drawing/2014/main" id="{2CD26DC6-8E50-4AD0-9387-89FEF1DC7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179614</xdr:colOff>
      <xdr:row>232</xdr:row>
      <xdr:rowOff>54428</xdr:rowOff>
    </xdr:from>
    <xdr:to>
      <xdr:col>14</xdr:col>
      <xdr:colOff>310243</xdr:colOff>
      <xdr:row>263</xdr:row>
      <xdr:rowOff>168727</xdr:rowOff>
    </xdr:to>
    <xdr:graphicFrame macro="">
      <xdr:nvGraphicFramePr>
        <xdr:cNvPr id="15" name="Bagan 14">
          <a:extLst>
            <a:ext uri="{FF2B5EF4-FFF2-40B4-BE49-F238E27FC236}">
              <a16:creationId xmlns:a16="http://schemas.microsoft.com/office/drawing/2014/main" id="{70DABDC8-5125-4F64-A0ED-DA80F5C9B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179615</xdr:colOff>
      <xdr:row>266</xdr:row>
      <xdr:rowOff>27213</xdr:rowOff>
    </xdr:from>
    <xdr:to>
      <xdr:col>14</xdr:col>
      <xdr:colOff>293914</xdr:colOff>
      <xdr:row>297</xdr:row>
      <xdr:rowOff>119742</xdr:rowOff>
    </xdr:to>
    <xdr:graphicFrame macro="">
      <xdr:nvGraphicFramePr>
        <xdr:cNvPr id="16" name="Bagan 15">
          <a:extLst>
            <a:ext uri="{FF2B5EF4-FFF2-40B4-BE49-F238E27FC236}">
              <a16:creationId xmlns:a16="http://schemas.microsoft.com/office/drawing/2014/main" id="{2E6F1FF0-CD73-42DB-AEF1-582E6314F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163286</xdr:colOff>
      <xdr:row>299</xdr:row>
      <xdr:rowOff>103414</xdr:rowOff>
    </xdr:from>
    <xdr:to>
      <xdr:col>14</xdr:col>
      <xdr:colOff>293916</xdr:colOff>
      <xdr:row>331</xdr:row>
      <xdr:rowOff>21772</xdr:rowOff>
    </xdr:to>
    <xdr:graphicFrame macro="">
      <xdr:nvGraphicFramePr>
        <xdr:cNvPr id="18" name="Bagan 17">
          <a:extLst>
            <a:ext uri="{FF2B5EF4-FFF2-40B4-BE49-F238E27FC236}">
              <a16:creationId xmlns:a16="http://schemas.microsoft.com/office/drawing/2014/main" id="{D1003EE6-30F0-4D80-A45E-B9F26BA74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179615</xdr:colOff>
      <xdr:row>333</xdr:row>
      <xdr:rowOff>27214</xdr:rowOff>
    </xdr:from>
    <xdr:to>
      <xdr:col>14</xdr:col>
      <xdr:colOff>321129</xdr:colOff>
      <xdr:row>364</xdr:row>
      <xdr:rowOff>157843</xdr:rowOff>
    </xdr:to>
    <xdr:graphicFrame macro="">
      <xdr:nvGraphicFramePr>
        <xdr:cNvPr id="20" name="Bagan 19">
          <a:extLst>
            <a:ext uri="{FF2B5EF4-FFF2-40B4-BE49-F238E27FC236}">
              <a16:creationId xmlns:a16="http://schemas.microsoft.com/office/drawing/2014/main" id="{9245E661-3060-4A88-8215-8BF21B909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163286</xdr:colOff>
      <xdr:row>366</xdr:row>
      <xdr:rowOff>114301</xdr:rowOff>
    </xdr:from>
    <xdr:to>
      <xdr:col>14</xdr:col>
      <xdr:colOff>315686</xdr:colOff>
      <xdr:row>398</xdr:row>
      <xdr:rowOff>76200</xdr:rowOff>
    </xdr:to>
    <xdr:graphicFrame macro="">
      <xdr:nvGraphicFramePr>
        <xdr:cNvPr id="22" name="Bagan 21">
          <a:extLst>
            <a:ext uri="{FF2B5EF4-FFF2-40B4-BE49-F238E27FC236}">
              <a16:creationId xmlns:a16="http://schemas.microsoft.com/office/drawing/2014/main" id="{3921BF0E-07DF-4B4C-9E6F-EEBBBB226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174172</xdr:colOff>
      <xdr:row>400</xdr:row>
      <xdr:rowOff>59872</xdr:rowOff>
    </xdr:from>
    <xdr:to>
      <xdr:col>14</xdr:col>
      <xdr:colOff>310243</xdr:colOff>
      <xdr:row>432</xdr:row>
      <xdr:rowOff>32657</xdr:rowOff>
    </xdr:to>
    <xdr:graphicFrame macro="">
      <xdr:nvGraphicFramePr>
        <xdr:cNvPr id="24" name="Bagan 23">
          <a:extLst>
            <a:ext uri="{FF2B5EF4-FFF2-40B4-BE49-F238E27FC236}">
              <a16:creationId xmlns:a16="http://schemas.microsoft.com/office/drawing/2014/main" id="{DD607FE6-B8C5-4442-BEE6-1C1A25F0B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174172</xdr:colOff>
      <xdr:row>434</xdr:row>
      <xdr:rowOff>32657</xdr:rowOff>
    </xdr:from>
    <xdr:to>
      <xdr:col>14</xdr:col>
      <xdr:colOff>293915</xdr:colOff>
      <xdr:row>465</xdr:row>
      <xdr:rowOff>179615</xdr:rowOff>
    </xdr:to>
    <xdr:graphicFrame macro="">
      <xdr:nvGraphicFramePr>
        <xdr:cNvPr id="26" name="Bagan 25">
          <a:extLst>
            <a:ext uri="{FF2B5EF4-FFF2-40B4-BE49-F238E27FC236}">
              <a16:creationId xmlns:a16="http://schemas.microsoft.com/office/drawing/2014/main" id="{F5F96F33-9CFF-425B-898D-226D3469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179614</xdr:colOff>
      <xdr:row>467</xdr:row>
      <xdr:rowOff>157843</xdr:rowOff>
    </xdr:from>
    <xdr:to>
      <xdr:col>14</xdr:col>
      <xdr:colOff>304799</xdr:colOff>
      <xdr:row>499</xdr:row>
      <xdr:rowOff>125188</xdr:rowOff>
    </xdr:to>
    <xdr:graphicFrame macro="">
      <xdr:nvGraphicFramePr>
        <xdr:cNvPr id="28" name="Bagan 27">
          <a:extLst>
            <a:ext uri="{FF2B5EF4-FFF2-40B4-BE49-F238E27FC236}">
              <a16:creationId xmlns:a16="http://schemas.microsoft.com/office/drawing/2014/main" id="{D4F3864D-A6A4-4532-AC48-90BA60C1C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ratno Hendratno" refreshedDate="45047.679925115743" createdVersion="8" refreshedVersion="8" minRefreshableVersion="3" recordCount="138" xr:uid="{C89E8978-4E30-46F9-8BA7-EE25822D979C}">
  <cacheSource type="worksheet">
    <worksheetSource name="TabelCOA"/>
  </cacheSource>
  <cacheFields count="15">
    <cacheField name="Nama Akun" numFmtId="0">
      <sharedItems count="138">
        <s v="Gaji Bulanan"/>
        <s v="THR"/>
        <s v="Tunjangan Kinerja"/>
        <s v="Tunjangan Cuti"/>
        <s v="Tunjangan Lainnya"/>
        <s v="Bonus"/>
        <s v="Pendapatan Tetap Lainnya"/>
        <s v="Bagi Hasil"/>
        <s v="Bunga Bank"/>
        <s v="Cashback"/>
        <s v="Lainnya"/>
        <s v="Pendapatan P2P Lending"/>
        <s v="Capital Gain Saham"/>
        <s v="Imbal Hasil Deposito"/>
        <s v="Imbal Hasil RDPT"/>
        <s v="Imbal Hasil RDPU"/>
        <s v="Imbal Hasil RDC"/>
        <s v="Imbal Hasil Sukuk Tabungan"/>
        <s v="Imbal Hasil Sukuk Ritel"/>
        <s v="Kompensasi DPLK"/>
        <s v="Imbal Hasil DPLK"/>
        <s v="Pendapatan Sewa Kontrakan"/>
        <s v="Taspen"/>
        <s v="Tapera"/>
        <s v="Hibah"/>
        <s v="Hadiah"/>
        <s v="Refund"/>
        <s v="Pendapatan Lain-Lain"/>
        <s v="Cicilan Beli Rumah"/>
        <s v="Biaya Tukang"/>
        <s v="Beli Material"/>
        <s v="Beli Peralatan Multimedia"/>
        <s v="Beli Peralatan Telekomunikasi"/>
        <s v="Beli Peralatan TI"/>
        <s v="Beli Peralatan Rumah Tangga"/>
        <s v="Beli Perkakas"/>
        <s v="Beli Perlengkapan Properti"/>
        <s v="Biaya Air"/>
        <s v="Biaya Listrik"/>
        <s v="Biaya Internet Telepon"/>
        <s v="Biaya Pulsa Pribadi"/>
        <s v="Biaya Pulsa Istri"/>
        <s v="Biaya Gas"/>
        <s v="Biaya Lingkungan"/>
        <s v="Biaya Jasa TI"/>
        <s v="Biaya Pajak Bumi dan Bangunan (PBB)"/>
        <s v="Belanja Dapur dan Rumah Tangga"/>
        <s v="Bulanan untuk Istri"/>
        <s v="Makan di Luar"/>
        <s v="Beli Pakaian"/>
        <s v="Beli Aksesoris Fashion"/>
        <s v="Biaya Jahit Pakaian"/>
        <s v="Biaya Transportasi Publik"/>
        <s v="Cicilan Beli Kendaraan"/>
        <s v="Biaya Bensin"/>
        <s v="Biaya SIM"/>
        <s v="Biaya Perawatan Otomotif"/>
        <s v="Biaya Pajak Otomotif"/>
        <s v="Biaya Tol dan Parkir"/>
        <s v="Biaya Bank"/>
        <s v="Biaya Jasa Finansial"/>
        <s v="Biaya Transaksi"/>
        <s v="Biaya Pajak Bank"/>
        <s v="Beli Buku"/>
        <s v="Beli Jajanan"/>
        <s v="Beli Oleh-Oleh"/>
        <s v="Wisata, Rekreasi, Travel"/>
        <s v="Nonton Film atau Musik"/>
        <s v="Beli Kosmetik"/>
        <s v="Biaya Rawat Inap"/>
        <s v="Biaya Berobat"/>
        <s v="Biaya Tes Kesehatan"/>
        <s v="Beli Obat atau Herbal"/>
        <s v="Beli Peralatan Kesehatan"/>
        <s v="Beli Kacamata"/>
        <s v="Biaya Perawatan Tubuh"/>
        <s v="Bulanan untuk Bapak"/>
        <s v="Bulanan untuk Ibu"/>
        <s v="ZISWAF Rutin"/>
        <s v="ZISWAF Tidak Rutin"/>
        <s v="Qurban"/>
        <s v="Memberi Hadiah"/>
        <s v="Traktir Makan"/>
        <s v="Sosial Lainnya"/>
        <s v="Biaya Haji"/>
        <s v="Biaya Umrah"/>
        <s v="Premi Asuransi Kesehatan"/>
        <s v="Premi Asuransi Jiwa"/>
        <s v="Biaya Paspor"/>
        <s v="Biaya Makam Orang Tua"/>
        <s v="Biaya Jasa Pengiriman"/>
        <s v="Beban Bunga"/>
        <s v="Tarik ATM"/>
        <s v="Topup e-Wallet"/>
        <s v="Pajak Lainnya"/>
        <s v="Biaya Lain-Lain"/>
        <s v="Kas Tunai"/>
        <s v="Tabungan Bank-0001"/>
        <s v="Tabungan Bank-0002"/>
        <s v="Tabungan Bank-0003"/>
        <s v="Tabungan Bank-0004"/>
        <s v="Tabungan Bank-0005"/>
        <s v="Tabungan Bank-0006"/>
        <s v="Tabungan Bank-0007"/>
        <s v="Tabungan Bank-0008"/>
        <s v="Giro Bank-0009"/>
        <s v="Investasi Sukuk Tabungan"/>
        <s v="Investasi Sukuk Ritel"/>
        <s v="Investasi RDPT"/>
        <s v="Investasi RDPU"/>
        <s v="Investasi RDC"/>
        <s v="Investasi RDS"/>
        <s v="Investasi Deposito"/>
        <s v="Investasi Saham"/>
        <s v="Investasi P2P Lending"/>
        <s v="Emas"/>
        <s v="Piutang Kantor"/>
        <s v="Piutang Lain-Lain"/>
        <s v="Investasi Unit Link"/>
        <s v="BPJS TK - JHT"/>
        <s v="BPJS TK - JP"/>
        <s v="DPLK Bank-0010"/>
        <s v="Tanah dan Bangunan"/>
        <s v="Kendaraan"/>
        <s v="Merek Dagang"/>
        <s v="Aset Tidak Lancar Lainnya"/>
        <s v="Utang KK Bank-0001"/>
        <s v="Utang KK Bank-0002"/>
        <s v="Utang KK Bank-0003"/>
        <s v="Utang KK Bank-0004"/>
        <s v="Utang KK Bank-0005"/>
        <s v="Utang Konsumtif"/>
        <s v="Utang Kantor"/>
        <s v="Utang Lainnya"/>
        <s v="Kas RT"/>
        <s v="Kas DKM"/>
        <s v="Kas PKK"/>
        <s v="Modal Awal"/>
      </sharedItems>
    </cacheField>
    <cacheField name="Kode" numFmtId="165">
      <sharedItems containsNonDate="0" containsString="0" containsBlank="1"/>
    </cacheField>
    <cacheField name="COA1" numFmtId="0">
      <sharedItems count="5">
        <s v="Pendapatan"/>
        <s v="Pengeluaran"/>
        <s v="Aset"/>
        <s v="Liabilitas"/>
        <s v="Ekuitas"/>
      </sharedItems>
    </cacheField>
    <cacheField name="COA2" numFmtId="0">
      <sharedItems/>
    </cacheField>
    <cacheField name="COA3" numFmtId="0">
      <sharedItems containsBlank="1"/>
    </cacheField>
    <cacheField name="COA4" numFmtId="0">
      <sharedItems containsBlank="1"/>
    </cacheField>
    <cacheField name="COA5" numFmtId="0">
      <sharedItems containsBlank="1"/>
    </cacheField>
    <cacheField name="COA6" numFmtId="0">
      <sharedItems containsBlank="1"/>
    </cacheField>
    <cacheField name="Alokasi Dana" numFmtId="0">
      <sharedItems containsBlank="1"/>
    </cacheField>
    <cacheField name="Budget Bulanan" numFmtId="166">
      <sharedItems containsString="0" containsBlank="1" containsNumber="1" containsInteger="1" minValue="-1000000" maxValue="0"/>
    </cacheField>
    <cacheField name="Tipe Investasi" numFmtId="0">
      <sharedItems containsBlank="1"/>
    </cacheField>
    <cacheField name="Tingkat Risiko Investasi" numFmtId="0">
      <sharedItems containsBlank="1"/>
    </cacheField>
    <cacheField name="Entry" numFmtId="0">
      <sharedItems containsBlank="1" count="2">
        <m/>
        <s v="Ya"/>
      </sharedItems>
    </cacheField>
    <cacheField name="Keterangan" numFmtId="0">
      <sharedItems containsBlank="1"/>
    </cacheField>
    <cacheField name="Nomor Urut" numFmtId="0">
      <sharedItems containsSemiMixedTypes="0" containsString="0" containsNumber="1" containsInteger="1" minValue="1" maxValue="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ratno Hendratno" refreshedDate="45047.67992534722" createdVersion="8" refreshedVersion="8" minRefreshableVersion="3" recordCount="149" xr:uid="{D53F8EC9-F688-42EE-AFB5-66FCE5FD4962}">
  <cacheSource type="worksheet">
    <worksheetSource name="Agregasi_Bulanan"/>
  </cacheSource>
  <cacheFields count="17">
    <cacheField name="Tanggal" numFmtId="14">
      <sharedItems containsSemiMixedTypes="0" containsNonDate="0" containsDate="1" containsString="0" minDate="2023-01-01T00:00:00" maxDate="2023-05-01T00:00:00"/>
    </cacheField>
    <cacheField name="Akun Asal" numFmtId="0">
      <sharedItems count="42">
        <s v="Giro Bank-0009"/>
        <s v="Tabungan Bank-0002"/>
        <s v="Tabungan Bank-0006"/>
        <s v="Tabungan Bank-0005"/>
        <s v="Tabungan Bank-0007"/>
        <s v="Tabungan Bank-0004"/>
        <s v="Tabungan Bank-0008"/>
        <s v="Kas Tunai"/>
        <s v="Tabungan Bank-0003"/>
        <s v="Aset Tidak Lancar Lainnya"/>
        <s v="Investasi Deposito"/>
        <s v="BPJS TK - JP"/>
        <s v="BPJS TK - JHT"/>
        <s v="Kas RT"/>
        <s v="Kas PKK"/>
        <s v="Emas"/>
        <s v="DPLK Bank-0010"/>
        <s v="Investasi RDPT"/>
        <s v="Investasi RDC"/>
        <s v="Tabungan Bank-0001"/>
        <s v="Investasi RDPU"/>
        <s v="Investasi RDS"/>
        <s v="Investasi P2P Lending"/>
        <s v="Investasi Sukuk Ritel"/>
        <s v="Investasi Saham"/>
        <s v="Utang KK Bank-0003"/>
        <s v="Piutang Lain-Lain"/>
        <s v="Utang KK Bank-0001"/>
        <s v="Investasi Sukuk Tabungan"/>
        <s v="Utang KK Bank-0004"/>
        <s v="Merek Dagang"/>
        <s v="Utang KK Bank-0005"/>
        <s v="Piutang Kantor"/>
        <s v="Utang Konsumtif"/>
        <s v="Utang Kantor"/>
        <s v="Kas DKM"/>
        <s v="Utang Lainnya"/>
        <s v="Utang KK Bank-0002"/>
        <s v="Investasi Unit Link"/>
        <s v="Tanah dan Bangunan"/>
        <s v="Kendaraan"/>
        <s v="Modal Awal" u="1"/>
      </sharedItems>
    </cacheField>
    <cacheField name="Saldo" numFmtId="0">
      <sharedItems containsSemiMixedTypes="0" containsString="0" containsNumber="1" containsInteger="1" minValue="-1105000" maxValue="350000000"/>
    </cacheField>
    <cacheField name="Date - Year" numFmtId="0">
      <sharedItems containsSemiMixedTypes="0" containsString="0" containsNumber="1" containsInteger="1" minValue="2023" maxValue="2023" count="1">
        <n v="2023"/>
      </sharedItems>
    </cacheField>
    <cacheField name="Date - Quarter" numFmtId="0">
      <sharedItems containsSemiMixedTypes="0" containsString="0" containsNumber="1" containsInteger="1" minValue="1" maxValue="2"/>
    </cacheField>
    <cacheField name="Date - Mon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Date - Week Year" numFmtId="0">
      <sharedItems containsSemiMixedTypes="0" containsString="0" containsNumber="1" containsInteger="1" minValue="1" maxValue="18"/>
    </cacheField>
    <cacheField name="Date - Week Month" numFmtId="0">
      <sharedItems containsSemiMixedTypes="0" containsString="0" containsNumber="1" containsInteger="1" minValue="1" maxValue="6"/>
    </cacheField>
    <cacheField name="Date - Day" numFmtId="0">
      <sharedItems containsSemiMixedTypes="0" containsString="0" containsNumber="1" containsInteger="1" minValue="1" maxValue="31"/>
    </cacheField>
    <cacheField name="Date - Year-Month" numFmtId="0">
      <sharedItems count="4">
        <s v="2023-01"/>
        <s v="2023-02"/>
        <s v="2023-03"/>
        <s v="2023-04"/>
      </sharedItems>
    </cacheField>
    <cacheField name="COA1" numFmtId="0">
      <sharedItems count="3">
        <s v="Aset"/>
        <s v="Liabilitas"/>
        <s v="Ekuitas" u="1"/>
      </sharedItems>
    </cacheField>
    <cacheField name="COA2" numFmtId="0">
      <sharedItems count="6">
        <s v="Aset Lancar"/>
        <s v="Aset Tidak Lancar"/>
        <s v="Liabilitas Lancar"/>
        <s v="Aktiva Lancar" u="1"/>
        <s v="Modal Awal" u="1"/>
        <s v="Pasiva Lancar" u="1"/>
      </sharedItems>
    </cacheField>
    <cacheField name="COA3" numFmtId="0">
      <sharedItems count="13">
        <s v="Kas"/>
        <s v="Aset Tidak Lancar Lainnya"/>
        <s v="Investasi"/>
        <s v="Dana Pensiun"/>
        <s v="Kas Pihak Lain"/>
        <s v="Emas"/>
        <s v="Utang"/>
        <s v="Piutang"/>
        <s v="Merek Dagang"/>
        <s v="Investasi Unit Link"/>
        <s v="Tanah dan Bangunan"/>
        <s v="Kendaraan"/>
        <s v="" u="1"/>
      </sharedItems>
    </cacheField>
    <cacheField name="COA4" numFmtId="0">
      <sharedItems count="20">
        <s v="Bank"/>
        <s v="Kas Tunai"/>
        <s v=""/>
        <s v="Investasi Deposito"/>
        <s v="BPJS TK - JP"/>
        <s v="BPJS TK - JHT"/>
        <s v="Kas RT"/>
        <s v="Kas PKK"/>
        <s v="DPLK Bank-0010"/>
        <s v="Investasi Reksadana"/>
        <s v="Investasi P2P Lending"/>
        <s v="Investasi Sukuk"/>
        <s v="Investasi Saham"/>
        <s v="Utang Kartu Kredit"/>
        <s v="Piutang Lain-Lain"/>
        <s v="Piutang Kantor"/>
        <s v="Utang Konsumtif"/>
        <s v="Utang Kantor"/>
        <s v="Kas DKM"/>
        <s v="Utang Lainnya"/>
      </sharedItems>
    </cacheField>
    <cacheField name="COA5" numFmtId="0">
      <sharedItems count="14">
        <s v="Giro"/>
        <s v="Tabungan"/>
        <s v=""/>
        <s v="Investasi RDPT"/>
        <s v="Investasi RDC"/>
        <s v="Investasi RDPU"/>
        <s v="Investasi RDS"/>
        <s v="Investasi Sukuk Ritel"/>
        <s v="Utang KK Bank-0003"/>
        <s v="Utang KK Bank-0001"/>
        <s v="Investasi Sukuk Tabungan"/>
        <s v="Utang KK Bank-0004"/>
        <s v="Utang KK Bank-0005"/>
        <s v="Utang KK Bank-0002"/>
      </sharedItems>
    </cacheField>
    <cacheField name="COA6" numFmtId="0">
      <sharedItems count="10">
        <s v="Giro Bank-0009"/>
        <s v="Tabungan Bank-0002"/>
        <s v="Tabungan Bank-0006"/>
        <s v="Tabungan Bank-0005"/>
        <s v="Tabungan Bank-0007"/>
        <s v="Tabungan Bank-0004"/>
        <s v="Tabungan Bank-0008"/>
        <s v=""/>
        <s v="Tabungan Bank-0003"/>
        <s v="Tabungan Bank-0001"/>
      </sharedItems>
    </cacheField>
    <cacheField name="Alokasi Dana" numFmtId="0">
      <sharedItems count="8">
        <s v="Dana Darurat"/>
        <s v="Dana Operasional"/>
        <s v="Bukan Dana"/>
        <s v="Dana Investasi"/>
        <s v="Dana Hari Tua"/>
        <s v="Dana Pihak Lain"/>
        <s v="Dana Lainnya"/>
        <s v="Dana Asuran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dratno Hendratno" refreshedDate="45047.68006111111" createdVersion="8" refreshedVersion="8" minRefreshableVersion="3" recordCount="344" xr:uid="{D8551BB1-5493-4AC6-9E4D-50CA66023754}">
  <cacheSource type="worksheet">
    <worksheetSource name="Agregasi"/>
  </cacheSource>
  <cacheFields count="26">
    <cacheField name="Tanggal" numFmtId="14">
      <sharedItems containsSemiMixedTypes="0" containsNonDate="0" containsDate="1" containsString="0" minDate="2020-01-01T00:00:00" maxDate="2023-11-29T00:00:00" count="612">
        <d v="2023-01-01T00:00:00"/>
        <d v="2023-01-02T00:00:00"/>
        <d v="2023-01-03T00:00:00"/>
        <d v="2023-01-05T00:00:00"/>
        <d v="2023-01-06T00:00:00"/>
        <d v="2023-01-07T00:00:00"/>
        <d v="2023-01-08T00:00:00"/>
        <d v="2023-01-17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1T00:00:00"/>
        <d v="2023-02-01T00:00:00"/>
        <d v="2023-02-03T00:00:00"/>
        <d v="2023-02-04T00:00:00"/>
        <d v="2023-02-05T00:00:00"/>
        <d v="2023-02-06T00:00:00"/>
        <d v="2023-02-07T00:00:00"/>
        <d v="2023-02-08T00:00:00"/>
        <d v="2023-02-15T00:00:00"/>
        <d v="2023-02-19T00:00:00"/>
        <d v="2023-02-24T00:00:00"/>
        <d v="2023-02-25T00:00:00"/>
        <d v="2023-02-26T00:00:00"/>
        <d v="2023-02-28T00:00:00"/>
        <d v="2023-03-01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5T00:00:00"/>
        <d v="2023-03-17T00:00:00"/>
        <d v="2023-03-19T00:00:00"/>
        <d v="2023-03-20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5T00:00:00"/>
        <d v="2023-04-06T00:00:00"/>
        <d v="2023-04-07T00:00:00"/>
        <d v="2023-04-08T00:00:00"/>
        <d v="2023-04-09T00:00:00"/>
        <d v="2023-04-19T00:00:00"/>
        <d v="2023-04-30T00:00:00"/>
        <d v="2021-09-29T00:00:00" u="1"/>
        <d v="2022-09-29T00:00:00" u="1"/>
        <d v="2021-10-25T00:00:00" u="1"/>
        <d v="2022-10-25T00:00:00" u="1"/>
        <d v="2021-11-21T00:00:00" u="1"/>
        <d v="2022-11-21T00:00:00" u="1"/>
        <d v="2021-12-17T00:00:00" u="1"/>
        <d v="2022-12-17T00:00:00" u="1"/>
        <d v="2021-10-27T00:00:00" u="1"/>
        <d v="2022-10-27T00:00:00" u="1"/>
        <d v="2021-11-23T00:00:00" u="1"/>
        <d v="2022-11-23T00:00:00" u="1"/>
        <d v="2021-12-19T00:00:00" u="1"/>
        <d v="2022-12-19T00:00:00" u="1"/>
        <d v="2021-10-29T00:00:00" u="1"/>
        <d v="2022-10-29T00:00:00" u="1"/>
        <d v="2021-11-25T00:00:00" u="1"/>
        <d v="2022-11-25T00:00:00" u="1"/>
        <d v="2022-12-21T00:00:00" u="1"/>
        <d v="2022-01-02T00:00:00" u="1"/>
        <d v="2021-10-31T00:00:00" u="1"/>
        <d v="2022-10-31T00:00:00" u="1"/>
        <d v="2021-11-27T00:00:00" u="1"/>
        <d v="2022-11-27T00:00:00" u="1"/>
        <d v="2021-12-23T00:00:00" u="1"/>
        <d v="2022-12-23T00:00:00" u="1"/>
        <d v="2022-01-04T00:00:00" u="1"/>
        <d v="2023-01-04T00:00:00" u="1"/>
        <d v="2021-11-29T00:00:00" u="1"/>
        <d v="2022-11-29T00:00:00" u="1"/>
        <d v="2021-12-25T00:00:00" u="1"/>
        <d v="2022-12-25T00:00:00" u="1"/>
        <d v="2022-01-06T00:00:00" u="1"/>
        <d v="2022-02-02T00:00:00" u="1"/>
        <d v="2023-02-02T00:00:00" u="1"/>
        <d v="2021-12-27T00:00:00" u="1"/>
        <d v="2022-12-27T00:00:00" u="1"/>
        <d v="2022-01-08T00:00:00" u="1"/>
        <d v="2022-02-04T00:00:00" u="1"/>
        <d v="2021-12-29T00:00:00" u="1"/>
        <d v="2022-12-29T00:00:00" u="1"/>
        <d v="2022-01-10T00:00:00" u="1"/>
        <d v="2023-01-10T00:00:00" u="1"/>
        <d v="2022-02-06T00:00:00" u="1"/>
        <d v="2022-03-02T00:00:00" u="1"/>
        <d v="2023-03-02T00:00:00" u="1"/>
        <d v="2021-12-31T00:00:00" u="1"/>
        <d v="2022-12-31T00:00:00" u="1"/>
        <d v="2022-01-12T00:00:00" u="1"/>
        <d v="2023-01-12T00:00:00" u="1"/>
        <d v="2022-02-08T00:00:00" u="1"/>
        <d v="2022-01-14T00:00:00" u="1"/>
        <d v="2023-01-14T00:00:00" u="1"/>
        <d v="2022-02-10T00:00:00" u="1"/>
        <d v="2023-02-10T00:00:00" u="1"/>
        <d v="2022-03-06T00:00:00" u="1"/>
        <d v="2022-04-02T00:00:00" u="1"/>
        <d v="2022-01-16T00:00:00" u="1"/>
        <d v="2023-01-16T00:00:00" u="1"/>
        <d v="2022-02-12T00:00:00" u="1"/>
        <d v="2023-02-12T00:00:00" u="1"/>
        <d v="2022-03-08T00:00:00" u="1"/>
        <d v="2022-04-04T00:00:00" u="1"/>
        <d v="2023-04-04T00:00:00" u="1"/>
        <d v="2022-01-18T00:00:00" u="1"/>
        <d v="2023-01-18T00:00:00" u="1"/>
        <d v="2022-02-14T00:00:00" u="1"/>
        <d v="2023-02-14T00:00:00" u="1"/>
        <d v="2022-03-10T00:00:00" u="1"/>
        <d v="2022-04-06T00:00:00" u="1"/>
        <d v="2022-05-02T00:00:00" u="1"/>
        <d v="2022-01-20T00:00:00" u="1"/>
        <d v="2022-02-16T00:00:00" u="1"/>
        <d v="2022-03-12T00:00:00" u="1"/>
        <d v="2022-04-08T00:00:00" u="1"/>
        <d v="2022-05-04T00:00:00" u="1"/>
        <d v="2022-01-22T00:00:00" u="1"/>
        <d v="2023-01-22T00:00:00" u="1"/>
        <d v="2022-02-18T00:00:00" u="1"/>
        <d v="2023-02-18T00:00:00" u="1"/>
        <d v="2022-03-14T00:00:00" u="1"/>
        <d v="2023-03-14T00:00:00" u="1"/>
        <d v="2022-04-10T00:00:00" u="1"/>
        <d v="2022-05-06T00:00:00" u="1"/>
        <d v="2022-06-02T00:00:00" u="1"/>
        <d v="2022-01-24T00:00:00" u="1"/>
        <d v="2022-02-20T00:00:00" u="1"/>
        <d v="2023-02-20T00:00:00" u="1"/>
        <d v="2022-03-16T00:00:00" u="1"/>
        <d v="2023-03-16T00:00:00" u="1"/>
        <d v="2022-04-12T00:00:00" u="1"/>
        <d v="2022-05-08T00:00:00" u="1"/>
        <d v="2022-06-04T00:00:00" u="1"/>
        <d v="2022-01-26T00:00:00" u="1"/>
        <d v="2022-02-22T00:00:00" u="1"/>
        <d v="2023-02-22T00:00:00" u="1"/>
        <d v="2022-03-18T00:00:00" u="1"/>
        <d v="2023-03-18T00:00:00" u="1"/>
        <d v="2022-04-14T00:00:00" u="1"/>
        <d v="2022-05-10T00:00:00" u="1"/>
        <d v="2022-06-06T00:00:00" u="1"/>
        <d v="2022-07-02T00:00:00" u="1"/>
        <d v="2022-01-28T00:00:00" u="1"/>
        <d v="2022-02-24T00:00:00" u="1"/>
        <d v="2022-03-20T00:00:00" u="1"/>
        <d v="2022-04-16T00:00:00" u="1"/>
        <d v="2022-05-12T00:00:00" u="1"/>
        <d v="2022-07-04T00:00:00" u="1"/>
        <d v="2022-01-30T00:00:00" u="1"/>
        <d v="2023-01-30T00:00:00" u="1"/>
        <d v="2022-02-26T00:00:00" u="1"/>
        <d v="2022-03-22T00:00:00" u="1"/>
        <d v="2023-03-22T00:00:00" u="1"/>
        <d v="2022-05-14T00:00:00" u="1"/>
        <d v="2022-06-10T00:00:00" u="1"/>
        <d v="2022-07-06T00:00:00" u="1"/>
        <d v="2021-08-02T00:00:00" u="1"/>
        <d v="2022-08-02T00:00:00" u="1"/>
        <d v="2022-02-28T00:00:00" u="1"/>
        <d v="2022-03-24T00:00:00" u="1"/>
        <d v="2022-04-20T00:00:00" u="1"/>
        <d v="2022-05-16T00:00:00" u="1"/>
        <d v="2022-06-12T00:00:00" u="1"/>
        <d v="2022-07-08T00:00:00" u="1"/>
        <d v="2021-08-04T00:00:00" u="1"/>
        <d v="2022-08-04T00:00:00" u="1"/>
        <d v="2022-03-26T00:00:00" u="1"/>
        <d v="2022-04-22T00:00:00" u="1"/>
        <d v="2022-05-18T00:00:00" u="1"/>
        <d v="2022-06-14T00:00:00" u="1"/>
        <d v="2021-07-10T00:00:00" u="1"/>
        <d v="2022-07-10T00:00:00" u="1"/>
        <d v="2021-08-06T00:00:00" u="1"/>
        <d v="2022-08-06T00:00:00" u="1"/>
        <d v="2021-09-02T00:00:00" u="1"/>
        <d v="2022-09-02T00:00:00" u="1"/>
        <d v="2022-03-28T00:00:00" u="1"/>
        <d v="2022-04-24T00:00:00" u="1"/>
        <d v="2022-05-20T00:00:00" u="1"/>
        <d v="2022-06-16T00:00:00" u="1"/>
        <d v="2022-07-12T00:00:00" u="1"/>
        <d v="2021-08-08T00:00:00" u="1"/>
        <d v="2022-08-08T00:00:00" u="1"/>
        <d v="2021-09-04T00:00:00" u="1"/>
        <d v="2022-09-04T00:00:00" u="1"/>
        <d v="2022-03-30T00:00:00" u="1"/>
        <d v="2022-04-26T00:00:00" u="1"/>
        <d v="2022-05-22T00:00:00" u="1"/>
        <d v="2022-06-18T00:00:00" u="1"/>
        <d v="2022-07-14T00:00:00" u="1"/>
        <d v="2021-08-10T00:00:00" u="1"/>
        <d v="2022-08-10T00:00:00" u="1"/>
        <d v="2021-09-06T00:00:00" u="1"/>
        <d v="2022-09-06T00:00:00" u="1"/>
        <d v="2021-10-02T00:00:00" u="1"/>
        <d v="2022-10-02T00:00:00" u="1"/>
        <d v="2022-04-28T00:00:00" u="1"/>
        <d v="2022-05-24T00:00:00" u="1"/>
        <d v="2022-06-20T00:00:00" u="1"/>
        <d v="2022-07-16T00:00:00" u="1"/>
        <d v="2021-08-12T00:00:00" u="1"/>
        <d v="2022-08-12T00:00:00" u="1"/>
        <d v="2021-09-08T00:00:00" u="1"/>
        <d v="2022-09-08T00:00:00" u="1"/>
        <d v="2021-10-04T00:00:00" u="1"/>
        <d v="2022-10-04T00:00:00" u="1"/>
        <d v="2022-04-30T00:00:00" u="1"/>
        <d v="2022-05-26T00:00:00" u="1"/>
        <d v="2022-06-22T00:00:00" u="1"/>
        <d v="2021-08-14T00:00:00" u="1"/>
        <d v="2022-08-14T00:00:00" u="1"/>
        <d v="2021-09-10T00:00:00" u="1"/>
        <d v="2022-09-10T00:00:00" u="1"/>
        <d v="2021-10-06T00:00:00" u="1"/>
        <d v="2022-10-06T00:00:00" u="1"/>
        <d v="2021-11-02T00:00:00" u="1"/>
        <d v="2022-11-02T00:00:00" u="1"/>
        <d v="2022-05-28T00:00:00" u="1"/>
        <d v="2022-06-24T00:00:00" u="1"/>
        <d v="2022-07-20T00:00:00" u="1"/>
        <d v="2021-08-16T00:00:00" u="1"/>
        <d v="2022-08-16T00:00:00" u="1"/>
        <d v="2021-09-12T00:00:00" u="1"/>
        <d v="2022-09-12T00:00:00" u="1"/>
        <d v="2021-10-08T00:00:00" u="1"/>
        <d v="2022-10-08T00:00:00" u="1"/>
        <d v="2021-11-04T00:00:00" u="1"/>
        <d v="2022-11-04T00:00:00" u="1"/>
        <d v="2022-05-30T00:00:00" u="1"/>
        <d v="2022-06-26T00:00:00" u="1"/>
        <d v="2022-07-22T00:00:00" u="1"/>
        <d v="2021-08-18T00:00:00" u="1"/>
        <d v="2022-08-18T00:00:00" u="1"/>
        <d v="2021-09-14T00:00:00" u="1"/>
        <d v="2022-09-14T00:00:00" u="1"/>
        <d v="2021-10-10T00:00:00" u="1"/>
        <d v="2022-10-10T00:00:00" u="1"/>
        <d v="2021-11-06T00:00:00" u="1"/>
        <d v="2022-11-06T00:00:00" u="1"/>
        <d v="2021-12-02T00:00:00" u="1"/>
        <d v="2022-12-02T00:00:00" u="1"/>
        <d v="2022-06-28T00:00:00" u="1"/>
        <d v="2022-07-24T00:00:00" u="1"/>
        <d v="2021-08-20T00:00:00" u="1"/>
        <d v="2022-08-20T00:00:00" u="1"/>
        <d v="2021-09-16T00:00:00" u="1"/>
        <d v="2022-09-16T00:00:00" u="1"/>
        <d v="2021-10-12T00:00:00" u="1"/>
        <d v="2022-10-12T00:00:00" u="1"/>
        <d v="2021-11-08T00:00:00" u="1"/>
        <d v="2022-11-08T00:00:00" u="1"/>
        <d v="2021-12-04T00:00:00" u="1"/>
        <d v="2022-12-04T00:00:00" u="1"/>
        <d v="2022-06-30T00:00:00" u="1"/>
        <d v="2022-07-26T00:00:00" u="1"/>
        <d v="2021-08-22T00:00:00" u="1"/>
        <d v="2022-08-22T00:00:00" u="1"/>
        <d v="2021-09-18T00:00:00" u="1"/>
        <d v="2022-09-18T00:00:00" u="1"/>
        <d v="2021-10-14T00:00:00" u="1"/>
        <d v="2022-10-14T00:00:00" u="1"/>
        <d v="2021-11-10T00:00:00" u="1"/>
        <d v="2022-11-10T00:00:00" u="1"/>
        <d v="2021-12-06T00:00:00" u="1"/>
        <d v="2022-12-06T00:00:00" u="1"/>
        <d v="2021-07-28T00:00:00" u="1"/>
        <d v="2022-07-28T00:00:00" u="1"/>
        <d v="2021-08-24T00:00:00" u="1"/>
        <d v="2022-08-24T00:00:00" u="1"/>
        <d v="2021-09-20T00:00:00" u="1"/>
        <d v="2022-09-20T00:00:00" u="1"/>
        <d v="2021-10-16T00:00:00" u="1"/>
        <d v="2022-10-16T00:00:00" u="1"/>
        <d v="2022-11-12T00:00:00" u="1"/>
        <d v="2021-12-08T00:00:00" u="1"/>
        <d v="2022-12-08T00:00:00" u="1"/>
        <d v="2021-07-30T00:00:00" u="1"/>
        <d v="2022-07-30T00:00:00" u="1"/>
        <d v="2022-08-26T00:00:00" u="1"/>
        <d v="2021-09-22T00:00:00" u="1"/>
        <d v="2022-09-22T00:00:00" u="1"/>
        <d v="2021-10-18T00:00:00" u="1"/>
        <d v="2022-10-18T00:00:00" u="1"/>
        <d v="2021-11-14T00:00:00" u="1"/>
        <d v="2022-11-14T00:00:00" u="1"/>
        <d v="2021-12-10T00:00:00" u="1"/>
        <d v="2022-12-10T00:00:00" u="1"/>
        <d v="2021-08-28T00:00:00" u="1"/>
        <d v="2022-08-28T00:00:00" u="1"/>
        <d v="2021-09-24T00:00:00" u="1"/>
        <d v="2022-09-24T00:00:00" u="1"/>
        <d v="2021-10-20T00:00:00" u="1"/>
        <d v="2022-10-20T00:00:00" u="1"/>
        <d v="2021-11-16T00:00:00" u="1"/>
        <d v="2022-11-16T00:00:00" u="1"/>
        <d v="2022-12-12T00:00:00" u="1"/>
        <d v="2021-08-30T00:00:00" u="1"/>
        <d v="2022-08-30T00:00:00" u="1"/>
        <d v="2021-09-26T00:00:00" u="1"/>
        <d v="2022-09-26T00:00:00" u="1"/>
        <d v="2021-10-22T00:00:00" u="1"/>
        <d v="2022-10-22T00:00:00" u="1"/>
        <d v="2021-11-18T00:00:00" u="1"/>
        <d v="2022-11-18T00:00:00" u="1"/>
        <d v="2021-12-14T00:00:00" u="1"/>
        <d v="2022-12-14T00:00:00" u="1"/>
        <d v="2021-09-28T00:00:00" u="1"/>
        <d v="2022-09-28T00:00:00" u="1"/>
        <d v="2021-10-24T00:00:00" u="1"/>
        <d v="2022-10-24T00:00:00" u="1"/>
        <d v="2021-11-20T00:00:00" u="1"/>
        <d v="2022-11-20T00:00:00" u="1"/>
        <d v="2021-12-16T00:00:00" u="1"/>
        <d v="2022-12-16T00:00:00" u="1"/>
        <d v="2021-09-30T00:00:00" u="1"/>
        <d v="2022-09-30T00:00:00" u="1"/>
        <d v="2021-10-26T00:00:00" u="1"/>
        <d v="2022-10-26T00:00:00" u="1"/>
        <d v="2021-11-22T00:00:00" u="1"/>
        <d v="2022-11-22T00:00:00" u="1"/>
        <d v="2021-12-18T00:00:00" u="1"/>
        <d v="2022-12-18T00:00:00" u="1"/>
        <d v="2021-10-28T00:00:00" u="1"/>
        <d v="2022-10-28T00:00:00" u="1"/>
        <d v="2021-11-24T00:00:00" u="1"/>
        <d v="2022-11-24T00:00:00" u="1"/>
        <d v="2021-12-20T00:00:00" u="1"/>
        <d v="2022-12-20T00:00:00" u="1"/>
        <d v="2020-01-01T00:00:00" u="1"/>
        <d v="2022-01-01T00:00:00" u="1"/>
        <d v="2021-10-30T00:00:00" u="1"/>
        <d v="2022-10-30T00:00:00" u="1"/>
        <d v="2021-11-26T00:00:00" u="1"/>
        <d v="2022-11-26T00:00:00" u="1"/>
        <d v="2021-12-22T00:00:00" u="1"/>
        <d v="2022-12-22T00:00:00" u="1"/>
        <d v="2022-01-03T00:00:00" u="1"/>
        <d v="2021-11-28T00:00:00" u="1"/>
        <d v="2022-11-28T00:00:00" u="1"/>
        <d v="2021-12-24T00:00:00" u="1"/>
        <d v="2023-11-28T00:00:00" u="1"/>
        <d v="2022-12-24T00:00:00" u="1"/>
        <d v="2022-01-05T00:00:00" u="1"/>
        <d v="2022-02-01T00:00:00" u="1"/>
        <d v="2021-11-30T00:00:00" u="1"/>
        <d v="2022-11-30T00:00:00" u="1"/>
        <d v="2021-12-26T00:00:00" u="1"/>
        <d v="2022-12-26T00:00:00" u="1"/>
        <d v="2022-01-07T00:00:00" u="1"/>
        <d v="2022-02-03T00:00:00" u="1"/>
        <d v="2021-12-28T00:00:00" u="1"/>
        <d v="2022-12-28T00:00:00" u="1"/>
        <d v="2022-01-09T00:00:00" u="1"/>
        <d v="2023-01-09T00:00:00" u="1"/>
        <d v="2022-02-05T00:00:00" u="1"/>
        <d v="2022-03-01T00:00:00" u="1"/>
        <d v="2021-12-30T00:00:00" u="1"/>
        <d v="2022-12-30T00:00:00" u="1"/>
        <d v="2022-01-11T00:00:00" u="1"/>
        <d v="2023-01-11T00:00:00" u="1"/>
        <d v="2022-02-07T00:00:00" u="1"/>
        <d v="2022-03-03T00:00:00" u="1"/>
        <d v="2023-01-13T00:00:00" u="1"/>
        <d v="2022-02-09T00:00:00" u="1"/>
        <d v="2023-02-09T00:00:00" u="1"/>
        <d v="2022-03-05T00:00:00" u="1"/>
        <d v="2022-04-01T00:00:00" u="1"/>
        <d v="2022-01-15T00:00:00" u="1"/>
        <d v="2023-01-15T00:00:00" u="1"/>
        <d v="2022-02-11T00:00:00" u="1"/>
        <d v="2023-02-11T00:00:00" u="1"/>
        <d v="2022-03-07T00:00:00" u="1"/>
        <d v="2022-04-03T00:00:00" u="1"/>
        <d v="2022-01-17T00:00:00" u="1"/>
        <d v="2022-02-13T00:00:00" u="1"/>
        <d v="2023-02-13T00:00:00" u="1"/>
        <d v="2022-03-09T00:00:00" u="1"/>
        <d v="2022-04-05T00:00:00" u="1"/>
        <d v="2022-05-01T00:00:00" u="1"/>
        <d v="2022-02-15T00:00:00" u="1"/>
        <d v="2022-03-11T00:00:00" u="1"/>
        <d v="2022-04-07T00:00:00" u="1"/>
        <d v="2022-05-03T00:00:00" u="1"/>
        <d v="2022-01-21T00:00:00" u="1"/>
        <d v="2023-01-21T00:00:00" u="1"/>
        <d v="2022-02-17T00:00:00" u="1"/>
        <d v="2023-02-17T00:00:00" u="1"/>
        <d v="2022-03-13T00:00:00" u="1"/>
        <d v="2022-04-09T00:00:00" u="1"/>
        <d v="2022-05-05T00:00:00" u="1"/>
        <d v="2022-06-01T00:00:00" u="1"/>
        <d v="2022-01-23T00:00:00" u="1"/>
        <d v="2022-02-19T00:00:00" u="1"/>
        <d v="2022-03-15T00:00:00" u="1"/>
        <d v="2022-04-11T00:00:00" u="1"/>
        <d v="2022-05-07T00:00:00" u="1"/>
        <d v="2022-06-03T00:00:00" u="1"/>
        <d v="2022-01-25T00:00:00" u="1"/>
        <d v="2022-02-21T00:00:00" u="1"/>
        <d v="2023-02-21T00:00:00" u="1"/>
        <d v="2022-04-13T00:00:00" u="1"/>
        <d v="2022-06-05T00:00:00" u="1"/>
        <d v="2021-07-01T00:00:00" u="1"/>
        <d v="2022-07-01T00:00:00" u="1"/>
        <d v="2022-01-27T00:00:00" u="1"/>
        <d v="2022-02-23T00:00:00" u="1"/>
        <d v="2023-02-23T00:00:00" u="1"/>
        <d v="2022-03-19T00:00:00" u="1"/>
        <d v="2022-05-11T00:00:00" u="1"/>
        <d v="2022-06-07T00:00:00" u="1"/>
        <d v="2022-07-03T00:00:00" u="1"/>
        <d v="2022-01-29T00:00:00" u="1"/>
        <d v="2022-02-25T00:00:00" u="1"/>
        <d v="2022-03-21T00:00:00" u="1"/>
        <d v="2023-03-21T00:00:00" u="1"/>
        <d v="2022-04-17T00:00:00" u="1"/>
        <d v="2022-05-13T00:00:00" u="1"/>
        <d v="2022-06-09T00:00:00" u="1"/>
        <d v="2022-07-05T00:00:00" u="1"/>
        <d v="2021-08-01T00:00:00" u="1"/>
        <d v="2022-01-31T00:00:00" u="1"/>
        <d v="2022-02-27T00:00:00" u="1"/>
        <d v="2023-02-27T00:00:00" u="1"/>
        <d v="2022-03-23T00:00:00" u="1"/>
        <d v="2022-04-19T00:00:00" u="1"/>
        <d v="2022-05-15T00:00:00" u="1"/>
        <d v="2022-06-11T00:00:00" u="1"/>
        <d v="2022-07-07T00:00:00" u="1"/>
        <d v="2021-08-03T00:00:00" u="1"/>
        <d v="2022-08-03T00:00:00" u="1"/>
        <d v="2022-03-25T00:00:00" u="1"/>
        <d v="2022-04-21T00:00:00" u="1"/>
        <d v="2022-05-17T00:00:00" u="1"/>
        <d v="2022-06-13T00:00:00" u="1"/>
        <d v="2022-07-09T00:00:00" u="1"/>
        <d v="2021-08-05T00:00:00" u="1"/>
        <d v="2022-08-05T00:00:00" u="1"/>
        <d v="2021-09-01T00:00:00" u="1"/>
        <d v="2022-09-01T00:00:00" u="1"/>
        <d v="2022-03-27T00:00:00" u="1"/>
        <d v="2022-04-23T00:00:00" u="1"/>
        <d v="2023-04-23T00:00:00" u="1"/>
        <d v="2022-05-19T00:00:00" u="1"/>
        <d v="2022-06-15T00:00:00" u="1"/>
        <d v="2022-07-11T00:00:00" u="1"/>
        <d v="2021-08-07T00:00:00" u="1"/>
        <d v="2022-08-07T00:00:00" u="1"/>
        <d v="2021-09-03T00:00:00" u="1"/>
        <d v="2022-09-03T00:00:00" u="1"/>
        <d v="2022-03-29T00:00:00" u="1"/>
        <d v="2022-04-25T00:00:00" u="1"/>
        <d v="2023-04-25T00:00:00" u="1"/>
        <d v="2022-05-21T00:00:00" u="1"/>
        <d v="2022-06-17T00:00:00" u="1"/>
        <d v="2022-07-13T00:00:00" u="1"/>
        <d v="2021-08-09T00:00:00" u="1"/>
        <d v="2022-08-09T00:00:00" u="1"/>
        <d v="2021-09-05T00:00:00" u="1"/>
        <d v="2022-09-05T00:00:00" u="1"/>
        <d v="2021-10-01T00:00:00" u="1"/>
        <d v="2022-10-01T00:00:00" u="1"/>
        <d v="2022-03-31T00:00:00" u="1"/>
        <d v="2022-04-27T00:00:00" u="1"/>
        <d v="2022-05-23T00:00:00" u="1"/>
        <d v="2023-05-23T00:00:00" u="1"/>
        <d v="2022-06-19T00:00:00" u="1"/>
        <d v="2022-07-15T00:00:00" u="1"/>
        <d v="2021-08-11T00:00:00" u="1"/>
        <d v="2021-09-07T00:00:00" u="1"/>
        <d v="2022-09-07T00:00:00" u="1"/>
        <d v="2021-10-03T00:00:00" u="1"/>
        <d v="2022-10-03T00:00:00" u="1"/>
        <d v="2022-04-29T00:00:00" u="1"/>
        <d v="2022-05-25T00:00:00" u="1"/>
        <d v="2022-06-21T00:00:00" u="1"/>
        <d v="2022-07-17T00:00:00" u="1"/>
        <d v="2021-08-13T00:00:00" u="1"/>
        <d v="2022-08-13T00:00:00" u="1"/>
        <d v="2021-09-09T00:00:00" u="1"/>
        <d v="2022-09-09T00:00:00" u="1"/>
        <d v="2021-10-05T00:00:00" u="1"/>
        <d v="2022-10-05T00:00:00" u="1"/>
        <d v="2021-11-01T00:00:00" u="1"/>
        <d v="2022-11-01T00:00:00" u="1"/>
        <d v="2022-05-27T00:00:00" u="1"/>
        <d v="2022-06-23T00:00:00" u="1"/>
        <d v="2022-07-19T00:00:00" u="1"/>
        <d v="2021-08-15T00:00:00" u="1"/>
        <d v="2022-08-15T00:00:00" u="1"/>
        <d v="2021-09-11T00:00:00" u="1"/>
        <d v="2022-09-11T00:00:00" u="1"/>
        <d v="2021-10-07T00:00:00" u="1"/>
        <d v="2022-10-07T00:00:00" u="1"/>
        <d v="2021-11-03T00:00:00" u="1"/>
        <d v="2022-11-03T00:00:00" u="1"/>
        <d v="2022-05-29T00:00:00" u="1"/>
        <d v="2022-06-25T00:00:00" u="1"/>
        <d v="2022-07-21T00:00:00" u="1"/>
        <d v="2021-08-17T00:00:00" u="1"/>
        <d v="2022-08-17T00:00:00" u="1"/>
        <d v="2021-09-13T00:00:00" u="1"/>
        <d v="2022-09-13T00:00:00" u="1"/>
        <d v="2021-10-09T00:00:00" u="1"/>
        <d v="2022-10-09T00:00:00" u="1"/>
        <d v="2021-11-05T00:00:00" u="1"/>
        <d v="2022-11-05T00:00:00" u="1"/>
        <d v="2021-12-01T00:00:00" u="1"/>
        <d v="2022-12-01T00:00:00" u="1"/>
        <d v="2022-05-31T00:00:00" u="1"/>
        <d v="2022-06-27T00:00:00" u="1"/>
        <d v="2022-07-23T00:00:00" u="1"/>
        <d v="2021-08-19T00:00:00" u="1"/>
        <d v="2022-08-19T00:00:00" u="1"/>
        <d v="2021-09-15T00:00:00" u="1"/>
        <d v="2022-09-15T00:00:00" u="1"/>
        <d v="2021-10-11T00:00:00" u="1"/>
        <d v="2022-10-11T00:00:00" u="1"/>
        <d v="2021-11-07T00:00:00" u="1"/>
        <d v="2022-11-07T00:00:00" u="1"/>
        <d v="2021-12-03T00:00:00" u="1"/>
        <d v="2022-12-03T00:00:00" u="1"/>
        <d v="2022-06-29T00:00:00" u="1"/>
        <d v="2022-07-25T00:00:00" u="1"/>
        <d v="2021-08-21T00:00:00" u="1"/>
        <d v="2022-08-21T00:00:00" u="1"/>
        <d v="2021-09-17T00:00:00" u="1"/>
        <d v="2022-09-17T00:00:00" u="1"/>
        <d v="2021-10-13T00:00:00" u="1"/>
        <d v="2022-10-13T00:00:00" u="1"/>
        <d v="2021-11-09T00:00:00" u="1"/>
        <d v="2022-11-09T00:00:00" u="1"/>
        <d v="2021-12-05T00:00:00" u="1"/>
        <d v="2022-12-05T00:00:00" u="1"/>
        <d v="2021-07-27T00:00:00" u="1"/>
        <d v="2022-07-27T00:00:00" u="1"/>
        <d v="2022-08-23T00:00:00" u="1"/>
        <d v="2021-09-19T00:00:00" u="1"/>
        <d v="2022-09-19T00:00:00" u="1"/>
        <d v="2021-10-15T00:00:00" u="1"/>
        <d v="2022-10-15T00:00:00" u="1"/>
        <d v="2021-11-11T00:00:00" u="1"/>
        <d v="2022-11-11T00:00:00" u="1"/>
        <d v="2022-12-07T00:00:00" u="1"/>
        <d v="2021-07-29T00:00:00" u="1"/>
        <d v="2022-07-29T00:00:00" u="1"/>
        <d v="2021-08-25T00:00:00" u="1"/>
        <d v="2022-08-25T00:00:00" u="1"/>
        <d v="2021-09-21T00:00:00" u="1"/>
        <d v="2022-09-21T00:00:00" u="1"/>
        <d v="2021-10-17T00:00:00" u="1"/>
        <d v="2022-10-17T00:00:00" u="1"/>
        <d v="2021-11-13T00:00:00" u="1"/>
        <d v="2022-11-13T00:00:00" u="1"/>
        <d v="2021-12-09T00:00:00" u="1"/>
        <d v="2022-12-09T00:00:00" u="1"/>
        <d v="2021-07-31T00:00:00" u="1"/>
        <d v="2022-07-31T00:00:00" u="1"/>
        <d v="2021-08-27T00:00:00" u="1"/>
        <d v="2022-08-27T00:00:00" u="1"/>
        <d v="2021-09-23T00:00:00" u="1"/>
        <d v="2022-09-23T00:00:00" u="1"/>
        <d v="2021-10-19T00:00:00" u="1"/>
        <d v="2022-10-19T00:00:00" u="1"/>
        <d v="2021-11-15T00:00:00" u="1"/>
        <d v="2022-11-15T00:00:00" u="1"/>
        <d v="2021-12-11T00:00:00" u="1"/>
        <d v="2022-12-11T00:00:00" u="1"/>
        <d v="2021-08-29T00:00:00" u="1"/>
        <d v="2022-08-29T00:00:00" u="1"/>
        <d v="2021-09-25T00:00:00" u="1"/>
        <d v="2022-09-25T00:00:00" u="1"/>
        <d v="2021-10-21T00:00:00" u="1"/>
        <d v="2021-11-17T00:00:00" u="1"/>
        <d v="2022-11-17T00:00:00" u="1"/>
        <d v="2021-12-13T00:00:00" u="1"/>
        <d v="2022-12-13T00:00:00" u="1"/>
        <d v="2021-08-31T00:00:00" u="1"/>
        <d v="2022-08-31T00:00:00" u="1"/>
        <d v="2021-09-27T00:00:00" u="1"/>
        <d v="2022-09-27T00:00:00" u="1"/>
        <d v="2021-10-23T00:00:00" u="1"/>
        <d v="2022-10-23T00:00:00" u="1"/>
        <d v="2021-11-19T00:00:00" u="1"/>
        <d v="2022-11-19T00:00:00" u="1"/>
        <d v="2021-12-15T00:00:00" u="1"/>
        <d v="2022-12-15T00:00:00" u="1"/>
      </sharedItems>
    </cacheField>
    <cacheField name="Akun Asal" numFmtId="0">
      <sharedItems count="62">
        <s v="Utang KK Bank-0002"/>
        <s v="Tabungan Bank-0005"/>
        <s v="Tabungan Bank-0002"/>
        <s v="Utang KK Bank-0003"/>
        <s v="Utang KK Bank-0005"/>
        <s v="Utang KK Bank-0004"/>
        <s v="Tabungan Bank-0006"/>
        <s v="Utang KK Bank-0001"/>
        <s v="Tabungan Bank-0003"/>
        <s v="Tabungan Bank-0001"/>
        <s v="Kas Tunai"/>
        <s v="Tabungan Bank-0007"/>
        <s v="Giro Bank-0009"/>
        <s v="Tabungan Bank-0004"/>
        <s v="Tabungan Bank-0008"/>
        <s v="BPJS TK - JHT"/>
        <s v="Aset Tidak Lancar Lainnya"/>
        <s v="Investasi P2P Lending"/>
        <s v="BPJS TK - JP"/>
        <s v="DPLK Bank-0010"/>
        <s v="Kas RT"/>
        <s v="Investasi Deposito"/>
        <s v="Emas"/>
        <s v="Investasi RDS"/>
        <s v="Investasi RDPU"/>
        <s v="Investasi Sukuk Ritel"/>
        <s v="Investasi Saham"/>
        <s v="Investasi RDPT"/>
        <s v="Investasi RDC"/>
        <s v="Piutang Lain-Lain"/>
        <s v="Investasi Sukuk Tabungan"/>
        <s v="Merek Dagang"/>
        <s v="Piutang Kantor"/>
        <s v="Investasi Unit Link"/>
        <s v="Utang Lainnya"/>
        <s v="Utang Konsumtif"/>
        <s v="Kas PKK"/>
        <s v="Kas DKM"/>
        <s v="Kendaraan"/>
        <s v="Utang Kantor"/>
        <s v="Tanah dan Bangunan"/>
        <s v="Tabungan BNI-3065" u="1"/>
        <s v="Utang KK BRI-1206" u="1"/>
        <s v="Giro BNI-8548" u="1"/>
        <s v="Tabungan Mandiri-3970" u="1"/>
        <s v="DPLK BNI-7724" u="1"/>
        <s v="Tunjangan Cuti" u="1"/>
        <s v="Tunjangan Lainnya" u="1"/>
        <s v="Tabungan BSI-9275" u="1"/>
        <s v="Tabungan Muamalat-0214" u="1"/>
        <s v="Utang KK Mandiri-2719" u="1"/>
        <s v="Tabungan BRI-8504" u="1"/>
        <s v="Iuran Roni" u="1"/>
        <s v="Utang KK Mandiri-1936" u="1"/>
        <s v="Utang KK CIMB-0839" u="1"/>
        <s v="Tabungan Muamalat-6487" u="1"/>
        <s v="Investasi Deposito Bukopin STM" u="1"/>
        <s v="Modal Awal" u="1"/>
        <s v="Tabungan CIMB-8300" u="1"/>
        <s v="Utang KK MEGA-1016" u="1"/>
        <s v="Tabungan Muamalat-9703" u="1"/>
        <s v="Ekuitas" u="1"/>
      </sharedItems>
    </cacheField>
    <cacheField name="Keterangan" numFmtId="0">
      <sharedItems containsBlank="1"/>
    </cacheField>
    <cacheField name="Entitas Pengirim" numFmtId="0">
      <sharedItems containsBlank="1"/>
    </cacheField>
    <cacheField name="Entitas Penerima" numFmtId="0">
      <sharedItems containsBlank="1" count="41">
        <s v="Hendratno"/>
        <s v="Bank XYZ"/>
        <s v="PDAM Kota ABC"/>
        <s v="SPBU"/>
        <s v="PLN"/>
        <s v="Tukang"/>
        <s v="Kas RT"/>
        <s v="Laznas ABC"/>
        <s v="Bank AAAA"/>
        <s v="Baznas"/>
        <s v="Gojek"/>
        <s v="PT ISP Canggih"/>
        <s v="Istri"/>
        <s v="Indosat"/>
        <s v="Bank DDDD"/>
        <s v="Ibu"/>
        <s v="Bapak"/>
        <s v="PT Swalayan Express"/>
        <s v="Bang Jali"/>
        <s v="Pak RW"/>
        <m/>
        <s v="Bank CCCC"/>
        <s v="Bank EEEE"/>
        <s v="Bank BBBB"/>
        <s v="Kas DKM"/>
        <s v="PT Software Keren"/>
        <s v="P2P Provider"/>
        <s v="Bang Jaja"/>
        <s v="Kopi Kenangan"/>
        <s v="Antam"/>
        <s v="Toko Jaya Mandiri"/>
        <s v="Masjid Al-Bughuriyah"/>
        <s v="Yayasan Okedeh"/>
        <s v="Toko Buku Oke"/>
        <s v="Restoran Padang Express"/>
        <s v="Kafe Pempek"/>
        <s v="Kafe Mantab"/>
        <s v="Bakpao Caffee"/>
        <s v="Keren Tailor"/>
        <s v="Kafe Okebanget"/>
        <s v="Bank ABC" u="1"/>
      </sharedItems>
    </cacheField>
    <cacheField name="Akun Terkait" numFmtId="0">
      <sharedItems containsBlank="1" count="56">
        <s v="Modal Awal"/>
        <s v="Biaya Bank"/>
        <s v="Biaya Air"/>
        <s v="Biaya Bensin"/>
        <s v="Biaya Listrik"/>
        <s v="Biaya Tukang"/>
        <s v="Beli Material"/>
        <s v="Kas RT"/>
        <s v="ZISWAF Tidak Rutin"/>
        <s v="Utang KK Bank-0001"/>
        <s v="Tabungan Bank-0001"/>
        <s v="ZISWAF Rutin"/>
        <s v="Biaya Transaksi"/>
        <s v="Topup e-Wallet"/>
        <s v="Biaya Internet Telepon"/>
        <s v="Pendapatan Tetap Lainnya"/>
        <s v="Tabungan Bank-0002"/>
        <s v="Tabungan Bank-0004"/>
        <s v="Tabungan Bank-0003"/>
        <s v="Tabungan Bank-0006"/>
        <s v="Tabungan Bank-0005"/>
        <s v="Gaji Bulanan"/>
        <s v="Bulanan untuk Istri"/>
        <s v="Biaya Pulsa Pribadi"/>
        <s v="Biaya Pulsa Istri"/>
        <s v="Biaya Tol dan Parkir"/>
        <s v="Bulanan untuk Ibu"/>
        <s v="Bulanan untuk Bapak"/>
        <s v="Belanja Dapur dan Rumah Tangga"/>
        <s v="Biaya Makam Orang Tua"/>
        <s v="Tunjangan Lainnya"/>
        <s v="Tabungan Bank-0008"/>
        <s v="Tarik ATM"/>
        <s v="Kas Tunai"/>
        <s v="Biaya Lingkungan"/>
        <m/>
        <s v="Bagi Hasil"/>
        <s v="Biaya Pajak Bank"/>
        <s v="Kas DKM"/>
        <s v="Utang KK Bank-0003"/>
        <s v="Utang KK Bank-0004"/>
        <s v="Utang KK Bank-0002"/>
        <s v="Biaya Jasa TI"/>
        <s v="Giro Bank-0009"/>
        <s v="Tabungan Bank-0007"/>
        <s v="Investasi P2P Lending"/>
        <s v="Pendapatan Lain-Lain"/>
        <s v="Beli Jajanan"/>
        <s v="Pajak Lainnya"/>
        <s v="Emas"/>
        <s v="Biaya Jasa Pengiriman"/>
        <s v="Beli Buku"/>
        <s v="Makan di Luar"/>
        <s v="THR"/>
        <s v="Biaya Jahit Pakaian"/>
        <s v="Utang KK Bank-0005" u="1"/>
      </sharedItems>
    </cacheField>
    <cacheField name="Jenis Transaksi" numFmtId="0">
      <sharedItems containsBlank="1"/>
    </cacheField>
    <cacheField name="Jumlah Transaksi" numFmtId="43">
      <sharedItems containsString="0" containsBlank="1" containsNumber="1" containsInteger="1" minValue="0" maxValue="9000000"/>
    </cacheField>
    <cacheField name="Akhir Bulan" numFmtId="43">
      <sharedItems containsBlank="1"/>
    </cacheField>
    <cacheField name="Akhir Tahun" numFmtId="43">
      <sharedItems containsNonDate="0" containsString="0" containsBlank="1"/>
    </cacheField>
    <cacheField name="Jumlah Transaksi Real" numFmtId="43">
      <sharedItems containsString="0" containsBlank="1" containsNumber="1" containsInteger="1" minValue="-1105000" maxValue="9000000"/>
    </cacheField>
    <cacheField name="Saldo" numFmtId="43">
      <sharedItems containsSemiMixedTypes="0" containsString="0" containsNumber="1" containsInteger="1" minValue="-1105000" maxValue="350000000"/>
    </cacheField>
    <cacheField name="Date - Year" numFmtId="167">
      <sharedItems containsSemiMixedTypes="0" containsString="0" containsNumber="1" containsInteger="1" minValue="2020" maxValue="2023" count="4">
        <n v="2023"/>
        <n v="2022" u="1"/>
        <n v="2020" u="1"/>
        <n v="2021" u="1"/>
      </sharedItems>
    </cacheField>
    <cacheField name="Date - Quarter" numFmtId="167">
      <sharedItems containsSemiMixedTypes="0" containsString="0" containsNumber="1" containsInteger="1" minValue="1" maxValue="2"/>
    </cacheField>
    <cacheField name="Date - Month" numFmtId="167">
      <sharedItems containsSemiMixedTypes="0" containsString="0" containsNumber="1" containsInteger="1" minValue="1" maxValue="12" count="12">
        <n v="1"/>
        <n v="2"/>
        <n v="3"/>
        <n v="4"/>
        <n v="5" u="1"/>
        <n v="6" u="1"/>
        <n v="7" u="1"/>
        <n v="8" u="1"/>
        <n v="9" u="1"/>
        <n v="10" u="1"/>
        <n v="11" u="1"/>
        <n v="12" u="1"/>
      </sharedItems>
    </cacheField>
    <cacheField name="Date - Week Year" numFmtId="167">
      <sharedItems containsSemiMixedTypes="0" containsString="0" containsNumber="1" containsInteger="1" minValue="1" maxValue="18"/>
    </cacheField>
    <cacheField name="Date - Week Month" numFmtId="167">
      <sharedItems containsSemiMixedTypes="0" containsString="0" containsNumber="1" containsInteger="1" minValue="1" maxValue="6"/>
    </cacheField>
    <cacheField name="Date - Day" numFmtId="167">
      <sharedItems containsSemiMixedTypes="0" containsString="0" containsNumber="1" containsInteger="1" minValue="1" maxValue="31" count="31">
        <n v="1"/>
        <n v="2"/>
        <n v="3"/>
        <n v="5"/>
        <n v="6"/>
        <n v="7"/>
        <n v="8"/>
        <n v="17"/>
        <n v="19"/>
        <n v="20"/>
        <n v="23"/>
        <n v="24"/>
        <n v="25"/>
        <n v="26"/>
        <n v="27"/>
        <n v="28"/>
        <n v="29"/>
        <n v="31"/>
        <n v="4"/>
        <n v="15"/>
        <n v="9"/>
        <n v="10"/>
        <n v="11"/>
        <n v="12"/>
        <n v="13"/>
        <n v="30"/>
        <n v="14" u="1"/>
        <n v="16" u="1"/>
        <n v="18" u="1"/>
        <n v="21" u="1"/>
        <n v="22" u="1"/>
      </sharedItems>
    </cacheField>
    <cacheField name="Date - Year-Month" numFmtId="0">
      <sharedItems containsBlank="1" count="26">
        <s v="2023-01"/>
        <s v="2023-02"/>
        <s v="2023-03"/>
        <s v="2023-04"/>
        <m u="1"/>
        <s v="2021-08" u="1"/>
        <s v="2021-09" u="1"/>
        <s v="2023-11" u="1"/>
        <s v="2022-10" u="1"/>
        <s v="2022-01" u="1"/>
        <s v="2022-11" u="1"/>
        <s v="2022-02" u="1"/>
        <s v="2021-10" u="1"/>
        <s v="2022-12" u="1"/>
        <s v="2022-03" u="1"/>
        <s v="2023-05" u="1"/>
        <s v="2021-11" u="1"/>
        <s v="2022-04" u="1"/>
        <s v="2020-01" u="1"/>
        <s v="2021-12" u="1"/>
        <s v="2022-05" u="1"/>
        <s v="2022-06" u="1"/>
        <s v="2022-07" u="1"/>
        <s v="2022-08" u="1"/>
        <s v="2021-07" u="1"/>
        <s v="2022-09" u="1"/>
      </sharedItems>
    </cacheField>
    <cacheField name="COA1" numFmtId="0">
      <sharedItems containsBlank="1" count="10">
        <s v="Ekuitas"/>
        <s v="Pengeluaran"/>
        <s v="Liabilitas"/>
        <s v="Aset"/>
        <s v="Pendapatan"/>
        <s v=""/>
        <m u="1"/>
        <s v="Aktiva" u="1"/>
        <s v="Pasiva" u="1"/>
        <e v="#N/A" u="1"/>
      </sharedItems>
    </cacheField>
    <cacheField name="COA2" numFmtId="0">
      <sharedItems containsBlank="1" count="22">
        <s v="Modal Awal"/>
        <s v="Bank dan Finansial"/>
        <s v="Kebutuhan Rumah Tangga"/>
        <s v="Transportasi"/>
        <s v="Liabilitas Lancar"/>
        <s v="Sosial"/>
        <s v="Aset Lancar"/>
        <s v="Pengeluaran Lainnya"/>
        <s v="Pendapatan Tetap"/>
        <s v=""/>
        <s v="Pendapatan Tidak Tetap"/>
        <s v="Kebutuhan Pribadi"/>
        <m u="1"/>
        <s v="Ibadah" u="1"/>
        <s v="Otomotif" u="1"/>
        <e v="#N/A" u="1"/>
        <s v="Asuransi" u="1"/>
        <s v="Kesehatan" u="1"/>
        <s v="Aktiva Lancar" u="1"/>
        <s v="Aktiva Tidak Lancar" u="1"/>
        <s v="Pasiva Lancar" u="1"/>
        <s v="Bisnis" u="1"/>
      </sharedItems>
    </cacheField>
    <cacheField name="COA3" numFmtId="0">
      <sharedItems containsBlank="1" count="69">
        <s v=""/>
        <s v="Biaya Bank"/>
        <s v="Properti"/>
        <s v="Otomotif"/>
        <s v="Kas Pihak Lain"/>
        <s v="ZISWAF"/>
        <s v="Utang"/>
        <s v="Kas"/>
        <s v="Biaya Transaksi"/>
        <s v="Topup e-Wallet"/>
        <s v="Gaji"/>
        <s v="Kebutuhan Pokok"/>
        <s v="Untuk Orang Tua"/>
        <s v="Biaya Makam Orang Tua"/>
        <s v="Tarik ATM"/>
        <s v="Pendapatan Bank"/>
        <s v="Biaya Pajak Bank"/>
        <s v="Investasi"/>
        <s v="Pendapatan Lainnya"/>
        <s v="Beli Jajanan"/>
        <s v="Pajak Lainnya"/>
        <s v="Emas"/>
        <s v="Biaya Jasa Pengiriman"/>
        <s v="Beli Buku"/>
        <m u="1"/>
        <s v="Beli Obat atau Herbal" u="1"/>
        <s v="Bisnis Akhwatmuslimah" u="1"/>
        <s v="Pendapatan Investasi" u="1"/>
        <s v="Pendapatan Kompensasi" u="1"/>
        <s v="Biaya Rutin Rumah Tangga" u="1"/>
        <s v="Biaya Umrah" u="1"/>
        <s v="Haji" u="1"/>
        <s v="Biaya Transportasi Publik" u="1"/>
        <s v="Piutang" u="1"/>
        <s v="Traktir Makan" u="1"/>
        <s v="Bisnis IJ" u="1"/>
        <s v="Sosial Lainnya" u="1"/>
        <s v="Iqab" u="1"/>
        <s v="Biaya Tol dan Parkir" u="1"/>
        <s v="Hiburan" u="1"/>
        <s v="Bisnis Syahida" u="1"/>
        <s v="Biaya Pajak Bumi dan Bangunan (PBB)" u="1"/>
        <s v="Hasil Investasi" u="1"/>
        <s v="Biaya Berobat" u="1"/>
        <e v="#N/A" u="1"/>
        <s v="Bank" u="1"/>
        <s v="Qurban" u="1"/>
        <s v="Biaya Tes Kesehatan" u="1"/>
        <s v="Biaya Lain-Lain" u="1"/>
        <s v="Asuransi Jiwa" u="1"/>
        <s v="Bisnis Lain-Lain" u="1"/>
        <s v="Biaya Pajak Otomotif" u="1"/>
        <s v="Biaya Paspor" u="1"/>
        <s v="Pendapatan Sewa Kontrakan" u="1"/>
        <s v="Biaya SIM" u="1"/>
        <s v="Bisnis DKW dan BYN" u="1"/>
        <s v="Biaya Perawatan Tubuh" u="1"/>
        <s v="Beban Bunga" u="1"/>
        <s v="Pendatan Iklan" u="1"/>
        <s v="Investasi Unit Link" u="1"/>
        <s v="Biaya Bensin" u="1"/>
        <s v="Biaya Makam" u="1"/>
        <s v="Beli Oleh-Oleh" u="1"/>
        <s v="Bisnis Harmoni" u="1"/>
        <s v="Beli Peralatan Kesehatan" u="1"/>
        <s v="Beli Kacamata" u="1"/>
        <s v="Hibah Hasil Investasi STM" u="1"/>
        <s v="Urusan Pekerjaan" u="1"/>
        <s v="Biaya Perawatan Otomotif" u="1"/>
      </sharedItems>
    </cacheField>
    <cacheField name="COA4" numFmtId="0">
      <sharedItems containsBlank="1" count="68">
        <s v=""/>
        <s v="Sarana Pelengkap Properti"/>
        <s v="Biaya Bensin"/>
        <s v="Rumah"/>
        <s v="Kas RT"/>
        <s v="ZISWAF Tidak Rutin"/>
        <s v="Utang Kartu Kredit"/>
        <s v="Bank"/>
        <s v="ZISWAF Rutin"/>
        <s v="Pendapatan Tetap Lainnya"/>
        <s v="Gaji Bulanan"/>
        <s v="Bulanan untuk Istri"/>
        <s v="Biaya Tol dan Parkir"/>
        <s v="Bulanan untuk Ibu"/>
        <s v="Bulanan untuk Bapak"/>
        <s v="Belanja Dapur dan Rumah Tangga"/>
        <s v="Tunjangan"/>
        <s v="Kas Tunai"/>
        <s v="Bagi Hasil"/>
        <s v="Kas DKM"/>
        <s v="Investasi P2P Lending"/>
        <s v="Pendapatan Lain-Lain"/>
        <s v="Makan di Luar"/>
        <s v="Fashion"/>
        <m u="1"/>
        <s v="Kas UT-301" u="1"/>
        <s v="Investasi Sukuk" u="1"/>
        <s v="Hasil P2P Lending" u="1"/>
        <s v="Cashback" u="1"/>
        <s v="Pendapatan Saham" u="1"/>
        <s v="Refund" u="1"/>
        <s v="Pendapatan P2P Lending" u="1"/>
        <s v="Makan" u="1"/>
        <s v="Cicilan Utang Biaya Haji (Ujroh)" u="1"/>
        <s v="Tabungan" u="1"/>
        <s v="P2P Lending" u="1"/>
        <s v="Utang Lainnya" u="1"/>
        <s v="DPLK" u="1"/>
        <s v="Utang Kantor" u="1"/>
        <s v="Pakaian" u="1"/>
        <s v="Salam Equity" u="1"/>
        <s v="Investasi Deposito" u="1"/>
        <s v="Taspen" u="1"/>
        <s v="Iklan di DKW" u="1"/>
        <e v="#N/A" u="1"/>
        <s v="Peralatan dan Perlengkapan" u="1"/>
        <s v="Giro" u="1"/>
        <s v="Wisata, Rekreasi, Travel" u="1"/>
        <s v="Saham" u="1"/>
        <s v="Biaya Pajak Otomotif" u="1"/>
        <s v="Salam Balance" u="1"/>
        <s v="Iklan di Facebook" u="1"/>
        <s v="Kas Bayan.id" u="1"/>
        <s v="Bulanan Bapak" u="1"/>
        <s v="Cicilan Utang Biaya Haji (Pokok)" u="1"/>
        <s v="Investasi Reksadana" u="1"/>
        <s v="Imbal Hasil Sukuk Tabungan" u="1"/>
        <s v="Biaya SIM" u="1"/>
        <s v="Hibah" u="1"/>
        <s v="Investasi Saham" u="1"/>
        <s v="Bunga Bank" u="1"/>
        <s v="Kas IP-303" u="1"/>
        <s v="Hasil Saham" u="1"/>
        <s v="Piutang Kantor" u="1"/>
        <s v="Tapera" u="1"/>
        <s v="XL Ibu" u="1"/>
        <s v="Piutang Lain-Lain" u="1"/>
        <s v="Biaya Perawatan Otomotif" u="1"/>
      </sharedItems>
    </cacheField>
    <cacheField name="COA5" numFmtId="0">
      <sharedItems containsBlank="1" count="64">
        <s v=""/>
        <s v="Biaya Air"/>
        <s v="Biaya Listrik"/>
        <s v="Biaya Tukang"/>
        <s v="Beli Material"/>
        <s v="Utang KK Bank-0001"/>
        <s v="Tabungan"/>
        <s v="Biaya Telekomunikasi"/>
        <s v="Tunjangan Lainnya"/>
        <s v="Biaya Lingkungan"/>
        <s v="Utang KK Bank-0003"/>
        <s v="Utang KK Bank-0004"/>
        <s v="Utang KK Bank-0002"/>
        <s v="Biaya Jasa TI"/>
        <s v="Giro"/>
        <s v="THR"/>
        <s v="Biaya Jahit Pakaian"/>
        <s v="Tunjangan Kinerja" u="1"/>
        <m u="1"/>
        <s v="Tabungan BNI-3065" u="1"/>
        <s v="Beli Peralatan Telekomunikasi" u="1"/>
        <s v="Utang KK BRI-1206" u="1"/>
        <s v="P2P Lending HDN" u="1"/>
        <s v="Giro BNI-8548" u="1"/>
        <s v="Tabungan Mandiri-3970" u="1"/>
        <s v="Tunjangan Cuti" u="1"/>
        <s v="Investasi P2P Lending HDN" u="1"/>
        <s v="Kompensasi DPLK" u="1"/>
        <s v="Tabungan BSI-9275" u="1"/>
        <s v="Investasi RDC" u="1"/>
        <s v="Tabungan Muamalat-0214" u="1"/>
        <s v="Utang KK Mandiri-2719" u="1"/>
        <s v="Saham STM" u="1"/>
        <s v="Beli Peralatan Multimedia" u="1"/>
        <s v="Beli Aksesoris Fashion" u="1"/>
        <s v="Tabungan BRI-8504" u="1"/>
        <s v="Investasi RDPT" u="1"/>
        <s v="Investasi Saham HDN" u="1"/>
        <s v="Utang KK Mandiri-1936" u="1"/>
        <s v="Utang KK CIMB-0839" u="1"/>
        <s v="Beli Peralatan Fesyen" u="1"/>
        <s v="Utang KK Bank-0005" u="1"/>
        <s v="Tabungan Muamalat-6487" u="1"/>
        <s v="Investasi P2P Lending STM" u="1"/>
        <s v="Imbal Hasil DPLK" u="1"/>
        <s v="Investasi RDPU" u="1"/>
        <s v="Investasi Saham STM" u="1"/>
        <e v="#N/A" u="1"/>
        <s v="Beli Peralatan Rumah Tangga" u="1"/>
        <s v="Asuransi Jiwa" u="1"/>
        <s v="Investasi Deposito Bukopin STM" u="1"/>
        <s v="Beli Perkakas" u="1"/>
        <s v="P2P Lending STM" u="1"/>
        <s v="Cicilan Beli Rumah" u="1"/>
        <s v="Investasi Sukuk Tabungan" u="1"/>
        <s v="Beli Pakaian" u="1"/>
        <s v="Investasi Sukuk Ijarah" u="1"/>
        <s v="Beli Peralatan TI" u="1"/>
        <s v="Beli Perlengkapan Properti" u="1"/>
        <s v="Investasi Deposito CIMB-0001 STM" u="1"/>
        <s v="Tabungan CIMB-8300" u="1"/>
        <s v="Utang KK MEGA-1016" u="1"/>
        <s v="Tabungan Muamalat-9703" u="1"/>
        <s v="Investasi Sukuk Ritel" u="1"/>
      </sharedItems>
    </cacheField>
    <cacheField name="COA6" numFmtId="0">
      <sharedItems containsBlank="1" count="30">
        <s v=""/>
        <s v="Tabungan Bank-0001"/>
        <s v="Biaya Internet Telepon"/>
        <s v="Tabungan Bank-0002"/>
        <s v="Tabungan Bank-0004"/>
        <s v="Tabungan Bank-0003"/>
        <s v="Tabungan Bank-0006"/>
        <s v="Tabungan Bank-0005"/>
        <s v="Biaya Pulsa Pribadi"/>
        <s v="Biaya Pulsa Istri"/>
        <s v="Tabungan Bank-0008"/>
        <s v="Giro Bank-0009"/>
        <s v="Tabungan Bank-0007"/>
        <m u="1"/>
        <s v="Tabungan BNI-3065" u="1"/>
        <s v="Imbal Hasil P2P Lending STM" u="1"/>
        <s v="Investasi Sukuk Ritel HDN" u="1"/>
        <s v="Giro BNI-8548" u="1"/>
        <s v="Tabungan Mandiri-3970" u="1"/>
        <s v="Tabungan BSI-9275" u="1"/>
        <s v="Imbal Hasil Saham STM" u="1"/>
        <s v="Tabungan Muamalat-0214" u="1"/>
        <s v="Tabungan BRI-8504" u="1"/>
        <s v="Investasi Sukuk Ritel STM" u="1"/>
        <s v="Imbal Hasil P2P Lending HDN" u="1"/>
        <s v="Bonus P2P Lending HDN" u="1"/>
        <s v="Tabungan Muamalat-6487" u="1"/>
        <e v="#N/A" u="1"/>
        <s v="Tabungan CIMB-8300" u="1"/>
        <s v="Tabungan Muamalat-9703" u="1"/>
      </sharedItems>
    </cacheField>
    <cacheField name="Budget Bulanan" numFmtId="166">
      <sharedItems containsMixedTypes="1" containsNumber="1" containsInteger="1" minValue="-1000000" maxValue="0"/>
    </cacheField>
  </cacheFields>
  <extLst>
    <ext xmlns:x14="http://schemas.microsoft.com/office/spreadsheetml/2009/9/main" uri="{725AE2AE-9491-48be-B2B4-4EB974FC3084}">
      <x14:pivotCacheDefinition pivotCacheId="20981992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m/>
    <x v="0"/>
    <s v="Pendapatan Tetap"/>
    <s v="Gaji"/>
    <s v="Gaji Bulanan"/>
    <m/>
    <m/>
    <m/>
    <m/>
    <m/>
    <m/>
    <x v="0"/>
    <m/>
    <n v="1"/>
  </r>
  <r>
    <x v="1"/>
    <m/>
    <x v="0"/>
    <s v="Pendapatan Tetap"/>
    <s v="Gaji"/>
    <s v="Tunjangan"/>
    <s v="THR"/>
    <m/>
    <m/>
    <m/>
    <m/>
    <m/>
    <x v="0"/>
    <m/>
    <n v="2"/>
  </r>
  <r>
    <x v="2"/>
    <m/>
    <x v="0"/>
    <s v="Pendapatan Tetap"/>
    <s v="Gaji"/>
    <s v="Tunjangan"/>
    <s v="Tunjangan Kinerja"/>
    <m/>
    <m/>
    <m/>
    <m/>
    <m/>
    <x v="0"/>
    <m/>
    <n v="3"/>
  </r>
  <r>
    <x v="3"/>
    <m/>
    <x v="0"/>
    <s v="Pendapatan Tetap"/>
    <s v="Gaji"/>
    <s v="Tunjangan"/>
    <s v="Tunjangan Cuti"/>
    <m/>
    <m/>
    <m/>
    <m/>
    <m/>
    <x v="0"/>
    <m/>
    <n v="4"/>
  </r>
  <r>
    <x v="4"/>
    <m/>
    <x v="0"/>
    <s v="Pendapatan Tetap"/>
    <s v="Gaji"/>
    <s v="Tunjangan"/>
    <s v="Tunjangan Lainnya"/>
    <m/>
    <m/>
    <m/>
    <m/>
    <m/>
    <x v="0"/>
    <m/>
    <n v="5"/>
  </r>
  <r>
    <x v="5"/>
    <m/>
    <x v="0"/>
    <s v="Pendapatan Tetap"/>
    <s v="Gaji"/>
    <s v="Bonus"/>
    <m/>
    <m/>
    <m/>
    <m/>
    <m/>
    <m/>
    <x v="0"/>
    <m/>
    <n v="6"/>
  </r>
  <r>
    <x v="6"/>
    <m/>
    <x v="0"/>
    <s v="Pendapatan Tetap"/>
    <s v="Gaji"/>
    <s v="Pendapatan Tetap Lainnya"/>
    <m/>
    <m/>
    <m/>
    <m/>
    <m/>
    <m/>
    <x v="0"/>
    <m/>
    <n v="7"/>
  </r>
  <r>
    <x v="7"/>
    <m/>
    <x v="0"/>
    <s v="Pendapatan Tidak Tetap"/>
    <s v="Pendapatan Bank"/>
    <s v="Bagi Hasil"/>
    <m/>
    <m/>
    <m/>
    <m/>
    <m/>
    <m/>
    <x v="0"/>
    <m/>
    <n v="8"/>
  </r>
  <r>
    <x v="8"/>
    <m/>
    <x v="0"/>
    <s v="Pendapatan Tidak Tetap"/>
    <s v="Pendapatan Bank"/>
    <s v="Bunga Bank"/>
    <m/>
    <m/>
    <m/>
    <m/>
    <m/>
    <m/>
    <x v="0"/>
    <m/>
    <n v="9"/>
  </r>
  <r>
    <x v="9"/>
    <m/>
    <x v="0"/>
    <s v="Pendapatan Tidak Tetap"/>
    <s v="Pendapatan Bank"/>
    <s v="Cashback"/>
    <m/>
    <m/>
    <m/>
    <m/>
    <m/>
    <m/>
    <x v="0"/>
    <m/>
    <n v="10"/>
  </r>
  <r>
    <x v="10"/>
    <m/>
    <x v="0"/>
    <s v="Pendapatan Tidak Tetap"/>
    <s v="Pendapatan Bank"/>
    <s v="Lainnya"/>
    <m/>
    <m/>
    <m/>
    <m/>
    <m/>
    <m/>
    <x v="0"/>
    <m/>
    <n v="11"/>
  </r>
  <r>
    <x v="11"/>
    <m/>
    <x v="0"/>
    <s v="Pendapatan Tidak Tetap"/>
    <s v="Pendapatan Investasi"/>
    <s v="Pendapatan P2P Lending"/>
    <m/>
    <m/>
    <m/>
    <m/>
    <m/>
    <m/>
    <x v="0"/>
    <m/>
    <n v="12"/>
  </r>
  <r>
    <x v="12"/>
    <m/>
    <x v="0"/>
    <s v="Pendapatan Tidak Tetap"/>
    <s v="Pendapatan Investasi"/>
    <s v="Pendapatan Saham"/>
    <s v="Capital Gain Saham"/>
    <m/>
    <m/>
    <m/>
    <m/>
    <m/>
    <x v="0"/>
    <m/>
    <n v="13"/>
  </r>
  <r>
    <x v="13"/>
    <m/>
    <x v="0"/>
    <s v="Pendapatan Tidak Tetap"/>
    <s v="Pendapatan Investasi"/>
    <s v="Imbal Hasil Deposito"/>
    <m/>
    <m/>
    <m/>
    <m/>
    <m/>
    <m/>
    <x v="0"/>
    <m/>
    <n v="14"/>
  </r>
  <r>
    <x v="14"/>
    <m/>
    <x v="0"/>
    <s v="Pendapatan Tidak Tetap"/>
    <s v="Pendapatan Investasi"/>
    <s v="Pendapatan Reksadana"/>
    <s v="Imbal Hasil RDPT"/>
    <m/>
    <m/>
    <m/>
    <m/>
    <m/>
    <x v="0"/>
    <m/>
    <n v="15"/>
  </r>
  <r>
    <x v="15"/>
    <m/>
    <x v="0"/>
    <s v="Pendapatan Tidak Tetap"/>
    <s v="Pendapatan Investasi"/>
    <s v="Pendapatan Reksadana"/>
    <s v="Imbal Hasil RDPU"/>
    <m/>
    <m/>
    <m/>
    <m/>
    <m/>
    <x v="0"/>
    <m/>
    <n v="16"/>
  </r>
  <r>
    <x v="16"/>
    <m/>
    <x v="0"/>
    <s v="Pendapatan Tidak Tetap"/>
    <s v="Pendapatan Investasi"/>
    <s v="Pendapatan Reksadana"/>
    <s v="Imbal Hasil RDC"/>
    <m/>
    <m/>
    <m/>
    <m/>
    <m/>
    <x v="0"/>
    <m/>
    <n v="17"/>
  </r>
  <r>
    <x v="17"/>
    <m/>
    <x v="0"/>
    <s v="Pendapatan Tidak Tetap"/>
    <s v="Pendapatan Investasi"/>
    <s v="Imbal Hasil Sukuk Tabungan"/>
    <m/>
    <m/>
    <m/>
    <m/>
    <m/>
    <m/>
    <x v="0"/>
    <m/>
    <n v="18"/>
  </r>
  <r>
    <x v="18"/>
    <m/>
    <x v="0"/>
    <s v="Pendapatan Tidak Tetap"/>
    <s v="Pendapatan Investasi"/>
    <s v="Imbal Hasil Sukuk Ritel"/>
    <m/>
    <m/>
    <m/>
    <m/>
    <m/>
    <m/>
    <x v="0"/>
    <m/>
    <n v="19"/>
  </r>
  <r>
    <x v="19"/>
    <m/>
    <x v="0"/>
    <s v="Pendapatan Tidak Tetap"/>
    <s v="Pendapatan Kompensasi"/>
    <s v="DPLK"/>
    <s v="Kompensasi DPLK"/>
    <m/>
    <m/>
    <m/>
    <m/>
    <m/>
    <x v="0"/>
    <m/>
    <n v="20"/>
  </r>
  <r>
    <x v="20"/>
    <m/>
    <x v="0"/>
    <s v="Pendapatan Tidak Tetap"/>
    <s v="Pendapatan Kompensasi"/>
    <s v="DPLK"/>
    <s v="Imbal Hasil DPLK"/>
    <m/>
    <m/>
    <m/>
    <m/>
    <m/>
    <x v="0"/>
    <m/>
    <n v="21"/>
  </r>
  <r>
    <x v="21"/>
    <m/>
    <x v="0"/>
    <s v="Pendapatan Tidak Tetap"/>
    <s v="Pendapatan Sewa Kontrakan"/>
    <m/>
    <m/>
    <m/>
    <m/>
    <m/>
    <m/>
    <m/>
    <x v="0"/>
    <m/>
    <n v="22"/>
  </r>
  <r>
    <x v="22"/>
    <m/>
    <x v="0"/>
    <s v="Pendapatan Tidak Tetap"/>
    <s v="Pendapatan Lainnya"/>
    <s v="Taspen"/>
    <m/>
    <m/>
    <m/>
    <m/>
    <m/>
    <m/>
    <x v="0"/>
    <m/>
    <n v="23"/>
  </r>
  <r>
    <x v="23"/>
    <m/>
    <x v="0"/>
    <s v="Pendapatan Tidak Tetap"/>
    <s v="Pendapatan Lainnya"/>
    <s v="Tapera"/>
    <m/>
    <m/>
    <m/>
    <m/>
    <m/>
    <m/>
    <x v="0"/>
    <m/>
    <n v="24"/>
  </r>
  <r>
    <x v="24"/>
    <m/>
    <x v="0"/>
    <s v="Pendapatan Tidak Tetap"/>
    <s v="Pendapatan Lainnya"/>
    <s v="Hibah"/>
    <m/>
    <m/>
    <m/>
    <m/>
    <m/>
    <m/>
    <x v="0"/>
    <m/>
    <n v="25"/>
  </r>
  <r>
    <x v="25"/>
    <m/>
    <x v="0"/>
    <s v="Pendapatan Tidak Tetap"/>
    <s v="Pendapatan Lainnya"/>
    <s v="Hadiah"/>
    <m/>
    <m/>
    <m/>
    <m/>
    <m/>
    <m/>
    <x v="0"/>
    <m/>
    <n v="26"/>
  </r>
  <r>
    <x v="26"/>
    <m/>
    <x v="0"/>
    <s v="Pendapatan Tidak Tetap"/>
    <s v="Pendapatan Lainnya"/>
    <s v="Refund"/>
    <m/>
    <m/>
    <m/>
    <m/>
    <m/>
    <m/>
    <x v="0"/>
    <m/>
    <n v="27"/>
  </r>
  <r>
    <x v="27"/>
    <m/>
    <x v="0"/>
    <s v="Pendapatan Tidak Tetap"/>
    <s v="Pendapatan Lainnya"/>
    <s v="Pendapatan Lain-Lain"/>
    <m/>
    <m/>
    <m/>
    <m/>
    <m/>
    <m/>
    <x v="0"/>
    <m/>
    <n v="28"/>
  </r>
  <r>
    <x v="28"/>
    <m/>
    <x v="1"/>
    <s v="Kebutuhan Rumah Tangga"/>
    <s v="Properti"/>
    <s v="Rumah"/>
    <s v="Cicilan Beli Rumah"/>
    <m/>
    <m/>
    <n v="0"/>
    <m/>
    <m/>
    <x v="0"/>
    <m/>
    <n v="29"/>
  </r>
  <r>
    <x v="29"/>
    <m/>
    <x v="1"/>
    <s v="Kebutuhan Rumah Tangga"/>
    <s v="Properti"/>
    <s v="Rumah"/>
    <s v="Biaya Tukang"/>
    <m/>
    <m/>
    <n v="0"/>
    <m/>
    <m/>
    <x v="0"/>
    <m/>
    <n v="30"/>
  </r>
  <r>
    <x v="30"/>
    <m/>
    <x v="1"/>
    <s v="Kebutuhan Rumah Tangga"/>
    <s v="Properti"/>
    <s v="Rumah"/>
    <s v="Beli Material"/>
    <m/>
    <m/>
    <n v="0"/>
    <m/>
    <m/>
    <x v="0"/>
    <m/>
    <n v="31"/>
  </r>
  <r>
    <x v="31"/>
    <m/>
    <x v="1"/>
    <s v="Kebutuhan Rumah Tangga"/>
    <s v="Properti"/>
    <s v="Peralatan dan Perlengkapan"/>
    <s v="Beli Peralatan Multimedia"/>
    <m/>
    <m/>
    <n v="0"/>
    <m/>
    <m/>
    <x v="0"/>
    <m/>
    <n v="32"/>
  </r>
  <r>
    <x v="32"/>
    <m/>
    <x v="1"/>
    <s v="Kebutuhan Rumah Tangga"/>
    <s v="Properti"/>
    <s v="Peralatan dan Perlengkapan"/>
    <s v="Beli Peralatan Telekomunikasi"/>
    <m/>
    <m/>
    <n v="0"/>
    <m/>
    <m/>
    <x v="0"/>
    <m/>
    <n v="33"/>
  </r>
  <r>
    <x v="33"/>
    <m/>
    <x v="1"/>
    <s v="Kebutuhan Rumah Tangga"/>
    <s v="Properti"/>
    <s v="Peralatan dan Perlengkapan"/>
    <s v="Beli Peralatan TI"/>
    <m/>
    <m/>
    <n v="0"/>
    <m/>
    <m/>
    <x v="0"/>
    <m/>
    <n v="34"/>
  </r>
  <r>
    <x v="34"/>
    <m/>
    <x v="1"/>
    <s v="Kebutuhan Rumah Tangga"/>
    <s v="Properti"/>
    <s v="Peralatan dan Perlengkapan"/>
    <s v="Beli Peralatan Rumah Tangga"/>
    <m/>
    <m/>
    <n v="0"/>
    <m/>
    <m/>
    <x v="0"/>
    <m/>
    <n v="35"/>
  </r>
  <r>
    <x v="35"/>
    <m/>
    <x v="1"/>
    <s v="Kebutuhan Rumah Tangga"/>
    <s v="Properti"/>
    <s v="Peralatan dan Perlengkapan"/>
    <s v="Beli Perkakas"/>
    <m/>
    <m/>
    <n v="0"/>
    <m/>
    <m/>
    <x v="0"/>
    <s v="contoh: beli kran"/>
    <n v="36"/>
  </r>
  <r>
    <x v="36"/>
    <m/>
    <x v="1"/>
    <s v="Kebutuhan Rumah Tangga"/>
    <s v="Properti"/>
    <s v="Peralatan dan Perlengkapan"/>
    <s v="Beli Perlengkapan Properti"/>
    <m/>
    <m/>
    <n v="0"/>
    <m/>
    <m/>
    <x v="0"/>
    <m/>
    <n v="37"/>
  </r>
  <r>
    <x v="37"/>
    <m/>
    <x v="1"/>
    <s v="Kebutuhan Rumah Tangga"/>
    <s v="Properti"/>
    <s v="Sarana Pelengkap Properti"/>
    <s v="Biaya Air"/>
    <m/>
    <m/>
    <n v="-45000"/>
    <m/>
    <m/>
    <x v="0"/>
    <m/>
    <n v="38"/>
  </r>
  <r>
    <x v="38"/>
    <m/>
    <x v="1"/>
    <s v="Kebutuhan Rumah Tangga"/>
    <s v="Properti"/>
    <s v="Sarana Pelengkap Properti"/>
    <s v="Biaya Listrik"/>
    <m/>
    <m/>
    <n v="-200000"/>
    <m/>
    <m/>
    <x v="0"/>
    <m/>
    <n v="39"/>
  </r>
  <r>
    <x v="39"/>
    <m/>
    <x v="1"/>
    <s v="Kebutuhan Rumah Tangga"/>
    <s v="Properti"/>
    <s v="Sarana Pelengkap Properti"/>
    <s v="Biaya Telekomunikasi"/>
    <s v="Biaya Internet Telepon"/>
    <m/>
    <n v="-250000"/>
    <m/>
    <m/>
    <x v="0"/>
    <m/>
    <n v="40"/>
  </r>
  <r>
    <x v="40"/>
    <m/>
    <x v="1"/>
    <s v="Kebutuhan Rumah Tangga"/>
    <s v="Properti"/>
    <s v="Sarana Pelengkap Properti"/>
    <s v="Biaya Telekomunikasi"/>
    <s v="Biaya Pulsa Pribadi"/>
    <m/>
    <n v="-50000"/>
    <m/>
    <m/>
    <x v="0"/>
    <m/>
    <n v="41"/>
  </r>
  <r>
    <x v="41"/>
    <m/>
    <x v="1"/>
    <s v="Kebutuhan Rumah Tangga"/>
    <s v="Properti"/>
    <s v="Sarana Pelengkap Properti"/>
    <s v="Biaya Telekomunikasi"/>
    <s v="Biaya Pulsa Istri"/>
    <m/>
    <n v="-50000"/>
    <m/>
    <m/>
    <x v="0"/>
    <m/>
    <n v="42"/>
  </r>
  <r>
    <x v="42"/>
    <m/>
    <x v="1"/>
    <s v="Kebutuhan Rumah Tangga"/>
    <s v="Properti"/>
    <s v="Sarana Pelengkap Properti"/>
    <s v="Biaya Gas"/>
    <m/>
    <m/>
    <n v="-20000"/>
    <m/>
    <m/>
    <x v="0"/>
    <m/>
    <n v="43"/>
  </r>
  <r>
    <x v="43"/>
    <m/>
    <x v="1"/>
    <s v="Kebutuhan Rumah Tangga"/>
    <s v="Properti"/>
    <s v="Sarana Pelengkap Properti"/>
    <s v="Biaya Lingkungan"/>
    <m/>
    <m/>
    <n v="-50000"/>
    <m/>
    <m/>
    <x v="0"/>
    <m/>
    <n v="44"/>
  </r>
  <r>
    <x v="44"/>
    <m/>
    <x v="1"/>
    <s v="Kebutuhan Rumah Tangga"/>
    <s v="Properti"/>
    <s v="Sarana Pelengkap Properti"/>
    <s v="Biaya Jasa TI"/>
    <m/>
    <m/>
    <n v="0"/>
    <m/>
    <m/>
    <x v="0"/>
    <m/>
    <n v="45"/>
  </r>
  <r>
    <x v="45"/>
    <m/>
    <x v="1"/>
    <s v="Kebutuhan Rumah Tangga"/>
    <s v="Properti"/>
    <s v="Biaya Pajak Bumi dan Bangunan (PBB)"/>
    <m/>
    <m/>
    <m/>
    <n v="0"/>
    <m/>
    <m/>
    <x v="0"/>
    <m/>
    <n v="46"/>
  </r>
  <r>
    <x v="46"/>
    <m/>
    <x v="1"/>
    <s v="Kebutuhan Rumah Tangga"/>
    <s v="Kebutuhan Pokok"/>
    <s v="Belanja Dapur dan Rumah Tangga"/>
    <m/>
    <m/>
    <m/>
    <n v="-500000"/>
    <m/>
    <m/>
    <x v="0"/>
    <m/>
    <n v="47"/>
  </r>
  <r>
    <x v="47"/>
    <m/>
    <x v="1"/>
    <s v="Kebutuhan Rumah Tangga"/>
    <s v="Kebutuhan Pokok"/>
    <s v="Bulanan untuk Istri"/>
    <m/>
    <m/>
    <m/>
    <n v="-1000000"/>
    <m/>
    <m/>
    <x v="0"/>
    <m/>
    <n v="48"/>
  </r>
  <r>
    <x v="48"/>
    <m/>
    <x v="1"/>
    <s v="Kebutuhan Rumah Tangga"/>
    <s v="Kebutuhan Pokok"/>
    <s v="Makan di Luar"/>
    <m/>
    <m/>
    <m/>
    <n v="-100000"/>
    <m/>
    <m/>
    <x v="0"/>
    <m/>
    <n v="49"/>
  </r>
  <r>
    <x v="49"/>
    <m/>
    <x v="1"/>
    <s v="Kebutuhan Rumah Tangga"/>
    <s v="Kebutuhan Pokok"/>
    <s v="Fashion"/>
    <s v="Beli Pakaian"/>
    <m/>
    <m/>
    <n v="0"/>
    <m/>
    <m/>
    <x v="0"/>
    <m/>
    <n v="50"/>
  </r>
  <r>
    <x v="50"/>
    <m/>
    <x v="1"/>
    <s v="Kebutuhan Rumah Tangga"/>
    <s v="Kebutuhan Pokok"/>
    <s v="Fashion"/>
    <s v="Beli Aksesoris Fashion"/>
    <m/>
    <m/>
    <n v="0"/>
    <m/>
    <m/>
    <x v="0"/>
    <m/>
    <n v="51"/>
  </r>
  <r>
    <x v="51"/>
    <m/>
    <x v="1"/>
    <s v="Kebutuhan Rumah Tangga"/>
    <s v="Kebutuhan Pokok"/>
    <s v="Fashion"/>
    <s v="Biaya Jahit Pakaian"/>
    <m/>
    <m/>
    <n v="0"/>
    <m/>
    <m/>
    <x v="0"/>
    <m/>
    <n v="52"/>
  </r>
  <r>
    <x v="52"/>
    <m/>
    <x v="1"/>
    <s v="Transportasi"/>
    <s v="Biaya Transportasi Publik"/>
    <m/>
    <m/>
    <m/>
    <m/>
    <n v="-100000"/>
    <m/>
    <m/>
    <x v="0"/>
    <m/>
    <n v="53"/>
  </r>
  <r>
    <x v="53"/>
    <m/>
    <x v="1"/>
    <s v="Transportasi"/>
    <s v="Otomotif"/>
    <s v="Cicilan Beli Kendaraan"/>
    <m/>
    <m/>
    <m/>
    <n v="0"/>
    <m/>
    <m/>
    <x v="0"/>
    <m/>
    <n v="54"/>
  </r>
  <r>
    <x v="54"/>
    <m/>
    <x v="1"/>
    <s v="Transportasi"/>
    <s v="Otomotif"/>
    <s v="Biaya Bensin"/>
    <m/>
    <m/>
    <m/>
    <n v="-300000"/>
    <m/>
    <m/>
    <x v="0"/>
    <m/>
    <n v="55"/>
  </r>
  <r>
    <x v="55"/>
    <m/>
    <x v="1"/>
    <s v="Transportasi"/>
    <s v="Otomotif"/>
    <s v="Biaya SIM"/>
    <m/>
    <m/>
    <m/>
    <n v="0"/>
    <m/>
    <m/>
    <x v="0"/>
    <m/>
    <n v="56"/>
  </r>
  <r>
    <x v="56"/>
    <m/>
    <x v="1"/>
    <s v="Transportasi"/>
    <s v="Otomotif"/>
    <s v="Biaya Perawatan Otomotif"/>
    <m/>
    <m/>
    <m/>
    <n v="0"/>
    <m/>
    <m/>
    <x v="0"/>
    <m/>
    <n v="57"/>
  </r>
  <r>
    <x v="57"/>
    <m/>
    <x v="1"/>
    <s v="Transportasi"/>
    <s v="Otomotif"/>
    <s v="Biaya Pajak Otomotif"/>
    <m/>
    <m/>
    <m/>
    <n v="0"/>
    <m/>
    <m/>
    <x v="0"/>
    <m/>
    <n v="58"/>
  </r>
  <r>
    <x v="58"/>
    <m/>
    <x v="1"/>
    <s v="Transportasi"/>
    <s v="Otomotif"/>
    <s v="Biaya Tol dan Parkir"/>
    <m/>
    <m/>
    <m/>
    <n v="-150000"/>
    <m/>
    <m/>
    <x v="0"/>
    <m/>
    <n v="59"/>
  </r>
  <r>
    <x v="59"/>
    <m/>
    <x v="1"/>
    <s v="Bank dan Finansial"/>
    <s v="Biaya Bank"/>
    <m/>
    <m/>
    <m/>
    <m/>
    <n v="-30000"/>
    <m/>
    <m/>
    <x v="0"/>
    <m/>
    <n v="60"/>
  </r>
  <r>
    <x v="60"/>
    <m/>
    <x v="1"/>
    <s v="Bank dan Finansial"/>
    <s v="Biaya Jasa Finansial"/>
    <m/>
    <m/>
    <m/>
    <m/>
    <n v="0"/>
    <m/>
    <m/>
    <x v="0"/>
    <m/>
    <n v="61"/>
  </r>
  <r>
    <x v="61"/>
    <m/>
    <x v="1"/>
    <s v="Bank dan Finansial"/>
    <s v="Biaya Transaksi"/>
    <m/>
    <m/>
    <m/>
    <m/>
    <n v="0"/>
    <m/>
    <m/>
    <x v="0"/>
    <m/>
    <n v="62"/>
  </r>
  <r>
    <x v="62"/>
    <m/>
    <x v="1"/>
    <s v="Bank dan Finansial"/>
    <s v="Biaya Pajak Bank"/>
    <m/>
    <m/>
    <m/>
    <m/>
    <n v="0"/>
    <m/>
    <m/>
    <x v="0"/>
    <m/>
    <n v="63"/>
  </r>
  <r>
    <x v="63"/>
    <m/>
    <x v="1"/>
    <s v="Kebutuhan Pribadi"/>
    <s v="Beli Buku"/>
    <m/>
    <m/>
    <m/>
    <m/>
    <n v="0"/>
    <m/>
    <m/>
    <x v="0"/>
    <m/>
    <n v="64"/>
  </r>
  <r>
    <x v="64"/>
    <m/>
    <x v="1"/>
    <s v="Kebutuhan Pribadi"/>
    <s v="Beli Jajanan"/>
    <m/>
    <m/>
    <m/>
    <m/>
    <n v="0"/>
    <m/>
    <m/>
    <x v="0"/>
    <m/>
    <n v="65"/>
  </r>
  <r>
    <x v="65"/>
    <m/>
    <x v="1"/>
    <s v="Kebutuhan Pribadi"/>
    <s v="Beli Oleh-Oleh"/>
    <m/>
    <m/>
    <m/>
    <m/>
    <n v="0"/>
    <m/>
    <m/>
    <x v="0"/>
    <m/>
    <n v="66"/>
  </r>
  <r>
    <x v="66"/>
    <m/>
    <x v="1"/>
    <s v="Kebutuhan Pribadi"/>
    <s v="Hiburan"/>
    <s v="Wisata, Rekreasi, Travel"/>
    <m/>
    <m/>
    <m/>
    <n v="0"/>
    <m/>
    <m/>
    <x v="0"/>
    <m/>
    <n v="67"/>
  </r>
  <r>
    <x v="67"/>
    <m/>
    <x v="1"/>
    <s v="Kebutuhan Pribadi"/>
    <s v="Hiburan"/>
    <s v="Nonton Film atau Musik"/>
    <m/>
    <m/>
    <m/>
    <n v="0"/>
    <m/>
    <m/>
    <x v="0"/>
    <m/>
    <n v="68"/>
  </r>
  <r>
    <x v="68"/>
    <m/>
    <x v="1"/>
    <s v="Kebutuhan Pribadi"/>
    <s v="Beli Kosmetik"/>
    <m/>
    <m/>
    <m/>
    <m/>
    <n v="0"/>
    <m/>
    <m/>
    <x v="0"/>
    <m/>
    <n v="69"/>
  </r>
  <r>
    <x v="69"/>
    <m/>
    <x v="1"/>
    <s v="Kesehatan"/>
    <s v="Biaya Rawat Inap"/>
    <m/>
    <m/>
    <m/>
    <m/>
    <n v="0"/>
    <m/>
    <m/>
    <x v="0"/>
    <m/>
    <n v="70"/>
  </r>
  <r>
    <x v="70"/>
    <m/>
    <x v="1"/>
    <s v="Kesehatan"/>
    <s v="Biaya Berobat"/>
    <m/>
    <m/>
    <m/>
    <m/>
    <n v="0"/>
    <m/>
    <m/>
    <x v="0"/>
    <m/>
    <n v="71"/>
  </r>
  <r>
    <x v="71"/>
    <m/>
    <x v="1"/>
    <s v="Kesehatan"/>
    <s v="Biaya Tes Kesehatan"/>
    <m/>
    <m/>
    <m/>
    <m/>
    <n v="0"/>
    <m/>
    <m/>
    <x v="0"/>
    <m/>
    <n v="72"/>
  </r>
  <r>
    <x v="72"/>
    <m/>
    <x v="1"/>
    <s v="Kesehatan"/>
    <s v="Beli Obat atau Herbal"/>
    <m/>
    <m/>
    <m/>
    <m/>
    <n v="0"/>
    <m/>
    <m/>
    <x v="0"/>
    <m/>
    <n v="73"/>
  </r>
  <r>
    <x v="73"/>
    <m/>
    <x v="1"/>
    <s v="Kesehatan"/>
    <s v="Beli Peralatan Kesehatan"/>
    <m/>
    <m/>
    <m/>
    <m/>
    <n v="0"/>
    <m/>
    <m/>
    <x v="0"/>
    <m/>
    <n v="74"/>
  </r>
  <r>
    <x v="74"/>
    <m/>
    <x v="1"/>
    <s v="Kesehatan"/>
    <s v="Beli Kacamata"/>
    <m/>
    <m/>
    <m/>
    <m/>
    <n v="0"/>
    <m/>
    <m/>
    <x v="0"/>
    <m/>
    <n v="75"/>
  </r>
  <r>
    <x v="75"/>
    <m/>
    <x v="1"/>
    <s v="Kesehatan"/>
    <s v="Biaya Perawatan Tubuh"/>
    <m/>
    <m/>
    <m/>
    <m/>
    <n v="0"/>
    <m/>
    <m/>
    <x v="0"/>
    <m/>
    <n v="76"/>
  </r>
  <r>
    <x v="76"/>
    <m/>
    <x v="1"/>
    <s v="Sosial"/>
    <s v="Untuk Orang Tua"/>
    <s v="Bulanan untuk Bapak"/>
    <m/>
    <m/>
    <m/>
    <n v="-650000"/>
    <m/>
    <m/>
    <x v="0"/>
    <m/>
    <n v="77"/>
  </r>
  <r>
    <x v="77"/>
    <m/>
    <x v="1"/>
    <s v="Sosial"/>
    <s v="Untuk Orang Tua"/>
    <s v="Bulanan untuk Ibu"/>
    <m/>
    <m/>
    <m/>
    <n v="-650000"/>
    <m/>
    <m/>
    <x v="0"/>
    <m/>
    <n v="78"/>
  </r>
  <r>
    <x v="78"/>
    <m/>
    <x v="1"/>
    <s v="Sosial"/>
    <s v="ZISWAF"/>
    <s v="ZISWAF Rutin"/>
    <m/>
    <m/>
    <m/>
    <n v="-120000"/>
    <m/>
    <m/>
    <x v="0"/>
    <m/>
    <n v="79"/>
  </r>
  <r>
    <x v="79"/>
    <m/>
    <x v="1"/>
    <s v="Sosial"/>
    <s v="ZISWAF"/>
    <s v="ZISWAF Tidak Rutin"/>
    <m/>
    <m/>
    <m/>
    <n v="0"/>
    <m/>
    <m/>
    <x v="0"/>
    <m/>
    <n v="80"/>
  </r>
  <r>
    <x v="80"/>
    <m/>
    <x v="1"/>
    <s v="Sosial"/>
    <s v="Qurban"/>
    <m/>
    <m/>
    <m/>
    <m/>
    <n v="0"/>
    <m/>
    <m/>
    <x v="0"/>
    <m/>
    <n v="81"/>
  </r>
  <r>
    <x v="81"/>
    <m/>
    <x v="1"/>
    <s v="Sosial"/>
    <s v="Memberi Hadiah"/>
    <m/>
    <m/>
    <m/>
    <m/>
    <n v="0"/>
    <m/>
    <m/>
    <x v="0"/>
    <m/>
    <n v="82"/>
  </r>
  <r>
    <x v="82"/>
    <m/>
    <x v="1"/>
    <s v="Sosial"/>
    <s v="Traktir Makan"/>
    <m/>
    <m/>
    <m/>
    <m/>
    <n v="0"/>
    <m/>
    <m/>
    <x v="0"/>
    <m/>
    <n v="83"/>
  </r>
  <r>
    <x v="83"/>
    <m/>
    <x v="1"/>
    <s v="Sosial"/>
    <s v="Sosial Lainnya"/>
    <m/>
    <m/>
    <m/>
    <m/>
    <n v="0"/>
    <m/>
    <m/>
    <x v="0"/>
    <m/>
    <n v="84"/>
  </r>
  <r>
    <x v="84"/>
    <m/>
    <x v="1"/>
    <s v="Ibadah"/>
    <s v="Biaya Haji"/>
    <m/>
    <m/>
    <m/>
    <m/>
    <n v="0"/>
    <m/>
    <m/>
    <x v="0"/>
    <m/>
    <n v="85"/>
  </r>
  <r>
    <x v="85"/>
    <m/>
    <x v="1"/>
    <s v="Ibadah"/>
    <s v="Biaya Umrah"/>
    <m/>
    <m/>
    <m/>
    <m/>
    <n v="0"/>
    <m/>
    <m/>
    <x v="0"/>
    <m/>
    <n v="86"/>
  </r>
  <r>
    <x v="86"/>
    <m/>
    <x v="1"/>
    <s v="Asuransi"/>
    <s v="Premi Asuransi Kesehatan"/>
    <m/>
    <m/>
    <m/>
    <m/>
    <n v="-200000"/>
    <m/>
    <m/>
    <x v="0"/>
    <m/>
    <n v="87"/>
  </r>
  <r>
    <x v="87"/>
    <m/>
    <x v="1"/>
    <s v="Asuransi"/>
    <s v="Premi Asuransi Jiwa"/>
    <m/>
    <m/>
    <m/>
    <m/>
    <n v="0"/>
    <m/>
    <m/>
    <x v="0"/>
    <m/>
    <n v="88"/>
  </r>
  <r>
    <x v="88"/>
    <m/>
    <x v="1"/>
    <s v="Pengeluaran Lainnya"/>
    <s v="Biaya Paspor"/>
    <m/>
    <m/>
    <m/>
    <m/>
    <n v="0"/>
    <m/>
    <m/>
    <x v="0"/>
    <m/>
    <n v="89"/>
  </r>
  <r>
    <x v="89"/>
    <m/>
    <x v="1"/>
    <s v="Pengeluaran Lainnya"/>
    <s v="Biaya Makam Orang Tua"/>
    <m/>
    <m/>
    <m/>
    <m/>
    <n v="-25000"/>
    <m/>
    <m/>
    <x v="0"/>
    <m/>
    <n v="90"/>
  </r>
  <r>
    <x v="90"/>
    <m/>
    <x v="1"/>
    <s v="Pengeluaran Lainnya"/>
    <s v="Biaya Jasa Pengiriman"/>
    <m/>
    <m/>
    <m/>
    <m/>
    <n v="0"/>
    <m/>
    <m/>
    <x v="0"/>
    <m/>
    <n v="91"/>
  </r>
  <r>
    <x v="91"/>
    <m/>
    <x v="1"/>
    <s v="Pengeluaran Lainnya"/>
    <s v="Beban Bunga"/>
    <m/>
    <m/>
    <m/>
    <m/>
    <n v="0"/>
    <m/>
    <m/>
    <x v="0"/>
    <m/>
    <n v="92"/>
  </r>
  <r>
    <x v="92"/>
    <m/>
    <x v="1"/>
    <s v="Pengeluaran Lainnya"/>
    <s v="Tarik ATM"/>
    <m/>
    <m/>
    <m/>
    <m/>
    <n v="0"/>
    <m/>
    <m/>
    <x v="0"/>
    <m/>
    <n v="93"/>
  </r>
  <r>
    <x v="93"/>
    <m/>
    <x v="1"/>
    <s v="Pengeluaran Lainnya"/>
    <s v="Topup e-Wallet"/>
    <m/>
    <m/>
    <m/>
    <m/>
    <n v="0"/>
    <m/>
    <m/>
    <x v="0"/>
    <m/>
    <n v="94"/>
  </r>
  <r>
    <x v="94"/>
    <m/>
    <x v="1"/>
    <s v="Pengeluaran Lainnya"/>
    <s v="Pajak Lainnya"/>
    <m/>
    <m/>
    <m/>
    <m/>
    <n v="0"/>
    <m/>
    <m/>
    <x v="0"/>
    <m/>
    <n v="95"/>
  </r>
  <r>
    <x v="95"/>
    <m/>
    <x v="1"/>
    <s v="Pengeluaran Lainnya"/>
    <s v="Biaya Lain-Lain"/>
    <m/>
    <m/>
    <m/>
    <m/>
    <n v="0"/>
    <m/>
    <m/>
    <x v="0"/>
    <m/>
    <n v="96"/>
  </r>
  <r>
    <x v="96"/>
    <m/>
    <x v="2"/>
    <s v="Aset Lancar"/>
    <s v="Kas"/>
    <s v="Kas Tunai"/>
    <m/>
    <m/>
    <s v="Dana Darurat"/>
    <m/>
    <m/>
    <m/>
    <x v="1"/>
    <m/>
    <n v="97"/>
  </r>
  <r>
    <x v="97"/>
    <m/>
    <x v="2"/>
    <s v="Aset Lancar"/>
    <s v="Kas"/>
    <s v="Bank"/>
    <s v="Tabungan"/>
    <s v="Tabungan Bank-0001"/>
    <s v="Dana Operasional"/>
    <m/>
    <m/>
    <m/>
    <x v="1"/>
    <m/>
    <n v="98"/>
  </r>
  <r>
    <x v="98"/>
    <m/>
    <x v="2"/>
    <s v="Aset Lancar"/>
    <s v="Kas"/>
    <s v="Bank"/>
    <s v="Tabungan"/>
    <s v="Tabungan Bank-0002"/>
    <s v="Dana Darurat"/>
    <m/>
    <m/>
    <m/>
    <x v="1"/>
    <m/>
    <n v="99"/>
  </r>
  <r>
    <x v="99"/>
    <m/>
    <x v="2"/>
    <s v="Aset Lancar"/>
    <s v="Kas"/>
    <s v="Bank"/>
    <s v="Tabungan"/>
    <s v="Tabungan Bank-0003"/>
    <s v="Dana Darurat"/>
    <m/>
    <m/>
    <m/>
    <x v="1"/>
    <m/>
    <n v="100"/>
  </r>
  <r>
    <x v="100"/>
    <m/>
    <x v="2"/>
    <s v="Aset Lancar"/>
    <s v="Kas"/>
    <s v="Bank"/>
    <s v="Tabungan"/>
    <s v="Tabungan Bank-0004"/>
    <s v="Dana Operasional"/>
    <m/>
    <m/>
    <m/>
    <x v="1"/>
    <m/>
    <n v="101"/>
  </r>
  <r>
    <x v="101"/>
    <m/>
    <x v="2"/>
    <s v="Aset Lancar"/>
    <s v="Kas"/>
    <s v="Bank"/>
    <s v="Tabungan"/>
    <s v="Tabungan Bank-0005"/>
    <s v="Dana Darurat"/>
    <m/>
    <m/>
    <m/>
    <x v="1"/>
    <m/>
    <n v="102"/>
  </r>
  <r>
    <x v="102"/>
    <m/>
    <x v="2"/>
    <s v="Aset Lancar"/>
    <s v="Kas"/>
    <s v="Bank"/>
    <s v="Tabungan"/>
    <s v="Tabungan Bank-0006"/>
    <s v="Dana Darurat"/>
    <m/>
    <m/>
    <m/>
    <x v="1"/>
    <m/>
    <n v="103"/>
  </r>
  <r>
    <x v="103"/>
    <m/>
    <x v="2"/>
    <s v="Aset Lancar"/>
    <s v="Kas"/>
    <s v="Bank"/>
    <s v="Tabungan"/>
    <s v="Tabungan Bank-0007"/>
    <s v="Dana Darurat"/>
    <m/>
    <m/>
    <m/>
    <x v="1"/>
    <m/>
    <n v="104"/>
  </r>
  <r>
    <x v="104"/>
    <m/>
    <x v="2"/>
    <s v="Aset Lancar"/>
    <s v="Kas"/>
    <s v="Bank"/>
    <s v="Tabungan"/>
    <s v="Tabungan Bank-0008"/>
    <s v="Dana Operasional"/>
    <m/>
    <m/>
    <m/>
    <x v="1"/>
    <m/>
    <n v="105"/>
  </r>
  <r>
    <x v="105"/>
    <m/>
    <x v="2"/>
    <s v="Aset Lancar"/>
    <s v="Kas"/>
    <s v="Bank"/>
    <s v="Giro"/>
    <s v="Giro Bank-0009"/>
    <s v="Dana Darurat"/>
    <m/>
    <s v="Likuiditas"/>
    <s v="Rendah"/>
    <x v="1"/>
    <m/>
    <n v="106"/>
  </r>
  <r>
    <x v="106"/>
    <m/>
    <x v="2"/>
    <s v="Aset Lancar"/>
    <s v="Investasi"/>
    <s v="Investasi Sukuk"/>
    <s v="Investasi Sukuk Tabungan"/>
    <m/>
    <s v="Dana Investasi"/>
    <m/>
    <s v="Cashflow"/>
    <s v="Sedang"/>
    <x v="0"/>
    <m/>
    <n v="107"/>
  </r>
  <r>
    <x v="107"/>
    <m/>
    <x v="2"/>
    <s v="Aset Lancar"/>
    <s v="Investasi"/>
    <s v="Investasi Sukuk"/>
    <s v="Investasi Sukuk Ritel"/>
    <m/>
    <s v="Dana Investasi"/>
    <m/>
    <s v="Cashflow"/>
    <s v="Rendah"/>
    <x v="0"/>
    <m/>
    <n v="108"/>
  </r>
  <r>
    <x v="108"/>
    <m/>
    <x v="2"/>
    <s v="Aset Lancar"/>
    <s v="Investasi"/>
    <s v="Investasi Reksadana"/>
    <s v="Investasi RDPT"/>
    <m/>
    <s v="Dana Investasi"/>
    <m/>
    <s v="Capital Gain"/>
    <s v="Sedang"/>
    <x v="0"/>
    <m/>
    <n v="109"/>
  </r>
  <r>
    <x v="109"/>
    <m/>
    <x v="2"/>
    <s v="Aset Lancar"/>
    <s v="Investasi"/>
    <s v="Investasi Reksadana"/>
    <s v="Investasi RDPU"/>
    <m/>
    <s v="Dana Darurat"/>
    <m/>
    <s v="Likuiditas"/>
    <s v="Rendah"/>
    <x v="0"/>
    <m/>
    <n v="110"/>
  </r>
  <r>
    <x v="110"/>
    <m/>
    <x v="2"/>
    <s v="Aset Lancar"/>
    <s v="Investasi"/>
    <s v="Investasi Reksadana"/>
    <s v="Investasi RDC"/>
    <m/>
    <s v="Dana Investasi"/>
    <m/>
    <s v="Capital Gain"/>
    <s v="Sedang"/>
    <x v="0"/>
    <m/>
    <n v="111"/>
  </r>
  <r>
    <x v="111"/>
    <m/>
    <x v="2"/>
    <s v="Aset Lancar"/>
    <s v="Investasi"/>
    <s v="Investasi Reksadana"/>
    <s v="Investasi RDS"/>
    <m/>
    <s v="Dana Investasi"/>
    <m/>
    <s v="Capital Gain"/>
    <s v="Sedang"/>
    <x v="0"/>
    <m/>
    <n v="112"/>
  </r>
  <r>
    <x v="112"/>
    <m/>
    <x v="2"/>
    <s v="Aset Lancar"/>
    <s v="Investasi"/>
    <s v="Investasi Deposito"/>
    <m/>
    <m/>
    <s v="Dana Investasi"/>
    <m/>
    <s v="Likuiditas"/>
    <s v="Rendah"/>
    <x v="0"/>
    <m/>
    <n v="113"/>
  </r>
  <r>
    <x v="113"/>
    <m/>
    <x v="2"/>
    <s v="Aset Lancar"/>
    <s v="Investasi"/>
    <s v="Investasi Saham"/>
    <m/>
    <m/>
    <s v="Dana Investasi"/>
    <m/>
    <s v="Capital Gain"/>
    <s v="Tinggi"/>
    <x v="0"/>
    <m/>
    <n v="114"/>
  </r>
  <r>
    <x v="114"/>
    <m/>
    <x v="2"/>
    <s v="Aset Lancar"/>
    <s v="Investasi"/>
    <s v="Investasi P2P Lending"/>
    <m/>
    <m/>
    <s v="Dana Darurat"/>
    <m/>
    <s v="Cashflow"/>
    <s v="Tinggi"/>
    <x v="0"/>
    <m/>
    <n v="115"/>
  </r>
  <r>
    <x v="115"/>
    <m/>
    <x v="2"/>
    <s v="Aset Lancar"/>
    <s v="Emas"/>
    <m/>
    <m/>
    <m/>
    <s v="Dana Darurat"/>
    <m/>
    <s v="Likuiditas"/>
    <s v="Rendah"/>
    <x v="0"/>
    <m/>
    <n v="116"/>
  </r>
  <r>
    <x v="116"/>
    <m/>
    <x v="2"/>
    <s v="Aset Lancar"/>
    <s v="Piutang"/>
    <s v="Piutang Kantor"/>
    <m/>
    <m/>
    <s v="Dana Lainnya"/>
    <m/>
    <m/>
    <m/>
    <x v="0"/>
    <m/>
    <n v="117"/>
  </r>
  <r>
    <x v="117"/>
    <m/>
    <x v="2"/>
    <s v="Aset Lancar"/>
    <s v="Piutang"/>
    <s v="Piutang Lain-Lain"/>
    <m/>
    <m/>
    <s v="Dana Lainnya"/>
    <m/>
    <m/>
    <m/>
    <x v="0"/>
    <m/>
    <n v="118"/>
  </r>
  <r>
    <x v="118"/>
    <m/>
    <x v="2"/>
    <s v="Aset Tidak Lancar"/>
    <s v="Investasi Unit Link"/>
    <m/>
    <m/>
    <m/>
    <s v="Dana Asuransi"/>
    <m/>
    <s v="Capital Gain"/>
    <s v="Sedang"/>
    <x v="0"/>
    <m/>
    <n v="119"/>
  </r>
  <r>
    <x v="119"/>
    <m/>
    <x v="2"/>
    <s v="Aset Tidak Lancar"/>
    <s v="Dana Pensiun"/>
    <s v="BPJS TK - JHT"/>
    <m/>
    <m/>
    <s v="Dana Hari Tua"/>
    <m/>
    <m/>
    <m/>
    <x v="0"/>
    <m/>
    <n v="120"/>
  </r>
  <r>
    <x v="120"/>
    <m/>
    <x v="2"/>
    <s v="Aset Tidak Lancar"/>
    <s v="Dana Pensiun"/>
    <s v="BPJS TK - JP"/>
    <m/>
    <m/>
    <s v="Dana Hari Tua"/>
    <m/>
    <m/>
    <m/>
    <x v="0"/>
    <m/>
    <n v="121"/>
  </r>
  <r>
    <x v="121"/>
    <m/>
    <x v="2"/>
    <s v="Aset Tidak Lancar"/>
    <s v="Dana Pensiun"/>
    <s v="DPLK Bank-0010"/>
    <m/>
    <m/>
    <s v="Dana Hari Tua"/>
    <m/>
    <m/>
    <m/>
    <x v="0"/>
    <m/>
    <n v="122"/>
  </r>
  <r>
    <x v="122"/>
    <m/>
    <x v="2"/>
    <s v="Aset Tidak Lancar"/>
    <s v="Tanah dan Bangunan"/>
    <m/>
    <m/>
    <m/>
    <s v="Bukan Dana"/>
    <m/>
    <m/>
    <m/>
    <x v="0"/>
    <m/>
    <n v="123"/>
  </r>
  <r>
    <x v="123"/>
    <m/>
    <x v="2"/>
    <s v="Aset Tidak Lancar"/>
    <s v="Kendaraan"/>
    <m/>
    <m/>
    <m/>
    <s v="Bukan Dana"/>
    <m/>
    <m/>
    <m/>
    <x v="0"/>
    <m/>
    <n v="124"/>
  </r>
  <r>
    <x v="124"/>
    <m/>
    <x v="2"/>
    <s v="Aset Tidak Lancar"/>
    <s v="Merek Dagang"/>
    <m/>
    <m/>
    <m/>
    <s v="Bukan Dana"/>
    <m/>
    <m/>
    <m/>
    <x v="0"/>
    <m/>
    <n v="125"/>
  </r>
  <r>
    <x v="125"/>
    <m/>
    <x v="2"/>
    <s v="Aset Tidak Lancar"/>
    <s v="Aset Tidak Lancar Lainnya"/>
    <m/>
    <m/>
    <m/>
    <s v="Bukan Dana"/>
    <m/>
    <m/>
    <m/>
    <x v="0"/>
    <m/>
    <n v="126"/>
  </r>
  <r>
    <x v="126"/>
    <m/>
    <x v="3"/>
    <s v="Liabilitas Lancar"/>
    <s v="Utang"/>
    <s v="Utang Kartu Kredit"/>
    <s v="Utang KK Bank-0001"/>
    <m/>
    <s v="Dana Operasional"/>
    <m/>
    <m/>
    <m/>
    <x v="1"/>
    <m/>
    <n v="127"/>
  </r>
  <r>
    <x v="127"/>
    <m/>
    <x v="3"/>
    <s v="Liabilitas Lancar"/>
    <s v="Utang"/>
    <s v="Utang Kartu Kredit"/>
    <s v="Utang KK Bank-0002"/>
    <m/>
    <s v="Dana Operasional"/>
    <m/>
    <m/>
    <m/>
    <x v="1"/>
    <m/>
    <n v="128"/>
  </r>
  <r>
    <x v="128"/>
    <m/>
    <x v="3"/>
    <s v="Liabilitas Lancar"/>
    <s v="Utang"/>
    <s v="Utang Kartu Kredit"/>
    <s v="Utang KK Bank-0003"/>
    <m/>
    <s v="Dana Operasional"/>
    <m/>
    <m/>
    <m/>
    <x v="1"/>
    <m/>
    <n v="129"/>
  </r>
  <r>
    <x v="129"/>
    <m/>
    <x v="3"/>
    <s v="Liabilitas Lancar"/>
    <s v="Utang"/>
    <s v="Utang Kartu Kredit"/>
    <s v="Utang KK Bank-0004"/>
    <m/>
    <s v="Dana Operasional"/>
    <m/>
    <m/>
    <m/>
    <x v="1"/>
    <m/>
    <n v="130"/>
  </r>
  <r>
    <x v="130"/>
    <m/>
    <x v="3"/>
    <s v="Liabilitas Lancar"/>
    <s v="Utang"/>
    <s v="Utang Kartu Kredit"/>
    <s v="Utang KK Bank-0005"/>
    <m/>
    <s v="Dana Operasional"/>
    <m/>
    <m/>
    <m/>
    <x v="1"/>
    <m/>
    <n v="131"/>
  </r>
  <r>
    <x v="131"/>
    <m/>
    <x v="3"/>
    <s v="Liabilitas Lancar"/>
    <s v="Utang"/>
    <s v="Utang Konsumtif"/>
    <m/>
    <m/>
    <s v="Dana Operasional"/>
    <m/>
    <m/>
    <m/>
    <x v="0"/>
    <m/>
    <n v="132"/>
  </r>
  <r>
    <x v="132"/>
    <m/>
    <x v="3"/>
    <s v="Liabilitas Lancar"/>
    <s v="Utang"/>
    <s v="Utang Kantor"/>
    <m/>
    <m/>
    <s v="Dana Operasional"/>
    <m/>
    <m/>
    <m/>
    <x v="0"/>
    <m/>
    <n v="133"/>
  </r>
  <r>
    <x v="133"/>
    <m/>
    <x v="3"/>
    <s v="Liabilitas Lancar"/>
    <s v="Utang"/>
    <s v="Utang Lainnya"/>
    <m/>
    <m/>
    <s v="Dana Operasional"/>
    <m/>
    <m/>
    <m/>
    <x v="0"/>
    <m/>
    <n v="134"/>
  </r>
  <r>
    <x v="134"/>
    <m/>
    <x v="3"/>
    <s v="Liabilitas Lancar"/>
    <s v="Kas Pihak Lain"/>
    <s v="Kas RT"/>
    <m/>
    <m/>
    <s v="Dana Pihak Lain"/>
    <m/>
    <m/>
    <m/>
    <x v="0"/>
    <m/>
    <n v="135"/>
  </r>
  <r>
    <x v="135"/>
    <m/>
    <x v="3"/>
    <s v="Liabilitas Lancar"/>
    <s v="Kas Pihak Lain"/>
    <s v="Kas DKM"/>
    <m/>
    <m/>
    <s v="Dana Pihak Lain"/>
    <m/>
    <m/>
    <m/>
    <x v="0"/>
    <m/>
    <n v="136"/>
  </r>
  <r>
    <x v="136"/>
    <m/>
    <x v="3"/>
    <s v="Liabilitas Lancar"/>
    <s v="Kas Pihak Lain"/>
    <s v="Kas PKK"/>
    <m/>
    <m/>
    <s v="Dana Pihak Lain"/>
    <m/>
    <m/>
    <m/>
    <x v="0"/>
    <m/>
    <n v="137"/>
  </r>
  <r>
    <x v="137"/>
    <m/>
    <x v="4"/>
    <s v="Modal Awal"/>
    <m/>
    <m/>
    <m/>
    <m/>
    <m/>
    <m/>
    <m/>
    <m/>
    <x v="0"/>
    <m/>
    <n v="1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d v="2023-01-01T00:00:00"/>
    <x v="0"/>
    <n v="9000000"/>
    <x v="0"/>
    <n v="1"/>
    <x v="0"/>
    <n v="1"/>
    <n v="1"/>
    <n v="1"/>
    <x v="0"/>
    <x v="0"/>
    <x v="0"/>
    <x v="0"/>
    <x v="0"/>
    <x v="0"/>
    <x v="0"/>
    <x v="0"/>
  </r>
  <r>
    <d v="2023-01-23T00:00:00"/>
    <x v="1"/>
    <n v="2200000"/>
    <x v="0"/>
    <n v="1"/>
    <x v="0"/>
    <n v="4"/>
    <n v="4"/>
    <n v="23"/>
    <x v="0"/>
    <x v="0"/>
    <x v="0"/>
    <x v="0"/>
    <x v="0"/>
    <x v="1"/>
    <x v="1"/>
    <x v="0"/>
  </r>
  <r>
    <d v="2023-01-25T00:00:00"/>
    <x v="2"/>
    <n v="6400000"/>
    <x v="0"/>
    <n v="1"/>
    <x v="0"/>
    <n v="4"/>
    <n v="4"/>
    <n v="25"/>
    <x v="0"/>
    <x v="0"/>
    <x v="0"/>
    <x v="0"/>
    <x v="0"/>
    <x v="1"/>
    <x v="2"/>
    <x v="0"/>
  </r>
  <r>
    <d v="2023-01-25T00:00:00"/>
    <x v="3"/>
    <n v="5400000"/>
    <x v="0"/>
    <n v="1"/>
    <x v="0"/>
    <n v="4"/>
    <n v="4"/>
    <n v="25"/>
    <x v="0"/>
    <x v="0"/>
    <x v="0"/>
    <x v="0"/>
    <x v="0"/>
    <x v="1"/>
    <x v="3"/>
    <x v="0"/>
  </r>
  <r>
    <d v="2023-01-26T00:00:00"/>
    <x v="4"/>
    <n v="7400000"/>
    <x v="0"/>
    <n v="1"/>
    <x v="0"/>
    <n v="4"/>
    <n v="4"/>
    <n v="26"/>
    <x v="0"/>
    <x v="0"/>
    <x v="0"/>
    <x v="0"/>
    <x v="0"/>
    <x v="1"/>
    <x v="4"/>
    <x v="0"/>
  </r>
  <r>
    <d v="2023-01-26T00:00:00"/>
    <x v="5"/>
    <n v="3900000"/>
    <x v="0"/>
    <n v="1"/>
    <x v="0"/>
    <n v="4"/>
    <n v="4"/>
    <n v="26"/>
    <x v="0"/>
    <x v="0"/>
    <x v="0"/>
    <x v="0"/>
    <x v="0"/>
    <x v="1"/>
    <x v="5"/>
    <x v="1"/>
  </r>
  <r>
    <d v="2023-01-27T00:00:00"/>
    <x v="6"/>
    <n v="7100000"/>
    <x v="0"/>
    <n v="1"/>
    <x v="0"/>
    <n v="4"/>
    <n v="4"/>
    <n v="27"/>
    <x v="0"/>
    <x v="0"/>
    <x v="0"/>
    <x v="0"/>
    <x v="0"/>
    <x v="1"/>
    <x v="6"/>
    <x v="1"/>
  </r>
  <r>
    <d v="2023-01-28T00:00:00"/>
    <x v="7"/>
    <n v="400000"/>
    <x v="0"/>
    <n v="1"/>
    <x v="0"/>
    <n v="4"/>
    <n v="4"/>
    <n v="28"/>
    <x v="0"/>
    <x v="0"/>
    <x v="0"/>
    <x v="0"/>
    <x v="1"/>
    <x v="2"/>
    <x v="7"/>
    <x v="0"/>
  </r>
  <r>
    <d v="2023-01-28T00:00:00"/>
    <x v="8"/>
    <n v="2700000"/>
    <x v="0"/>
    <n v="1"/>
    <x v="0"/>
    <n v="4"/>
    <n v="4"/>
    <n v="28"/>
    <x v="0"/>
    <x v="0"/>
    <x v="0"/>
    <x v="0"/>
    <x v="0"/>
    <x v="1"/>
    <x v="8"/>
    <x v="0"/>
  </r>
  <r>
    <d v="2023-01-31T00:00:00"/>
    <x v="9"/>
    <n v="0"/>
    <x v="0"/>
    <n v="1"/>
    <x v="0"/>
    <n v="5"/>
    <n v="5"/>
    <n v="31"/>
    <x v="0"/>
    <x v="0"/>
    <x v="1"/>
    <x v="1"/>
    <x v="2"/>
    <x v="2"/>
    <x v="7"/>
    <x v="2"/>
  </r>
  <r>
    <d v="2023-01-31T00:00:00"/>
    <x v="10"/>
    <n v="0"/>
    <x v="0"/>
    <n v="1"/>
    <x v="0"/>
    <n v="5"/>
    <n v="5"/>
    <n v="31"/>
    <x v="0"/>
    <x v="0"/>
    <x v="0"/>
    <x v="2"/>
    <x v="3"/>
    <x v="2"/>
    <x v="7"/>
    <x v="3"/>
  </r>
  <r>
    <d v="2023-01-31T00:00:00"/>
    <x v="11"/>
    <n v="50000"/>
    <x v="0"/>
    <n v="1"/>
    <x v="0"/>
    <n v="5"/>
    <n v="5"/>
    <n v="31"/>
    <x v="0"/>
    <x v="0"/>
    <x v="1"/>
    <x v="3"/>
    <x v="4"/>
    <x v="2"/>
    <x v="7"/>
    <x v="4"/>
  </r>
  <r>
    <d v="2023-01-31T00:00:00"/>
    <x v="12"/>
    <n v="300000"/>
    <x v="0"/>
    <n v="1"/>
    <x v="0"/>
    <n v="5"/>
    <n v="5"/>
    <n v="31"/>
    <x v="0"/>
    <x v="0"/>
    <x v="1"/>
    <x v="3"/>
    <x v="5"/>
    <x v="2"/>
    <x v="7"/>
    <x v="4"/>
  </r>
  <r>
    <d v="2023-01-31T00:00:00"/>
    <x v="13"/>
    <n v="-125000"/>
    <x v="0"/>
    <n v="1"/>
    <x v="0"/>
    <n v="5"/>
    <n v="5"/>
    <n v="31"/>
    <x v="0"/>
    <x v="1"/>
    <x v="2"/>
    <x v="4"/>
    <x v="6"/>
    <x v="2"/>
    <x v="7"/>
    <x v="5"/>
  </r>
  <r>
    <d v="2023-01-31T00:00:00"/>
    <x v="14"/>
    <n v="0"/>
    <x v="0"/>
    <n v="1"/>
    <x v="0"/>
    <n v="5"/>
    <n v="5"/>
    <n v="31"/>
    <x v="0"/>
    <x v="1"/>
    <x v="2"/>
    <x v="4"/>
    <x v="7"/>
    <x v="2"/>
    <x v="7"/>
    <x v="5"/>
  </r>
  <r>
    <d v="2023-01-31T00:00:00"/>
    <x v="15"/>
    <n v="0"/>
    <x v="0"/>
    <n v="1"/>
    <x v="0"/>
    <n v="5"/>
    <n v="5"/>
    <n v="31"/>
    <x v="0"/>
    <x v="0"/>
    <x v="0"/>
    <x v="5"/>
    <x v="2"/>
    <x v="2"/>
    <x v="7"/>
    <x v="0"/>
  </r>
  <r>
    <d v="2023-01-31T00:00:00"/>
    <x v="16"/>
    <n v="400000"/>
    <x v="0"/>
    <n v="1"/>
    <x v="0"/>
    <n v="5"/>
    <n v="5"/>
    <n v="31"/>
    <x v="0"/>
    <x v="0"/>
    <x v="1"/>
    <x v="3"/>
    <x v="8"/>
    <x v="2"/>
    <x v="7"/>
    <x v="4"/>
  </r>
  <r>
    <d v="2023-01-31T00:00:00"/>
    <x v="17"/>
    <n v="0"/>
    <x v="0"/>
    <n v="1"/>
    <x v="0"/>
    <n v="5"/>
    <n v="5"/>
    <n v="31"/>
    <x v="0"/>
    <x v="0"/>
    <x v="0"/>
    <x v="2"/>
    <x v="9"/>
    <x v="3"/>
    <x v="7"/>
    <x v="3"/>
  </r>
  <r>
    <d v="2023-01-31T00:00:00"/>
    <x v="18"/>
    <n v="0"/>
    <x v="0"/>
    <n v="1"/>
    <x v="0"/>
    <n v="5"/>
    <n v="5"/>
    <n v="31"/>
    <x v="0"/>
    <x v="0"/>
    <x v="0"/>
    <x v="2"/>
    <x v="9"/>
    <x v="4"/>
    <x v="7"/>
    <x v="3"/>
  </r>
  <r>
    <d v="2023-01-31T00:00:00"/>
    <x v="19"/>
    <n v="1746800"/>
    <x v="0"/>
    <n v="1"/>
    <x v="0"/>
    <n v="5"/>
    <n v="5"/>
    <n v="31"/>
    <x v="0"/>
    <x v="0"/>
    <x v="0"/>
    <x v="0"/>
    <x v="0"/>
    <x v="1"/>
    <x v="9"/>
    <x v="1"/>
  </r>
  <r>
    <d v="2023-01-31T00:00:00"/>
    <x v="20"/>
    <n v="0"/>
    <x v="0"/>
    <n v="1"/>
    <x v="0"/>
    <n v="5"/>
    <n v="5"/>
    <n v="31"/>
    <x v="0"/>
    <x v="0"/>
    <x v="0"/>
    <x v="2"/>
    <x v="9"/>
    <x v="5"/>
    <x v="7"/>
    <x v="0"/>
  </r>
  <r>
    <d v="2023-01-31T00:00:00"/>
    <x v="21"/>
    <n v="0"/>
    <x v="0"/>
    <n v="1"/>
    <x v="0"/>
    <n v="5"/>
    <n v="5"/>
    <n v="31"/>
    <x v="0"/>
    <x v="0"/>
    <x v="0"/>
    <x v="2"/>
    <x v="9"/>
    <x v="6"/>
    <x v="7"/>
    <x v="3"/>
  </r>
  <r>
    <d v="2023-01-31T00:00:00"/>
    <x v="22"/>
    <n v="0"/>
    <x v="0"/>
    <n v="1"/>
    <x v="0"/>
    <n v="5"/>
    <n v="5"/>
    <n v="31"/>
    <x v="0"/>
    <x v="0"/>
    <x v="0"/>
    <x v="2"/>
    <x v="10"/>
    <x v="2"/>
    <x v="7"/>
    <x v="0"/>
  </r>
  <r>
    <d v="2023-01-31T00:00:00"/>
    <x v="23"/>
    <n v="0"/>
    <x v="0"/>
    <n v="1"/>
    <x v="0"/>
    <n v="5"/>
    <n v="5"/>
    <n v="31"/>
    <x v="0"/>
    <x v="0"/>
    <x v="0"/>
    <x v="2"/>
    <x v="11"/>
    <x v="7"/>
    <x v="7"/>
    <x v="3"/>
  </r>
  <r>
    <d v="2023-01-31T00:00:00"/>
    <x v="24"/>
    <n v="0"/>
    <x v="0"/>
    <n v="1"/>
    <x v="0"/>
    <n v="5"/>
    <n v="5"/>
    <n v="31"/>
    <x v="0"/>
    <x v="0"/>
    <x v="0"/>
    <x v="2"/>
    <x v="12"/>
    <x v="2"/>
    <x v="7"/>
    <x v="3"/>
  </r>
  <r>
    <d v="2023-01-31T00:00:00"/>
    <x v="25"/>
    <n v="-5000"/>
    <x v="0"/>
    <n v="1"/>
    <x v="0"/>
    <n v="5"/>
    <n v="5"/>
    <n v="31"/>
    <x v="0"/>
    <x v="1"/>
    <x v="2"/>
    <x v="6"/>
    <x v="13"/>
    <x v="8"/>
    <x v="7"/>
    <x v="1"/>
  </r>
  <r>
    <d v="2023-01-31T00:00:00"/>
    <x v="26"/>
    <n v="0"/>
    <x v="0"/>
    <n v="1"/>
    <x v="0"/>
    <n v="5"/>
    <n v="5"/>
    <n v="31"/>
    <x v="0"/>
    <x v="0"/>
    <x v="0"/>
    <x v="7"/>
    <x v="14"/>
    <x v="2"/>
    <x v="7"/>
    <x v="6"/>
  </r>
  <r>
    <d v="2023-01-31T00:00:00"/>
    <x v="27"/>
    <n v="-10000"/>
    <x v="0"/>
    <n v="1"/>
    <x v="0"/>
    <n v="5"/>
    <n v="5"/>
    <n v="31"/>
    <x v="0"/>
    <x v="1"/>
    <x v="2"/>
    <x v="6"/>
    <x v="13"/>
    <x v="9"/>
    <x v="7"/>
    <x v="1"/>
  </r>
  <r>
    <d v="2023-01-31T00:00:00"/>
    <x v="28"/>
    <n v="0"/>
    <x v="0"/>
    <n v="1"/>
    <x v="0"/>
    <n v="5"/>
    <n v="5"/>
    <n v="31"/>
    <x v="0"/>
    <x v="0"/>
    <x v="0"/>
    <x v="2"/>
    <x v="11"/>
    <x v="10"/>
    <x v="7"/>
    <x v="3"/>
  </r>
  <r>
    <d v="2023-01-31T00:00:00"/>
    <x v="29"/>
    <n v="-255000"/>
    <x v="0"/>
    <n v="1"/>
    <x v="0"/>
    <n v="5"/>
    <n v="5"/>
    <n v="31"/>
    <x v="0"/>
    <x v="1"/>
    <x v="2"/>
    <x v="6"/>
    <x v="13"/>
    <x v="11"/>
    <x v="7"/>
    <x v="1"/>
  </r>
  <r>
    <d v="2023-01-31T00:00:00"/>
    <x v="30"/>
    <n v="0"/>
    <x v="0"/>
    <n v="1"/>
    <x v="0"/>
    <n v="5"/>
    <n v="5"/>
    <n v="31"/>
    <x v="0"/>
    <x v="0"/>
    <x v="1"/>
    <x v="8"/>
    <x v="2"/>
    <x v="2"/>
    <x v="7"/>
    <x v="2"/>
  </r>
  <r>
    <d v="2023-01-31T00:00:00"/>
    <x v="31"/>
    <n v="-5000"/>
    <x v="0"/>
    <n v="1"/>
    <x v="0"/>
    <n v="5"/>
    <n v="5"/>
    <n v="31"/>
    <x v="0"/>
    <x v="1"/>
    <x v="2"/>
    <x v="6"/>
    <x v="13"/>
    <x v="12"/>
    <x v="7"/>
    <x v="1"/>
  </r>
  <r>
    <d v="2023-01-31T00:00:00"/>
    <x v="32"/>
    <n v="0"/>
    <x v="0"/>
    <n v="1"/>
    <x v="0"/>
    <n v="5"/>
    <n v="5"/>
    <n v="31"/>
    <x v="0"/>
    <x v="0"/>
    <x v="0"/>
    <x v="7"/>
    <x v="15"/>
    <x v="2"/>
    <x v="7"/>
    <x v="6"/>
  </r>
  <r>
    <d v="2023-01-31T00:00:00"/>
    <x v="33"/>
    <n v="0"/>
    <x v="0"/>
    <n v="1"/>
    <x v="0"/>
    <n v="5"/>
    <n v="5"/>
    <n v="31"/>
    <x v="0"/>
    <x v="1"/>
    <x v="2"/>
    <x v="6"/>
    <x v="16"/>
    <x v="2"/>
    <x v="7"/>
    <x v="1"/>
  </r>
  <r>
    <d v="2023-01-31T00:00:00"/>
    <x v="34"/>
    <n v="0"/>
    <x v="0"/>
    <n v="1"/>
    <x v="0"/>
    <n v="5"/>
    <n v="5"/>
    <n v="31"/>
    <x v="0"/>
    <x v="1"/>
    <x v="2"/>
    <x v="6"/>
    <x v="17"/>
    <x v="2"/>
    <x v="7"/>
    <x v="1"/>
  </r>
  <r>
    <d v="2023-01-31T00:00:00"/>
    <x v="35"/>
    <n v="0"/>
    <x v="0"/>
    <n v="1"/>
    <x v="0"/>
    <n v="5"/>
    <n v="5"/>
    <n v="31"/>
    <x v="0"/>
    <x v="1"/>
    <x v="2"/>
    <x v="4"/>
    <x v="18"/>
    <x v="2"/>
    <x v="7"/>
    <x v="5"/>
  </r>
  <r>
    <d v="2023-01-31T00:00:00"/>
    <x v="36"/>
    <n v="0"/>
    <x v="0"/>
    <n v="1"/>
    <x v="0"/>
    <n v="5"/>
    <n v="5"/>
    <n v="31"/>
    <x v="0"/>
    <x v="1"/>
    <x v="2"/>
    <x v="6"/>
    <x v="19"/>
    <x v="2"/>
    <x v="7"/>
    <x v="1"/>
  </r>
  <r>
    <d v="2023-01-31T00:00:00"/>
    <x v="37"/>
    <n v="-5000"/>
    <x v="0"/>
    <n v="1"/>
    <x v="0"/>
    <n v="5"/>
    <n v="5"/>
    <n v="31"/>
    <x v="0"/>
    <x v="1"/>
    <x v="2"/>
    <x v="6"/>
    <x v="13"/>
    <x v="13"/>
    <x v="7"/>
    <x v="1"/>
  </r>
  <r>
    <d v="2023-01-31T00:00:00"/>
    <x v="38"/>
    <n v="0"/>
    <x v="0"/>
    <n v="1"/>
    <x v="0"/>
    <n v="5"/>
    <n v="5"/>
    <n v="31"/>
    <x v="0"/>
    <x v="0"/>
    <x v="1"/>
    <x v="9"/>
    <x v="2"/>
    <x v="2"/>
    <x v="7"/>
    <x v="7"/>
  </r>
  <r>
    <d v="2023-01-31T00:00:00"/>
    <x v="39"/>
    <n v="350000000"/>
    <x v="0"/>
    <n v="1"/>
    <x v="0"/>
    <n v="5"/>
    <n v="5"/>
    <n v="31"/>
    <x v="0"/>
    <x v="0"/>
    <x v="1"/>
    <x v="10"/>
    <x v="2"/>
    <x v="2"/>
    <x v="7"/>
    <x v="2"/>
  </r>
  <r>
    <d v="2023-01-31T00:00:00"/>
    <x v="40"/>
    <n v="6000000"/>
    <x v="0"/>
    <n v="1"/>
    <x v="0"/>
    <n v="5"/>
    <n v="5"/>
    <n v="31"/>
    <x v="0"/>
    <x v="0"/>
    <x v="1"/>
    <x v="11"/>
    <x v="2"/>
    <x v="2"/>
    <x v="7"/>
    <x v="2"/>
  </r>
  <r>
    <d v="2023-02-07T00:00:00"/>
    <x v="8"/>
    <n v="2695000"/>
    <x v="0"/>
    <n v="1"/>
    <x v="1"/>
    <n v="6"/>
    <n v="2"/>
    <n v="7"/>
    <x v="1"/>
    <x v="0"/>
    <x v="0"/>
    <x v="0"/>
    <x v="0"/>
    <x v="1"/>
    <x v="8"/>
    <x v="0"/>
  </r>
  <r>
    <d v="2023-02-07T00:00:00"/>
    <x v="3"/>
    <n v="5395000"/>
    <x v="0"/>
    <n v="1"/>
    <x v="1"/>
    <n v="6"/>
    <n v="2"/>
    <n v="7"/>
    <x v="1"/>
    <x v="0"/>
    <x v="0"/>
    <x v="0"/>
    <x v="0"/>
    <x v="1"/>
    <x v="3"/>
    <x v="0"/>
  </r>
  <r>
    <d v="2023-02-07T00:00:00"/>
    <x v="1"/>
    <n v="2195000"/>
    <x v="0"/>
    <n v="1"/>
    <x v="1"/>
    <n v="6"/>
    <n v="2"/>
    <n v="7"/>
    <x v="1"/>
    <x v="0"/>
    <x v="0"/>
    <x v="0"/>
    <x v="0"/>
    <x v="1"/>
    <x v="1"/>
    <x v="0"/>
  </r>
  <r>
    <d v="2023-02-25T00:00:00"/>
    <x v="0"/>
    <n v="9250000"/>
    <x v="0"/>
    <n v="1"/>
    <x v="1"/>
    <n v="8"/>
    <n v="4"/>
    <n v="25"/>
    <x v="1"/>
    <x v="0"/>
    <x v="0"/>
    <x v="0"/>
    <x v="0"/>
    <x v="0"/>
    <x v="0"/>
    <x v="0"/>
  </r>
  <r>
    <d v="2023-02-26T00:00:00"/>
    <x v="5"/>
    <n v="3445000"/>
    <x v="0"/>
    <n v="1"/>
    <x v="1"/>
    <n v="9"/>
    <n v="5"/>
    <n v="26"/>
    <x v="1"/>
    <x v="0"/>
    <x v="0"/>
    <x v="0"/>
    <x v="0"/>
    <x v="1"/>
    <x v="5"/>
    <x v="1"/>
  </r>
  <r>
    <d v="2023-02-26T00:00:00"/>
    <x v="6"/>
    <n v="6150000"/>
    <x v="0"/>
    <n v="1"/>
    <x v="1"/>
    <n v="9"/>
    <n v="5"/>
    <n v="26"/>
    <x v="1"/>
    <x v="0"/>
    <x v="0"/>
    <x v="0"/>
    <x v="0"/>
    <x v="1"/>
    <x v="6"/>
    <x v="1"/>
  </r>
  <r>
    <d v="2023-02-28T00:00:00"/>
    <x v="9"/>
    <n v="0"/>
    <x v="0"/>
    <n v="1"/>
    <x v="1"/>
    <n v="9"/>
    <n v="5"/>
    <n v="28"/>
    <x v="1"/>
    <x v="0"/>
    <x v="1"/>
    <x v="1"/>
    <x v="2"/>
    <x v="2"/>
    <x v="7"/>
    <x v="2"/>
  </r>
  <r>
    <d v="2023-02-28T00:00:00"/>
    <x v="10"/>
    <n v="0"/>
    <x v="0"/>
    <n v="1"/>
    <x v="1"/>
    <n v="9"/>
    <n v="5"/>
    <n v="28"/>
    <x v="1"/>
    <x v="0"/>
    <x v="0"/>
    <x v="2"/>
    <x v="3"/>
    <x v="2"/>
    <x v="7"/>
    <x v="3"/>
  </r>
  <r>
    <d v="2023-02-28T00:00:00"/>
    <x v="11"/>
    <n v="100000"/>
    <x v="0"/>
    <n v="1"/>
    <x v="1"/>
    <n v="9"/>
    <n v="5"/>
    <n v="28"/>
    <x v="1"/>
    <x v="0"/>
    <x v="1"/>
    <x v="3"/>
    <x v="4"/>
    <x v="2"/>
    <x v="7"/>
    <x v="4"/>
  </r>
  <r>
    <d v="2023-02-28T00:00:00"/>
    <x v="12"/>
    <n v="600000"/>
    <x v="0"/>
    <n v="1"/>
    <x v="1"/>
    <n v="9"/>
    <n v="5"/>
    <n v="28"/>
    <x v="1"/>
    <x v="0"/>
    <x v="1"/>
    <x v="3"/>
    <x v="5"/>
    <x v="2"/>
    <x v="7"/>
    <x v="4"/>
  </r>
  <r>
    <d v="2023-02-28T00:00:00"/>
    <x v="13"/>
    <n v="-125000"/>
    <x v="0"/>
    <n v="1"/>
    <x v="1"/>
    <n v="9"/>
    <n v="5"/>
    <n v="28"/>
    <x v="1"/>
    <x v="1"/>
    <x v="2"/>
    <x v="4"/>
    <x v="6"/>
    <x v="2"/>
    <x v="7"/>
    <x v="5"/>
  </r>
  <r>
    <d v="2023-02-28T00:00:00"/>
    <x v="14"/>
    <n v="0"/>
    <x v="0"/>
    <n v="1"/>
    <x v="1"/>
    <n v="9"/>
    <n v="5"/>
    <n v="28"/>
    <x v="1"/>
    <x v="1"/>
    <x v="2"/>
    <x v="4"/>
    <x v="7"/>
    <x v="2"/>
    <x v="7"/>
    <x v="5"/>
  </r>
  <r>
    <d v="2023-02-28T00:00:00"/>
    <x v="15"/>
    <n v="0"/>
    <x v="0"/>
    <n v="1"/>
    <x v="1"/>
    <n v="9"/>
    <n v="5"/>
    <n v="28"/>
    <x v="1"/>
    <x v="0"/>
    <x v="0"/>
    <x v="5"/>
    <x v="2"/>
    <x v="2"/>
    <x v="7"/>
    <x v="0"/>
  </r>
  <r>
    <d v="2023-02-28T00:00:00"/>
    <x v="16"/>
    <n v="800000"/>
    <x v="0"/>
    <n v="1"/>
    <x v="1"/>
    <n v="9"/>
    <n v="5"/>
    <n v="28"/>
    <x v="1"/>
    <x v="0"/>
    <x v="1"/>
    <x v="3"/>
    <x v="8"/>
    <x v="2"/>
    <x v="7"/>
    <x v="4"/>
  </r>
  <r>
    <d v="2023-02-28T00:00:00"/>
    <x v="22"/>
    <n v="0"/>
    <x v="0"/>
    <n v="1"/>
    <x v="1"/>
    <n v="9"/>
    <n v="5"/>
    <n v="28"/>
    <x v="1"/>
    <x v="0"/>
    <x v="0"/>
    <x v="2"/>
    <x v="10"/>
    <x v="2"/>
    <x v="7"/>
    <x v="0"/>
  </r>
  <r>
    <d v="2023-02-28T00:00:00"/>
    <x v="20"/>
    <n v="0"/>
    <x v="0"/>
    <n v="1"/>
    <x v="1"/>
    <n v="9"/>
    <n v="5"/>
    <n v="28"/>
    <x v="1"/>
    <x v="0"/>
    <x v="0"/>
    <x v="2"/>
    <x v="9"/>
    <x v="5"/>
    <x v="7"/>
    <x v="0"/>
  </r>
  <r>
    <d v="2023-02-28T00:00:00"/>
    <x v="17"/>
    <n v="0"/>
    <x v="0"/>
    <n v="1"/>
    <x v="1"/>
    <n v="9"/>
    <n v="5"/>
    <n v="28"/>
    <x v="1"/>
    <x v="0"/>
    <x v="0"/>
    <x v="2"/>
    <x v="9"/>
    <x v="3"/>
    <x v="7"/>
    <x v="3"/>
  </r>
  <r>
    <d v="2023-02-28T00:00:00"/>
    <x v="19"/>
    <n v="3469100"/>
    <x v="0"/>
    <n v="1"/>
    <x v="1"/>
    <n v="9"/>
    <n v="5"/>
    <n v="28"/>
    <x v="1"/>
    <x v="0"/>
    <x v="0"/>
    <x v="0"/>
    <x v="0"/>
    <x v="1"/>
    <x v="9"/>
    <x v="1"/>
  </r>
  <r>
    <d v="2023-02-28T00:00:00"/>
    <x v="7"/>
    <n v="1400000"/>
    <x v="0"/>
    <n v="1"/>
    <x v="1"/>
    <n v="9"/>
    <n v="5"/>
    <n v="28"/>
    <x v="1"/>
    <x v="0"/>
    <x v="0"/>
    <x v="0"/>
    <x v="1"/>
    <x v="2"/>
    <x v="7"/>
    <x v="0"/>
  </r>
  <r>
    <d v="2023-02-28T00:00:00"/>
    <x v="24"/>
    <n v="0"/>
    <x v="0"/>
    <n v="1"/>
    <x v="1"/>
    <n v="9"/>
    <n v="5"/>
    <n v="28"/>
    <x v="1"/>
    <x v="0"/>
    <x v="0"/>
    <x v="2"/>
    <x v="12"/>
    <x v="2"/>
    <x v="7"/>
    <x v="3"/>
  </r>
  <r>
    <d v="2023-02-28T00:00:00"/>
    <x v="21"/>
    <n v="0"/>
    <x v="0"/>
    <n v="1"/>
    <x v="1"/>
    <n v="9"/>
    <n v="5"/>
    <n v="28"/>
    <x v="1"/>
    <x v="0"/>
    <x v="0"/>
    <x v="2"/>
    <x v="9"/>
    <x v="6"/>
    <x v="7"/>
    <x v="3"/>
  </r>
  <r>
    <d v="2023-02-28T00:00:00"/>
    <x v="18"/>
    <n v="0"/>
    <x v="0"/>
    <n v="1"/>
    <x v="1"/>
    <n v="9"/>
    <n v="5"/>
    <n v="28"/>
    <x v="1"/>
    <x v="0"/>
    <x v="0"/>
    <x v="2"/>
    <x v="9"/>
    <x v="4"/>
    <x v="7"/>
    <x v="3"/>
  </r>
  <r>
    <d v="2023-02-28T00:00:00"/>
    <x v="23"/>
    <n v="0"/>
    <x v="0"/>
    <n v="1"/>
    <x v="1"/>
    <n v="9"/>
    <n v="5"/>
    <n v="28"/>
    <x v="1"/>
    <x v="0"/>
    <x v="0"/>
    <x v="2"/>
    <x v="11"/>
    <x v="7"/>
    <x v="7"/>
    <x v="3"/>
  </r>
  <r>
    <d v="2023-02-28T00:00:00"/>
    <x v="35"/>
    <n v="-200000"/>
    <x v="0"/>
    <n v="1"/>
    <x v="1"/>
    <n v="9"/>
    <n v="5"/>
    <n v="28"/>
    <x v="1"/>
    <x v="1"/>
    <x v="2"/>
    <x v="4"/>
    <x v="18"/>
    <x v="2"/>
    <x v="7"/>
    <x v="5"/>
  </r>
  <r>
    <d v="2023-02-28T00:00:00"/>
    <x v="30"/>
    <n v="0"/>
    <x v="0"/>
    <n v="1"/>
    <x v="1"/>
    <n v="9"/>
    <n v="5"/>
    <n v="28"/>
    <x v="1"/>
    <x v="0"/>
    <x v="1"/>
    <x v="8"/>
    <x v="2"/>
    <x v="2"/>
    <x v="7"/>
    <x v="2"/>
  </r>
  <r>
    <d v="2023-02-28T00:00:00"/>
    <x v="37"/>
    <n v="-5000"/>
    <x v="0"/>
    <n v="1"/>
    <x v="1"/>
    <n v="9"/>
    <n v="5"/>
    <n v="28"/>
    <x v="1"/>
    <x v="1"/>
    <x v="2"/>
    <x v="6"/>
    <x v="13"/>
    <x v="13"/>
    <x v="7"/>
    <x v="1"/>
  </r>
  <r>
    <d v="2023-02-28T00:00:00"/>
    <x v="32"/>
    <n v="0"/>
    <x v="0"/>
    <n v="1"/>
    <x v="1"/>
    <n v="9"/>
    <n v="5"/>
    <n v="28"/>
    <x v="1"/>
    <x v="0"/>
    <x v="0"/>
    <x v="7"/>
    <x v="15"/>
    <x v="2"/>
    <x v="7"/>
    <x v="6"/>
  </r>
  <r>
    <d v="2023-02-28T00:00:00"/>
    <x v="29"/>
    <n v="-255000"/>
    <x v="0"/>
    <n v="1"/>
    <x v="1"/>
    <n v="9"/>
    <n v="5"/>
    <n v="28"/>
    <x v="1"/>
    <x v="1"/>
    <x v="2"/>
    <x v="6"/>
    <x v="13"/>
    <x v="11"/>
    <x v="7"/>
    <x v="1"/>
  </r>
  <r>
    <d v="2023-02-28T00:00:00"/>
    <x v="31"/>
    <n v="-1105000"/>
    <x v="0"/>
    <n v="1"/>
    <x v="1"/>
    <n v="9"/>
    <n v="5"/>
    <n v="28"/>
    <x v="1"/>
    <x v="1"/>
    <x v="2"/>
    <x v="6"/>
    <x v="13"/>
    <x v="12"/>
    <x v="7"/>
    <x v="1"/>
  </r>
  <r>
    <d v="2023-02-28T00:00:00"/>
    <x v="25"/>
    <n v="-5000"/>
    <x v="0"/>
    <n v="1"/>
    <x v="1"/>
    <n v="9"/>
    <n v="5"/>
    <n v="28"/>
    <x v="1"/>
    <x v="1"/>
    <x v="2"/>
    <x v="6"/>
    <x v="13"/>
    <x v="8"/>
    <x v="7"/>
    <x v="1"/>
  </r>
  <r>
    <d v="2023-02-28T00:00:00"/>
    <x v="2"/>
    <n v="6400000"/>
    <x v="0"/>
    <n v="1"/>
    <x v="1"/>
    <n v="9"/>
    <n v="5"/>
    <n v="28"/>
    <x v="1"/>
    <x v="0"/>
    <x v="0"/>
    <x v="0"/>
    <x v="0"/>
    <x v="1"/>
    <x v="2"/>
    <x v="0"/>
  </r>
  <r>
    <d v="2023-02-28T00:00:00"/>
    <x v="4"/>
    <n v="7400000"/>
    <x v="0"/>
    <n v="1"/>
    <x v="1"/>
    <n v="9"/>
    <n v="5"/>
    <n v="28"/>
    <x v="1"/>
    <x v="0"/>
    <x v="0"/>
    <x v="0"/>
    <x v="0"/>
    <x v="1"/>
    <x v="4"/>
    <x v="0"/>
  </r>
  <r>
    <d v="2023-02-28T00:00:00"/>
    <x v="27"/>
    <n v="-10000"/>
    <x v="0"/>
    <n v="1"/>
    <x v="1"/>
    <n v="9"/>
    <n v="5"/>
    <n v="28"/>
    <x v="1"/>
    <x v="1"/>
    <x v="2"/>
    <x v="6"/>
    <x v="13"/>
    <x v="9"/>
    <x v="7"/>
    <x v="1"/>
  </r>
  <r>
    <d v="2023-02-28T00:00:00"/>
    <x v="34"/>
    <n v="0"/>
    <x v="0"/>
    <n v="1"/>
    <x v="1"/>
    <n v="9"/>
    <n v="5"/>
    <n v="28"/>
    <x v="1"/>
    <x v="1"/>
    <x v="2"/>
    <x v="6"/>
    <x v="17"/>
    <x v="2"/>
    <x v="7"/>
    <x v="1"/>
  </r>
  <r>
    <d v="2023-02-28T00:00:00"/>
    <x v="39"/>
    <n v="350000000"/>
    <x v="0"/>
    <n v="1"/>
    <x v="1"/>
    <n v="9"/>
    <n v="5"/>
    <n v="28"/>
    <x v="1"/>
    <x v="0"/>
    <x v="1"/>
    <x v="10"/>
    <x v="2"/>
    <x v="2"/>
    <x v="7"/>
    <x v="2"/>
  </r>
  <r>
    <d v="2023-02-28T00:00:00"/>
    <x v="36"/>
    <n v="0"/>
    <x v="0"/>
    <n v="1"/>
    <x v="1"/>
    <n v="9"/>
    <n v="5"/>
    <n v="28"/>
    <x v="1"/>
    <x v="1"/>
    <x v="2"/>
    <x v="6"/>
    <x v="19"/>
    <x v="2"/>
    <x v="7"/>
    <x v="1"/>
  </r>
  <r>
    <d v="2023-02-28T00:00:00"/>
    <x v="33"/>
    <n v="0"/>
    <x v="0"/>
    <n v="1"/>
    <x v="1"/>
    <n v="9"/>
    <n v="5"/>
    <n v="28"/>
    <x v="1"/>
    <x v="1"/>
    <x v="2"/>
    <x v="6"/>
    <x v="16"/>
    <x v="2"/>
    <x v="7"/>
    <x v="1"/>
  </r>
  <r>
    <d v="2023-02-28T00:00:00"/>
    <x v="28"/>
    <n v="0"/>
    <x v="0"/>
    <n v="1"/>
    <x v="1"/>
    <n v="9"/>
    <n v="5"/>
    <n v="28"/>
    <x v="1"/>
    <x v="0"/>
    <x v="0"/>
    <x v="2"/>
    <x v="11"/>
    <x v="10"/>
    <x v="7"/>
    <x v="3"/>
  </r>
  <r>
    <d v="2023-02-28T00:00:00"/>
    <x v="26"/>
    <n v="0"/>
    <x v="0"/>
    <n v="1"/>
    <x v="1"/>
    <n v="9"/>
    <n v="5"/>
    <n v="28"/>
    <x v="1"/>
    <x v="0"/>
    <x v="0"/>
    <x v="7"/>
    <x v="14"/>
    <x v="2"/>
    <x v="7"/>
    <x v="6"/>
  </r>
  <r>
    <d v="2023-02-28T00:00:00"/>
    <x v="40"/>
    <n v="6000000"/>
    <x v="0"/>
    <n v="1"/>
    <x v="1"/>
    <n v="9"/>
    <n v="5"/>
    <n v="28"/>
    <x v="1"/>
    <x v="0"/>
    <x v="1"/>
    <x v="11"/>
    <x v="2"/>
    <x v="2"/>
    <x v="7"/>
    <x v="2"/>
  </r>
  <r>
    <d v="2023-02-28T00:00:00"/>
    <x v="38"/>
    <n v="0"/>
    <x v="0"/>
    <n v="1"/>
    <x v="1"/>
    <n v="9"/>
    <n v="5"/>
    <n v="28"/>
    <x v="1"/>
    <x v="0"/>
    <x v="1"/>
    <x v="9"/>
    <x v="2"/>
    <x v="2"/>
    <x v="7"/>
    <x v="7"/>
  </r>
  <r>
    <d v="2023-03-25T00:00:00"/>
    <x v="8"/>
    <n v="3090000"/>
    <x v="0"/>
    <n v="1"/>
    <x v="2"/>
    <n v="12"/>
    <n v="4"/>
    <n v="25"/>
    <x v="2"/>
    <x v="0"/>
    <x v="0"/>
    <x v="0"/>
    <x v="0"/>
    <x v="1"/>
    <x v="8"/>
    <x v="0"/>
  </r>
  <r>
    <d v="2023-03-26T00:00:00"/>
    <x v="3"/>
    <n v="4590000"/>
    <x v="0"/>
    <n v="1"/>
    <x v="2"/>
    <n v="13"/>
    <n v="5"/>
    <n v="26"/>
    <x v="2"/>
    <x v="0"/>
    <x v="0"/>
    <x v="0"/>
    <x v="0"/>
    <x v="1"/>
    <x v="3"/>
    <x v="0"/>
  </r>
  <r>
    <d v="2023-03-26T00:00:00"/>
    <x v="5"/>
    <n v="3390000"/>
    <x v="0"/>
    <n v="1"/>
    <x v="2"/>
    <n v="13"/>
    <n v="5"/>
    <n v="26"/>
    <x v="2"/>
    <x v="0"/>
    <x v="0"/>
    <x v="0"/>
    <x v="0"/>
    <x v="1"/>
    <x v="5"/>
    <x v="1"/>
  </r>
  <r>
    <d v="2023-03-27T00:00:00"/>
    <x v="2"/>
    <n v="6750000"/>
    <x v="0"/>
    <n v="1"/>
    <x v="2"/>
    <n v="13"/>
    <n v="5"/>
    <n v="27"/>
    <x v="2"/>
    <x v="0"/>
    <x v="0"/>
    <x v="0"/>
    <x v="0"/>
    <x v="1"/>
    <x v="2"/>
    <x v="0"/>
  </r>
  <r>
    <d v="2023-03-28T00:00:00"/>
    <x v="4"/>
    <n v="7600000"/>
    <x v="0"/>
    <n v="1"/>
    <x v="2"/>
    <n v="13"/>
    <n v="5"/>
    <n v="28"/>
    <x v="2"/>
    <x v="0"/>
    <x v="0"/>
    <x v="0"/>
    <x v="0"/>
    <x v="1"/>
    <x v="4"/>
    <x v="0"/>
  </r>
  <r>
    <d v="2023-03-28T00:00:00"/>
    <x v="6"/>
    <n v="5100000"/>
    <x v="0"/>
    <n v="1"/>
    <x v="2"/>
    <n v="13"/>
    <n v="5"/>
    <n v="28"/>
    <x v="2"/>
    <x v="0"/>
    <x v="0"/>
    <x v="0"/>
    <x v="0"/>
    <x v="1"/>
    <x v="6"/>
    <x v="1"/>
  </r>
  <r>
    <d v="2023-03-28T00:00:00"/>
    <x v="1"/>
    <n v="2190000"/>
    <x v="0"/>
    <n v="1"/>
    <x v="2"/>
    <n v="13"/>
    <n v="5"/>
    <n v="28"/>
    <x v="2"/>
    <x v="0"/>
    <x v="0"/>
    <x v="0"/>
    <x v="0"/>
    <x v="1"/>
    <x v="1"/>
    <x v="0"/>
  </r>
  <r>
    <d v="2023-03-28T00:00:00"/>
    <x v="7"/>
    <n v="2200000"/>
    <x v="0"/>
    <n v="1"/>
    <x v="2"/>
    <n v="13"/>
    <n v="5"/>
    <n v="28"/>
    <x v="2"/>
    <x v="0"/>
    <x v="0"/>
    <x v="0"/>
    <x v="1"/>
    <x v="2"/>
    <x v="7"/>
    <x v="0"/>
  </r>
  <r>
    <d v="2023-03-30T00:00:00"/>
    <x v="0"/>
    <n v="8850000"/>
    <x v="0"/>
    <n v="1"/>
    <x v="2"/>
    <n v="13"/>
    <n v="5"/>
    <n v="30"/>
    <x v="2"/>
    <x v="0"/>
    <x v="0"/>
    <x v="0"/>
    <x v="0"/>
    <x v="0"/>
    <x v="0"/>
    <x v="0"/>
  </r>
  <r>
    <d v="2023-03-31T00:00:00"/>
    <x v="9"/>
    <n v="0"/>
    <x v="0"/>
    <n v="1"/>
    <x v="2"/>
    <n v="13"/>
    <n v="5"/>
    <n v="31"/>
    <x v="2"/>
    <x v="0"/>
    <x v="1"/>
    <x v="1"/>
    <x v="2"/>
    <x v="2"/>
    <x v="7"/>
    <x v="2"/>
  </r>
  <r>
    <d v="2023-03-31T00:00:00"/>
    <x v="10"/>
    <n v="0"/>
    <x v="0"/>
    <n v="1"/>
    <x v="2"/>
    <n v="13"/>
    <n v="5"/>
    <n v="31"/>
    <x v="2"/>
    <x v="0"/>
    <x v="0"/>
    <x v="2"/>
    <x v="3"/>
    <x v="2"/>
    <x v="7"/>
    <x v="3"/>
  </r>
  <r>
    <d v="2023-03-31T00:00:00"/>
    <x v="11"/>
    <n v="150000"/>
    <x v="0"/>
    <n v="1"/>
    <x v="2"/>
    <n v="13"/>
    <n v="5"/>
    <n v="31"/>
    <x v="2"/>
    <x v="0"/>
    <x v="1"/>
    <x v="3"/>
    <x v="4"/>
    <x v="2"/>
    <x v="7"/>
    <x v="4"/>
  </r>
  <r>
    <d v="2023-03-31T00:00:00"/>
    <x v="12"/>
    <n v="900000"/>
    <x v="0"/>
    <n v="1"/>
    <x v="2"/>
    <n v="13"/>
    <n v="5"/>
    <n v="31"/>
    <x v="2"/>
    <x v="0"/>
    <x v="1"/>
    <x v="3"/>
    <x v="5"/>
    <x v="2"/>
    <x v="7"/>
    <x v="4"/>
  </r>
  <r>
    <d v="2023-03-31T00:00:00"/>
    <x v="13"/>
    <n v="-125000"/>
    <x v="0"/>
    <n v="1"/>
    <x v="2"/>
    <n v="13"/>
    <n v="5"/>
    <n v="31"/>
    <x v="2"/>
    <x v="1"/>
    <x v="2"/>
    <x v="4"/>
    <x v="6"/>
    <x v="2"/>
    <x v="7"/>
    <x v="5"/>
  </r>
  <r>
    <d v="2023-03-31T00:00:00"/>
    <x v="14"/>
    <n v="0"/>
    <x v="0"/>
    <n v="1"/>
    <x v="2"/>
    <n v="13"/>
    <n v="5"/>
    <n v="31"/>
    <x v="2"/>
    <x v="1"/>
    <x v="2"/>
    <x v="4"/>
    <x v="7"/>
    <x v="2"/>
    <x v="7"/>
    <x v="5"/>
  </r>
  <r>
    <d v="2023-03-31T00:00:00"/>
    <x v="15"/>
    <n v="1000000"/>
    <x v="0"/>
    <n v="1"/>
    <x v="2"/>
    <n v="13"/>
    <n v="5"/>
    <n v="31"/>
    <x v="2"/>
    <x v="0"/>
    <x v="0"/>
    <x v="5"/>
    <x v="2"/>
    <x v="2"/>
    <x v="7"/>
    <x v="0"/>
  </r>
  <r>
    <d v="2023-03-31T00:00:00"/>
    <x v="16"/>
    <n v="1200000"/>
    <x v="0"/>
    <n v="1"/>
    <x v="2"/>
    <n v="13"/>
    <n v="5"/>
    <n v="31"/>
    <x v="2"/>
    <x v="0"/>
    <x v="1"/>
    <x v="3"/>
    <x v="8"/>
    <x v="2"/>
    <x v="7"/>
    <x v="4"/>
  </r>
  <r>
    <d v="2023-03-31T00:00:00"/>
    <x v="17"/>
    <n v="0"/>
    <x v="0"/>
    <n v="1"/>
    <x v="2"/>
    <n v="13"/>
    <n v="5"/>
    <n v="31"/>
    <x v="2"/>
    <x v="0"/>
    <x v="0"/>
    <x v="2"/>
    <x v="9"/>
    <x v="3"/>
    <x v="7"/>
    <x v="3"/>
  </r>
  <r>
    <d v="2023-03-31T00:00:00"/>
    <x v="18"/>
    <n v="0"/>
    <x v="0"/>
    <n v="1"/>
    <x v="2"/>
    <n v="13"/>
    <n v="5"/>
    <n v="31"/>
    <x v="2"/>
    <x v="0"/>
    <x v="0"/>
    <x v="2"/>
    <x v="9"/>
    <x v="4"/>
    <x v="7"/>
    <x v="3"/>
  </r>
  <r>
    <d v="2023-03-31T00:00:00"/>
    <x v="19"/>
    <n v="3052671"/>
    <x v="0"/>
    <n v="1"/>
    <x v="2"/>
    <n v="13"/>
    <n v="5"/>
    <n v="31"/>
    <x v="2"/>
    <x v="0"/>
    <x v="0"/>
    <x v="0"/>
    <x v="0"/>
    <x v="1"/>
    <x v="9"/>
    <x v="1"/>
  </r>
  <r>
    <d v="2023-03-31T00:00:00"/>
    <x v="20"/>
    <n v="0"/>
    <x v="0"/>
    <n v="1"/>
    <x v="2"/>
    <n v="13"/>
    <n v="5"/>
    <n v="31"/>
    <x v="2"/>
    <x v="0"/>
    <x v="0"/>
    <x v="2"/>
    <x v="9"/>
    <x v="5"/>
    <x v="7"/>
    <x v="0"/>
  </r>
  <r>
    <d v="2023-03-31T00:00:00"/>
    <x v="21"/>
    <n v="0"/>
    <x v="0"/>
    <n v="1"/>
    <x v="2"/>
    <n v="13"/>
    <n v="5"/>
    <n v="31"/>
    <x v="2"/>
    <x v="0"/>
    <x v="0"/>
    <x v="2"/>
    <x v="9"/>
    <x v="6"/>
    <x v="7"/>
    <x v="3"/>
  </r>
  <r>
    <d v="2023-03-31T00:00:00"/>
    <x v="22"/>
    <n v="1000000"/>
    <x v="0"/>
    <n v="1"/>
    <x v="2"/>
    <n v="13"/>
    <n v="5"/>
    <n v="31"/>
    <x v="2"/>
    <x v="0"/>
    <x v="0"/>
    <x v="2"/>
    <x v="10"/>
    <x v="2"/>
    <x v="7"/>
    <x v="0"/>
  </r>
  <r>
    <d v="2023-03-31T00:00:00"/>
    <x v="23"/>
    <n v="0"/>
    <x v="0"/>
    <n v="1"/>
    <x v="2"/>
    <n v="13"/>
    <n v="5"/>
    <n v="31"/>
    <x v="2"/>
    <x v="0"/>
    <x v="0"/>
    <x v="2"/>
    <x v="11"/>
    <x v="7"/>
    <x v="7"/>
    <x v="3"/>
  </r>
  <r>
    <d v="2023-03-31T00:00:00"/>
    <x v="24"/>
    <n v="0"/>
    <x v="0"/>
    <n v="1"/>
    <x v="2"/>
    <n v="13"/>
    <n v="5"/>
    <n v="31"/>
    <x v="2"/>
    <x v="0"/>
    <x v="0"/>
    <x v="2"/>
    <x v="12"/>
    <x v="2"/>
    <x v="7"/>
    <x v="3"/>
  </r>
  <r>
    <d v="2023-03-31T00:00:00"/>
    <x v="31"/>
    <n v="-5000"/>
    <x v="0"/>
    <n v="1"/>
    <x v="2"/>
    <n v="13"/>
    <n v="5"/>
    <n v="31"/>
    <x v="2"/>
    <x v="1"/>
    <x v="2"/>
    <x v="6"/>
    <x v="13"/>
    <x v="12"/>
    <x v="7"/>
    <x v="1"/>
  </r>
  <r>
    <d v="2023-03-31T00:00:00"/>
    <x v="25"/>
    <n v="-5000"/>
    <x v="0"/>
    <n v="1"/>
    <x v="2"/>
    <n v="13"/>
    <n v="5"/>
    <n v="31"/>
    <x v="2"/>
    <x v="1"/>
    <x v="2"/>
    <x v="6"/>
    <x v="13"/>
    <x v="8"/>
    <x v="7"/>
    <x v="1"/>
  </r>
  <r>
    <d v="2023-03-31T00:00:00"/>
    <x v="29"/>
    <n v="-255000"/>
    <x v="0"/>
    <n v="1"/>
    <x v="2"/>
    <n v="13"/>
    <n v="5"/>
    <n v="31"/>
    <x v="2"/>
    <x v="1"/>
    <x v="2"/>
    <x v="6"/>
    <x v="13"/>
    <x v="11"/>
    <x v="7"/>
    <x v="1"/>
  </r>
  <r>
    <d v="2023-03-31T00:00:00"/>
    <x v="26"/>
    <n v="0"/>
    <x v="0"/>
    <n v="1"/>
    <x v="2"/>
    <n v="13"/>
    <n v="5"/>
    <n v="31"/>
    <x v="2"/>
    <x v="0"/>
    <x v="0"/>
    <x v="7"/>
    <x v="14"/>
    <x v="2"/>
    <x v="7"/>
    <x v="6"/>
  </r>
  <r>
    <d v="2023-03-31T00:00:00"/>
    <x v="37"/>
    <n v="-5000"/>
    <x v="0"/>
    <n v="1"/>
    <x v="2"/>
    <n v="13"/>
    <n v="5"/>
    <n v="31"/>
    <x v="2"/>
    <x v="1"/>
    <x v="2"/>
    <x v="6"/>
    <x v="13"/>
    <x v="13"/>
    <x v="7"/>
    <x v="1"/>
  </r>
  <r>
    <d v="2023-03-31T00:00:00"/>
    <x v="30"/>
    <n v="0"/>
    <x v="0"/>
    <n v="1"/>
    <x v="2"/>
    <n v="13"/>
    <n v="5"/>
    <n v="31"/>
    <x v="2"/>
    <x v="0"/>
    <x v="1"/>
    <x v="8"/>
    <x v="2"/>
    <x v="2"/>
    <x v="7"/>
    <x v="2"/>
  </r>
  <r>
    <d v="2023-03-31T00:00:00"/>
    <x v="27"/>
    <n v="-10000"/>
    <x v="0"/>
    <n v="1"/>
    <x v="2"/>
    <n v="13"/>
    <n v="5"/>
    <n v="31"/>
    <x v="2"/>
    <x v="1"/>
    <x v="2"/>
    <x v="6"/>
    <x v="13"/>
    <x v="9"/>
    <x v="7"/>
    <x v="1"/>
  </r>
  <r>
    <d v="2023-03-31T00:00:00"/>
    <x v="32"/>
    <n v="0"/>
    <x v="0"/>
    <n v="1"/>
    <x v="2"/>
    <n v="13"/>
    <n v="5"/>
    <n v="31"/>
    <x v="2"/>
    <x v="0"/>
    <x v="0"/>
    <x v="7"/>
    <x v="15"/>
    <x v="2"/>
    <x v="7"/>
    <x v="6"/>
  </r>
  <r>
    <d v="2023-03-31T00:00:00"/>
    <x v="33"/>
    <n v="0"/>
    <x v="0"/>
    <n v="1"/>
    <x v="2"/>
    <n v="13"/>
    <n v="5"/>
    <n v="31"/>
    <x v="2"/>
    <x v="1"/>
    <x v="2"/>
    <x v="6"/>
    <x v="16"/>
    <x v="2"/>
    <x v="7"/>
    <x v="1"/>
  </r>
  <r>
    <d v="2023-03-31T00:00:00"/>
    <x v="34"/>
    <n v="0"/>
    <x v="0"/>
    <n v="1"/>
    <x v="2"/>
    <n v="13"/>
    <n v="5"/>
    <n v="31"/>
    <x v="2"/>
    <x v="1"/>
    <x v="2"/>
    <x v="6"/>
    <x v="17"/>
    <x v="2"/>
    <x v="7"/>
    <x v="1"/>
  </r>
  <r>
    <d v="2023-03-31T00:00:00"/>
    <x v="35"/>
    <n v="-200000"/>
    <x v="0"/>
    <n v="1"/>
    <x v="2"/>
    <n v="13"/>
    <n v="5"/>
    <n v="31"/>
    <x v="2"/>
    <x v="1"/>
    <x v="2"/>
    <x v="4"/>
    <x v="18"/>
    <x v="2"/>
    <x v="7"/>
    <x v="5"/>
  </r>
  <r>
    <d v="2023-03-31T00:00:00"/>
    <x v="36"/>
    <n v="0"/>
    <x v="0"/>
    <n v="1"/>
    <x v="2"/>
    <n v="13"/>
    <n v="5"/>
    <n v="31"/>
    <x v="2"/>
    <x v="1"/>
    <x v="2"/>
    <x v="6"/>
    <x v="19"/>
    <x v="2"/>
    <x v="7"/>
    <x v="1"/>
  </r>
  <r>
    <d v="2023-03-31T00:00:00"/>
    <x v="38"/>
    <n v="0"/>
    <x v="0"/>
    <n v="1"/>
    <x v="2"/>
    <n v="13"/>
    <n v="5"/>
    <n v="31"/>
    <x v="2"/>
    <x v="0"/>
    <x v="1"/>
    <x v="9"/>
    <x v="2"/>
    <x v="2"/>
    <x v="7"/>
    <x v="7"/>
  </r>
  <r>
    <d v="2023-03-31T00:00:00"/>
    <x v="28"/>
    <n v="0"/>
    <x v="0"/>
    <n v="1"/>
    <x v="2"/>
    <n v="13"/>
    <n v="5"/>
    <n v="31"/>
    <x v="2"/>
    <x v="0"/>
    <x v="0"/>
    <x v="2"/>
    <x v="11"/>
    <x v="10"/>
    <x v="7"/>
    <x v="3"/>
  </r>
  <r>
    <d v="2023-03-31T00:00:00"/>
    <x v="39"/>
    <n v="350000000"/>
    <x v="0"/>
    <n v="1"/>
    <x v="2"/>
    <n v="13"/>
    <n v="5"/>
    <n v="31"/>
    <x v="2"/>
    <x v="0"/>
    <x v="1"/>
    <x v="10"/>
    <x v="2"/>
    <x v="2"/>
    <x v="7"/>
    <x v="2"/>
  </r>
  <r>
    <d v="2023-03-31T00:00:00"/>
    <x v="40"/>
    <n v="6000000"/>
    <x v="0"/>
    <n v="1"/>
    <x v="2"/>
    <n v="13"/>
    <n v="5"/>
    <n v="31"/>
    <x v="2"/>
    <x v="0"/>
    <x v="1"/>
    <x v="11"/>
    <x v="2"/>
    <x v="2"/>
    <x v="7"/>
    <x v="2"/>
  </r>
  <r>
    <d v="2023-04-30T00:00:00"/>
    <x v="9"/>
    <n v="0"/>
    <x v="0"/>
    <n v="2"/>
    <x v="3"/>
    <n v="18"/>
    <n v="6"/>
    <n v="30"/>
    <x v="3"/>
    <x v="0"/>
    <x v="1"/>
    <x v="1"/>
    <x v="2"/>
    <x v="2"/>
    <x v="7"/>
    <x v="2"/>
  </r>
  <r>
    <d v="2023-04-30T00:00:00"/>
    <x v="12"/>
    <n v="1200000"/>
    <x v="0"/>
    <n v="2"/>
    <x v="3"/>
    <n v="18"/>
    <n v="6"/>
    <n v="30"/>
    <x v="3"/>
    <x v="0"/>
    <x v="1"/>
    <x v="3"/>
    <x v="5"/>
    <x v="2"/>
    <x v="7"/>
    <x v="4"/>
  </r>
  <r>
    <d v="2023-04-30T00:00:00"/>
    <x v="11"/>
    <n v="200000"/>
    <x v="0"/>
    <n v="2"/>
    <x v="3"/>
    <n v="18"/>
    <n v="6"/>
    <n v="30"/>
    <x v="3"/>
    <x v="0"/>
    <x v="1"/>
    <x v="3"/>
    <x v="4"/>
    <x v="2"/>
    <x v="7"/>
    <x v="4"/>
  </r>
  <r>
    <d v="2023-04-30T00:00:00"/>
    <x v="16"/>
    <n v="1600000"/>
    <x v="0"/>
    <n v="2"/>
    <x v="3"/>
    <n v="18"/>
    <n v="6"/>
    <n v="30"/>
    <x v="3"/>
    <x v="0"/>
    <x v="1"/>
    <x v="3"/>
    <x v="8"/>
    <x v="2"/>
    <x v="7"/>
    <x v="4"/>
  </r>
  <r>
    <d v="2023-04-30T00:00:00"/>
    <x v="15"/>
    <n v="1000000"/>
    <x v="0"/>
    <n v="2"/>
    <x v="3"/>
    <n v="18"/>
    <n v="6"/>
    <n v="30"/>
    <x v="3"/>
    <x v="0"/>
    <x v="0"/>
    <x v="5"/>
    <x v="2"/>
    <x v="2"/>
    <x v="7"/>
    <x v="0"/>
  </r>
  <r>
    <d v="2023-04-30T00:00:00"/>
    <x v="10"/>
    <n v="0"/>
    <x v="0"/>
    <n v="2"/>
    <x v="3"/>
    <n v="18"/>
    <n v="6"/>
    <n v="30"/>
    <x v="3"/>
    <x v="0"/>
    <x v="0"/>
    <x v="2"/>
    <x v="3"/>
    <x v="2"/>
    <x v="7"/>
    <x v="3"/>
  </r>
  <r>
    <d v="2023-04-30T00:00:00"/>
    <x v="22"/>
    <n v="1000000"/>
    <x v="0"/>
    <n v="2"/>
    <x v="3"/>
    <n v="18"/>
    <n v="6"/>
    <n v="30"/>
    <x v="3"/>
    <x v="0"/>
    <x v="0"/>
    <x v="2"/>
    <x v="10"/>
    <x v="2"/>
    <x v="7"/>
    <x v="0"/>
  </r>
  <r>
    <d v="2023-04-30T00:00:00"/>
    <x v="18"/>
    <n v="0"/>
    <x v="0"/>
    <n v="2"/>
    <x v="3"/>
    <n v="18"/>
    <n v="6"/>
    <n v="30"/>
    <x v="3"/>
    <x v="0"/>
    <x v="0"/>
    <x v="2"/>
    <x v="9"/>
    <x v="4"/>
    <x v="7"/>
    <x v="3"/>
  </r>
  <r>
    <d v="2023-04-30T00:00:00"/>
    <x v="17"/>
    <n v="0"/>
    <x v="0"/>
    <n v="2"/>
    <x v="3"/>
    <n v="18"/>
    <n v="6"/>
    <n v="30"/>
    <x v="3"/>
    <x v="0"/>
    <x v="0"/>
    <x v="2"/>
    <x v="9"/>
    <x v="3"/>
    <x v="7"/>
    <x v="3"/>
  </r>
  <r>
    <d v="2023-04-30T00:00:00"/>
    <x v="20"/>
    <n v="0"/>
    <x v="0"/>
    <n v="2"/>
    <x v="3"/>
    <n v="18"/>
    <n v="6"/>
    <n v="30"/>
    <x v="3"/>
    <x v="0"/>
    <x v="0"/>
    <x v="2"/>
    <x v="9"/>
    <x v="5"/>
    <x v="7"/>
    <x v="0"/>
  </r>
  <r>
    <d v="2023-04-30T00:00:00"/>
    <x v="21"/>
    <n v="0"/>
    <x v="0"/>
    <n v="2"/>
    <x v="3"/>
    <n v="18"/>
    <n v="6"/>
    <n v="30"/>
    <x v="3"/>
    <x v="0"/>
    <x v="0"/>
    <x v="2"/>
    <x v="9"/>
    <x v="6"/>
    <x v="7"/>
    <x v="3"/>
  </r>
  <r>
    <d v="2023-04-30T00:00:00"/>
    <x v="24"/>
    <n v="0"/>
    <x v="0"/>
    <n v="2"/>
    <x v="3"/>
    <n v="18"/>
    <n v="6"/>
    <n v="30"/>
    <x v="3"/>
    <x v="0"/>
    <x v="0"/>
    <x v="2"/>
    <x v="12"/>
    <x v="2"/>
    <x v="7"/>
    <x v="3"/>
  </r>
  <r>
    <d v="2023-04-30T00:00:00"/>
    <x v="23"/>
    <n v="0"/>
    <x v="0"/>
    <n v="2"/>
    <x v="3"/>
    <n v="18"/>
    <n v="6"/>
    <n v="30"/>
    <x v="3"/>
    <x v="0"/>
    <x v="0"/>
    <x v="2"/>
    <x v="11"/>
    <x v="7"/>
    <x v="7"/>
    <x v="3"/>
  </r>
  <r>
    <d v="2023-04-30T00:00:00"/>
    <x v="28"/>
    <n v="0"/>
    <x v="0"/>
    <n v="2"/>
    <x v="3"/>
    <n v="18"/>
    <n v="6"/>
    <n v="30"/>
    <x v="3"/>
    <x v="0"/>
    <x v="0"/>
    <x v="2"/>
    <x v="11"/>
    <x v="10"/>
    <x v="7"/>
    <x v="3"/>
  </r>
  <r>
    <d v="2023-04-30T00:00:00"/>
    <x v="38"/>
    <n v="0"/>
    <x v="0"/>
    <n v="2"/>
    <x v="3"/>
    <n v="18"/>
    <n v="6"/>
    <n v="30"/>
    <x v="3"/>
    <x v="0"/>
    <x v="1"/>
    <x v="9"/>
    <x v="2"/>
    <x v="2"/>
    <x v="7"/>
    <x v="7"/>
  </r>
  <r>
    <d v="2023-04-30T00:00:00"/>
    <x v="40"/>
    <n v="6000000"/>
    <x v="0"/>
    <n v="2"/>
    <x v="3"/>
    <n v="18"/>
    <n v="6"/>
    <n v="30"/>
    <x v="3"/>
    <x v="0"/>
    <x v="1"/>
    <x v="11"/>
    <x v="2"/>
    <x v="2"/>
    <x v="7"/>
    <x v="2"/>
  </r>
  <r>
    <d v="2023-04-30T00:00:00"/>
    <x v="30"/>
    <n v="0"/>
    <x v="0"/>
    <n v="2"/>
    <x v="3"/>
    <n v="18"/>
    <n v="6"/>
    <n v="30"/>
    <x v="3"/>
    <x v="0"/>
    <x v="1"/>
    <x v="8"/>
    <x v="2"/>
    <x v="2"/>
    <x v="7"/>
    <x v="2"/>
  </r>
  <r>
    <d v="2023-04-30T00:00:00"/>
    <x v="32"/>
    <n v="0"/>
    <x v="0"/>
    <n v="2"/>
    <x v="3"/>
    <n v="18"/>
    <n v="6"/>
    <n v="30"/>
    <x v="3"/>
    <x v="0"/>
    <x v="0"/>
    <x v="7"/>
    <x v="15"/>
    <x v="2"/>
    <x v="7"/>
    <x v="6"/>
  </r>
  <r>
    <d v="2023-04-30T00:00:00"/>
    <x v="26"/>
    <n v="0"/>
    <x v="0"/>
    <n v="2"/>
    <x v="3"/>
    <n v="18"/>
    <n v="6"/>
    <n v="30"/>
    <x v="3"/>
    <x v="0"/>
    <x v="0"/>
    <x v="7"/>
    <x v="14"/>
    <x v="2"/>
    <x v="7"/>
    <x v="6"/>
  </r>
  <r>
    <d v="2023-04-30T00:00:00"/>
    <x v="39"/>
    <n v="350000000"/>
    <x v="0"/>
    <n v="2"/>
    <x v="3"/>
    <n v="18"/>
    <n v="6"/>
    <n v="30"/>
    <x v="3"/>
    <x v="0"/>
    <x v="1"/>
    <x v="10"/>
    <x v="2"/>
    <x v="2"/>
    <x v="7"/>
    <x v="2"/>
  </r>
  <r>
    <d v="2023-04-30T00:00:00"/>
    <x v="35"/>
    <n v="-200000"/>
    <x v="0"/>
    <n v="2"/>
    <x v="3"/>
    <n v="18"/>
    <n v="6"/>
    <n v="30"/>
    <x v="3"/>
    <x v="1"/>
    <x v="2"/>
    <x v="4"/>
    <x v="18"/>
    <x v="2"/>
    <x v="7"/>
    <x v="5"/>
  </r>
  <r>
    <d v="2023-04-30T00:00:00"/>
    <x v="14"/>
    <n v="0"/>
    <x v="0"/>
    <n v="2"/>
    <x v="3"/>
    <n v="18"/>
    <n v="6"/>
    <n v="30"/>
    <x v="3"/>
    <x v="1"/>
    <x v="2"/>
    <x v="4"/>
    <x v="7"/>
    <x v="2"/>
    <x v="7"/>
    <x v="5"/>
  </r>
  <r>
    <d v="2023-04-30T00:00:00"/>
    <x v="13"/>
    <n v="-125000"/>
    <x v="0"/>
    <n v="2"/>
    <x v="3"/>
    <n v="18"/>
    <n v="6"/>
    <n v="30"/>
    <x v="3"/>
    <x v="1"/>
    <x v="2"/>
    <x v="4"/>
    <x v="6"/>
    <x v="2"/>
    <x v="7"/>
    <x v="5"/>
  </r>
  <r>
    <d v="2023-04-30T00:00:00"/>
    <x v="34"/>
    <n v="0"/>
    <x v="0"/>
    <n v="2"/>
    <x v="3"/>
    <n v="18"/>
    <n v="6"/>
    <n v="30"/>
    <x v="3"/>
    <x v="1"/>
    <x v="2"/>
    <x v="6"/>
    <x v="17"/>
    <x v="2"/>
    <x v="7"/>
    <x v="1"/>
  </r>
  <r>
    <d v="2023-04-30T00:00:00"/>
    <x v="33"/>
    <n v="0"/>
    <x v="0"/>
    <n v="2"/>
    <x v="3"/>
    <n v="18"/>
    <n v="6"/>
    <n v="30"/>
    <x v="3"/>
    <x v="1"/>
    <x v="2"/>
    <x v="6"/>
    <x v="16"/>
    <x v="2"/>
    <x v="7"/>
    <x v="1"/>
  </r>
  <r>
    <d v="2023-04-30T00:00:00"/>
    <x v="36"/>
    <n v="0"/>
    <x v="0"/>
    <n v="2"/>
    <x v="3"/>
    <n v="18"/>
    <n v="6"/>
    <n v="30"/>
    <x v="3"/>
    <x v="1"/>
    <x v="2"/>
    <x v="6"/>
    <x v="19"/>
    <x v="2"/>
    <x v="7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">
  <r>
    <x v="0"/>
    <x v="0"/>
    <s v="Saldo Awal KK Bank-0002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1"/>
    <s v="Saldo Awal Tabungan Bank-0005"/>
    <s v="Hendratno"/>
    <x v="0"/>
    <x v="0"/>
    <s v="Kredit"/>
    <n v="5000000"/>
    <m/>
    <m/>
    <n v="5000000"/>
    <n v="5000000"/>
    <x v="0"/>
    <n v="1"/>
    <x v="0"/>
    <n v="1"/>
    <n v="1"/>
    <x v="0"/>
    <x v="0"/>
    <x v="0"/>
    <x v="0"/>
    <x v="0"/>
    <x v="0"/>
    <x v="0"/>
    <x v="0"/>
    <n v="0"/>
  </r>
  <r>
    <x v="0"/>
    <x v="2"/>
    <s v="Saldo Awal Tabungan Bank-0002"/>
    <s v="Hendratno"/>
    <x v="0"/>
    <x v="0"/>
    <s v="Kredit"/>
    <n v="2000000"/>
    <m/>
    <m/>
    <n v="2000000"/>
    <n v="2000000"/>
    <x v="0"/>
    <n v="1"/>
    <x v="0"/>
    <n v="1"/>
    <n v="1"/>
    <x v="0"/>
    <x v="0"/>
    <x v="0"/>
    <x v="0"/>
    <x v="0"/>
    <x v="0"/>
    <x v="0"/>
    <x v="0"/>
    <n v="0"/>
  </r>
  <r>
    <x v="0"/>
    <x v="3"/>
    <s v="Saldo Awal KK Bank-0003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4"/>
    <s v="Saldo Awal KK Bank-0005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5"/>
    <s v="Saldo Awal KK Bank-0004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6"/>
    <s v="Saldo Awal Tabungan Bank-0006"/>
    <s v="Hendratno"/>
    <x v="0"/>
    <x v="0"/>
    <s v="Kredit"/>
    <n v="6000000"/>
    <m/>
    <m/>
    <n v="6000000"/>
    <n v="6000000"/>
    <x v="0"/>
    <n v="1"/>
    <x v="0"/>
    <n v="1"/>
    <n v="1"/>
    <x v="0"/>
    <x v="0"/>
    <x v="0"/>
    <x v="0"/>
    <x v="0"/>
    <x v="0"/>
    <x v="0"/>
    <x v="0"/>
    <n v="0"/>
  </r>
  <r>
    <x v="0"/>
    <x v="7"/>
    <s v="Saldo Awal KK Bank-0001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8"/>
    <s v="Saldo Awal Tabungan Bank-0003"/>
    <s v="Hendratno"/>
    <x v="0"/>
    <x v="0"/>
    <s v="Kredit"/>
    <n v="3000000"/>
    <m/>
    <m/>
    <n v="3000000"/>
    <n v="3000000"/>
    <x v="0"/>
    <n v="1"/>
    <x v="0"/>
    <n v="1"/>
    <n v="1"/>
    <x v="0"/>
    <x v="0"/>
    <x v="0"/>
    <x v="0"/>
    <x v="0"/>
    <x v="0"/>
    <x v="0"/>
    <x v="0"/>
    <n v="0"/>
  </r>
  <r>
    <x v="0"/>
    <x v="9"/>
    <s v="Saldo Awal Tabungan Bank-0001"/>
    <s v="Hendratno"/>
    <x v="0"/>
    <x v="0"/>
    <s v="Kredit"/>
    <n v="1000000"/>
    <m/>
    <m/>
    <n v="1000000"/>
    <n v="1000000"/>
    <x v="0"/>
    <n v="1"/>
    <x v="0"/>
    <n v="1"/>
    <n v="1"/>
    <x v="0"/>
    <x v="0"/>
    <x v="0"/>
    <x v="0"/>
    <x v="0"/>
    <x v="0"/>
    <x v="0"/>
    <x v="0"/>
    <n v="0"/>
  </r>
  <r>
    <x v="0"/>
    <x v="10"/>
    <s v="Saldo Awal Kas Tunai"/>
    <s v="Hendratno"/>
    <x v="0"/>
    <x v="0"/>
    <s v="Kredit"/>
    <n v="0"/>
    <m/>
    <m/>
    <n v="0"/>
    <n v="0"/>
    <x v="0"/>
    <n v="1"/>
    <x v="0"/>
    <n v="1"/>
    <n v="1"/>
    <x v="0"/>
    <x v="0"/>
    <x v="0"/>
    <x v="0"/>
    <x v="0"/>
    <x v="0"/>
    <x v="0"/>
    <x v="0"/>
    <n v="0"/>
  </r>
  <r>
    <x v="0"/>
    <x v="11"/>
    <s v="Saldo Awal Tabungan Bank-0007"/>
    <s v="Hendratno"/>
    <x v="0"/>
    <x v="0"/>
    <s v="Kredit"/>
    <n v="7000000"/>
    <m/>
    <m/>
    <n v="7000000"/>
    <n v="7000000"/>
    <x v="0"/>
    <n v="1"/>
    <x v="0"/>
    <n v="1"/>
    <n v="1"/>
    <x v="0"/>
    <x v="0"/>
    <x v="0"/>
    <x v="0"/>
    <x v="0"/>
    <x v="0"/>
    <x v="0"/>
    <x v="0"/>
    <n v="0"/>
  </r>
  <r>
    <x v="0"/>
    <x v="12"/>
    <s v="Saldo Awal Giro Bank-0009"/>
    <s v="Hendratno"/>
    <x v="0"/>
    <x v="0"/>
    <s v="Kredit"/>
    <n v="9000000"/>
    <s v="Ya"/>
    <m/>
    <n v="9000000"/>
    <n v="9000000"/>
    <x v="0"/>
    <n v="1"/>
    <x v="0"/>
    <n v="1"/>
    <n v="1"/>
    <x v="0"/>
    <x v="0"/>
    <x v="0"/>
    <x v="0"/>
    <x v="0"/>
    <x v="0"/>
    <x v="0"/>
    <x v="0"/>
    <n v="0"/>
  </r>
  <r>
    <x v="0"/>
    <x v="13"/>
    <s v="Transfer ke Tabungan Bank-0004"/>
    <s v="Hendratno"/>
    <x v="0"/>
    <x v="0"/>
    <s v="Kredit"/>
    <n v="4000000"/>
    <m/>
    <m/>
    <n v="4000000"/>
    <n v="4000000"/>
    <x v="0"/>
    <n v="1"/>
    <x v="0"/>
    <n v="1"/>
    <n v="1"/>
    <x v="0"/>
    <x v="0"/>
    <x v="0"/>
    <x v="0"/>
    <x v="0"/>
    <x v="0"/>
    <x v="0"/>
    <x v="0"/>
    <n v="0"/>
  </r>
  <r>
    <x v="0"/>
    <x v="14"/>
    <s v="Saldo Awal Tabungan Bank-0008"/>
    <s v="Hendratno"/>
    <x v="0"/>
    <x v="0"/>
    <s v="Kredit"/>
    <n v="8000000"/>
    <m/>
    <m/>
    <n v="8000000"/>
    <n v="8000000"/>
    <x v="0"/>
    <n v="1"/>
    <x v="0"/>
    <n v="1"/>
    <n v="1"/>
    <x v="0"/>
    <x v="0"/>
    <x v="0"/>
    <x v="0"/>
    <x v="0"/>
    <x v="0"/>
    <x v="0"/>
    <x v="0"/>
    <n v="0"/>
  </r>
  <r>
    <x v="1"/>
    <x v="9"/>
    <s v="Biaya Administrasi"/>
    <s v="Hendratno"/>
    <x v="1"/>
    <x v="1"/>
    <s v="Debet"/>
    <n v="2500"/>
    <m/>
    <m/>
    <n v="-2500"/>
    <n v="972500"/>
    <x v="0"/>
    <n v="1"/>
    <x v="0"/>
    <n v="1"/>
    <n v="1"/>
    <x v="1"/>
    <x v="0"/>
    <x v="1"/>
    <x v="1"/>
    <x v="1"/>
    <x v="0"/>
    <x v="0"/>
    <x v="0"/>
    <n v="-30000"/>
  </r>
  <r>
    <x v="1"/>
    <x v="9"/>
    <s v="Bayar PDAM"/>
    <s v="Hendratno"/>
    <x v="2"/>
    <x v="2"/>
    <s v="Debet"/>
    <n v="25000"/>
    <m/>
    <m/>
    <n v="-25000"/>
    <n v="975000"/>
    <x v="0"/>
    <n v="1"/>
    <x v="0"/>
    <n v="1"/>
    <n v="1"/>
    <x v="1"/>
    <x v="0"/>
    <x v="1"/>
    <x v="2"/>
    <x v="2"/>
    <x v="1"/>
    <x v="1"/>
    <x v="0"/>
    <n v="-45000"/>
  </r>
  <r>
    <x v="2"/>
    <x v="7"/>
    <s v="Isi Bensin"/>
    <s v="Hendratno"/>
    <x v="3"/>
    <x v="3"/>
    <s v="Debet"/>
    <n v="250000"/>
    <m/>
    <m/>
    <n v="-250000"/>
    <n v="-250000"/>
    <x v="0"/>
    <n v="1"/>
    <x v="0"/>
    <n v="1"/>
    <n v="1"/>
    <x v="2"/>
    <x v="0"/>
    <x v="1"/>
    <x v="3"/>
    <x v="3"/>
    <x v="2"/>
    <x v="0"/>
    <x v="0"/>
    <n v="-300000"/>
  </r>
  <r>
    <x v="3"/>
    <x v="9"/>
    <s v="Beli Pulsa Listrik/PLN"/>
    <s v="Hendratno"/>
    <x v="4"/>
    <x v="4"/>
    <s v="Debet"/>
    <n v="100000"/>
    <m/>
    <m/>
    <n v="-100000"/>
    <n v="872500"/>
    <x v="0"/>
    <n v="1"/>
    <x v="0"/>
    <n v="1"/>
    <n v="1"/>
    <x v="3"/>
    <x v="0"/>
    <x v="1"/>
    <x v="2"/>
    <x v="2"/>
    <x v="1"/>
    <x v="2"/>
    <x v="0"/>
    <n v="-200000"/>
  </r>
  <r>
    <x v="4"/>
    <x v="9"/>
    <s v="perbaikan pagar rumah"/>
    <s v="Hendratno"/>
    <x v="5"/>
    <x v="5"/>
    <s v="Debet"/>
    <n v="305000"/>
    <m/>
    <m/>
    <n v="-305000"/>
    <n v="537500"/>
    <x v="0"/>
    <n v="1"/>
    <x v="0"/>
    <n v="1"/>
    <n v="1"/>
    <x v="4"/>
    <x v="0"/>
    <x v="1"/>
    <x v="2"/>
    <x v="2"/>
    <x v="3"/>
    <x v="3"/>
    <x v="0"/>
    <n v="0"/>
  </r>
  <r>
    <x v="4"/>
    <x v="9"/>
    <s v="perbaikan pagar rumah"/>
    <s v="Hendratno"/>
    <x v="5"/>
    <x v="6"/>
    <s v="Debet"/>
    <n v="145000"/>
    <m/>
    <m/>
    <n v="-145000"/>
    <n v="842500"/>
    <x v="0"/>
    <n v="1"/>
    <x v="0"/>
    <n v="1"/>
    <n v="1"/>
    <x v="4"/>
    <x v="0"/>
    <x v="1"/>
    <x v="2"/>
    <x v="2"/>
    <x v="3"/>
    <x v="4"/>
    <x v="0"/>
    <n v="0"/>
  </r>
  <r>
    <x v="4"/>
    <x v="9"/>
    <s v="Biaya Administrasi"/>
    <s v="Hendratno"/>
    <x v="1"/>
    <x v="1"/>
    <s v="Debet"/>
    <n v="10000"/>
    <m/>
    <m/>
    <n v="-10000"/>
    <n v="862500"/>
    <x v="0"/>
    <n v="1"/>
    <x v="0"/>
    <n v="1"/>
    <n v="1"/>
    <x v="4"/>
    <x v="0"/>
    <x v="1"/>
    <x v="1"/>
    <x v="1"/>
    <x v="0"/>
    <x v="0"/>
    <x v="0"/>
    <n v="-30000"/>
  </r>
  <r>
    <x v="4"/>
    <x v="9"/>
    <s v="Iuran Roni utk Kas RT"/>
    <s v="Roni"/>
    <x v="6"/>
    <x v="7"/>
    <s v="Kredit"/>
    <n v="125000"/>
    <m/>
    <m/>
    <n v="125000"/>
    <n v="987500"/>
    <x v="0"/>
    <n v="1"/>
    <x v="0"/>
    <n v="1"/>
    <n v="1"/>
    <x v="4"/>
    <x v="0"/>
    <x v="2"/>
    <x v="4"/>
    <x v="4"/>
    <x v="4"/>
    <x v="0"/>
    <x v="0"/>
    <n v="0"/>
  </r>
  <r>
    <x v="5"/>
    <x v="9"/>
    <s v="Sedekah"/>
    <s v="Hendratno"/>
    <x v="7"/>
    <x v="8"/>
    <s v="Debet"/>
    <n v="60000"/>
    <m/>
    <m/>
    <n v="-60000"/>
    <n v="227500"/>
    <x v="0"/>
    <n v="1"/>
    <x v="0"/>
    <n v="1"/>
    <n v="1"/>
    <x v="5"/>
    <x v="0"/>
    <x v="1"/>
    <x v="5"/>
    <x v="5"/>
    <x v="5"/>
    <x v="0"/>
    <x v="0"/>
    <n v="0"/>
  </r>
  <r>
    <x v="5"/>
    <x v="9"/>
    <s v="Bayar Utang KK Bank-0001"/>
    <s v="Hendratno"/>
    <x v="8"/>
    <x v="9"/>
    <s v="Debet"/>
    <n v="250000"/>
    <m/>
    <m/>
    <n v="-250000"/>
    <n v="287500"/>
    <x v="0"/>
    <n v="1"/>
    <x v="0"/>
    <n v="1"/>
    <n v="1"/>
    <x v="5"/>
    <x v="0"/>
    <x v="2"/>
    <x v="4"/>
    <x v="6"/>
    <x v="6"/>
    <x v="5"/>
    <x v="0"/>
    <n v="0"/>
  </r>
  <r>
    <x v="5"/>
    <x v="7"/>
    <s v="Bayar Utang KK Bank-0001"/>
    <s v="Hendratno"/>
    <x v="8"/>
    <x v="10"/>
    <s v="Kredit"/>
    <n v="250000"/>
    <m/>
    <m/>
    <n v="250000"/>
    <n v="0"/>
    <x v="0"/>
    <n v="1"/>
    <x v="0"/>
    <n v="1"/>
    <n v="1"/>
    <x v="5"/>
    <x v="0"/>
    <x v="3"/>
    <x v="6"/>
    <x v="7"/>
    <x v="7"/>
    <x v="6"/>
    <x v="1"/>
    <n v="0"/>
  </r>
  <r>
    <x v="6"/>
    <x v="9"/>
    <s v="ZISWAF Bulanan"/>
    <s v="Hendratno"/>
    <x v="9"/>
    <x v="11"/>
    <s v="Debet"/>
    <n v="60000"/>
    <m/>
    <m/>
    <n v="-60000"/>
    <n v="167500"/>
    <x v="0"/>
    <n v="1"/>
    <x v="0"/>
    <n v="2"/>
    <n v="2"/>
    <x v="6"/>
    <x v="0"/>
    <x v="1"/>
    <x v="5"/>
    <x v="5"/>
    <x v="8"/>
    <x v="0"/>
    <x v="0"/>
    <n v="-120000"/>
  </r>
  <r>
    <x v="7"/>
    <x v="9"/>
    <s v="Biaya Notifikasi SMS Desember 2022"/>
    <s v="Hendratno"/>
    <x v="8"/>
    <x v="12"/>
    <s v="Debet"/>
    <n v="15000"/>
    <m/>
    <m/>
    <n v="-15000"/>
    <n v="152500"/>
    <x v="0"/>
    <n v="1"/>
    <x v="0"/>
    <n v="3"/>
    <n v="3"/>
    <x v="7"/>
    <x v="0"/>
    <x v="1"/>
    <x v="1"/>
    <x v="8"/>
    <x v="0"/>
    <x v="0"/>
    <x v="0"/>
    <n v="0"/>
  </r>
  <r>
    <x v="8"/>
    <x v="9"/>
    <s v="Gopay"/>
    <s v="Hendratno"/>
    <x v="10"/>
    <x v="13"/>
    <s v="Debet"/>
    <n v="30000"/>
    <m/>
    <m/>
    <n v="-30000"/>
    <n v="122500"/>
    <x v="0"/>
    <n v="1"/>
    <x v="0"/>
    <n v="3"/>
    <n v="3"/>
    <x v="8"/>
    <x v="0"/>
    <x v="1"/>
    <x v="7"/>
    <x v="9"/>
    <x v="0"/>
    <x v="0"/>
    <x v="0"/>
    <n v="0"/>
  </r>
  <r>
    <x v="8"/>
    <x v="5"/>
    <s v="Biaya Internet Bulanan"/>
    <s v="Hendratno"/>
    <x v="11"/>
    <x v="14"/>
    <s v="Debet"/>
    <n v="250000"/>
    <m/>
    <m/>
    <n v="-250000"/>
    <n v="-250000"/>
    <x v="0"/>
    <n v="1"/>
    <x v="0"/>
    <n v="3"/>
    <n v="3"/>
    <x v="8"/>
    <x v="0"/>
    <x v="1"/>
    <x v="2"/>
    <x v="2"/>
    <x v="1"/>
    <x v="7"/>
    <x v="2"/>
    <n v="-250000"/>
  </r>
  <r>
    <x v="9"/>
    <x v="9"/>
    <s v="Honor Kegiatan kantor"/>
    <s v="PT Sukses Jaya"/>
    <x v="0"/>
    <x v="15"/>
    <s v="Kredit"/>
    <n v="300000"/>
    <m/>
    <m/>
    <n v="300000"/>
    <n v="422500"/>
    <x v="0"/>
    <n v="1"/>
    <x v="0"/>
    <n v="3"/>
    <n v="3"/>
    <x v="9"/>
    <x v="0"/>
    <x v="4"/>
    <x v="8"/>
    <x v="10"/>
    <x v="9"/>
    <x v="0"/>
    <x v="0"/>
    <n v="0"/>
  </r>
  <r>
    <x v="10"/>
    <x v="9"/>
    <s v="Transfer ke Tabungan Bank-0002"/>
    <s v="Hendratno"/>
    <x v="0"/>
    <x v="16"/>
    <s v="Debet"/>
    <n v="200000"/>
    <m/>
    <m/>
    <n v="-200000"/>
    <n v="222500"/>
    <x v="0"/>
    <n v="1"/>
    <x v="0"/>
    <n v="4"/>
    <n v="4"/>
    <x v="10"/>
    <x v="0"/>
    <x v="3"/>
    <x v="6"/>
    <x v="7"/>
    <x v="7"/>
    <x v="6"/>
    <x v="3"/>
    <n v="0"/>
  </r>
  <r>
    <x v="10"/>
    <x v="2"/>
    <s v="Transfer dari Tabungan Bank-0001"/>
    <s v="Hendratno"/>
    <x v="0"/>
    <x v="10"/>
    <s v="Kredit"/>
    <n v="200000"/>
    <s v="Ya"/>
    <m/>
    <n v="200000"/>
    <n v="2200000"/>
    <x v="0"/>
    <n v="1"/>
    <x v="0"/>
    <n v="4"/>
    <n v="4"/>
    <x v="10"/>
    <x v="0"/>
    <x v="3"/>
    <x v="6"/>
    <x v="7"/>
    <x v="7"/>
    <x v="6"/>
    <x v="1"/>
    <n v="0"/>
  </r>
  <r>
    <x v="11"/>
    <x v="13"/>
    <s v="Transfer dari Tabungan Bank-0001"/>
    <s v="Hendratno"/>
    <x v="0"/>
    <x v="10"/>
    <s v="Kredit"/>
    <n v="100000"/>
    <m/>
    <m/>
    <n v="100000"/>
    <n v="4100000"/>
    <x v="0"/>
    <n v="1"/>
    <x v="0"/>
    <n v="4"/>
    <n v="4"/>
    <x v="11"/>
    <x v="0"/>
    <x v="3"/>
    <x v="6"/>
    <x v="7"/>
    <x v="7"/>
    <x v="6"/>
    <x v="1"/>
    <n v="0"/>
  </r>
  <r>
    <x v="11"/>
    <x v="9"/>
    <s v="Transfer ke Tabungan Bank-0004"/>
    <s v="Hendratno"/>
    <x v="0"/>
    <x v="17"/>
    <s v="Debet"/>
    <n v="100000"/>
    <m/>
    <m/>
    <n v="-100000"/>
    <n v="22500"/>
    <x v="0"/>
    <n v="1"/>
    <x v="0"/>
    <n v="4"/>
    <n v="4"/>
    <x v="11"/>
    <x v="0"/>
    <x v="3"/>
    <x v="6"/>
    <x v="7"/>
    <x v="7"/>
    <x v="6"/>
    <x v="4"/>
    <n v="0"/>
  </r>
  <r>
    <x v="11"/>
    <x v="8"/>
    <s v="Transfer dari Tabungan Bank-0001"/>
    <s v="Hendratno"/>
    <x v="0"/>
    <x v="10"/>
    <s v="Kredit"/>
    <n v="100000"/>
    <m/>
    <m/>
    <n v="100000"/>
    <n v="3100000"/>
    <x v="0"/>
    <n v="1"/>
    <x v="0"/>
    <n v="4"/>
    <n v="4"/>
    <x v="11"/>
    <x v="0"/>
    <x v="3"/>
    <x v="6"/>
    <x v="7"/>
    <x v="7"/>
    <x v="6"/>
    <x v="1"/>
    <n v="0"/>
  </r>
  <r>
    <x v="11"/>
    <x v="9"/>
    <s v="Transfer ke Tabungan Bank-0003"/>
    <s v="Hendratno"/>
    <x v="0"/>
    <x v="18"/>
    <s v="Debet"/>
    <n v="100000"/>
    <m/>
    <m/>
    <n v="-100000"/>
    <n v="122500"/>
    <x v="0"/>
    <n v="1"/>
    <x v="0"/>
    <n v="4"/>
    <n v="4"/>
    <x v="11"/>
    <x v="0"/>
    <x v="3"/>
    <x v="6"/>
    <x v="7"/>
    <x v="7"/>
    <x v="6"/>
    <x v="5"/>
    <n v="0"/>
  </r>
  <r>
    <x v="12"/>
    <x v="6"/>
    <s v="Transfer dari Tabungan Bank-0001"/>
    <s v="Hendratno"/>
    <x v="0"/>
    <x v="10"/>
    <s v="Kredit"/>
    <n v="400000"/>
    <s v="Ya"/>
    <m/>
    <n v="400000"/>
    <n v="6400000"/>
    <x v="0"/>
    <n v="1"/>
    <x v="0"/>
    <n v="4"/>
    <n v="4"/>
    <x v="12"/>
    <x v="0"/>
    <x v="3"/>
    <x v="6"/>
    <x v="7"/>
    <x v="7"/>
    <x v="6"/>
    <x v="1"/>
    <n v="0"/>
  </r>
  <r>
    <x v="12"/>
    <x v="9"/>
    <s v="Transfer ke Tabungan Bank-0006"/>
    <s v="Hendratno"/>
    <x v="0"/>
    <x v="19"/>
    <s v="Debet"/>
    <n v="400000"/>
    <m/>
    <m/>
    <n v="-400000"/>
    <n v="4222500"/>
    <x v="0"/>
    <n v="1"/>
    <x v="0"/>
    <n v="4"/>
    <n v="4"/>
    <x v="12"/>
    <x v="0"/>
    <x v="3"/>
    <x v="6"/>
    <x v="7"/>
    <x v="7"/>
    <x v="6"/>
    <x v="6"/>
    <n v="0"/>
  </r>
  <r>
    <x v="12"/>
    <x v="9"/>
    <s v="Transfer ke Tabungan Bank-0005"/>
    <s v="Hendratno"/>
    <x v="0"/>
    <x v="20"/>
    <s v="Debet"/>
    <n v="400000"/>
    <m/>
    <m/>
    <n v="-400000"/>
    <n v="4622500"/>
    <x v="0"/>
    <n v="1"/>
    <x v="0"/>
    <n v="4"/>
    <n v="4"/>
    <x v="12"/>
    <x v="0"/>
    <x v="3"/>
    <x v="6"/>
    <x v="7"/>
    <x v="7"/>
    <x v="6"/>
    <x v="7"/>
    <n v="0"/>
  </r>
  <r>
    <x v="12"/>
    <x v="9"/>
    <s v="PEMBAYARAN GAJI JANUARI"/>
    <s v="PT Sukses Jaya"/>
    <x v="0"/>
    <x v="21"/>
    <s v="Kredit"/>
    <n v="5000000"/>
    <m/>
    <m/>
    <n v="5000000"/>
    <n v="5022500"/>
    <x v="0"/>
    <n v="1"/>
    <x v="0"/>
    <n v="4"/>
    <n v="4"/>
    <x v="12"/>
    <x v="0"/>
    <x v="4"/>
    <x v="8"/>
    <x v="10"/>
    <x v="10"/>
    <x v="0"/>
    <x v="0"/>
    <n v="0"/>
  </r>
  <r>
    <x v="12"/>
    <x v="1"/>
    <s v="Transfer dari Tabungan Bank-0001"/>
    <s v="Hendratno"/>
    <x v="0"/>
    <x v="10"/>
    <s v="Kredit"/>
    <n v="400000"/>
    <s v="Ya"/>
    <m/>
    <n v="400000"/>
    <n v="5400000"/>
    <x v="0"/>
    <n v="1"/>
    <x v="0"/>
    <n v="4"/>
    <n v="4"/>
    <x v="12"/>
    <x v="0"/>
    <x v="3"/>
    <x v="6"/>
    <x v="7"/>
    <x v="7"/>
    <x v="6"/>
    <x v="1"/>
    <n v="0"/>
  </r>
  <r>
    <x v="13"/>
    <x v="9"/>
    <s v="bulanan istri"/>
    <s v="Hendratno"/>
    <x v="12"/>
    <x v="22"/>
    <s v="Debet"/>
    <n v="1000000"/>
    <m/>
    <m/>
    <n v="-1000000"/>
    <n v="1922500"/>
    <x v="0"/>
    <n v="1"/>
    <x v="0"/>
    <n v="4"/>
    <n v="4"/>
    <x v="13"/>
    <x v="0"/>
    <x v="1"/>
    <x v="2"/>
    <x v="11"/>
    <x v="11"/>
    <x v="0"/>
    <x v="0"/>
    <n v="-1000000"/>
  </r>
  <r>
    <x v="13"/>
    <x v="9"/>
    <s v="Transfer ke Tabungan Bank-0007"/>
    <s v="Hendratno"/>
    <x v="0"/>
    <x v="19"/>
    <s v="Debet"/>
    <n v="400000"/>
    <m/>
    <m/>
    <n v="-400000"/>
    <n v="2922500"/>
    <x v="0"/>
    <n v="1"/>
    <x v="0"/>
    <n v="4"/>
    <n v="4"/>
    <x v="13"/>
    <x v="0"/>
    <x v="3"/>
    <x v="6"/>
    <x v="7"/>
    <x v="7"/>
    <x v="6"/>
    <x v="6"/>
    <n v="0"/>
  </r>
  <r>
    <x v="13"/>
    <x v="9"/>
    <s v="pulsa pribadi"/>
    <s v="Hendratno"/>
    <x v="13"/>
    <x v="23"/>
    <s v="Debet"/>
    <n v="25000"/>
    <m/>
    <m/>
    <n v="-25000"/>
    <n v="1872500"/>
    <x v="0"/>
    <n v="1"/>
    <x v="0"/>
    <n v="4"/>
    <n v="4"/>
    <x v="13"/>
    <x v="0"/>
    <x v="1"/>
    <x v="2"/>
    <x v="2"/>
    <x v="1"/>
    <x v="7"/>
    <x v="8"/>
    <n v="-50000"/>
  </r>
  <r>
    <x v="13"/>
    <x v="9"/>
    <s v="pulsa istri"/>
    <s v="Hendratno"/>
    <x v="13"/>
    <x v="24"/>
    <s v="Debet"/>
    <n v="25000"/>
    <m/>
    <m/>
    <n v="-25000"/>
    <n v="1897500"/>
    <x v="0"/>
    <n v="1"/>
    <x v="0"/>
    <n v="4"/>
    <n v="4"/>
    <x v="13"/>
    <x v="0"/>
    <x v="1"/>
    <x v="2"/>
    <x v="2"/>
    <x v="1"/>
    <x v="7"/>
    <x v="9"/>
    <n v="-50000"/>
  </r>
  <r>
    <x v="13"/>
    <x v="11"/>
    <s v="Transfer dari Tabungan Bank-0001"/>
    <s v="Hendratno"/>
    <x v="0"/>
    <x v="10"/>
    <s v="Kredit"/>
    <n v="400000"/>
    <s v="Ya"/>
    <m/>
    <n v="400000"/>
    <n v="7400000"/>
    <x v="0"/>
    <n v="1"/>
    <x v="0"/>
    <n v="4"/>
    <n v="4"/>
    <x v="13"/>
    <x v="0"/>
    <x v="3"/>
    <x v="6"/>
    <x v="7"/>
    <x v="7"/>
    <x v="6"/>
    <x v="1"/>
    <n v="0"/>
  </r>
  <r>
    <x v="13"/>
    <x v="13"/>
    <s v="Tol dan Parkir (Topup emoney)"/>
    <s v="Hendratno"/>
    <x v="14"/>
    <x v="25"/>
    <s v="Debet"/>
    <n v="200000"/>
    <s v="Ya"/>
    <m/>
    <n v="-200000"/>
    <n v="3900000"/>
    <x v="0"/>
    <n v="1"/>
    <x v="0"/>
    <n v="4"/>
    <n v="4"/>
    <x v="13"/>
    <x v="0"/>
    <x v="1"/>
    <x v="3"/>
    <x v="3"/>
    <x v="12"/>
    <x v="0"/>
    <x v="0"/>
    <n v="-150000"/>
  </r>
  <r>
    <x v="13"/>
    <x v="14"/>
    <s v="Untuk Ibu"/>
    <s v="Hendratno"/>
    <x v="15"/>
    <x v="26"/>
    <s v="Debet"/>
    <n v="650000"/>
    <m/>
    <m/>
    <n v="-650000"/>
    <n v="6700000"/>
    <x v="0"/>
    <n v="1"/>
    <x v="0"/>
    <n v="4"/>
    <n v="4"/>
    <x v="13"/>
    <x v="0"/>
    <x v="1"/>
    <x v="5"/>
    <x v="12"/>
    <x v="13"/>
    <x v="0"/>
    <x v="0"/>
    <n v="-650000"/>
  </r>
  <r>
    <x v="13"/>
    <x v="14"/>
    <s v="Untuk Bapak"/>
    <s v="Hendratno"/>
    <x v="16"/>
    <x v="27"/>
    <s v="Debet"/>
    <n v="650000"/>
    <m/>
    <m/>
    <n v="-650000"/>
    <n v="7350000"/>
    <x v="0"/>
    <n v="1"/>
    <x v="0"/>
    <n v="4"/>
    <n v="4"/>
    <x v="13"/>
    <x v="0"/>
    <x v="1"/>
    <x v="5"/>
    <x v="12"/>
    <x v="14"/>
    <x v="0"/>
    <x v="0"/>
    <n v="-650000"/>
  </r>
  <r>
    <x v="13"/>
    <x v="9"/>
    <s v="Belanja dapur bulanan"/>
    <s v="Hendratno"/>
    <x v="17"/>
    <x v="28"/>
    <s v="Debet"/>
    <n v="900000"/>
    <m/>
    <m/>
    <n v="-900000"/>
    <n v="3322500"/>
    <x v="0"/>
    <n v="1"/>
    <x v="0"/>
    <n v="4"/>
    <n v="4"/>
    <x v="13"/>
    <x v="0"/>
    <x v="1"/>
    <x v="2"/>
    <x v="11"/>
    <x v="15"/>
    <x v="0"/>
    <x v="0"/>
    <n v="-500000"/>
  </r>
  <r>
    <x v="14"/>
    <x v="9"/>
    <s v="biaya makam mbah"/>
    <s v="Hendratno"/>
    <x v="18"/>
    <x v="29"/>
    <s v="Debet"/>
    <n v="25000"/>
    <m/>
    <m/>
    <n v="-25000"/>
    <n v="1447500"/>
    <x v="0"/>
    <n v="1"/>
    <x v="0"/>
    <n v="4"/>
    <n v="4"/>
    <x v="14"/>
    <x v="0"/>
    <x v="1"/>
    <x v="7"/>
    <x v="13"/>
    <x v="0"/>
    <x v="0"/>
    <x v="0"/>
    <n v="-25000"/>
  </r>
  <r>
    <x v="14"/>
    <x v="9"/>
    <s v="Tunjangan dari Kantor"/>
    <s v="PT Sukses Jaya"/>
    <x v="0"/>
    <x v="30"/>
    <s v="Kredit"/>
    <n v="150000"/>
    <m/>
    <m/>
    <n v="150000"/>
    <n v="1597500"/>
    <x v="0"/>
    <n v="1"/>
    <x v="0"/>
    <n v="4"/>
    <n v="4"/>
    <x v="14"/>
    <x v="0"/>
    <x v="4"/>
    <x v="8"/>
    <x v="10"/>
    <x v="16"/>
    <x v="8"/>
    <x v="0"/>
    <n v="0"/>
  </r>
  <r>
    <x v="14"/>
    <x v="14"/>
    <s v="Transfer ke Tabungan Bank-0008"/>
    <s v="Hendratno"/>
    <x v="0"/>
    <x v="10"/>
    <s v="Kredit"/>
    <n v="400000"/>
    <s v="Ya"/>
    <m/>
    <n v="400000"/>
    <n v="7100000"/>
    <x v="0"/>
    <n v="1"/>
    <x v="0"/>
    <n v="4"/>
    <n v="4"/>
    <x v="14"/>
    <x v="0"/>
    <x v="3"/>
    <x v="6"/>
    <x v="7"/>
    <x v="7"/>
    <x v="6"/>
    <x v="1"/>
    <n v="0"/>
  </r>
  <r>
    <x v="14"/>
    <x v="9"/>
    <s v="Transfer ke Tabungan Bank-0008"/>
    <s v="Hendratno"/>
    <x v="0"/>
    <x v="31"/>
    <s v="Debet"/>
    <n v="400000"/>
    <m/>
    <m/>
    <n v="-400000"/>
    <n v="1472500"/>
    <x v="0"/>
    <n v="1"/>
    <x v="0"/>
    <n v="4"/>
    <n v="4"/>
    <x v="14"/>
    <x v="0"/>
    <x v="3"/>
    <x v="6"/>
    <x v="7"/>
    <x v="7"/>
    <x v="6"/>
    <x v="10"/>
    <n v="0"/>
  </r>
  <r>
    <x v="15"/>
    <x v="9"/>
    <s v="BIAYA ADM KARTU VISA SILVER"/>
    <s v="Hendratno"/>
    <x v="8"/>
    <x v="1"/>
    <s v="Debet"/>
    <n v="1000"/>
    <m/>
    <m/>
    <n v="-1000"/>
    <n v="1596500"/>
    <x v="0"/>
    <n v="1"/>
    <x v="0"/>
    <n v="4"/>
    <n v="4"/>
    <x v="15"/>
    <x v="0"/>
    <x v="1"/>
    <x v="1"/>
    <x v="1"/>
    <x v="0"/>
    <x v="0"/>
    <x v="0"/>
    <n v="-30000"/>
  </r>
  <r>
    <x v="15"/>
    <x v="9"/>
    <s v="Ambil ATM"/>
    <s v="Hendratno"/>
    <x v="0"/>
    <x v="32"/>
    <s v="Debet"/>
    <n v="100000"/>
    <m/>
    <m/>
    <n v="-100000"/>
    <n v="1496500"/>
    <x v="0"/>
    <n v="1"/>
    <x v="0"/>
    <n v="4"/>
    <n v="4"/>
    <x v="15"/>
    <x v="0"/>
    <x v="1"/>
    <x v="7"/>
    <x v="14"/>
    <x v="0"/>
    <x v="0"/>
    <x v="0"/>
    <n v="0"/>
  </r>
  <r>
    <x v="15"/>
    <x v="8"/>
    <s v="Simpan Uang Tunai di Rumah"/>
    <s v="Hendratno"/>
    <x v="0"/>
    <x v="33"/>
    <s v="Debet"/>
    <n v="400000"/>
    <s v="Ya"/>
    <m/>
    <n v="-400000"/>
    <n v="2700000"/>
    <x v="0"/>
    <n v="1"/>
    <x v="0"/>
    <n v="4"/>
    <n v="4"/>
    <x v="15"/>
    <x v="0"/>
    <x v="3"/>
    <x v="6"/>
    <x v="7"/>
    <x v="17"/>
    <x v="0"/>
    <x v="0"/>
    <n v="0"/>
  </r>
  <r>
    <x v="15"/>
    <x v="10"/>
    <s v="Simpan Uang Tunai di Rumah"/>
    <s v="Hendratno"/>
    <x v="0"/>
    <x v="18"/>
    <s v="Kredit"/>
    <n v="400000"/>
    <s v="Ya"/>
    <m/>
    <n v="400000"/>
    <n v="400000"/>
    <x v="0"/>
    <n v="1"/>
    <x v="0"/>
    <n v="4"/>
    <n v="4"/>
    <x v="15"/>
    <x v="0"/>
    <x v="3"/>
    <x v="6"/>
    <x v="7"/>
    <x v="7"/>
    <x v="6"/>
    <x v="5"/>
    <n v="0"/>
  </r>
  <r>
    <x v="16"/>
    <x v="9"/>
    <s v="Iuran Bulanan untuk RW"/>
    <s v="Hendratno"/>
    <x v="19"/>
    <x v="34"/>
    <s v="Debet"/>
    <n v="50000"/>
    <m/>
    <m/>
    <n v="-50000"/>
    <n v="1446500"/>
    <x v="0"/>
    <n v="1"/>
    <x v="0"/>
    <n v="5"/>
    <n v="5"/>
    <x v="16"/>
    <x v="0"/>
    <x v="1"/>
    <x v="2"/>
    <x v="2"/>
    <x v="1"/>
    <x v="9"/>
    <x v="0"/>
    <n v="-50000"/>
  </r>
  <r>
    <x v="17"/>
    <x v="15"/>
    <m/>
    <m/>
    <x v="20"/>
    <x v="35"/>
    <m/>
    <m/>
    <s v="Ya"/>
    <m/>
    <m/>
    <n v="300000"/>
    <x v="0"/>
    <n v="1"/>
    <x v="0"/>
    <n v="5"/>
    <n v="5"/>
    <x v="17"/>
    <x v="0"/>
    <x v="5"/>
    <x v="9"/>
    <x v="0"/>
    <x v="0"/>
    <x v="0"/>
    <x v="0"/>
    <s v=""/>
  </r>
  <r>
    <x v="17"/>
    <x v="16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17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18"/>
    <m/>
    <m/>
    <x v="20"/>
    <x v="35"/>
    <m/>
    <m/>
    <s v="Ya"/>
    <m/>
    <m/>
    <n v="50000"/>
    <x v="0"/>
    <n v="1"/>
    <x v="0"/>
    <n v="5"/>
    <n v="5"/>
    <x v="17"/>
    <x v="0"/>
    <x v="5"/>
    <x v="9"/>
    <x v="0"/>
    <x v="0"/>
    <x v="0"/>
    <x v="0"/>
    <s v=""/>
  </r>
  <r>
    <x v="17"/>
    <x v="19"/>
    <m/>
    <m/>
    <x v="20"/>
    <x v="35"/>
    <m/>
    <m/>
    <s v="Ya"/>
    <m/>
    <m/>
    <n v="400000"/>
    <x v="0"/>
    <n v="1"/>
    <x v="0"/>
    <n v="5"/>
    <n v="5"/>
    <x v="17"/>
    <x v="0"/>
    <x v="5"/>
    <x v="9"/>
    <x v="0"/>
    <x v="0"/>
    <x v="0"/>
    <x v="0"/>
    <s v=""/>
  </r>
  <r>
    <x v="17"/>
    <x v="20"/>
    <m/>
    <m/>
    <x v="20"/>
    <x v="35"/>
    <m/>
    <m/>
    <s v="Ya"/>
    <m/>
    <m/>
    <n v="-125000"/>
    <x v="0"/>
    <n v="1"/>
    <x v="0"/>
    <n v="5"/>
    <n v="5"/>
    <x v="17"/>
    <x v="0"/>
    <x v="5"/>
    <x v="9"/>
    <x v="0"/>
    <x v="0"/>
    <x v="0"/>
    <x v="0"/>
    <s v=""/>
  </r>
  <r>
    <x v="17"/>
    <x v="21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2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3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9"/>
    <s v="Honor Kegiatan kantor"/>
    <s v="PT Sukses Jaya"/>
    <x v="0"/>
    <x v="15"/>
    <s v="Kredit"/>
    <n v="300000"/>
    <m/>
    <m/>
    <n v="300000"/>
    <n v="1746500"/>
    <x v="0"/>
    <n v="1"/>
    <x v="0"/>
    <n v="5"/>
    <n v="5"/>
    <x v="17"/>
    <x v="0"/>
    <x v="4"/>
    <x v="8"/>
    <x v="10"/>
    <x v="9"/>
    <x v="0"/>
    <x v="0"/>
    <n v="0"/>
  </r>
  <r>
    <x v="17"/>
    <x v="24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9"/>
    <s v="Bagi Hasil atau Bonus"/>
    <s v="Bank AAAA"/>
    <x v="0"/>
    <x v="36"/>
    <s v="Kredit"/>
    <n v="400"/>
    <m/>
    <m/>
    <n v="400"/>
    <n v="1746900"/>
    <x v="0"/>
    <n v="1"/>
    <x v="0"/>
    <n v="5"/>
    <n v="5"/>
    <x v="17"/>
    <x v="0"/>
    <x v="4"/>
    <x v="10"/>
    <x v="15"/>
    <x v="18"/>
    <x v="0"/>
    <x v="0"/>
    <n v="0"/>
  </r>
  <r>
    <x v="17"/>
    <x v="9"/>
    <s v="Pajak"/>
    <s v="Hendratno"/>
    <x v="8"/>
    <x v="37"/>
    <s v="Debet"/>
    <n v="100"/>
    <s v="Ya"/>
    <m/>
    <n v="-100"/>
    <n v="1746800"/>
    <x v="0"/>
    <n v="1"/>
    <x v="0"/>
    <n v="5"/>
    <n v="5"/>
    <x v="17"/>
    <x v="0"/>
    <x v="1"/>
    <x v="1"/>
    <x v="16"/>
    <x v="0"/>
    <x v="0"/>
    <x v="0"/>
    <n v="0"/>
  </r>
  <r>
    <x v="17"/>
    <x v="25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6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7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28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"/>
    <s v="Administration Fee"/>
    <s v="Hendratno"/>
    <x v="21"/>
    <x v="1"/>
    <s v="Debet"/>
    <n v="5000"/>
    <s v="Ya"/>
    <m/>
    <n v="-5000"/>
    <n v="-5000"/>
    <x v="0"/>
    <n v="1"/>
    <x v="0"/>
    <n v="5"/>
    <n v="5"/>
    <x v="17"/>
    <x v="0"/>
    <x v="1"/>
    <x v="1"/>
    <x v="1"/>
    <x v="0"/>
    <x v="0"/>
    <x v="0"/>
    <n v="-30000"/>
  </r>
  <r>
    <x v="17"/>
    <x v="29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7"/>
    <s v="Administration Fee"/>
    <s v="Hendratno"/>
    <x v="8"/>
    <x v="1"/>
    <s v="Debet"/>
    <n v="10000"/>
    <s v="Ya"/>
    <m/>
    <n v="-10000"/>
    <n v="-10000"/>
    <x v="0"/>
    <n v="1"/>
    <x v="0"/>
    <n v="5"/>
    <n v="5"/>
    <x v="17"/>
    <x v="0"/>
    <x v="1"/>
    <x v="1"/>
    <x v="1"/>
    <x v="0"/>
    <x v="0"/>
    <x v="0"/>
    <n v="-30000"/>
  </r>
  <r>
    <x v="17"/>
    <x v="30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5"/>
    <s v="Administration Fee"/>
    <s v="Hendratno"/>
    <x v="14"/>
    <x v="1"/>
    <s v="Debet"/>
    <n v="5000"/>
    <s v="Ya"/>
    <m/>
    <n v="-5000"/>
    <n v="-255000"/>
    <x v="0"/>
    <n v="1"/>
    <x v="0"/>
    <n v="5"/>
    <n v="5"/>
    <x v="17"/>
    <x v="0"/>
    <x v="1"/>
    <x v="1"/>
    <x v="1"/>
    <x v="0"/>
    <x v="0"/>
    <x v="0"/>
    <n v="-30000"/>
  </r>
  <r>
    <x v="17"/>
    <x v="31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4"/>
    <s v="Administration Fee"/>
    <s v="Hendratno"/>
    <x v="22"/>
    <x v="1"/>
    <s v="Debet"/>
    <n v="5000"/>
    <s v="Ya"/>
    <m/>
    <n v="-5000"/>
    <n v="-5000"/>
    <x v="0"/>
    <n v="1"/>
    <x v="0"/>
    <n v="5"/>
    <n v="5"/>
    <x v="17"/>
    <x v="0"/>
    <x v="1"/>
    <x v="1"/>
    <x v="1"/>
    <x v="0"/>
    <x v="0"/>
    <x v="0"/>
    <n v="-30000"/>
  </r>
  <r>
    <x v="17"/>
    <x v="32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3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4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5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6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7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38"/>
    <m/>
    <m/>
    <x v="20"/>
    <x v="35"/>
    <m/>
    <m/>
    <s v="Ya"/>
    <m/>
    <m/>
    <n v="6000000"/>
    <x v="0"/>
    <n v="1"/>
    <x v="0"/>
    <n v="5"/>
    <n v="5"/>
    <x v="17"/>
    <x v="0"/>
    <x v="5"/>
    <x v="9"/>
    <x v="0"/>
    <x v="0"/>
    <x v="0"/>
    <x v="0"/>
    <s v=""/>
  </r>
  <r>
    <x v="17"/>
    <x v="0"/>
    <s v="Administration Fee"/>
    <s v="Hendratno"/>
    <x v="23"/>
    <x v="1"/>
    <s v="Debet"/>
    <n v="5000"/>
    <s v="Ya"/>
    <m/>
    <n v="-5000"/>
    <n v="-5000"/>
    <x v="0"/>
    <n v="1"/>
    <x v="0"/>
    <n v="5"/>
    <n v="5"/>
    <x v="17"/>
    <x v="0"/>
    <x v="1"/>
    <x v="1"/>
    <x v="1"/>
    <x v="0"/>
    <x v="0"/>
    <x v="0"/>
    <n v="-30000"/>
  </r>
  <r>
    <x v="17"/>
    <x v="39"/>
    <m/>
    <m/>
    <x v="20"/>
    <x v="35"/>
    <m/>
    <m/>
    <s v="Ya"/>
    <m/>
    <m/>
    <n v="0"/>
    <x v="0"/>
    <n v="1"/>
    <x v="0"/>
    <n v="5"/>
    <n v="5"/>
    <x v="17"/>
    <x v="0"/>
    <x v="5"/>
    <x v="9"/>
    <x v="0"/>
    <x v="0"/>
    <x v="0"/>
    <x v="0"/>
    <s v=""/>
  </r>
  <r>
    <x v="17"/>
    <x v="40"/>
    <m/>
    <m/>
    <x v="20"/>
    <x v="35"/>
    <m/>
    <m/>
    <s v="Ya"/>
    <m/>
    <m/>
    <n v="350000000"/>
    <x v="0"/>
    <n v="1"/>
    <x v="0"/>
    <n v="5"/>
    <n v="5"/>
    <x v="17"/>
    <x v="0"/>
    <x v="5"/>
    <x v="9"/>
    <x v="0"/>
    <x v="0"/>
    <x v="0"/>
    <x v="0"/>
    <s v=""/>
  </r>
  <r>
    <x v="18"/>
    <x v="9"/>
    <s v="Bayar PDAM"/>
    <s v="Hendratno"/>
    <x v="2"/>
    <x v="2"/>
    <s v="Debet"/>
    <n v="30000"/>
    <m/>
    <m/>
    <n v="-30000"/>
    <n v="1716800"/>
    <x v="0"/>
    <n v="1"/>
    <x v="1"/>
    <n v="5"/>
    <n v="1"/>
    <x v="0"/>
    <x v="1"/>
    <x v="1"/>
    <x v="2"/>
    <x v="2"/>
    <x v="1"/>
    <x v="1"/>
    <x v="0"/>
    <n v="-45000"/>
  </r>
  <r>
    <x v="19"/>
    <x v="7"/>
    <s v="Isi Bensin"/>
    <s v="Hendratno"/>
    <x v="3"/>
    <x v="3"/>
    <s v="Debet"/>
    <n v="250000"/>
    <m/>
    <m/>
    <n v="-250000"/>
    <n v="-260000"/>
    <x v="0"/>
    <n v="1"/>
    <x v="1"/>
    <n v="5"/>
    <n v="1"/>
    <x v="2"/>
    <x v="1"/>
    <x v="1"/>
    <x v="3"/>
    <x v="3"/>
    <x v="2"/>
    <x v="0"/>
    <x v="0"/>
    <n v="-300000"/>
  </r>
  <r>
    <x v="20"/>
    <x v="9"/>
    <s v="Iuran Siti untuk Kas DKM"/>
    <s v="Siti"/>
    <x v="24"/>
    <x v="38"/>
    <s v="Kredit"/>
    <n v="200000"/>
    <m/>
    <m/>
    <n v="200000"/>
    <n v="1916800"/>
    <x v="0"/>
    <n v="1"/>
    <x v="1"/>
    <n v="5"/>
    <n v="1"/>
    <x v="18"/>
    <x v="1"/>
    <x v="2"/>
    <x v="4"/>
    <x v="4"/>
    <x v="19"/>
    <x v="0"/>
    <x v="0"/>
    <n v="0"/>
  </r>
  <r>
    <x v="21"/>
    <x v="9"/>
    <s v="ZISWAF Bulanan"/>
    <s v="Hendratno"/>
    <x v="9"/>
    <x v="11"/>
    <s v="Debet"/>
    <n v="60000"/>
    <m/>
    <m/>
    <n v="-60000"/>
    <n v="1756800"/>
    <x v="0"/>
    <n v="1"/>
    <x v="1"/>
    <n v="6"/>
    <n v="2"/>
    <x v="3"/>
    <x v="1"/>
    <x v="1"/>
    <x v="5"/>
    <x v="5"/>
    <x v="8"/>
    <x v="0"/>
    <x v="0"/>
    <n v="-120000"/>
  </r>
  <r>
    <x v="21"/>
    <x v="9"/>
    <s v="Beli Pulsa Listrik/PLN"/>
    <s v="Hendratno"/>
    <x v="4"/>
    <x v="4"/>
    <s v="Debet"/>
    <n v="100000"/>
    <m/>
    <m/>
    <n v="-100000"/>
    <n v="1816800"/>
    <x v="0"/>
    <n v="1"/>
    <x v="1"/>
    <n v="6"/>
    <n v="2"/>
    <x v="3"/>
    <x v="1"/>
    <x v="1"/>
    <x v="2"/>
    <x v="2"/>
    <x v="1"/>
    <x v="2"/>
    <x v="0"/>
    <n v="-200000"/>
  </r>
  <r>
    <x v="22"/>
    <x v="9"/>
    <s v="Honor Kegiatan kantor"/>
    <s v="PT Sukses Jaya"/>
    <x v="0"/>
    <x v="15"/>
    <s v="Kredit"/>
    <n v="340000"/>
    <m/>
    <m/>
    <n v="340000"/>
    <n v="2086800"/>
    <x v="0"/>
    <n v="1"/>
    <x v="1"/>
    <n v="6"/>
    <n v="2"/>
    <x v="4"/>
    <x v="1"/>
    <x v="4"/>
    <x v="8"/>
    <x v="10"/>
    <x v="9"/>
    <x v="0"/>
    <x v="0"/>
    <n v="0"/>
  </r>
  <r>
    <x v="22"/>
    <x v="9"/>
    <s v="Biaya Administrasi"/>
    <s v="Hendratno"/>
    <x v="8"/>
    <x v="1"/>
    <s v="Debet"/>
    <n v="10000"/>
    <m/>
    <m/>
    <n v="-10000"/>
    <n v="1746800"/>
    <x v="0"/>
    <n v="1"/>
    <x v="1"/>
    <n v="6"/>
    <n v="2"/>
    <x v="4"/>
    <x v="1"/>
    <x v="1"/>
    <x v="1"/>
    <x v="1"/>
    <x v="0"/>
    <x v="0"/>
    <x v="0"/>
    <n v="-30000"/>
  </r>
  <r>
    <x v="23"/>
    <x v="8"/>
    <s v="Bayar Utang KK Bank-0003"/>
    <s v="Hendratno"/>
    <x v="21"/>
    <x v="39"/>
    <s v="Debet"/>
    <n v="5000"/>
    <s v="Ya"/>
    <m/>
    <n v="-5000"/>
    <n v="2695000"/>
    <x v="0"/>
    <n v="1"/>
    <x v="1"/>
    <n v="6"/>
    <n v="2"/>
    <x v="5"/>
    <x v="1"/>
    <x v="2"/>
    <x v="4"/>
    <x v="6"/>
    <x v="6"/>
    <x v="10"/>
    <x v="0"/>
    <n v="0"/>
  </r>
  <r>
    <x v="23"/>
    <x v="1"/>
    <s v="Bayar Utang KK Bank-0005"/>
    <s v="Hendratno"/>
    <x v="22"/>
    <x v="20"/>
    <s v="Debet"/>
    <n v="5000"/>
    <s v="Ya"/>
    <m/>
    <n v="-5000"/>
    <n v="5395000"/>
    <x v="0"/>
    <n v="1"/>
    <x v="1"/>
    <n v="6"/>
    <n v="2"/>
    <x v="5"/>
    <x v="1"/>
    <x v="3"/>
    <x v="6"/>
    <x v="7"/>
    <x v="7"/>
    <x v="6"/>
    <x v="7"/>
    <n v="0"/>
  </r>
  <r>
    <x v="23"/>
    <x v="5"/>
    <s v="Bayar Utang KK Bank-0004"/>
    <s v="Hendratno"/>
    <x v="14"/>
    <x v="17"/>
    <s v="Kredit"/>
    <n v="255000"/>
    <m/>
    <m/>
    <n v="255000"/>
    <n v="0"/>
    <x v="0"/>
    <n v="1"/>
    <x v="1"/>
    <n v="6"/>
    <n v="2"/>
    <x v="5"/>
    <x v="1"/>
    <x v="3"/>
    <x v="6"/>
    <x v="7"/>
    <x v="7"/>
    <x v="6"/>
    <x v="4"/>
    <n v="0"/>
  </r>
  <r>
    <x v="23"/>
    <x v="4"/>
    <s v="Bayar Utang KK Bank-0005"/>
    <s v="Hendratno"/>
    <x v="22"/>
    <x v="17"/>
    <s v="Kredit"/>
    <n v="5000"/>
    <m/>
    <m/>
    <n v="5000"/>
    <n v="0"/>
    <x v="0"/>
    <n v="1"/>
    <x v="1"/>
    <n v="6"/>
    <n v="2"/>
    <x v="5"/>
    <x v="1"/>
    <x v="3"/>
    <x v="6"/>
    <x v="7"/>
    <x v="7"/>
    <x v="6"/>
    <x v="4"/>
    <n v="0"/>
  </r>
  <r>
    <x v="23"/>
    <x v="3"/>
    <s v="Bayar Utang KK Bank-0003"/>
    <s v="Hendratno"/>
    <x v="21"/>
    <x v="18"/>
    <s v="Kredit"/>
    <n v="5000"/>
    <m/>
    <m/>
    <n v="5000"/>
    <n v="0"/>
    <x v="0"/>
    <n v="1"/>
    <x v="1"/>
    <n v="6"/>
    <n v="2"/>
    <x v="5"/>
    <x v="1"/>
    <x v="3"/>
    <x v="6"/>
    <x v="7"/>
    <x v="7"/>
    <x v="6"/>
    <x v="5"/>
    <n v="0"/>
  </r>
  <r>
    <x v="23"/>
    <x v="0"/>
    <s v="Bayar Utang KK Bank-0002"/>
    <s v="Hendratno"/>
    <x v="23"/>
    <x v="16"/>
    <s v="Kredit"/>
    <n v="5000"/>
    <m/>
    <m/>
    <n v="5000"/>
    <n v="0"/>
    <x v="0"/>
    <n v="1"/>
    <x v="1"/>
    <n v="6"/>
    <n v="2"/>
    <x v="5"/>
    <x v="1"/>
    <x v="3"/>
    <x v="6"/>
    <x v="7"/>
    <x v="7"/>
    <x v="6"/>
    <x v="3"/>
    <n v="0"/>
  </r>
  <r>
    <x v="23"/>
    <x v="13"/>
    <s v="Bayar Utang KK Bank-0004"/>
    <s v="Hendratno"/>
    <x v="14"/>
    <x v="40"/>
    <s v="Debet"/>
    <n v="255000"/>
    <m/>
    <m/>
    <n v="-255000"/>
    <n v="3645000"/>
    <x v="0"/>
    <n v="1"/>
    <x v="1"/>
    <n v="6"/>
    <n v="2"/>
    <x v="5"/>
    <x v="1"/>
    <x v="2"/>
    <x v="4"/>
    <x v="6"/>
    <x v="6"/>
    <x v="11"/>
    <x v="0"/>
    <n v="0"/>
  </r>
  <r>
    <x v="23"/>
    <x v="7"/>
    <s v="Bayar Utang KK Bank-0001"/>
    <s v="Hendratno"/>
    <x v="8"/>
    <x v="10"/>
    <s v="Kredit"/>
    <n v="260000"/>
    <m/>
    <m/>
    <n v="260000"/>
    <n v="0"/>
    <x v="0"/>
    <n v="1"/>
    <x v="1"/>
    <n v="6"/>
    <n v="2"/>
    <x v="5"/>
    <x v="1"/>
    <x v="3"/>
    <x v="6"/>
    <x v="7"/>
    <x v="7"/>
    <x v="6"/>
    <x v="1"/>
    <n v="0"/>
  </r>
  <r>
    <x v="23"/>
    <x v="2"/>
    <s v="Bayar Utang KK Bank-0002"/>
    <s v="Hendratno"/>
    <x v="23"/>
    <x v="41"/>
    <s v="Debet"/>
    <n v="5000"/>
    <s v="Ya"/>
    <m/>
    <n v="-5000"/>
    <n v="2195000"/>
    <x v="0"/>
    <n v="1"/>
    <x v="1"/>
    <n v="6"/>
    <n v="2"/>
    <x v="5"/>
    <x v="1"/>
    <x v="2"/>
    <x v="4"/>
    <x v="6"/>
    <x v="6"/>
    <x v="12"/>
    <x v="0"/>
    <n v="0"/>
  </r>
  <r>
    <x v="23"/>
    <x v="9"/>
    <s v="Bayar Utang KK Bank-0001"/>
    <s v="Hendratno"/>
    <x v="8"/>
    <x v="9"/>
    <s v="Debet"/>
    <n v="260000"/>
    <m/>
    <m/>
    <n v="-260000"/>
    <n v="1826800"/>
    <x v="0"/>
    <n v="1"/>
    <x v="1"/>
    <n v="6"/>
    <n v="2"/>
    <x v="5"/>
    <x v="1"/>
    <x v="2"/>
    <x v="4"/>
    <x v="6"/>
    <x v="6"/>
    <x v="5"/>
    <x v="0"/>
    <n v="0"/>
  </r>
  <r>
    <x v="24"/>
    <x v="9"/>
    <s v="Biaya Notifikasi SMS Januari 2023"/>
    <s v="Hendratno"/>
    <x v="8"/>
    <x v="1"/>
    <s v="Debet"/>
    <n v="5500"/>
    <m/>
    <m/>
    <n v="-5500"/>
    <n v="1821300"/>
    <x v="0"/>
    <n v="1"/>
    <x v="1"/>
    <n v="6"/>
    <n v="2"/>
    <x v="6"/>
    <x v="1"/>
    <x v="1"/>
    <x v="1"/>
    <x v="1"/>
    <x v="0"/>
    <x v="0"/>
    <x v="0"/>
    <n v="-30000"/>
  </r>
  <r>
    <x v="25"/>
    <x v="9"/>
    <s v="Honor Kegiatan kantor"/>
    <s v="PT Sukses Jaya"/>
    <x v="0"/>
    <x v="15"/>
    <s v="Kredit"/>
    <n v="500000"/>
    <m/>
    <m/>
    <n v="500000"/>
    <n v="2321300"/>
    <x v="0"/>
    <n v="1"/>
    <x v="1"/>
    <n v="7"/>
    <n v="3"/>
    <x v="19"/>
    <x v="1"/>
    <x v="4"/>
    <x v="8"/>
    <x v="10"/>
    <x v="9"/>
    <x v="0"/>
    <x v="0"/>
    <n v="0"/>
  </r>
  <r>
    <x v="25"/>
    <x v="4"/>
    <s v="Biaya Subscription Miekocok 365 Tahunan"/>
    <s v="Hendratno"/>
    <x v="25"/>
    <x v="42"/>
    <s v="Debet"/>
    <n v="1100000"/>
    <m/>
    <m/>
    <n v="-1100000"/>
    <n v="-1100000"/>
    <x v="0"/>
    <n v="1"/>
    <x v="1"/>
    <n v="7"/>
    <n v="3"/>
    <x v="19"/>
    <x v="1"/>
    <x v="1"/>
    <x v="2"/>
    <x v="2"/>
    <x v="1"/>
    <x v="13"/>
    <x v="0"/>
    <n v="0"/>
  </r>
  <r>
    <x v="26"/>
    <x v="9"/>
    <s v="sedekah"/>
    <s v="Hendratno"/>
    <x v="7"/>
    <x v="8"/>
    <s v="Debet"/>
    <n v="15000"/>
    <m/>
    <m/>
    <n v="-15000"/>
    <n v="2306300"/>
    <x v="0"/>
    <n v="1"/>
    <x v="1"/>
    <n v="8"/>
    <n v="4"/>
    <x v="8"/>
    <x v="1"/>
    <x v="1"/>
    <x v="5"/>
    <x v="5"/>
    <x v="5"/>
    <x v="0"/>
    <x v="0"/>
    <n v="0"/>
  </r>
  <r>
    <x v="26"/>
    <x v="5"/>
    <s v="Biaya Internet Bulanan"/>
    <s v="Hendratno"/>
    <x v="11"/>
    <x v="14"/>
    <s v="Debet"/>
    <n v="250000"/>
    <m/>
    <m/>
    <n v="-250000"/>
    <n v="-250000"/>
    <x v="0"/>
    <n v="1"/>
    <x v="1"/>
    <n v="8"/>
    <n v="4"/>
    <x v="8"/>
    <x v="1"/>
    <x v="1"/>
    <x v="2"/>
    <x v="2"/>
    <x v="1"/>
    <x v="7"/>
    <x v="2"/>
    <n v="-250000"/>
  </r>
  <r>
    <x v="27"/>
    <x v="9"/>
    <s v="Honor Kegiatan kantor"/>
    <s v="PT Sukses Jaya"/>
    <x v="0"/>
    <x v="15"/>
    <s v="Kredit"/>
    <n v="300000"/>
    <m/>
    <m/>
    <n v="300000"/>
    <n v="7606300"/>
    <x v="0"/>
    <n v="1"/>
    <x v="1"/>
    <n v="8"/>
    <n v="4"/>
    <x v="11"/>
    <x v="1"/>
    <x v="4"/>
    <x v="8"/>
    <x v="10"/>
    <x v="9"/>
    <x v="0"/>
    <x v="0"/>
    <n v="0"/>
  </r>
  <r>
    <x v="27"/>
    <x v="9"/>
    <s v="PEMBAYARAN GAJI FEBRUARI"/>
    <s v="PT Sukses Jaya"/>
    <x v="0"/>
    <x v="21"/>
    <s v="Kredit"/>
    <n v="5000000"/>
    <m/>
    <m/>
    <n v="5000000"/>
    <n v="7306300"/>
    <x v="0"/>
    <n v="1"/>
    <x v="1"/>
    <n v="8"/>
    <n v="4"/>
    <x v="11"/>
    <x v="1"/>
    <x v="4"/>
    <x v="8"/>
    <x v="10"/>
    <x v="10"/>
    <x v="0"/>
    <x v="0"/>
    <n v="0"/>
  </r>
  <r>
    <x v="28"/>
    <x v="9"/>
    <s v="Transfer ke Giro Bank-0009"/>
    <s v="Hendratno"/>
    <x v="0"/>
    <x v="43"/>
    <s v="Debet"/>
    <n v="250000"/>
    <m/>
    <m/>
    <n v="-250000"/>
    <n v="7006300"/>
    <x v="0"/>
    <n v="1"/>
    <x v="1"/>
    <n v="8"/>
    <n v="4"/>
    <x v="12"/>
    <x v="1"/>
    <x v="3"/>
    <x v="6"/>
    <x v="7"/>
    <x v="7"/>
    <x v="14"/>
    <x v="11"/>
    <n v="0"/>
  </r>
  <r>
    <x v="28"/>
    <x v="9"/>
    <s v="Tarik ATM"/>
    <s v="Hendratno"/>
    <x v="0"/>
    <x v="32"/>
    <s v="Debet"/>
    <n v="500000"/>
    <m/>
    <m/>
    <n v="-500000"/>
    <n v="6506300"/>
    <x v="0"/>
    <n v="1"/>
    <x v="1"/>
    <n v="8"/>
    <n v="4"/>
    <x v="12"/>
    <x v="1"/>
    <x v="1"/>
    <x v="7"/>
    <x v="14"/>
    <x v="0"/>
    <x v="0"/>
    <x v="0"/>
    <n v="0"/>
  </r>
  <r>
    <x v="28"/>
    <x v="9"/>
    <s v="Pulsa pribadi"/>
    <s v="Hendratno"/>
    <x v="13"/>
    <x v="23"/>
    <s v="Debet"/>
    <n v="50000"/>
    <m/>
    <m/>
    <n v="-50000"/>
    <n v="6456300"/>
    <x v="0"/>
    <n v="1"/>
    <x v="1"/>
    <n v="8"/>
    <n v="4"/>
    <x v="12"/>
    <x v="1"/>
    <x v="1"/>
    <x v="2"/>
    <x v="2"/>
    <x v="1"/>
    <x v="7"/>
    <x v="8"/>
    <n v="-50000"/>
  </r>
  <r>
    <x v="28"/>
    <x v="14"/>
    <s v="Transfer ke Tabungan Bank-0008"/>
    <s v="Hendratno"/>
    <x v="0"/>
    <x v="10"/>
    <s v="Kredit"/>
    <n v="350000"/>
    <m/>
    <m/>
    <n v="350000"/>
    <n v="7450000"/>
    <x v="0"/>
    <n v="1"/>
    <x v="1"/>
    <n v="8"/>
    <n v="4"/>
    <x v="12"/>
    <x v="1"/>
    <x v="3"/>
    <x v="6"/>
    <x v="7"/>
    <x v="7"/>
    <x v="6"/>
    <x v="1"/>
    <n v="0"/>
  </r>
  <r>
    <x v="28"/>
    <x v="9"/>
    <s v="Transfer ke Tabungan Bank-0008"/>
    <s v="Hendratno"/>
    <x v="0"/>
    <x v="31"/>
    <s v="Debet"/>
    <n v="350000"/>
    <m/>
    <m/>
    <n v="-350000"/>
    <n v="7256300"/>
    <x v="0"/>
    <n v="1"/>
    <x v="1"/>
    <n v="8"/>
    <n v="4"/>
    <x v="12"/>
    <x v="1"/>
    <x v="3"/>
    <x v="6"/>
    <x v="7"/>
    <x v="7"/>
    <x v="6"/>
    <x v="10"/>
    <n v="0"/>
  </r>
  <r>
    <x v="28"/>
    <x v="12"/>
    <s v="Transfer ke Giro Bank-0009"/>
    <s v="Hendratno"/>
    <x v="0"/>
    <x v="10"/>
    <s v="Kredit"/>
    <n v="250000"/>
    <s v="Ya"/>
    <m/>
    <n v="250000"/>
    <n v="9250000"/>
    <x v="0"/>
    <n v="1"/>
    <x v="1"/>
    <n v="8"/>
    <n v="4"/>
    <x v="12"/>
    <x v="1"/>
    <x v="3"/>
    <x v="6"/>
    <x v="7"/>
    <x v="7"/>
    <x v="6"/>
    <x v="1"/>
    <n v="0"/>
  </r>
  <r>
    <x v="29"/>
    <x v="9"/>
    <s v="Belanja dapur bulanan"/>
    <s v="Hendratno"/>
    <x v="17"/>
    <x v="28"/>
    <s v="Debet"/>
    <n v="850000"/>
    <m/>
    <m/>
    <n v="-850000"/>
    <n v="5606300"/>
    <x v="0"/>
    <n v="1"/>
    <x v="1"/>
    <n v="9"/>
    <n v="5"/>
    <x v="13"/>
    <x v="1"/>
    <x v="1"/>
    <x v="2"/>
    <x v="11"/>
    <x v="15"/>
    <x v="0"/>
    <x v="0"/>
    <n v="-500000"/>
  </r>
  <r>
    <x v="29"/>
    <x v="9"/>
    <s v="rawat makam keluarga"/>
    <s v="Hendratno"/>
    <x v="18"/>
    <x v="29"/>
    <s v="Debet"/>
    <n v="25000"/>
    <m/>
    <m/>
    <n v="-25000"/>
    <n v="5581300"/>
    <x v="0"/>
    <n v="1"/>
    <x v="1"/>
    <n v="9"/>
    <n v="5"/>
    <x v="13"/>
    <x v="1"/>
    <x v="1"/>
    <x v="7"/>
    <x v="13"/>
    <x v="0"/>
    <x v="0"/>
    <x v="0"/>
    <n v="-25000"/>
  </r>
  <r>
    <x v="29"/>
    <x v="14"/>
    <s v="Untuk Bapak"/>
    <s v="Hendratno"/>
    <x v="16"/>
    <x v="27"/>
    <s v="Debet"/>
    <n v="650000"/>
    <m/>
    <m/>
    <n v="-650000"/>
    <n v="6800000"/>
    <x v="0"/>
    <n v="1"/>
    <x v="1"/>
    <n v="9"/>
    <n v="5"/>
    <x v="13"/>
    <x v="1"/>
    <x v="1"/>
    <x v="5"/>
    <x v="12"/>
    <x v="14"/>
    <x v="0"/>
    <x v="0"/>
    <n v="-650000"/>
  </r>
  <r>
    <x v="29"/>
    <x v="14"/>
    <s v="Untuk Ibu"/>
    <s v="Hendratno"/>
    <x v="15"/>
    <x v="26"/>
    <s v="Debet"/>
    <n v="650000"/>
    <s v="Ya"/>
    <m/>
    <n v="-650000"/>
    <n v="6150000"/>
    <x v="0"/>
    <n v="1"/>
    <x v="1"/>
    <n v="9"/>
    <n v="5"/>
    <x v="13"/>
    <x v="1"/>
    <x v="1"/>
    <x v="5"/>
    <x v="12"/>
    <x v="13"/>
    <x v="0"/>
    <x v="0"/>
    <n v="-650000"/>
  </r>
  <r>
    <x v="29"/>
    <x v="13"/>
    <s v="Tol dan Parkir (Topup emoney)"/>
    <s v="Hendratno"/>
    <x v="14"/>
    <x v="25"/>
    <s v="Debet"/>
    <n v="200000"/>
    <s v="Ya"/>
    <m/>
    <n v="-200000"/>
    <n v="3445000"/>
    <x v="0"/>
    <n v="1"/>
    <x v="1"/>
    <n v="9"/>
    <n v="5"/>
    <x v="13"/>
    <x v="1"/>
    <x v="1"/>
    <x v="3"/>
    <x v="3"/>
    <x v="12"/>
    <x v="0"/>
    <x v="0"/>
    <n v="-150000"/>
  </r>
  <r>
    <x v="30"/>
    <x v="18"/>
    <m/>
    <m/>
    <x v="20"/>
    <x v="35"/>
    <m/>
    <m/>
    <s v="Ya"/>
    <m/>
    <m/>
    <n v="100000"/>
    <x v="0"/>
    <n v="1"/>
    <x v="1"/>
    <n v="9"/>
    <n v="5"/>
    <x v="15"/>
    <x v="1"/>
    <x v="5"/>
    <x v="9"/>
    <x v="0"/>
    <x v="0"/>
    <x v="0"/>
    <x v="0"/>
    <s v=""/>
  </r>
  <r>
    <x v="30"/>
    <x v="15"/>
    <m/>
    <m/>
    <x v="20"/>
    <x v="35"/>
    <m/>
    <m/>
    <s v="Ya"/>
    <m/>
    <m/>
    <n v="600000"/>
    <x v="0"/>
    <n v="1"/>
    <x v="1"/>
    <n v="9"/>
    <n v="5"/>
    <x v="15"/>
    <x v="1"/>
    <x v="5"/>
    <x v="9"/>
    <x v="0"/>
    <x v="0"/>
    <x v="0"/>
    <x v="0"/>
    <s v=""/>
  </r>
  <r>
    <x v="30"/>
    <x v="17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6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3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19"/>
    <m/>
    <m/>
    <x v="20"/>
    <x v="35"/>
    <m/>
    <m/>
    <s v="Ya"/>
    <m/>
    <m/>
    <n v="800000"/>
    <x v="0"/>
    <n v="1"/>
    <x v="1"/>
    <n v="9"/>
    <n v="5"/>
    <x v="15"/>
    <x v="1"/>
    <x v="5"/>
    <x v="9"/>
    <x v="0"/>
    <x v="0"/>
    <x v="0"/>
    <x v="0"/>
    <s v=""/>
  </r>
  <r>
    <x v="30"/>
    <x v="20"/>
    <m/>
    <m/>
    <x v="20"/>
    <x v="35"/>
    <m/>
    <m/>
    <s v="Ya"/>
    <m/>
    <m/>
    <n v="-125000"/>
    <x v="0"/>
    <n v="1"/>
    <x v="1"/>
    <n v="9"/>
    <n v="5"/>
    <x v="15"/>
    <x v="1"/>
    <x v="5"/>
    <x v="9"/>
    <x v="0"/>
    <x v="0"/>
    <x v="0"/>
    <x v="0"/>
    <s v=""/>
  </r>
  <r>
    <x v="30"/>
    <x v="22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16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1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10"/>
    <s v="Simpan Uang Tunai di Rumah"/>
    <s v="Hendratno"/>
    <x v="0"/>
    <x v="10"/>
    <s v="Kredit"/>
    <n v="1000000"/>
    <s v="Ya"/>
    <m/>
    <n v="1000000"/>
    <n v="1400000"/>
    <x v="0"/>
    <n v="1"/>
    <x v="1"/>
    <n v="9"/>
    <n v="5"/>
    <x v="15"/>
    <x v="1"/>
    <x v="3"/>
    <x v="6"/>
    <x v="7"/>
    <x v="7"/>
    <x v="6"/>
    <x v="1"/>
    <n v="0"/>
  </r>
  <r>
    <x v="30"/>
    <x v="9"/>
    <s v="By. Adm. JAN 23"/>
    <s v="Hendratno"/>
    <x v="8"/>
    <x v="1"/>
    <s v="Debet"/>
    <n v="2500"/>
    <m/>
    <m/>
    <n v="-2500"/>
    <n v="4468800"/>
    <x v="0"/>
    <n v="1"/>
    <x v="1"/>
    <n v="9"/>
    <n v="5"/>
    <x v="15"/>
    <x v="1"/>
    <x v="1"/>
    <x v="1"/>
    <x v="1"/>
    <x v="0"/>
    <x v="0"/>
    <x v="0"/>
    <n v="-30000"/>
  </r>
  <r>
    <x v="30"/>
    <x v="9"/>
    <s v="Simpan Uang Tunai di Rumah"/>
    <s v="Hendratno"/>
    <x v="0"/>
    <x v="33"/>
    <s v="Debet"/>
    <n v="1000000"/>
    <m/>
    <m/>
    <n v="-1000000"/>
    <n v="3468800"/>
    <x v="0"/>
    <n v="1"/>
    <x v="1"/>
    <n v="9"/>
    <n v="5"/>
    <x v="15"/>
    <x v="1"/>
    <x v="3"/>
    <x v="6"/>
    <x v="7"/>
    <x v="17"/>
    <x v="0"/>
    <x v="0"/>
    <n v="0"/>
  </r>
  <r>
    <x v="30"/>
    <x v="9"/>
    <s v="Bagi Hasil atau Bonus"/>
    <s v="Bank AAAA"/>
    <x v="0"/>
    <x v="36"/>
    <s v="Kredit"/>
    <n v="500"/>
    <m/>
    <m/>
    <n v="500"/>
    <n v="3469300"/>
    <x v="0"/>
    <n v="1"/>
    <x v="1"/>
    <n v="9"/>
    <n v="5"/>
    <x v="15"/>
    <x v="1"/>
    <x v="4"/>
    <x v="10"/>
    <x v="15"/>
    <x v="18"/>
    <x v="0"/>
    <x v="0"/>
    <n v="0"/>
  </r>
  <r>
    <x v="30"/>
    <x v="9"/>
    <s v="Pajak"/>
    <s v="Hendratno"/>
    <x v="8"/>
    <x v="37"/>
    <s v="Debet"/>
    <n v="200"/>
    <s v="Ya"/>
    <m/>
    <n v="-200"/>
    <n v="3469100"/>
    <x v="0"/>
    <n v="1"/>
    <x v="1"/>
    <n v="9"/>
    <n v="5"/>
    <x v="15"/>
    <x v="1"/>
    <x v="1"/>
    <x v="1"/>
    <x v="16"/>
    <x v="0"/>
    <x v="0"/>
    <x v="0"/>
    <n v="0"/>
  </r>
  <r>
    <x v="30"/>
    <x v="28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5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7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9"/>
    <s v="bulanan istri"/>
    <s v="Hendratno"/>
    <x v="12"/>
    <x v="22"/>
    <s v="Debet"/>
    <n v="1000000"/>
    <m/>
    <m/>
    <n v="-1000000"/>
    <n v="4471300"/>
    <x v="0"/>
    <n v="1"/>
    <x v="1"/>
    <n v="9"/>
    <n v="5"/>
    <x v="15"/>
    <x v="1"/>
    <x v="1"/>
    <x v="2"/>
    <x v="11"/>
    <x v="11"/>
    <x v="0"/>
    <x v="0"/>
    <n v="-1000000"/>
  </r>
  <r>
    <x v="30"/>
    <x v="24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6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9"/>
    <s v="ZISWAF Bulanan"/>
    <s v="Hendratno"/>
    <x v="9"/>
    <x v="11"/>
    <s v="Debet"/>
    <n v="60000"/>
    <m/>
    <m/>
    <n v="-60000"/>
    <n v="5521300"/>
    <x v="0"/>
    <n v="1"/>
    <x v="1"/>
    <n v="9"/>
    <n v="5"/>
    <x v="15"/>
    <x v="1"/>
    <x v="1"/>
    <x v="5"/>
    <x v="5"/>
    <x v="8"/>
    <x v="0"/>
    <x v="0"/>
    <n v="-120000"/>
  </r>
  <r>
    <x v="30"/>
    <x v="0"/>
    <s v="Administration Fee"/>
    <s v="Hendratno"/>
    <x v="23"/>
    <x v="1"/>
    <s v="Debet"/>
    <n v="5000"/>
    <s v="Ya"/>
    <m/>
    <n v="-5000"/>
    <n v="-5000"/>
    <x v="0"/>
    <n v="1"/>
    <x v="1"/>
    <n v="9"/>
    <n v="5"/>
    <x v="15"/>
    <x v="1"/>
    <x v="1"/>
    <x v="1"/>
    <x v="1"/>
    <x v="0"/>
    <x v="0"/>
    <x v="0"/>
    <n v="-30000"/>
  </r>
  <r>
    <x v="30"/>
    <x v="31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2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5"/>
    <s v="Administration Fee"/>
    <s v="Hendratno"/>
    <x v="14"/>
    <x v="1"/>
    <s v="Debet"/>
    <n v="5000"/>
    <s v="Ya"/>
    <m/>
    <n v="-5000"/>
    <n v="-255000"/>
    <x v="0"/>
    <n v="1"/>
    <x v="1"/>
    <n v="9"/>
    <n v="5"/>
    <x v="15"/>
    <x v="1"/>
    <x v="1"/>
    <x v="1"/>
    <x v="1"/>
    <x v="0"/>
    <x v="0"/>
    <x v="0"/>
    <n v="-30000"/>
  </r>
  <r>
    <x v="30"/>
    <x v="4"/>
    <s v="Administration Fee"/>
    <s v="Hendratno"/>
    <x v="22"/>
    <x v="1"/>
    <s v="Debet"/>
    <n v="5000"/>
    <s v="Ya"/>
    <m/>
    <n v="-5000"/>
    <n v="-1105000"/>
    <x v="0"/>
    <n v="1"/>
    <x v="1"/>
    <n v="9"/>
    <n v="5"/>
    <x v="15"/>
    <x v="1"/>
    <x v="1"/>
    <x v="1"/>
    <x v="1"/>
    <x v="0"/>
    <x v="0"/>
    <x v="0"/>
    <n v="-30000"/>
  </r>
  <r>
    <x v="30"/>
    <x v="3"/>
    <s v="Administration Fee"/>
    <s v="Hendratno"/>
    <x v="21"/>
    <x v="1"/>
    <s v="Debet"/>
    <n v="5000"/>
    <s v="Ya"/>
    <m/>
    <n v="-5000"/>
    <n v="-5000"/>
    <x v="0"/>
    <n v="1"/>
    <x v="1"/>
    <n v="9"/>
    <n v="5"/>
    <x v="15"/>
    <x v="1"/>
    <x v="1"/>
    <x v="1"/>
    <x v="1"/>
    <x v="0"/>
    <x v="0"/>
    <x v="0"/>
    <n v="-30000"/>
  </r>
  <r>
    <x v="30"/>
    <x v="11"/>
    <s v="Saldo Akhir Bulan"/>
    <s v="Hendratno"/>
    <x v="0"/>
    <x v="44"/>
    <s v="Kredit"/>
    <n v="0"/>
    <s v="Ya"/>
    <m/>
    <n v="0"/>
    <n v="7400000"/>
    <x v="0"/>
    <n v="1"/>
    <x v="1"/>
    <n v="9"/>
    <n v="5"/>
    <x v="15"/>
    <x v="1"/>
    <x v="3"/>
    <x v="6"/>
    <x v="7"/>
    <x v="7"/>
    <x v="6"/>
    <x v="12"/>
    <n v="0"/>
  </r>
  <r>
    <x v="30"/>
    <x v="6"/>
    <s v="Saldo akhir bulan"/>
    <s v="Hendratno"/>
    <x v="0"/>
    <x v="19"/>
    <s v="Kredit"/>
    <n v="0"/>
    <s v="Ya"/>
    <m/>
    <n v="0"/>
    <n v="6400000"/>
    <x v="0"/>
    <n v="1"/>
    <x v="1"/>
    <n v="9"/>
    <n v="5"/>
    <x v="15"/>
    <x v="1"/>
    <x v="3"/>
    <x v="6"/>
    <x v="7"/>
    <x v="7"/>
    <x v="6"/>
    <x v="6"/>
    <n v="0"/>
  </r>
  <r>
    <x v="30"/>
    <x v="9"/>
    <s v="Iuran Bulanan untuk RW"/>
    <s v="Hendratno"/>
    <x v="19"/>
    <x v="34"/>
    <s v="Debet"/>
    <n v="50000"/>
    <m/>
    <m/>
    <n v="-50000"/>
    <n v="5471300"/>
    <x v="0"/>
    <n v="1"/>
    <x v="1"/>
    <n v="9"/>
    <n v="5"/>
    <x v="15"/>
    <x v="1"/>
    <x v="1"/>
    <x v="2"/>
    <x v="2"/>
    <x v="1"/>
    <x v="9"/>
    <x v="0"/>
    <n v="-50000"/>
  </r>
  <r>
    <x v="30"/>
    <x v="39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40"/>
    <m/>
    <m/>
    <x v="20"/>
    <x v="35"/>
    <m/>
    <m/>
    <s v="Ya"/>
    <m/>
    <m/>
    <n v="350000000"/>
    <x v="0"/>
    <n v="1"/>
    <x v="1"/>
    <n v="9"/>
    <n v="5"/>
    <x v="15"/>
    <x v="1"/>
    <x v="5"/>
    <x v="9"/>
    <x v="0"/>
    <x v="0"/>
    <x v="0"/>
    <x v="0"/>
    <s v=""/>
  </r>
  <r>
    <x v="30"/>
    <x v="35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7"/>
    <m/>
    <m/>
    <x v="20"/>
    <x v="35"/>
    <m/>
    <m/>
    <s v="Ya"/>
    <m/>
    <m/>
    <n v="-200000"/>
    <x v="0"/>
    <n v="1"/>
    <x v="1"/>
    <n v="9"/>
    <n v="5"/>
    <x v="15"/>
    <x v="1"/>
    <x v="5"/>
    <x v="9"/>
    <x v="0"/>
    <x v="0"/>
    <x v="0"/>
    <x v="0"/>
    <s v=""/>
  </r>
  <r>
    <x v="30"/>
    <x v="34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29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7"/>
    <s v="Administration Fee"/>
    <s v="Hendratno"/>
    <x v="8"/>
    <x v="1"/>
    <s v="Debet"/>
    <n v="10000"/>
    <s v="Ya"/>
    <m/>
    <n v="-10000"/>
    <n v="-10000"/>
    <x v="0"/>
    <n v="1"/>
    <x v="1"/>
    <n v="9"/>
    <n v="5"/>
    <x v="15"/>
    <x v="1"/>
    <x v="1"/>
    <x v="1"/>
    <x v="1"/>
    <x v="0"/>
    <x v="0"/>
    <x v="0"/>
    <n v="-30000"/>
  </r>
  <r>
    <x v="30"/>
    <x v="30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0"/>
    <x v="38"/>
    <m/>
    <m/>
    <x v="20"/>
    <x v="35"/>
    <m/>
    <m/>
    <s v="Ya"/>
    <m/>
    <m/>
    <n v="6000000"/>
    <x v="0"/>
    <n v="1"/>
    <x v="1"/>
    <n v="9"/>
    <n v="5"/>
    <x v="15"/>
    <x v="1"/>
    <x v="5"/>
    <x v="9"/>
    <x v="0"/>
    <x v="0"/>
    <x v="0"/>
    <x v="0"/>
    <s v=""/>
  </r>
  <r>
    <x v="30"/>
    <x v="33"/>
    <m/>
    <m/>
    <x v="20"/>
    <x v="35"/>
    <m/>
    <m/>
    <s v="Ya"/>
    <m/>
    <m/>
    <n v="0"/>
    <x v="0"/>
    <n v="1"/>
    <x v="1"/>
    <n v="9"/>
    <n v="5"/>
    <x v="15"/>
    <x v="1"/>
    <x v="5"/>
    <x v="9"/>
    <x v="0"/>
    <x v="0"/>
    <x v="0"/>
    <x v="0"/>
    <s v=""/>
  </r>
  <r>
    <x v="31"/>
    <x v="9"/>
    <s v="Bayar PDAM"/>
    <s v="Hendratno"/>
    <x v="2"/>
    <x v="2"/>
    <s v="Debet"/>
    <n v="40000"/>
    <m/>
    <m/>
    <n v="-40000"/>
    <n v="3429100"/>
    <x v="0"/>
    <n v="1"/>
    <x v="2"/>
    <n v="9"/>
    <n v="1"/>
    <x v="0"/>
    <x v="2"/>
    <x v="1"/>
    <x v="2"/>
    <x v="2"/>
    <x v="1"/>
    <x v="1"/>
    <x v="0"/>
    <n v="-45000"/>
  </r>
  <r>
    <x v="32"/>
    <x v="12"/>
    <s v="Investasi ke P2P Lending"/>
    <s v="Hendratno"/>
    <x v="26"/>
    <x v="45"/>
    <s v="Debet"/>
    <n v="1000000"/>
    <m/>
    <m/>
    <n v="-1000000"/>
    <n v="8250000"/>
    <x v="0"/>
    <n v="1"/>
    <x v="2"/>
    <n v="9"/>
    <n v="1"/>
    <x v="2"/>
    <x v="2"/>
    <x v="3"/>
    <x v="6"/>
    <x v="17"/>
    <x v="20"/>
    <x v="0"/>
    <x v="0"/>
    <n v="0"/>
  </r>
  <r>
    <x v="32"/>
    <x v="7"/>
    <s v="Isi Bensin"/>
    <s v="Hendratno"/>
    <x v="3"/>
    <x v="3"/>
    <s v="Debet"/>
    <n v="250000"/>
    <m/>
    <m/>
    <n v="-250000"/>
    <n v="-260000"/>
    <x v="0"/>
    <n v="1"/>
    <x v="2"/>
    <n v="9"/>
    <n v="1"/>
    <x v="2"/>
    <x v="2"/>
    <x v="1"/>
    <x v="3"/>
    <x v="3"/>
    <x v="2"/>
    <x v="0"/>
    <x v="0"/>
    <n v="-300000"/>
  </r>
  <r>
    <x v="33"/>
    <x v="9"/>
    <s v="Bayar tukang perbaikan rumah"/>
    <s v="Hendratno"/>
    <x v="27"/>
    <x v="5"/>
    <s v="Debet"/>
    <n v="300000"/>
    <m/>
    <m/>
    <n v="-300000"/>
    <n v="3129100"/>
    <x v="0"/>
    <n v="1"/>
    <x v="2"/>
    <n v="9"/>
    <n v="1"/>
    <x v="18"/>
    <x v="2"/>
    <x v="1"/>
    <x v="2"/>
    <x v="2"/>
    <x v="3"/>
    <x v="3"/>
    <x v="0"/>
    <n v="0"/>
  </r>
  <r>
    <x v="34"/>
    <x v="9"/>
    <s v="Beli Pulsa Listrik/PLN"/>
    <s v="Hendratno"/>
    <x v="4"/>
    <x v="4"/>
    <s v="Debet"/>
    <n v="100000"/>
    <m/>
    <m/>
    <n v="-100000"/>
    <n v="3029100"/>
    <x v="0"/>
    <n v="1"/>
    <x v="2"/>
    <n v="10"/>
    <n v="2"/>
    <x v="3"/>
    <x v="2"/>
    <x v="1"/>
    <x v="2"/>
    <x v="2"/>
    <x v="1"/>
    <x v="2"/>
    <x v="0"/>
    <n v="-200000"/>
  </r>
  <r>
    <x v="35"/>
    <x v="9"/>
    <s v="sedekah"/>
    <s v="Hendratno"/>
    <x v="7"/>
    <x v="8"/>
    <s v="Debet"/>
    <n v="10000"/>
    <m/>
    <m/>
    <n v="-10000"/>
    <n v="3009100"/>
    <x v="0"/>
    <n v="1"/>
    <x v="2"/>
    <n v="10"/>
    <n v="2"/>
    <x v="4"/>
    <x v="2"/>
    <x v="1"/>
    <x v="5"/>
    <x v="5"/>
    <x v="5"/>
    <x v="0"/>
    <x v="0"/>
    <n v="0"/>
  </r>
  <r>
    <x v="35"/>
    <x v="9"/>
    <s v="Biaya Administrasi"/>
    <s v="Hendratno"/>
    <x v="8"/>
    <x v="1"/>
    <s v="Debet"/>
    <n v="10000"/>
    <m/>
    <m/>
    <n v="-10000"/>
    <n v="3019100"/>
    <x v="0"/>
    <n v="1"/>
    <x v="2"/>
    <n v="10"/>
    <n v="2"/>
    <x v="4"/>
    <x v="2"/>
    <x v="1"/>
    <x v="1"/>
    <x v="1"/>
    <x v="0"/>
    <x v="0"/>
    <x v="0"/>
    <n v="-30000"/>
  </r>
  <r>
    <x v="36"/>
    <x v="0"/>
    <s v="Bayar Utang KK Bank-0002"/>
    <s v="Hendratno"/>
    <x v="23"/>
    <x v="16"/>
    <s v="Kredit"/>
    <n v="5000"/>
    <m/>
    <m/>
    <n v="5000"/>
    <n v="0"/>
    <x v="0"/>
    <n v="1"/>
    <x v="2"/>
    <n v="10"/>
    <n v="2"/>
    <x v="5"/>
    <x v="2"/>
    <x v="3"/>
    <x v="6"/>
    <x v="7"/>
    <x v="7"/>
    <x v="6"/>
    <x v="3"/>
    <n v="0"/>
  </r>
  <r>
    <x v="36"/>
    <x v="5"/>
    <s v="Bayar Utang KK Bank-0004"/>
    <s v="Hendratno"/>
    <x v="14"/>
    <x v="17"/>
    <s v="Kredit"/>
    <n v="255000"/>
    <m/>
    <m/>
    <n v="255000"/>
    <n v="0"/>
    <x v="0"/>
    <n v="1"/>
    <x v="2"/>
    <n v="10"/>
    <n v="2"/>
    <x v="5"/>
    <x v="2"/>
    <x v="3"/>
    <x v="6"/>
    <x v="7"/>
    <x v="7"/>
    <x v="6"/>
    <x v="4"/>
    <n v="0"/>
  </r>
  <r>
    <x v="36"/>
    <x v="2"/>
    <s v="Bayar Utang KK Bank-0002"/>
    <s v="Hendratno"/>
    <x v="23"/>
    <x v="41"/>
    <s v="Debet"/>
    <n v="5000"/>
    <m/>
    <m/>
    <n v="-5000"/>
    <n v="2190000"/>
    <x v="0"/>
    <n v="1"/>
    <x v="2"/>
    <n v="10"/>
    <n v="2"/>
    <x v="5"/>
    <x v="2"/>
    <x v="2"/>
    <x v="4"/>
    <x v="6"/>
    <x v="6"/>
    <x v="12"/>
    <x v="0"/>
    <n v="0"/>
  </r>
  <r>
    <x v="36"/>
    <x v="1"/>
    <s v="Bayar Utang KK Bank-0005"/>
    <s v="Hendratno"/>
    <x v="22"/>
    <x v="20"/>
    <s v="Debet"/>
    <n v="1105000"/>
    <m/>
    <m/>
    <n v="-1105000"/>
    <n v="4290000"/>
    <x v="0"/>
    <n v="1"/>
    <x v="2"/>
    <n v="10"/>
    <n v="2"/>
    <x v="5"/>
    <x v="2"/>
    <x v="3"/>
    <x v="6"/>
    <x v="7"/>
    <x v="7"/>
    <x v="6"/>
    <x v="7"/>
    <n v="0"/>
  </r>
  <r>
    <x v="36"/>
    <x v="8"/>
    <s v="Bayar Utang KK Bank-0003"/>
    <s v="Hendratno"/>
    <x v="21"/>
    <x v="39"/>
    <s v="Debet"/>
    <n v="5000"/>
    <m/>
    <m/>
    <n v="-5000"/>
    <n v="2690000"/>
    <x v="0"/>
    <n v="1"/>
    <x v="2"/>
    <n v="10"/>
    <n v="2"/>
    <x v="5"/>
    <x v="2"/>
    <x v="2"/>
    <x v="4"/>
    <x v="6"/>
    <x v="6"/>
    <x v="10"/>
    <x v="0"/>
    <n v="0"/>
  </r>
  <r>
    <x v="36"/>
    <x v="7"/>
    <s v="Bayar Utang KK Bank-0001"/>
    <s v="Hendratno"/>
    <x v="8"/>
    <x v="10"/>
    <s v="Kredit"/>
    <n v="260000"/>
    <m/>
    <m/>
    <n v="260000"/>
    <n v="0"/>
    <x v="0"/>
    <n v="1"/>
    <x v="2"/>
    <n v="10"/>
    <n v="2"/>
    <x v="5"/>
    <x v="2"/>
    <x v="3"/>
    <x v="6"/>
    <x v="7"/>
    <x v="7"/>
    <x v="6"/>
    <x v="1"/>
    <n v="0"/>
  </r>
  <r>
    <x v="36"/>
    <x v="13"/>
    <s v="Bayar Utang KK Bank-0004"/>
    <s v="Hendratno"/>
    <x v="14"/>
    <x v="40"/>
    <s v="Debet"/>
    <n v="255000"/>
    <m/>
    <m/>
    <n v="-255000"/>
    <n v="3190000"/>
    <x v="0"/>
    <n v="1"/>
    <x v="2"/>
    <n v="10"/>
    <n v="2"/>
    <x v="5"/>
    <x v="2"/>
    <x v="2"/>
    <x v="4"/>
    <x v="6"/>
    <x v="6"/>
    <x v="11"/>
    <x v="0"/>
    <n v="0"/>
  </r>
  <r>
    <x v="36"/>
    <x v="9"/>
    <s v="Bayar Utang KK Bank-0001"/>
    <s v="Hendratno"/>
    <x v="8"/>
    <x v="9"/>
    <s v="Debet"/>
    <n v="260000"/>
    <m/>
    <m/>
    <n v="-260000"/>
    <n v="2749100"/>
    <x v="0"/>
    <n v="1"/>
    <x v="2"/>
    <n v="10"/>
    <n v="2"/>
    <x v="5"/>
    <x v="2"/>
    <x v="2"/>
    <x v="4"/>
    <x v="6"/>
    <x v="6"/>
    <x v="5"/>
    <x v="0"/>
    <n v="0"/>
  </r>
  <r>
    <x v="36"/>
    <x v="3"/>
    <s v="Bayar Utang KK Bank-0003"/>
    <s v="Hendratno"/>
    <x v="21"/>
    <x v="18"/>
    <s v="Kredit"/>
    <n v="5000"/>
    <m/>
    <m/>
    <n v="5000"/>
    <n v="0"/>
    <x v="0"/>
    <n v="1"/>
    <x v="2"/>
    <n v="10"/>
    <n v="2"/>
    <x v="5"/>
    <x v="2"/>
    <x v="3"/>
    <x v="6"/>
    <x v="7"/>
    <x v="7"/>
    <x v="6"/>
    <x v="5"/>
    <n v="0"/>
  </r>
  <r>
    <x v="36"/>
    <x v="4"/>
    <s v="Bayar Utang KK Bank-0005"/>
    <s v="Hendratno"/>
    <x v="22"/>
    <x v="17"/>
    <s v="Kredit"/>
    <n v="1105000"/>
    <m/>
    <m/>
    <n v="1105000"/>
    <n v="0"/>
    <x v="0"/>
    <n v="1"/>
    <x v="2"/>
    <n v="10"/>
    <n v="2"/>
    <x v="5"/>
    <x v="2"/>
    <x v="3"/>
    <x v="6"/>
    <x v="7"/>
    <x v="7"/>
    <x v="6"/>
    <x v="4"/>
    <n v="0"/>
  </r>
  <r>
    <x v="37"/>
    <x v="9"/>
    <s v="Biaya Notifikasi SMS Februari 2023"/>
    <s v="Hendratno"/>
    <x v="8"/>
    <x v="1"/>
    <s v="Debet"/>
    <n v="5500"/>
    <m/>
    <m/>
    <n v="-5500"/>
    <n v="2743600"/>
    <x v="0"/>
    <n v="1"/>
    <x v="2"/>
    <n v="10"/>
    <n v="2"/>
    <x v="6"/>
    <x v="2"/>
    <x v="1"/>
    <x v="1"/>
    <x v="1"/>
    <x v="0"/>
    <x v="0"/>
    <x v="0"/>
    <n v="-30000"/>
  </r>
  <r>
    <x v="38"/>
    <x v="9"/>
    <s v="Honor Kegiatan kantor"/>
    <s v="PT Sukses Jaya"/>
    <x v="0"/>
    <x v="15"/>
    <s v="Kredit"/>
    <n v="134800"/>
    <m/>
    <m/>
    <n v="134800"/>
    <n v="2878400"/>
    <x v="0"/>
    <n v="1"/>
    <x v="2"/>
    <n v="10"/>
    <n v="2"/>
    <x v="20"/>
    <x v="2"/>
    <x v="4"/>
    <x v="8"/>
    <x v="10"/>
    <x v="9"/>
    <x v="0"/>
    <x v="0"/>
    <n v="0"/>
  </r>
  <r>
    <x v="39"/>
    <x v="9"/>
    <s v="Honor Kegiatan kantor"/>
    <s v="PT Sukses Jaya"/>
    <x v="0"/>
    <x v="15"/>
    <s v="Kredit"/>
    <n v="212000"/>
    <m/>
    <m/>
    <n v="212000"/>
    <n v="3090400"/>
    <x v="0"/>
    <n v="1"/>
    <x v="2"/>
    <n v="10"/>
    <n v="2"/>
    <x v="21"/>
    <x v="2"/>
    <x v="4"/>
    <x v="8"/>
    <x v="10"/>
    <x v="9"/>
    <x v="0"/>
    <x v="0"/>
    <n v="0"/>
  </r>
  <r>
    <x v="40"/>
    <x v="9"/>
    <s v="sedekah"/>
    <s v="Hendratno"/>
    <x v="7"/>
    <x v="8"/>
    <s v="Debet"/>
    <n v="10000"/>
    <m/>
    <m/>
    <n v="-10000"/>
    <n v="2979400"/>
    <x v="0"/>
    <n v="1"/>
    <x v="2"/>
    <n v="10"/>
    <n v="2"/>
    <x v="22"/>
    <x v="2"/>
    <x v="1"/>
    <x v="5"/>
    <x v="5"/>
    <x v="5"/>
    <x v="0"/>
    <x v="0"/>
    <n v="0"/>
  </r>
  <r>
    <x v="40"/>
    <x v="9"/>
    <s v="Tarik ATM"/>
    <s v="Hendratno"/>
    <x v="0"/>
    <x v="32"/>
    <s v="Debet"/>
    <n v="100000"/>
    <m/>
    <m/>
    <n v="-100000"/>
    <n v="2989400"/>
    <x v="0"/>
    <n v="1"/>
    <x v="2"/>
    <n v="10"/>
    <n v="2"/>
    <x v="22"/>
    <x v="2"/>
    <x v="1"/>
    <x v="7"/>
    <x v="14"/>
    <x v="0"/>
    <x v="0"/>
    <x v="0"/>
    <n v="0"/>
  </r>
  <r>
    <x v="40"/>
    <x v="9"/>
    <s v="BIAYA ADM KARTU VISA SILVER"/>
    <s v="Hendratno"/>
    <x v="8"/>
    <x v="1"/>
    <s v="Debet"/>
    <n v="1000"/>
    <m/>
    <m/>
    <n v="-1000"/>
    <n v="3089400"/>
    <x v="0"/>
    <n v="1"/>
    <x v="2"/>
    <n v="10"/>
    <n v="2"/>
    <x v="22"/>
    <x v="2"/>
    <x v="1"/>
    <x v="1"/>
    <x v="1"/>
    <x v="0"/>
    <x v="0"/>
    <x v="0"/>
    <n v="-30000"/>
  </r>
  <r>
    <x v="41"/>
    <x v="9"/>
    <s v="Honor pembicara "/>
    <s v="Asosiasi Profesional"/>
    <x v="0"/>
    <x v="46"/>
    <s v="Kredit"/>
    <n v="1500000"/>
    <m/>
    <m/>
    <n v="1500000"/>
    <n v="4479400"/>
    <x v="0"/>
    <n v="1"/>
    <x v="2"/>
    <n v="11"/>
    <n v="3"/>
    <x v="23"/>
    <x v="2"/>
    <x v="4"/>
    <x v="10"/>
    <x v="18"/>
    <x v="21"/>
    <x v="0"/>
    <x v="0"/>
    <n v="0"/>
  </r>
  <r>
    <x v="42"/>
    <x v="9"/>
    <s v="Beli kopi"/>
    <s v="Hendratno"/>
    <x v="28"/>
    <x v="47"/>
    <s v="Debet"/>
    <n v="19000"/>
    <m/>
    <m/>
    <n v="-19000"/>
    <n v="4460400"/>
    <x v="0"/>
    <n v="1"/>
    <x v="2"/>
    <n v="11"/>
    <n v="3"/>
    <x v="24"/>
    <x v="2"/>
    <x v="1"/>
    <x v="11"/>
    <x v="19"/>
    <x v="0"/>
    <x v="0"/>
    <x v="0"/>
    <n v="0"/>
  </r>
  <r>
    <x v="43"/>
    <x v="9"/>
    <s v="Honor Kegiatan kantor"/>
    <s v="PT Sukses Jaya"/>
    <x v="0"/>
    <x v="15"/>
    <s v="Kredit"/>
    <n v="126500"/>
    <m/>
    <m/>
    <n v="126500"/>
    <n v="3555871"/>
    <x v="0"/>
    <n v="1"/>
    <x v="2"/>
    <n v="11"/>
    <n v="3"/>
    <x v="19"/>
    <x v="2"/>
    <x v="4"/>
    <x v="8"/>
    <x v="10"/>
    <x v="9"/>
    <x v="0"/>
    <x v="0"/>
    <n v="0"/>
  </r>
  <r>
    <x v="43"/>
    <x v="9"/>
    <s v="By. Adm. FEB 23"/>
    <s v="Hendratno"/>
    <x v="8"/>
    <x v="1"/>
    <s v="Debet"/>
    <n v="2500"/>
    <m/>
    <m/>
    <n v="-2500"/>
    <n v="3553371"/>
    <x v="0"/>
    <n v="1"/>
    <x v="2"/>
    <n v="11"/>
    <n v="3"/>
    <x v="19"/>
    <x v="2"/>
    <x v="1"/>
    <x v="1"/>
    <x v="1"/>
    <x v="0"/>
    <x v="0"/>
    <x v="0"/>
    <n v="-30000"/>
  </r>
  <r>
    <x v="43"/>
    <x v="9"/>
    <s v="sedekah"/>
    <s v="Hendratno"/>
    <x v="7"/>
    <x v="8"/>
    <s v="Debet"/>
    <n v="10000"/>
    <m/>
    <m/>
    <n v="-10000"/>
    <n v="3543371"/>
    <x v="0"/>
    <n v="1"/>
    <x v="2"/>
    <n v="11"/>
    <n v="3"/>
    <x v="19"/>
    <x v="2"/>
    <x v="1"/>
    <x v="5"/>
    <x v="5"/>
    <x v="5"/>
    <x v="0"/>
    <x v="0"/>
    <n v="0"/>
  </r>
  <r>
    <x v="43"/>
    <x v="9"/>
    <s v="Pajak beli emas"/>
    <s v="Hendratno"/>
    <x v="29"/>
    <x v="48"/>
    <s v="Debet"/>
    <n v="4743"/>
    <m/>
    <m/>
    <n v="-4743"/>
    <n v="3429371"/>
    <x v="0"/>
    <n v="1"/>
    <x v="2"/>
    <n v="11"/>
    <n v="3"/>
    <x v="19"/>
    <x v="2"/>
    <x v="1"/>
    <x v="7"/>
    <x v="20"/>
    <x v="0"/>
    <x v="0"/>
    <x v="0"/>
    <n v="0"/>
  </r>
  <r>
    <x v="43"/>
    <x v="9"/>
    <s v="Beli Emas"/>
    <s v="Hendratno"/>
    <x v="29"/>
    <x v="49"/>
    <s v="Debet"/>
    <n v="1000000"/>
    <m/>
    <m/>
    <n v="-1000000"/>
    <n v="3434114"/>
    <x v="0"/>
    <n v="1"/>
    <x v="2"/>
    <n v="11"/>
    <n v="3"/>
    <x v="19"/>
    <x v="2"/>
    <x v="3"/>
    <x v="6"/>
    <x v="21"/>
    <x v="0"/>
    <x v="0"/>
    <x v="0"/>
    <n v="0"/>
  </r>
  <r>
    <x v="43"/>
    <x v="9"/>
    <s v="Ongkir beli emas"/>
    <s v="Hendratno"/>
    <x v="29"/>
    <x v="50"/>
    <s v="Debet"/>
    <n v="26286"/>
    <m/>
    <m/>
    <n v="-26286"/>
    <n v="4434114"/>
    <x v="0"/>
    <n v="1"/>
    <x v="2"/>
    <n v="11"/>
    <n v="3"/>
    <x v="19"/>
    <x v="2"/>
    <x v="1"/>
    <x v="7"/>
    <x v="22"/>
    <x v="0"/>
    <x v="0"/>
    <x v="0"/>
    <n v="0"/>
  </r>
  <r>
    <x v="44"/>
    <x v="9"/>
    <s v="Honor Kegiatan kantor"/>
    <s v="PT Sukses Jaya"/>
    <x v="0"/>
    <x v="15"/>
    <s v="Kredit"/>
    <n v="120000"/>
    <m/>
    <m/>
    <n v="120000"/>
    <n v="3663371"/>
    <x v="0"/>
    <n v="1"/>
    <x v="2"/>
    <n v="11"/>
    <n v="3"/>
    <x v="7"/>
    <x v="2"/>
    <x v="4"/>
    <x v="8"/>
    <x v="10"/>
    <x v="9"/>
    <x v="0"/>
    <x v="0"/>
    <n v="0"/>
  </r>
  <r>
    <x v="45"/>
    <x v="5"/>
    <s v="Biaya Internet Bulanan"/>
    <s v="Hendratno"/>
    <x v="11"/>
    <x v="14"/>
    <s v="Debet"/>
    <n v="250000"/>
    <m/>
    <m/>
    <n v="-250000"/>
    <n v="-250000"/>
    <x v="0"/>
    <n v="1"/>
    <x v="2"/>
    <n v="12"/>
    <n v="4"/>
    <x v="8"/>
    <x v="2"/>
    <x v="1"/>
    <x v="2"/>
    <x v="2"/>
    <x v="1"/>
    <x v="7"/>
    <x v="2"/>
    <n v="-250000"/>
  </r>
  <r>
    <x v="46"/>
    <x v="9"/>
    <s v="biaya tukang"/>
    <s v="Hendratno"/>
    <x v="27"/>
    <x v="5"/>
    <s v="Debet"/>
    <n v="200000"/>
    <m/>
    <m/>
    <n v="-200000"/>
    <n v="3278371"/>
    <x v="0"/>
    <n v="1"/>
    <x v="2"/>
    <n v="12"/>
    <n v="4"/>
    <x v="9"/>
    <x v="2"/>
    <x v="1"/>
    <x v="2"/>
    <x v="2"/>
    <x v="3"/>
    <x v="3"/>
    <x v="0"/>
    <n v="0"/>
  </r>
  <r>
    <x v="46"/>
    <x v="9"/>
    <s v="material utk perbaikan pagar"/>
    <s v="Hendratno"/>
    <x v="30"/>
    <x v="6"/>
    <s v="Debet"/>
    <n v="185000"/>
    <m/>
    <m/>
    <n v="-185000"/>
    <n v="3478371"/>
    <x v="0"/>
    <n v="1"/>
    <x v="2"/>
    <n v="12"/>
    <n v="4"/>
    <x v="9"/>
    <x v="2"/>
    <x v="1"/>
    <x v="2"/>
    <x v="2"/>
    <x v="3"/>
    <x v="4"/>
    <x v="0"/>
    <n v="0"/>
  </r>
  <r>
    <x v="47"/>
    <x v="9"/>
    <s v="Beli gagang pintu"/>
    <s v="Hendratno"/>
    <x v="30"/>
    <x v="6"/>
    <s v="Debet"/>
    <n v="110000"/>
    <m/>
    <m/>
    <n v="-110000"/>
    <n v="3168371"/>
    <x v="0"/>
    <n v="1"/>
    <x v="2"/>
    <n v="12"/>
    <n v="4"/>
    <x v="10"/>
    <x v="2"/>
    <x v="1"/>
    <x v="2"/>
    <x v="2"/>
    <x v="3"/>
    <x v="4"/>
    <x v="0"/>
    <n v="0"/>
  </r>
  <r>
    <x v="48"/>
    <x v="9"/>
    <s v="Transfer ke Tabungan Bank-0002"/>
    <s v="Hendratno"/>
    <x v="0"/>
    <x v="16"/>
    <s v="Debet"/>
    <n v="500000"/>
    <m/>
    <m/>
    <n v="-500000"/>
    <n v="7668371"/>
    <x v="0"/>
    <n v="1"/>
    <x v="2"/>
    <n v="12"/>
    <n v="4"/>
    <x v="11"/>
    <x v="2"/>
    <x v="3"/>
    <x v="6"/>
    <x v="7"/>
    <x v="7"/>
    <x v="6"/>
    <x v="3"/>
    <n v="0"/>
  </r>
  <r>
    <x v="48"/>
    <x v="2"/>
    <s v="Transfer ke Tabungan Bank-0002"/>
    <s v="Hendratno"/>
    <x v="0"/>
    <x v="10"/>
    <s v="Kredit"/>
    <n v="500000"/>
    <m/>
    <m/>
    <n v="500000"/>
    <n v="2690000"/>
    <x v="0"/>
    <n v="1"/>
    <x v="2"/>
    <n v="12"/>
    <n v="4"/>
    <x v="11"/>
    <x v="2"/>
    <x v="3"/>
    <x v="6"/>
    <x v="7"/>
    <x v="7"/>
    <x v="6"/>
    <x v="1"/>
    <n v="0"/>
  </r>
  <r>
    <x v="48"/>
    <x v="9"/>
    <s v="Gaji Kantor"/>
    <s v="PT Sukses Jaya"/>
    <x v="0"/>
    <x v="21"/>
    <s v="Kredit"/>
    <n v="5000000"/>
    <m/>
    <m/>
    <n v="5000000"/>
    <n v="8168371"/>
    <x v="0"/>
    <n v="1"/>
    <x v="2"/>
    <n v="12"/>
    <n v="4"/>
    <x v="11"/>
    <x v="2"/>
    <x v="4"/>
    <x v="8"/>
    <x v="10"/>
    <x v="10"/>
    <x v="0"/>
    <x v="0"/>
    <n v="0"/>
  </r>
  <r>
    <x v="49"/>
    <x v="8"/>
    <s v="Transfer ke Tabungan Bank-0003"/>
    <s v="Hendratno"/>
    <x v="0"/>
    <x v="10"/>
    <s v="Kredit"/>
    <n v="400000"/>
    <s v="Ya"/>
    <m/>
    <n v="400000"/>
    <n v="3090000"/>
    <x v="0"/>
    <n v="1"/>
    <x v="2"/>
    <n v="12"/>
    <n v="4"/>
    <x v="12"/>
    <x v="2"/>
    <x v="3"/>
    <x v="6"/>
    <x v="7"/>
    <x v="7"/>
    <x v="6"/>
    <x v="1"/>
    <n v="0"/>
  </r>
  <r>
    <x v="49"/>
    <x v="9"/>
    <s v="Transfer ke Tabungan Bank-0003"/>
    <s v="Hendratno"/>
    <x v="0"/>
    <x v="18"/>
    <s v="Debet"/>
    <n v="400000"/>
    <m/>
    <m/>
    <n v="-400000"/>
    <n v="6188371"/>
    <x v="0"/>
    <n v="1"/>
    <x v="2"/>
    <n v="12"/>
    <n v="4"/>
    <x v="12"/>
    <x v="2"/>
    <x v="3"/>
    <x v="6"/>
    <x v="7"/>
    <x v="7"/>
    <x v="6"/>
    <x v="5"/>
    <n v="0"/>
  </r>
  <r>
    <x v="49"/>
    <x v="9"/>
    <s v="BIAYA ADM KARTU VISA SILVER"/>
    <s v="Hendratno"/>
    <x v="8"/>
    <x v="1"/>
    <s v="Debet"/>
    <n v="1000"/>
    <m/>
    <m/>
    <n v="-1000"/>
    <n v="6187371"/>
    <x v="0"/>
    <n v="1"/>
    <x v="2"/>
    <n v="12"/>
    <n v="4"/>
    <x v="12"/>
    <x v="2"/>
    <x v="1"/>
    <x v="1"/>
    <x v="1"/>
    <x v="0"/>
    <x v="0"/>
    <x v="0"/>
    <n v="-30000"/>
  </r>
  <r>
    <x v="49"/>
    <x v="9"/>
    <s v="bulanan istri"/>
    <s v="Hendratno"/>
    <x v="12"/>
    <x v="22"/>
    <s v="Debet"/>
    <n v="1000000"/>
    <m/>
    <m/>
    <n v="-1000000"/>
    <n v="6668371"/>
    <x v="0"/>
    <n v="1"/>
    <x v="2"/>
    <n v="12"/>
    <n v="4"/>
    <x v="12"/>
    <x v="2"/>
    <x v="1"/>
    <x v="2"/>
    <x v="11"/>
    <x v="11"/>
    <x v="0"/>
    <x v="0"/>
    <n v="-1000000"/>
  </r>
  <r>
    <x v="49"/>
    <x v="9"/>
    <s v="Donasi utk masjid"/>
    <s v="Hendratno"/>
    <x v="31"/>
    <x v="8"/>
    <s v="Debet"/>
    <n v="50000"/>
    <m/>
    <m/>
    <n v="-50000"/>
    <n v="6618371"/>
    <x v="0"/>
    <n v="1"/>
    <x v="2"/>
    <n v="12"/>
    <n v="4"/>
    <x v="12"/>
    <x v="2"/>
    <x v="1"/>
    <x v="5"/>
    <x v="5"/>
    <x v="5"/>
    <x v="0"/>
    <x v="0"/>
    <n v="0"/>
  </r>
  <r>
    <x v="49"/>
    <x v="9"/>
    <s v="sedekah"/>
    <s v="Hendratno"/>
    <x v="32"/>
    <x v="8"/>
    <s v="Debet"/>
    <n v="30000"/>
    <m/>
    <m/>
    <n v="-30000"/>
    <n v="6588371"/>
    <x v="0"/>
    <n v="1"/>
    <x v="2"/>
    <n v="12"/>
    <n v="4"/>
    <x v="12"/>
    <x v="2"/>
    <x v="1"/>
    <x v="5"/>
    <x v="5"/>
    <x v="5"/>
    <x v="0"/>
    <x v="0"/>
    <n v="0"/>
  </r>
  <r>
    <x v="50"/>
    <x v="9"/>
    <s v="Transfer ke Tabungan Bank-0004"/>
    <s v="Hendratno"/>
    <x v="0"/>
    <x v="17"/>
    <s v="Debet"/>
    <n v="400000"/>
    <m/>
    <m/>
    <n v="-400000"/>
    <n v="4837371"/>
    <x v="0"/>
    <n v="1"/>
    <x v="2"/>
    <n v="13"/>
    <n v="5"/>
    <x v="13"/>
    <x v="2"/>
    <x v="3"/>
    <x v="6"/>
    <x v="7"/>
    <x v="7"/>
    <x v="6"/>
    <x v="4"/>
    <n v="0"/>
  </r>
  <r>
    <x v="50"/>
    <x v="13"/>
    <s v="Transfer ke Tabungan Bank-0004"/>
    <s v="Hendratno"/>
    <x v="0"/>
    <x v="10"/>
    <s v="Kredit"/>
    <n v="400000"/>
    <s v="Ya"/>
    <m/>
    <n v="400000"/>
    <n v="3390000"/>
    <x v="0"/>
    <n v="1"/>
    <x v="2"/>
    <n v="13"/>
    <n v="5"/>
    <x v="13"/>
    <x v="2"/>
    <x v="3"/>
    <x v="6"/>
    <x v="7"/>
    <x v="7"/>
    <x v="6"/>
    <x v="1"/>
    <n v="0"/>
  </r>
  <r>
    <x v="50"/>
    <x v="9"/>
    <s v="Transfer ke Tabungan Bank-0005"/>
    <s v="Hendratno"/>
    <x v="0"/>
    <x v="20"/>
    <s v="Debet"/>
    <n v="300000"/>
    <m/>
    <m/>
    <n v="-300000"/>
    <n v="4537371"/>
    <x v="0"/>
    <n v="1"/>
    <x v="2"/>
    <n v="13"/>
    <n v="5"/>
    <x v="13"/>
    <x v="2"/>
    <x v="3"/>
    <x v="6"/>
    <x v="7"/>
    <x v="7"/>
    <x v="6"/>
    <x v="7"/>
    <n v="0"/>
  </r>
  <r>
    <x v="50"/>
    <x v="1"/>
    <s v="Transfer ke Tabungan Bank-0005"/>
    <s v="Hendratno"/>
    <x v="0"/>
    <x v="10"/>
    <s v="Kredit"/>
    <n v="300000"/>
    <s v="Ya"/>
    <m/>
    <n v="300000"/>
    <n v="4590000"/>
    <x v="0"/>
    <n v="1"/>
    <x v="2"/>
    <n v="13"/>
    <n v="5"/>
    <x v="13"/>
    <x v="2"/>
    <x v="3"/>
    <x v="6"/>
    <x v="7"/>
    <x v="7"/>
    <x v="6"/>
    <x v="1"/>
    <n v="0"/>
  </r>
  <r>
    <x v="50"/>
    <x v="9"/>
    <s v="Belanja dapur bulanan"/>
    <s v="Hendratno"/>
    <x v="17"/>
    <x v="28"/>
    <s v="Debet"/>
    <n v="950000"/>
    <m/>
    <m/>
    <n v="-950000"/>
    <n v="5237371"/>
    <x v="0"/>
    <n v="1"/>
    <x v="2"/>
    <n v="13"/>
    <n v="5"/>
    <x v="13"/>
    <x v="2"/>
    <x v="1"/>
    <x v="2"/>
    <x v="11"/>
    <x v="15"/>
    <x v="0"/>
    <x v="0"/>
    <n v="-500000"/>
  </r>
  <r>
    <x v="50"/>
    <x v="13"/>
    <s v="Tol dan Parkir (Topup emoney)"/>
    <s v="Hendratno"/>
    <x v="14"/>
    <x v="25"/>
    <s v="Debet"/>
    <n v="200000"/>
    <m/>
    <m/>
    <n v="-200000"/>
    <n v="2990000"/>
    <x v="0"/>
    <n v="1"/>
    <x v="2"/>
    <n v="13"/>
    <n v="5"/>
    <x v="13"/>
    <x v="2"/>
    <x v="1"/>
    <x v="3"/>
    <x v="3"/>
    <x v="12"/>
    <x v="0"/>
    <x v="0"/>
    <n v="-150000"/>
  </r>
  <r>
    <x v="50"/>
    <x v="14"/>
    <s v="Untuk Bapak"/>
    <s v="Hendratno"/>
    <x v="16"/>
    <x v="27"/>
    <s v="Debet"/>
    <n v="650000"/>
    <m/>
    <m/>
    <n v="-650000"/>
    <n v="5500000"/>
    <x v="0"/>
    <n v="1"/>
    <x v="2"/>
    <n v="13"/>
    <n v="5"/>
    <x v="13"/>
    <x v="2"/>
    <x v="1"/>
    <x v="5"/>
    <x v="12"/>
    <x v="14"/>
    <x v="0"/>
    <x v="0"/>
    <n v="-650000"/>
  </r>
  <r>
    <x v="50"/>
    <x v="14"/>
    <s v="Untuk Ibu"/>
    <s v="Hendratno"/>
    <x v="15"/>
    <x v="26"/>
    <s v="Debet"/>
    <n v="650000"/>
    <m/>
    <m/>
    <n v="-650000"/>
    <n v="4850000"/>
    <x v="0"/>
    <n v="1"/>
    <x v="2"/>
    <n v="13"/>
    <n v="5"/>
    <x v="13"/>
    <x v="2"/>
    <x v="1"/>
    <x v="5"/>
    <x v="12"/>
    <x v="13"/>
    <x v="0"/>
    <x v="0"/>
    <n v="-650000"/>
  </r>
  <r>
    <x v="51"/>
    <x v="9"/>
    <s v="Transfer ke Tabungan Bank-0006"/>
    <s v="Hendratno"/>
    <x v="0"/>
    <x v="19"/>
    <s v="Debet"/>
    <n v="350000"/>
    <m/>
    <m/>
    <n v="-350000"/>
    <n v="4187371"/>
    <x v="0"/>
    <n v="1"/>
    <x v="2"/>
    <n v="13"/>
    <n v="5"/>
    <x v="14"/>
    <x v="2"/>
    <x v="3"/>
    <x v="6"/>
    <x v="7"/>
    <x v="7"/>
    <x v="6"/>
    <x v="6"/>
    <n v="0"/>
  </r>
  <r>
    <x v="51"/>
    <x v="6"/>
    <s v="Transfer ke Tabungan Bank-0006"/>
    <s v="Hendratno"/>
    <x v="0"/>
    <x v="10"/>
    <s v="Kredit"/>
    <n v="350000"/>
    <s v="Ya"/>
    <m/>
    <n v="350000"/>
    <n v="6750000"/>
    <x v="0"/>
    <n v="1"/>
    <x v="2"/>
    <n v="13"/>
    <n v="5"/>
    <x v="14"/>
    <x v="2"/>
    <x v="3"/>
    <x v="6"/>
    <x v="7"/>
    <x v="7"/>
    <x v="6"/>
    <x v="1"/>
    <n v="0"/>
  </r>
  <r>
    <x v="52"/>
    <x v="14"/>
    <s v="Transfer ke Tabungan Bank-0008"/>
    <s v="Hendratno"/>
    <x v="0"/>
    <x v="10"/>
    <s v="Kredit"/>
    <n v="250000"/>
    <s v="Ya"/>
    <m/>
    <n v="250000"/>
    <n v="5100000"/>
    <x v="0"/>
    <n v="1"/>
    <x v="2"/>
    <n v="13"/>
    <n v="5"/>
    <x v="15"/>
    <x v="2"/>
    <x v="3"/>
    <x v="6"/>
    <x v="7"/>
    <x v="7"/>
    <x v="6"/>
    <x v="1"/>
    <n v="0"/>
  </r>
  <r>
    <x v="52"/>
    <x v="9"/>
    <s v="Transfer ke Tabungan Bank-0007"/>
    <s v="Hendratno"/>
    <x v="0"/>
    <x v="44"/>
    <s v="Debet"/>
    <n v="200000"/>
    <m/>
    <m/>
    <n v="-200000"/>
    <n v="3687371"/>
    <x v="0"/>
    <n v="1"/>
    <x v="2"/>
    <n v="13"/>
    <n v="5"/>
    <x v="15"/>
    <x v="2"/>
    <x v="3"/>
    <x v="6"/>
    <x v="7"/>
    <x v="7"/>
    <x v="6"/>
    <x v="12"/>
    <n v="0"/>
  </r>
  <r>
    <x v="52"/>
    <x v="9"/>
    <s v="Honor Kegiatan kantor"/>
    <s v="PT Sukses Jaya"/>
    <x v="0"/>
    <x v="15"/>
    <s v="Kredit"/>
    <n v="150000"/>
    <m/>
    <m/>
    <n v="150000"/>
    <n v="3587371"/>
    <x v="0"/>
    <n v="1"/>
    <x v="2"/>
    <n v="13"/>
    <n v="5"/>
    <x v="15"/>
    <x v="2"/>
    <x v="4"/>
    <x v="8"/>
    <x v="10"/>
    <x v="9"/>
    <x v="0"/>
    <x v="0"/>
    <n v="0"/>
  </r>
  <r>
    <x v="52"/>
    <x v="9"/>
    <s v="Transfer ke Tabungan Bank-0008"/>
    <s v="Hendratno"/>
    <x v="0"/>
    <x v="31"/>
    <s v="Debet"/>
    <n v="250000"/>
    <m/>
    <m/>
    <n v="-250000"/>
    <n v="3437371"/>
    <x v="0"/>
    <n v="1"/>
    <x v="2"/>
    <n v="13"/>
    <n v="5"/>
    <x v="15"/>
    <x v="2"/>
    <x v="3"/>
    <x v="6"/>
    <x v="7"/>
    <x v="7"/>
    <x v="6"/>
    <x v="10"/>
    <n v="0"/>
  </r>
  <r>
    <x v="52"/>
    <x v="11"/>
    <s v="Transfer ke Tabungan Bank-0007"/>
    <s v="Hendratno"/>
    <x v="0"/>
    <x v="10"/>
    <s v="Kredit"/>
    <n v="200000"/>
    <s v="Ya"/>
    <m/>
    <n v="200000"/>
    <n v="7600000"/>
    <x v="0"/>
    <n v="1"/>
    <x v="2"/>
    <n v="13"/>
    <n v="5"/>
    <x v="15"/>
    <x v="2"/>
    <x v="3"/>
    <x v="6"/>
    <x v="7"/>
    <x v="7"/>
    <x v="6"/>
    <x v="1"/>
    <n v="0"/>
  </r>
  <r>
    <x v="52"/>
    <x v="9"/>
    <s v="Simpan Uang Tunai di Rumah"/>
    <s v="Hendratno"/>
    <x v="0"/>
    <x v="33"/>
    <s v="Debet"/>
    <n v="300000"/>
    <m/>
    <m/>
    <n v="-300000"/>
    <n v="3887371"/>
    <x v="0"/>
    <n v="1"/>
    <x v="2"/>
    <n v="13"/>
    <n v="5"/>
    <x v="15"/>
    <x v="2"/>
    <x v="3"/>
    <x v="6"/>
    <x v="7"/>
    <x v="17"/>
    <x v="0"/>
    <x v="0"/>
    <n v="0"/>
  </r>
  <r>
    <x v="52"/>
    <x v="2"/>
    <s v="Simpan Uang Tunai di Rumah"/>
    <s v="Hendratno"/>
    <x v="0"/>
    <x v="33"/>
    <s v="Debet"/>
    <n v="500000"/>
    <s v="Ya"/>
    <m/>
    <n v="-500000"/>
    <n v="2190000"/>
    <x v="0"/>
    <n v="1"/>
    <x v="2"/>
    <n v="13"/>
    <n v="5"/>
    <x v="15"/>
    <x v="2"/>
    <x v="3"/>
    <x v="6"/>
    <x v="7"/>
    <x v="17"/>
    <x v="0"/>
    <x v="0"/>
    <n v="0"/>
  </r>
  <r>
    <x v="52"/>
    <x v="10"/>
    <s v="Simpan Uang Tunai di Rumah"/>
    <s v="Hendratno"/>
    <x v="0"/>
    <x v="10"/>
    <s v="Kredit"/>
    <n v="300000"/>
    <m/>
    <m/>
    <n v="300000"/>
    <n v="1700000"/>
    <x v="0"/>
    <n v="1"/>
    <x v="2"/>
    <n v="13"/>
    <n v="5"/>
    <x v="15"/>
    <x v="2"/>
    <x v="3"/>
    <x v="6"/>
    <x v="7"/>
    <x v="7"/>
    <x v="6"/>
    <x v="1"/>
    <n v="0"/>
  </r>
  <r>
    <x v="52"/>
    <x v="10"/>
    <s v="Simpan Uang Tunai di Rumah"/>
    <s v="Hendratno"/>
    <x v="0"/>
    <x v="16"/>
    <s v="Kredit"/>
    <n v="500000"/>
    <s v="Ya"/>
    <m/>
    <n v="500000"/>
    <n v="2200000"/>
    <x v="0"/>
    <n v="1"/>
    <x v="2"/>
    <n v="13"/>
    <n v="5"/>
    <x v="15"/>
    <x v="2"/>
    <x v="3"/>
    <x v="6"/>
    <x v="7"/>
    <x v="7"/>
    <x v="6"/>
    <x v="3"/>
    <n v="0"/>
  </r>
  <r>
    <x v="53"/>
    <x v="9"/>
    <s v="Transfer ke Giro Bank-0009"/>
    <s v="Hendratno"/>
    <x v="0"/>
    <x v="43"/>
    <s v="Debet"/>
    <n v="300000"/>
    <m/>
    <m/>
    <n v="-300000"/>
    <n v="3237371"/>
    <x v="0"/>
    <n v="1"/>
    <x v="2"/>
    <n v="13"/>
    <n v="5"/>
    <x v="16"/>
    <x v="2"/>
    <x v="3"/>
    <x v="6"/>
    <x v="7"/>
    <x v="7"/>
    <x v="14"/>
    <x v="11"/>
    <n v="0"/>
  </r>
  <r>
    <x v="53"/>
    <x v="12"/>
    <s v="Transfer ke Giro Bank-0009"/>
    <s v="Hendratno"/>
    <x v="0"/>
    <x v="10"/>
    <s v="Kredit"/>
    <n v="300000"/>
    <m/>
    <m/>
    <n v="300000"/>
    <n v="8550000"/>
    <x v="0"/>
    <n v="1"/>
    <x v="2"/>
    <n v="13"/>
    <n v="5"/>
    <x v="16"/>
    <x v="2"/>
    <x v="3"/>
    <x v="6"/>
    <x v="7"/>
    <x v="7"/>
    <x v="6"/>
    <x v="1"/>
    <n v="0"/>
  </r>
  <r>
    <x v="53"/>
    <x v="9"/>
    <s v="Iuran Bulanan untuk RW"/>
    <s v="Hendratno"/>
    <x v="19"/>
    <x v="34"/>
    <s v="Debet"/>
    <n v="50000"/>
    <m/>
    <m/>
    <n v="-50000"/>
    <n v="3537371"/>
    <x v="0"/>
    <n v="1"/>
    <x v="2"/>
    <n v="13"/>
    <n v="5"/>
    <x v="16"/>
    <x v="2"/>
    <x v="1"/>
    <x v="2"/>
    <x v="2"/>
    <x v="1"/>
    <x v="9"/>
    <x v="0"/>
    <n v="-50000"/>
  </r>
  <r>
    <x v="54"/>
    <x v="9"/>
    <s v="Honor Kegiatan kantor"/>
    <s v="PT Sukses Jaya"/>
    <x v="0"/>
    <x v="15"/>
    <s v="Kredit"/>
    <n v="230000"/>
    <m/>
    <m/>
    <n v="230000"/>
    <n v="3392371"/>
    <x v="0"/>
    <n v="1"/>
    <x v="2"/>
    <n v="13"/>
    <n v="5"/>
    <x v="25"/>
    <x v="2"/>
    <x v="4"/>
    <x v="8"/>
    <x v="10"/>
    <x v="9"/>
    <x v="0"/>
    <x v="0"/>
    <n v="0"/>
  </r>
  <r>
    <x v="54"/>
    <x v="12"/>
    <s v="Transfer ke Giro Bank-0009"/>
    <s v="Hendratno"/>
    <x v="0"/>
    <x v="10"/>
    <s v="Kredit"/>
    <n v="300000"/>
    <s v="Ya"/>
    <m/>
    <n v="300000"/>
    <n v="8850000"/>
    <x v="0"/>
    <n v="1"/>
    <x v="2"/>
    <n v="13"/>
    <n v="5"/>
    <x v="25"/>
    <x v="2"/>
    <x v="3"/>
    <x v="6"/>
    <x v="7"/>
    <x v="7"/>
    <x v="6"/>
    <x v="1"/>
    <n v="0"/>
  </r>
  <r>
    <x v="54"/>
    <x v="9"/>
    <s v="Transfer ke Giro Bank-0009"/>
    <s v="Hendratno"/>
    <x v="0"/>
    <x v="43"/>
    <s v="Debet"/>
    <n v="300000"/>
    <m/>
    <m/>
    <n v="-300000"/>
    <n v="3092371"/>
    <x v="0"/>
    <n v="1"/>
    <x v="2"/>
    <n v="13"/>
    <n v="5"/>
    <x v="25"/>
    <x v="2"/>
    <x v="3"/>
    <x v="6"/>
    <x v="7"/>
    <x v="7"/>
    <x v="14"/>
    <x v="11"/>
    <n v="0"/>
  </r>
  <r>
    <x v="54"/>
    <x v="9"/>
    <s v="rawat makam keluarga"/>
    <s v="Hendratno"/>
    <x v="18"/>
    <x v="29"/>
    <s v="Debet"/>
    <n v="25000"/>
    <m/>
    <m/>
    <n v="-25000"/>
    <n v="3212371"/>
    <x v="0"/>
    <n v="1"/>
    <x v="2"/>
    <n v="13"/>
    <n v="5"/>
    <x v="25"/>
    <x v="2"/>
    <x v="1"/>
    <x v="7"/>
    <x v="13"/>
    <x v="0"/>
    <x v="0"/>
    <x v="0"/>
    <n v="-25000"/>
  </r>
  <r>
    <x v="54"/>
    <x v="9"/>
    <s v="pulsa istri"/>
    <s v="Hendratno"/>
    <x v="13"/>
    <x v="24"/>
    <s v="Debet"/>
    <n v="25000"/>
    <m/>
    <m/>
    <n v="-25000"/>
    <n v="3187371"/>
    <x v="0"/>
    <n v="1"/>
    <x v="2"/>
    <n v="13"/>
    <n v="5"/>
    <x v="25"/>
    <x v="2"/>
    <x v="1"/>
    <x v="2"/>
    <x v="2"/>
    <x v="1"/>
    <x v="7"/>
    <x v="9"/>
    <n v="-50000"/>
  </r>
  <r>
    <x v="54"/>
    <x v="9"/>
    <s v="pulsa pribadi"/>
    <s v="Hendratno"/>
    <x v="13"/>
    <x v="23"/>
    <s v="Debet"/>
    <n v="25000"/>
    <m/>
    <m/>
    <n v="-25000"/>
    <n v="3162371"/>
    <x v="0"/>
    <n v="1"/>
    <x v="2"/>
    <n v="13"/>
    <n v="5"/>
    <x v="25"/>
    <x v="2"/>
    <x v="1"/>
    <x v="2"/>
    <x v="2"/>
    <x v="1"/>
    <x v="7"/>
    <x v="8"/>
    <n v="-50000"/>
  </r>
  <r>
    <x v="55"/>
    <x v="16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1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18"/>
    <m/>
    <m/>
    <x v="20"/>
    <x v="35"/>
    <m/>
    <m/>
    <s v="Ya"/>
    <m/>
    <m/>
    <n v="150000"/>
    <x v="0"/>
    <n v="1"/>
    <x v="2"/>
    <n v="13"/>
    <n v="5"/>
    <x v="17"/>
    <x v="2"/>
    <x v="5"/>
    <x v="9"/>
    <x v="0"/>
    <x v="0"/>
    <x v="0"/>
    <x v="0"/>
    <s v=""/>
  </r>
  <r>
    <x v="55"/>
    <x v="15"/>
    <m/>
    <m/>
    <x v="20"/>
    <x v="35"/>
    <m/>
    <m/>
    <s v="Ya"/>
    <m/>
    <m/>
    <n v="900000"/>
    <x v="0"/>
    <n v="1"/>
    <x v="2"/>
    <n v="13"/>
    <n v="5"/>
    <x v="17"/>
    <x v="2"/>
    <x v="5"/>
    <x v="9"/>
    <x v="0"/>
    <x v="0"/>
    <x v="0"/>
    <x v="0"/>
    <s v=""/>
  </r>
  <r>
    <x v="55"/>
    <x v="20"/>
    <m/>
    <m/>
    <x v="20"/>
    <x v="35"/>
    <m/>
    <m/>
    <s v="Ya"/>
    <m/>
    <m/>
    <n v="-125000"/>
    <x v="0"/>
    <n v="1"/>
    <x v="2"/>
    <n v="13"/>
    <n v="5"/>
    <x v="17"/>
    <x v="2"/>
    <x v="5"/>
    <x v="9"/>
    <x v="0"/>
    <x v="0"/>
    <x v="0"/>
    <x v="0"/>
    <s v=""/>
  </r>
  <r>
    <x v="55"/>
    <x v="36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2"/>
    <m/>
    <m/>
    <x v="20"/>
    <x v="35"/>
    <m/>
    <m/>
    <s v="Ya"/>
    <m/>
    <m/>
    <n v="1000000"/>
    <x v="0"/>
    <n v="1"/>
    <x v="2"/>
    <n v="13"/>
    <n v="5"/>
    <x v="17"/>
    <x v="2"/>
    <x v="5"/>
    <x v="9"/>
    <x v="0"/>
    <x v="0"/>
    <x v="0"/>
    <x v="0"/>
    <s v=""/>
  </r>
  <r>
    <x v="55"/>
    <x v="19"/>
    <m/>
    <m/>
    <x v="20"/>
    <x v="35"/>
    <m/>
    <m/>
    <s v="Ya"/>
    <m/>
    <m/>
    <n v="1200000"/>
    <x v="0"/>
    <n v="1"/>
    <x v="2"/>
    <n v="13"/>
    <n v="5"/>
    <x v="17"/>
    <x v="2"/>
    <x v="5"/>
    <x v="9"/>
    <x v="0"/>
    <x v="0"/>
    <x v="0"/>
    <x v="0"/>
    <s v=""/>
  </r>
  <r>
    <x v="55"/>
    <x v="17"/>
    <m/>
    <m/>
    <x v="20"/>
    <x v="35"/>
    <m/>
    <m/>
    <s v="Ya"/>
    <m/>
    <m/>
    <n v="1000000"/>
    <x v="0"/>
    <n v="1"/>
    <x v="2"/>
    <n v="13"/>
    <n v="5"/>
    <x v="17"/>
    <x v="2"/>
    <x v="5"/>
    <x v="9"/>
    <x v="0"/>
    <x v="0"/>
    <x v="0"/>
    <x v="0"/>
    <s v=""/>
  </r>
  <r>
    <x v="55"/>
    <x v="24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7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9"/>
    <s v="Bagi Hasil atau Bonus"/>
    <s v="Bank AAAA"/>
    <x v="0"/>
    <x v="36"/>
    <s v="Kredit"/>
    <n v="600"/>
    <m/>
    <m/>
    <n v="600"/>
    <n v="3052971"/>
    <x v="0"/>
    <n v="1"/>
    <x v="2"/>
    <n v="13"/>
    <n v="5"/>
    <x v="17"/>
    <x v="2"/>
    <x v="4"/>
    <x v="10"/>
    <x v="15"/>
    <x v="18"/>
    <x v="0"/>
    <x v="0"/>
    <n v="0"/>
  </r>
  <r>
    <x v="55"/>
    <x v="9"/>
    <s v="Pajak"/>
    <s v="Hendratno"/>
    <x v="8"/>
    <x v="37"/>
    <s v="Debet"/>
    <n v="300"/>
    <s v="Ya"/>
    <m/>
    <n v="-300"/>
    <n v="3052671"/>
    <x v="0"/>
    <n v="1"/>
    <x v="2"/>
    <n v="13"/>
    <n v="5"/>
    <x v="17"/>
    <x v="2"/>
    <x v="1"/>
    <x v="1"/>
    <x v="16"/>
    <x v="0"/>
    <x v="0"/>
    <x v="0"/>
    <n v="0"/>
  </r>
  <r>
    <x v="55"/>
    <x v="26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3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8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25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"/>
    <s v="Administration Fee"/>
    <s v="Hendratno"/>
    <x v="21"/>
    <x v="1"/>
    <s v="Debet"/>
    <n v="5000"/>
    <s v="Ya"/>
    <m/>
    <n v="-5000"/>
    <n v="-5000"/>
    <x v="0"/>
    <n v="1"/>
    <x v="2"/>
    <n v="13"/>
    <n v="5"/>
    <x v="17"/>
    <x v="2"/>
    <x v="1"/>
    <x v="1"/>
    <x v="1"/>
    <x v="0"/>
    <x v="0"/>
    <x v="0"/>
    <n v="-30000"/>
  </r>
  <r>
    <x v="55"/>
    <x v="7"/>
    <s v="Administration Fee"/>
    <s v="Hendratno"/>
    <x v="8"/>
    <x v="1"/>
    <s v="Debet"/>
    <n v="10000"/>
    <s v="Ya"/>
    <m/>
    <n v="-10000"/>
    <n v="-10000"/>
    <x v="0"/>
    <n v="1"/>
    <x v="2"/>
    <n v="13"/>
    <n v="5"/>
    <x v="17"/>
    <x v="2"/>
    <x v="1"/>
    <x v="1"/>
    <x v="1"/>
    <x v="0"/>
    <x v="0"/>
    <x v="0"/>
    <n v="-30000"/>
  </r>
  <r>
    <x v="55"/>
    <x v="29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4"/>
    <s v="Administration Fee"/>
    <s v="Hendratno"/>
    <x v="22"/>
    <x v="1"/>
    <s v="Debet"/>
    <n v="5000"/>
    <s v="Ya"/>
    <m/>
    <n v="-5000"/>
    <n v="-5000"/>
    <x v="0"/>
    <n v="1"/>
    <x v="2"/>
    <n v="13"/>
    <n v="5"/>
    <x v="17"/>
    <x v="2"/>
    <x v="1"/>
    <x v="1"/>
    <x v="1"/>
    <x v="0"/>
    <x v="0"/>
    <x v="0"/>
    <n v="-30000"/>
  </r>
  <r>
    <x v="55"/>
    <x v="0"/>
    <s v="Administration Fee"/>
    <s v="Hendratno"/>
    <x v="23"/>
    <x v="1"/>
    <s v="Debet"/>
    <n v="5000"/>
    <s v="Ya"/>
    <m/>
    <n v="-5000"/>
    <n v="-5000"/>
    <x v="0"/>
    <n v="1"/>
    <x v="2"/>
    <n v="13"/>
    <n v="5"/>
    <x v="17"/>
    <x v="2"/>
    <x v="1"/>
    <x v="1"/>
    <x v="1"/>
    <x v="0"/>
    <x v="0"/>
    <x v="0"/>
    <n v="-30000"/>
  </r>
  <r>
    <x v="55"/>
    <x v="31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2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9"/>
    <s v="ZISWAF Bulanan"/>
    <s v="Hendratno"/>
    <x v="9"/>
    <x v="11"/>
    <s v="Debet"/>
    <n v="40000"/>
    <m/>
    <m/>
    <n v="-40000"/>
    <n v="3052371"/>
    <x v="0"/>
    <n v="1"/>
    <x v="2"/>
    <n v="13"/>
    <n v="5"/>
    <x v="17"/>
    <x v="2"/>
    <x v="1"/>
    <x v="5"/>
    <x v="5"/>
    <x v="8"/>
    <x v="0"/>
    <x v="0"/>
    <n v="-120000"/>
  </r>
  <r>
    <x v="55"/>
    <x v="5"/>
    <s v="Administration Fee"/>
    <s v="Hendratno"/>
    <x v="14"/>
    <x v="1"/>
    <s v="Debet"/>
    <n v="5000"/>
    <s v="Ya"/>
    <m/>
    <n v="-5000"/>
    <n v="-255000"/>
    <x v="0"/>
    <n v="1"/>
    <x v="2"/>
    <n v="13"/>
    <n v="5"/>
    <x v="17"/>
    <x v="2"/>
    <x v="1"/>
    <x v="1"/>
    <x v="1"/>
    <x v="0"/>
    <x v="0"/>
    <x v="0"/>
    <n v="-30000"/>
  </r>
  <r>
    <x v="55"/>
    <x v="35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9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7"/>
    <m/>
    <m/>
    <x v="20"/>
    <x v="35"/>
    <m/>
    <m/>
    <s v="Ya"/>
    <m/>
    <m/>
    <n v="-200000"/>
    <x v="0"/>
    <n v="1"/>
    <x v="2"/>
    <n v="13"/>
    <n v="5"/>
    <x v="17"/>
    <x v="2"/>
    <x v="5"/>
    <x v="9"/>
    <x v="0"/>
    <x v="0"/>
    <x v="0"/>
    <x v="0"/>
    <s v=""/>
  </r>
  <r>
    <x v="55"/>
    <x v="34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3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30"/>
    <m/>
    <m/>
    <x v="20"/>
    <x v="35"/>
    <m/>
    <m/>
    <s v="Ya"/>
    <m/>
    <m/>
    <n v="0"/>
    <x v="0"/>
    <n v="1"/>
    <x v="2"/>
    <n v="13"/>
    <n v="5"/>
    <x v="17"/>
    <x v="2"/>
    <x v="5"/>
    <x v="9"/>
    <x v="0"/>
    <x v="0"/>
    <x v="0"/>
    <x v="0"/>
    <s v=""/>
  </r>
  <r>
    <x v="55"/>
    <x v="40"/>
    <m/>
    <m/>
    <x v="20"/>
    <x v="35"/>
    <m/>
    <m/>
    <s v="Ya"/>
    <m/>
    <m/>
    <n v="350000000"/>
    <x v="0"/>
    <n v="1"/>
    <x v="2"/>
    <n v="13"/>
    <n v="5"/>
    <x v="17"/>
    <x v="2"/>
    <x v="5"/>
    <x v="9"/>
    <x v="0"/>
    <x v="0"/>
    <x v="0"/>
    <x v="0"/>
    <s v=""/>
  </r>
  <r>
    <x v="55"/>
    <x v="38"/>
    <m/>
    <m/>
    <x v="20"/>
    <x v="35"/>
    <m/>
    <m/>
    <s v="Ya"/>
    <m/>
    <m/>
    <n v="6000000"/>
    <x v="0"/>
    <n v="1"/>
    <x v="2"/>
    <n v="13"/>
    <n v="5"/>
    <x v="17"/>
    <x v="2"/>
    <x v="5"/>
    <x v="9"/>
    <x v="0"/>
    <x v="0"/>
    <x v="0"/>
    <x v="0"/>
    <s v=""/>
  </r>
  <r>
    <x v="56"/>
    <x v="9"/>
    <s v="Bayar PDAM"/>
    <s v="Hendratno"/>
    <x v="2"/>
    <x v="2"/>
    <s v="Debet"/>
    <n v="68350"/>
    <m/>
    <m/>
    <n v="-68350"/>
    <n v="2984321"/>
    <x v="0"/>
    <n v="2"/>
    <x v="3"/>
    <n v="13"/>
    <n v="1"/>
    <x v="0"/>
    <x v="3"/>
    <x v="1"/>
    <x v="2"/>
    <x v="2"/>
    <x v="1"/>
    <x v="1"/>
    <x v="0"/>
    <n v="-45000"/>
  </r>
  <r>
    <x v="57"/>
    <x v="9"/>
    <s v="Tarik ATM"/>
    <s v="Hendratno"/>
    <x v="0"/>
    <x v="32"/>
    <s v="Debet"/>
    <n v="100000"/>
    <m/>
    <m/>
    <n v="-100000"/>
    <n v="2884321"/>
    <x v="0"/>
    <n v="2"/>
    <x v="3"/>
    <n v="14"/>
    <n v="2"/>
    <x v="1"/>
    <x v="3"/>
    <x v="1"/>
    <x v="7"/>
    <x v="14"/>
    <x v="0"/>
    <x v="0"/>
    <x v="0"/>
    <n v="0"/>
  </r>
  <r>
    <x v="57"/>
    <x v="3"/>
    <s v="Beli Buku"/>
    <s v="Hendratno"/>
    <x v="33"/>
    <x v="51"/>
    <s v="Debet"/>
    <n v="50000"/>
    <m/>
    <m/>
    <n v="-50000"/>
    <n v="-55000"/>
    <x v="0"/>
    <n v="2"/>
    <x v="3"/>
    <n v="14"/>
    <n v="2"/>
    <x v="1"/>
    <x v="3"/>
    <x v="1"/>
    <x v="11"/>
    <x v="23"/>
    <x v="0"/>
    <x v="0"/>
    <x v="0"/>
    <n v="0"/>
  </r>
  <r>
    <x v="57"/>
    <x v="11"/>
    <s v="Makan di luar"/>
    <s v="Hendratno"/>
    <x v="34"/>
    <x v="52"/>
    <s v="Debet"/>
    <n v="34000"/>
    <m/>
    <m/>
    <n v="-34000"/>
    <n v="7566000"/>
    <x v="0"/>
    <n v="2"/>
    <x v="3"/>
    <n v="14"/>
    <n v="2"/>
    <x v="1"/>
    <x v="3"/>
    <x v="1"/>
    <x v="2"/>
    <x v="11"/>
    <x v="22"/>
    <x v="0"/>
    <x v="0"/>
    <n v="-100000"/>
  </r>
  <r>
    <x v="58"/>
    <x v="12"/>
    <s v="Transfer dari Giro Bank-0009"/>
    <s v="Hendratno"/>
    <x v="0"/>
    <x v="10"/>
    <s v="Debet"/>
    <n v="400000"/>
    <m/>
    <m/>
    <n v="-400000"/>
    <n v="8450000"/>
    <x v="0"/>
    <n v="2"/>
    <x v="3"/>
    <n v="14"/>
    <n v="2"/>
    <x v="2"/>
    <x v="3"/>
    <x v="3"/>
    <x v="6"/>
    <x v="7"/>
    <x v="7"/>
    <x v="6"/>
    <x v="1"/>
    <n v="0"/>
  </r>
  <r>
    <x v="58"/>
    <x v="9"/>
    <s v="Transfer dari Giro Bank-0009"/>
    <s v="Hendratno"/>
    <x v="0"/>
    <x v="43"/>
    <s v="Kredit"/>
    <n v="400000"/>
    <m/>
    <m/>
    <n v="400000"/>
    <n v="3284321"/>
    <x v="0"/>
    <n v="2"/>
    <x v="3"/>
    <n v="14"/>
    <n v="2"/>
    <x v="2"/>
    <x v="3"/>
    <x v="3"/>
    <x v="6"/>
    <x v="7"/>
    <x v="7"/>
    <x v="14"/>
    <x v="11"/>
    <n v="0"/>
  </r>
  <r>
    <x v="58"/>
    <x v="9"/>
    <s v="beli pempek"/>
    <s v="Hendratno"/>
    <x v="35"/>
    <x v="47"/>
    <s v="Debet"/>
    <n v="50000"/>
    <m/>
    <m/>
    <n v="-50000"/>
    <n v="3234321"/>
    <x v="0"/>
    <n v="2"/>
    <x v="3"/>
    <n v="14"/>
    <n v="2"/>
    <x v="2"/>
    <x v="3"/>
    <x v="1"/>
    <x v="11"/>
    <x v="19"/>
    <x v="0"/>
    <x v="0"/>
    <x v="0"/>
    <n v="0"/>
  </r>
  <r>
    <x v="58"/>
    <x v="1"/>
    <s v="Sedekah"/>
    <s v="Hendratno"/>
    <x v="7"/>
    <x v="8"/>
    <s v="Debet"/>
    <n v="50000"/>
    <m/>
    <m/>
    <n v="-50000"/>
    <n v="4540000"/>
    <x v="0"/>
    <n v="2"/>
    <x v="3"/>
    <n v="14"/>
    <n v="2"/>
    <x v="2"/>
    <x v="3"/>
    <x v="1"/>
    <x v="5"/>
    <x v="5"/>
    <x v="5"/>
    <x v="0"/>
    <x v="0"/>
    <n v="0"/>
  </r>
  <r>
    <x v="58"/>
    <x v="6"/>
    <s v="ZISWAF Bulanan"/>
    <s v="Hendratno"/>
    <x v="9"/>
    <x v="11"/>
    <s v="Debet"/>
    <n v="200000"/>
    <m/>
    <m/>
    <n v="-200000"/>
    <n v="6550000"/>
    <x v="0"/>
    <n v="2"/>
    <x v="3"/>
    <n v="14"/>
    <n v="2"/>
    <x v="2"/>
    <x v="3"/>
    <x v="1"/>
    <x v="5"/>
    <x v="5"/>
    <x v="8"/>
    <x v="0"/>
    <x v="0"/>
    <n v="-120000"/>
  </r>
  <r>
    <x v="58"/>
    <x v="7"/>
    <s v="Isi Bensin"/>
    <s v="Hendratno"/>
    <x v="3"/>
    <x v="3"/>
    <s v="Debet"/>
    <n v="250000"/>
    <m/>
    <m/>
    <n v="-250000"/>
    <n v="-260000"/>
    <x v="0"/>
    <n v="2"/>
    <x v="3"/>
    <n v="14"/>
    <n v="2"/>
    <x v="2"/>
    <x v="3"/>
    <x v="1"/>
    <x v="3"/>
    <x v="3"/>
    <x v="2"/>
    <x v="0"/>
    <x v="0"/>
    <n v="-300000"/>
  </r>
  <r>
    <x v="59"/>
    <x v="9"/>
    <s v="Beli Pulsa Listrik/PLN"/>
    <s v="Hendratno"/>
    <x v="4"/>
    <x v="4"/>
    <s v="Debet"/>
    <n v="100000"/>
    <m/>
    <m/>
    <n v="-100000"/>
    <n v="3134321"/>
    <x v="0"/>
    <n v="2"/>
    <x v="3"/>
    <n v="14"/>
    <n v="2"/>
    <x v="3"/>
    <x v="3"/>
    <x v="1"/>
    <x v="2"/>
    <x v="2"/>
    <x v="1"/>
    <x v="2"/>
    <x v="0"/>
    <n v="-200000"/>
  </r>
  <r>
    <x v="60"/>
    <x v="8"/>
    <s v="Transfer ke Tabungan Bank-0003"/>
    <s v="Hendratno"/>
    <x v="0"/>
    <x v="10"/>
    <s v="Kredit"/>
    <n v="540000"/>
    <m/>
    <m/>
    <n v="540000"/>
    <n v="3630000"/>
    <x v="0"/>
    <n v="2"/>
    <x v="3"/>
    <n v="14"/>
    <n v="2"/>
    <x v="4"/>
    <x v="3"/>
    <x v="3"/>
    <x v="6"/>
    <x v="7"/>
    <x v="7"/>
    <x v="6"/>
    <x v="1"/>
    <n v="0"/>
  </r>
  <r>
    <x v="60"/>
    <x v="9"/>
    <s v="Biaya Pemindahbukuan e-Banking"/>
    <s v="Hendratno"/>
    <x v="8"/>
    <x v="12"/>
    <s v="Debet"/>
    <n v="2500"/>
    <m/>
    <m/>
    <n v="-2500"/>
    <n v="7901821"/>
    <x v="0"/>
    <n v="2"/>
    <x v="3"/>
    <n v="14"/>
    <n v="2"/>
    <x v="4"/>
    <x v="3"/>
    <x v="1"/>
    <x v="1"/>
    <x v="8"/>
    <x v="0"/>
    <x v="0"/>
    <x v="0"/>
    <n v="0"/>
  </r>
  <r>
    <x v="60"/>
    <x v="9"/>
    <s v="Transfer ke Tabungan Bank-0002"/>
    <s v="Hendratno"/>
    <x v="0"/>
    <x v="16"/>
    <s v="Debet"/>
    <n v="340000"/>
    <m/>
    <m/>
    <n v="-340000"/>
    <n v="7561821"/>
    <x v="0"/>
    <n v="2"/>
    <x v="3"/>
    <n v="14"/>
    <n v="2"/>
    <x v="4"/>
    <x v="3"/>
    <x v="3"/>
    <x v="6"/>
    <x v="7"/>
    <x v="7"/>
    <x v="6"/>
    <x v="3"/>
    <n v="0"/>
  </r>
  <r>
    <x v="60"/>
    <x v="9"/>
    <s v="Transfer ke Tabungan Bank-0003"/>
    <s v="Hendratno"/>
    <x v="0"/>
    <x v="18"/>
    <s v="Debet"/>
    <n v="540000"/>
    <m/>
    <m/>
    <n v="-540000"/>
    <n v="7021821"/>
    <x v="0"/>
    <n v="2"/>
    <x v="3"/>
    <n v="14"/>
    <n v="2"/>
    <x v="4"/>
    <x v="3"/>
    <x v="3"/>
    <x v="6"/>
    <x v="7"/>
    <x v="7"/>
    <x v="6"/>
    <x v="5"/>
    <n v="0"/>
  </r>
  <r>
    <x v="60"/>
    <x v="9"/>
    <s v="Biaya Pemindahbukuan e-Banking"/>
    <s v="Hendratno"/>
    <x v="8"/>
    <x v="12"/>
    <s v="Debet"/>
    <n v="2500"/>
    <m/>
    <m/>
    <n v="-2500"/>
    <n v="7019321"/>
    <x v="0"/>
    <n v="2"/>
    <x v="3"/>
    <n v="14"/>
    <n v="2"/>
    <x v="4"/>
    <x v="3"/>
    <x v="1"/>
    <x v="1"/>
    <x v="8"/>
    <x v="0"/>
    <x v="0"/>
    <x v="0"/>
    <n v="0"/>
  </r>
  <r>
    <x v="60"/>
    <x v="9"/>
    <s v="Transfer ke Tabungan Bank-0004"/>
    <s v="Hendratno"/>
    <x v="0"/>
    <x v="17"/>
    <s v="Debet"/>
    <n v="630000"/>
    <m/>
    <m/>
    <n v="-630000"/>
    <n v="6389321"/>
    <x v="0"/>
    <n v="2"/>
    <x v="3"/>
    <n v="14"/>
    <n v="2"/>
    <x v="4"/>
    <x v="3"/>
    <x v="3"/>
    <x v="6"/>
    <x v="7"/>
    <x v="7"/>
    <x v="6"/>
    <x v="4"/>
    <n v="0"/>
  </r>
  <r>
    <x v="60"/>
    <x v="13"/>
    <s v="Transfer ke Tabungan Bank-0004"/>
    <s v="Hendratno"/>
    <x v="0"/>
    <x v="10"/>
    <s v="Kredit"/>
    <n v="630000"/>
    <m/>
    <m/>
    <n v="630000"/>
    <n v="4020000"/>
    <x v="0"/>
    <n v="2"/>
    <x v="3"/>
    <n v="14"/>
    <n v="2"/>
    <x v="4"/>
    <x v="3"/>
    <x v="3"/>
    <x v="6"/>
    <x v="7"/>
    <x v="7"/>
    <x v="6"/>
    <x v="1"/>
    <n v="0"/>
  </r>
  <r>
    <x v="60"/>
    <x v="2"/>
    <s v="Transfer ke Tabungan Bank-0002"/>
    <s v="Hendratno"/>
    <x v="0"/>
    <x v="10"/>
    <s v="Kredit"/>
    <n v="340000"/>
    <m/>
    <m/>
    <n v="340000"/>
    <n v="2480000"/>
    <x v="0"/>
    <n v="2"/>
    <x v="3"/>
    <n v="14"/>
    <n v="2"/>
    <x v="4"/>
    <x v="3"/>
    <x v="3"/>
    <x v="6"/>
    <x v="7"/>
    <x v="7"/>
    <x v="6"/>
    <x v="1"/>
    <n v="0"/>
  </r>
  <r>
    <x v="60"/>
    <x v="9"/>
    <s v="Transfer ke Tabungan Bank-0002"/>
    <s v="Hendratno"/>
    <x v="0"/>
    <x v="16"/>
    <s v="Debet"/>
    <n v="350000"/>
    <m/>
    <m/>
    <n v="-350000"/>
    <n v="2774321"/>
    <x v="0"/>
    <n v="2"/>
    <x v="3"/>
    <n v="14"/>
    <n v="2"/>
    <x v="4"/>
    <x v="3"/>
    <x v="3"/>
    <x v="6"/>
    <x v="7"/>
    <x v="7"/>
    <x v="6"/>
    <x v="3"/>
    <n v="0"/>
  </r>
  <r>
    <x v="60"/>
    <x v="0"/>
    <s v="Beli kopi"/>
    <s v="Hendratno"/>
    <x v="36"/>
    <x v="47"/>
    <s v="Debet"/>
    <n v="20000"/>
    <m/>
    <m/>
    <n v="-20000"/>
    <n v="-25000"/>
    <x v="0"/>
    <n v="2"/>
    <x v="3"/>
    <n v="14"/>
    <n v="2"/>
    <x v="4"/>
    <x v="3"/>
    <x v="1"/>
    <x v="11"/>
    <x v="19"/>
    <x v="0"/>
    <x v="0"/>
    <x v="0"/>
    <n v="0"/>
  </r>
  <r>
    <x v="60"/>
    <x v="2"/>
    <s v="Transfer dari Tabungan Bank-0001"/>
    <s v="Hendratno"/>
    <x v="0"/>
    <x v="10"/>
    <s v="Kredit"/>
    <n v="350000"/>
    <m/>
    <m/>
    <n v="350000"/>
    <n v="2140000"/>
    <x v="0"/>
    <n v="2"/>
    <x v="3"/>
    <n v="14"/>
    <n v="2"/>
    <x v="4"/>
    <x v="3"/>
    <x v="3"/>
    <x v="6"/>
    <x v="7"/>
    <x v="7"/>
    <x v="6"/>
    <x v="1"/>
    <n v="0"/>
  </r>
  <r>
    <x v="60"/>
    <x v="2"/>
    <s v="Belanja bulanan"/>
    <s v="Hendratno"/>
    <x v="17"/>
    <x v="28"/>
    <s v="Debet"/>
    <n v="400000"/>
    <m/>
    <m/>
    <n v="-400000"/>
    <n v="1790000"/>
    <x v="0"/>
    <n v="2"/>
    <x v="3"/>
    <n v="14"/>
    <n v="2"/>
    <x v="4"/>
    <x v="3"/>
    <x v="1"/>
    <x v="2"/>
    <x v="11"/>
    <x v="15"/>
    <x v="0"/>
    <x v="0"/>
    <n v="-500000"/>
  </r>
  <r>
    <x v="60"/>
    <x v="9"/>
    <s v="Honor Kegiatan kantor"/>
    <s v="PT Sukses Jaya"/>
    <x v="0"/>
    <x v="15"/>
    <s v="Kredit"/>
    <n v="130000"/>
    <m/>
    <m/>
    <n v="130000"/>
    <n v="7904321"/>
    <x v="0"/>
    <n v="2"/>
    <x v="3"/>
    <n v="14"/>
    <n v="2"/>
    <x v="4"/>
    <x v="3"/>
    <x v="4"/>
    <x v="8"/>
    <x v="10"/>
    <x v="9"/>
    <x v="0"/>
    <x v="0"/>
    <n v="0"/>
  </r>
  <r>
    <x v="60"/>
    <x v="9"/>
    <s v="THR"/>
    <s v="PT Sukses Jaya"/>
    <x v="0"/>
    <x v="53"/>
    <s v="Kredit"/>
    <n v="5000000"/>
    <m/>
    <m/>
    <n v="5000000"/>
    <n v="7774321"/>
    <x v="0"/>
    <n v="2"/>
    <x v="3"/>
    <n v="14"/>
    <n v="2"/>
    <x v="4"/>
    <x v="3"/>
    <x v="4"/>
    <x v="8"/>
    <x v="10"/>
    <x v="16"/>
    <x v="15"/>
    <x v="0"/>
    <n v="0"/>
  </r>
  <r>
    <x v="60"/>
    <x v="9"/>
    <s v="Biaya Administrasi"/>
    <s v="Hendratno"/>
    <x v="8"/>
    <x v="1"/>
    <s v="Debet"/>
    <n v="10000"/>
    <m/>
    <m/>
    <n v="-10000"/>
    <n v="3124321"/>
    <x v="0"/>
    <n v="2"/>
    <x v="3"/>
    <n v="14"/>
    <n v="2"/>
    <x v="4"/>
    <x v="3"/>
    <x v="1"/>
    <x v="1"/>
    <x v="1"/>
    <x v="0"/>
    <x v="0"/>
    <x v="0"/>
    <n v="-30000"/>
  </r>
  <r>
    <x v="61"/>
    <x v="9"/>
    <s v="Beli Bakpao"/>
    <s v="Hendratno"/>
    <x v="37"/>
    <x v="47"/>
    <s v="Debet"/>
    <n v="30000"/>
    <m/>
    <m/>
    <n v="-30000"/>
    <n v="6359321"/>
    <x v="0"/>
    <n v="2"/>
    <x v="3"/>
    <n v="14"/>
    <n v="2"/>
    <x v="5"/>
    <x v="3"/>
    <x v="1"/>
    <x v="11"/>
    <x v="19"/>
    <x v="0"/>
    <x v="0"/>
    <x v="0"/>
    <n v="0"/>
  </r>
  <r>
    <x v="61"/>
    <x v="8"/>
    <s v="Bayar Utang KK Bank-0003"/>
    <s v="Hendratno"/>
    <x v="21"/>
    <x v="39"/>
    <s v="Debet"/>
    <n v="55000"/>
    <m/>
    <m/>
    <n v="-55000"/>
    <n v="3575000"/>
    <x v="0"/>
    <n v="2"/>
    <x v="3"/>
    <n v="14"/>
    <n v="2"/>
    <x v="5"/>
    <x v="3"/>
    <x v="2"/>
    <x v="4"/>
    <x v="6"/>
    <x v="6"/>
    <x v="10"/>
    <x v="0"/>
    <n v="0"/>
  </r>
  <r>
    <x v="61"/>
    <x v="5"/>
    <s v="Bayar Utang KK Bank-0004"/>
    <s v="Hendratno"/>
    <x v="14"/>
    <x v="17"/>
    <s v="Kredit"/>
    <n v="255000"/>
    <m/>
    <m/>
    <n v="255000"/>
    <n v="0"/>
    <x v="0"/>
    <n v="2"/>
    <x v="3"/>
    <n v="14"/>
    <n v="2"/>
    <x v="5"/>
    <x v="3"/>
    <x v="3"/>
    <x v="6"/>
    <x v="7"/>
    <x v="7"/>
    <x v="6"/>
    <x v="4"/>
    <n v="0"/>
  </r>
  <r>
    <x v="61"/>
    <x v="4"/>
    <s v="Bayar Utang KK Bank-0005"/>
    <s v="Hendratno"/>
    <x v="22"/>
    <x v="17"/>
    <s v="Kredit"/>
    <n v="5000"/>
    <m/>
    <m/>
    <n v="5000"/>
    <n v="0"/>
    <x v="0"/>
    <n v="2"/>
    <x v="3"/>
    <n v="14"/>
    <n v="2"/>
    <x v="5"/>
    <x v="3"/>
    <x v="3"/>
    <x v="6"/>
    <x v="7"/>
    <x v="7"/>
    <x v="6"/>
    <x v="4"/>
    <n v="0"/>
  </r>
  <r>
    <x v="61"/>
    <x v="7"/>
    <s v="Bayar Utang KK Bank-0001"/>
    <s v="Hendratno"/>
    <x v="8"/>
    <x v="10"/>
    <s v="Kredit"/>
    <n v="260000"/>
    <m/>
    <m/>
    <n v="260000"/>
    <n v="0"/>
    <x v="0"/>
    <n v="2"/>
    <x v="3"/>
    <n v="14"/>
    <n v="2"/>
    <x v="5"/>
    <x v="3"/>
    <x v="3"/>
    <x v="6"/>
    <x v="7"/>
    <x v="7"/>
    <x v="6"/>
    <x v="1"/>
    <n v="0"/>
  </r>
  <r>
    <x v="61"/>
    <x v="2"/>
    <s v="Bayar Utang KK Bank-0002"/>
    <s v="Hendratno"/>
    <x v="23"/>
    <x v="41"/>
    <s v="Debet"/>
    <n v="25000"/>
    <m/>
    <m/>
    <n v="-25000"/>
    <n v="2455000"/>
    <x v="0"/>
    <n v="2"/>
    <x v="3"/>
    <n v="14"/>
    <n v="2"/>
    <x v="5"/>
    <x v="3"/>
    <x v="2"/>
    <x v="4"/>
    <x v="6"/>
    <x v="6"/>
    <x v="12"/>
    <x v="0"/>
    <n v="0"/>
  </r>
  <r>
    <x v="61"/>
    <x v="3"/>
    <s v="Bayar Utang KK Bank-0003"/>
    <s v="Hendratno"/>
    <x v="21"/>
    <x v="18"/>
    <s v="Kredit"/>
    <n v="55000"/>
    <m/>
    <m/>
    <n v="55000"/>
    <n v="0"/>
    <x v="0"/>
    <n v="2"/>
    <x v="3"/>
    <n v="14"/>
    <n v="2"/>
    <x v="5"/>
    <x v="3"/>
    <x v="3"/>
    <x v="6"/>
    <x v="7"/>
    <x v="7"/>
    <x v="6"/>
    <x v="5"/>
    <n v="0"/>
  </r>
  <r>
    <x v="61"/>
    <x v="0"/>
    <s v="Bayar Utang KK Bank-0002"/>
    <s v="Hendratno"/>
    <x v="23"/>
    <x v="16"/>
    <s v="Kredit"/>
    <n v="25000"/>
    <m/>
    <m/>
    <n v="25000"/>
    <n v="0"/>
    <x v="0"/>
    <n v="2"/>
    <x v="3"/>
    <n v="14"/>
    <n v="2"/>
    <x v="5"/>
    <x v="3"/>
    <x v="3"/>
    <x v="6"/>
    <x v="7"/>
    <x v="7"/>
    <x v="6"/>
    <x v="3"/>
    <n v="0"/>
  </r>
  <r>
    <x v="61"/>
    <x v="13"/>
    <s v="Bayar Utang KK Bank-0004"/>
    <s v="Hendratno"/>
    <x v="14"/>
    <x v="40"/>
    <s v="Debet"/>
    <n v="255000"/>
    <m/>
    <m/>
    <n v="-255000"/>
    <n v="3765000"/>
    <x v="0"/>
    <n v="2"/>
    <x v="3"/>
    <n v="14"/>
    <n v="2"/>
    <x v="5"/>
    <x v="3"/>
    <x v="2"/>
    <x v="4"/>
    <x v="6"/>
    <x v="6"/>
    <x v="11"/>
    <x v="0"/>
    <n v="0"/>
  </r>
  <r>
    <x v="61"/>
    <x v="9"/>
    <s v="Bayar Utang KK Bank-0001"/>
    <s v="Hendratno"/>
    <x v="8"/>
    <x v="9"/>
    <s v="Debet"/>
    <n v="260000"/>
    <m/>
    <m/>
    <n v="-260000"/>
    <n v="6099321"/>
    <x v="0"/>
    <n v="2"/>
    <x v="3"/>
    <n v="14"/>
    <n v="2"/>
    <x v="5"/>
    <x v="3"/>
    <x v="2"/>
    <x v="4"/>
    <x v="6"/>
    <x v="6"/>
    <x v="5"/>
    <x v="0"/>
    <n v="0"/>
  </r>
  <r>
    <x v="61"/>
    <x v="1"/>
    <s v="Bayar Utang KK Bank-0005"/>
    <s v="Hendratno"/>
    <x v="22"/>
    <x v="20"/>
    <s v="Debet"/>
    <n v="5000"/>
    <m/>
    <m/>
    <n v="-5000"/>
    <n v="4535000"/>
    <x v="0"/>
    <n v="2"/>
    <x v="3"/>
    <n v="14"/>
    <n v="2"/>
    <x v="5"/>
    <x v="3"/>
    <x v="3"/>
    <x v="6"/>
    <x v="7"/>
    <x v="7"/>
    <x v="6"/>
    <x v="7"/>
    <n v="0"/>
  </r>
  <r>
    <x v="62"/>
    <x v="9"/>
    <s v="Jahit pakaian"/>
    <s v="Hendratno"/>
    <x v="38"/>
    <x v="54"/>
    <s v="Debet"/>
    <n v="100000"/>
    <m/>
    <m/>
    <n v="-100000"/>
    <n v="5999321"/>
    <x v="0"/>
    <n v="2"/>
    <x v="3"/>
    <n v="14"/>
    <n v="2"/>
    <x v="6"/>
    <x v="3"/>
    <x v="1"/>
    <x v="2"/>
    <x v="11"/>
    <x v="23"/>
    <x v="16"/>
    <x v="0"/>
    <n v="0"/>
  </r>
  <r>
    <x v="62"/>
    <x v="13"/>
    <s v="Iuran Pak Joko untuk Kas RT"/>
    <s v="Joko"/>
    <x v="6"/>
    <x v="7"/>
    <s v="Kredit"/>
    <n v="125000"/>
    <m/>
    <m/>
    <n v="125000"/>
    <n v="3890000"/>
    <x v="0"/>
    <n v="2"/>
    <x v="3"/>
    <n v="14"/>
    <n v="2"/>
    <x v="6"/>
    <x v="3"/>
    <x v="2"/>
    <x v="4"/>
    <x v="4"/>
    <x v="4"/>
    <x v="0"/>
    <x v="0"/>
    <n v="0"/>
  </r>
  <r>
    <x v="63"/>
    <x v="9"/>
    <s v="Beli kopi"/>
    <s v="Hendratno"/>
    <x v="39"/>
    <x v="47"/>
    <s v="Debet"/>
    <n v="20000"/>
    <m/>
    <m/>
    <n v="-20000"/>
    <n v="5979321"/>
    <x v="0"/>
    <n v="2"/>
    <x v="3"/>
    <n v="15"/>
    <n v="3"/>
    <x v="20"/>
    <x v="3"/>
    <x v="1"/>
    <x v="11"/>
    <x v="19"/>
    <x v="0"/>
    <x v="0"/>
    <x v="0"/>
    <n v="0"/>
  </r>
  <r>
    <x v="64"/>
    <x v="5"/>
    <s v="Biaya Internet Bulanan"/>
    <s v="Hendratno"/>
    <x v="11"/>
    <x v="14"/>
    <s v="Debet"/>
    <n v="250000"/>
    <m/>
    <m/>
    <n v="-250000"/>
    <n v="-250000"/>
    <x v="0"/>
    <n v="2"/>
    <x v="3"/>
    <n v="16"/>
    <n v="4"/>
    <x v="8"/>
    <x v="3"/>
    <x v="1"/>
    <x v="2"/>
    <x v="2"/>
    <x v="1"/>
    <x v="7"/>
    <x v="2"/>
    <n v="-250000"/>
  </r>
  <r>
    <x v="65"/>
    <x v="16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15"/>
    <m/>
    <m/>
    <x v="20"/>
    <x v="35"/>
    <m/>
    <m/>
    <s v="Ya"/>
    <m/>
    <m/>
    <n v="1200000"/>
    <x v="0"/>
    <n v="2"/>
    <x v="3"/>
    <n v="18"/>
    <n v="6"/>
    <x v="25"/>
    <x v="3"/>
    <x v="5"/>
    <x v="9"/>
    <x v="0"/>
    <x v="0"/>
    <x v="0"/>
    <x v="0"/>
    <s v=""/>
  </r>
  <r>
    <x v="65"/>
    <x v="18"/>
    <m/>
    <m/>
    <x v="20"/>
    <x v="35"/>
    <m/>
    <m/>
    <s v="Ya"/>
    <m/>
    <m/>
    <n v="200000"/>
    <x v="0"/>
    <n v="2"/>
    <x v="3"/>
    <n v="18"/>
    <n v="6"/>
    <x v="25"/>
    <x v="3"/>
    <x v="5"/>
    <x v="9"/>
    <x v="0"/>
    <x v="0"/>
    <x v="0"/>
    <x v="0"/>
    <s v=""/>
  </r>
  <r>
    <x v="65"/>
    <x v="19"/>
    <m/>
    <m/>
    <x v="20"/>
    <x v="35"/>
    <m/>
    <m/>
    <s v="Ya"/>
    <m/>
    <m/>
    <n v="1600000"/>
    <x v="0"/>
    <n v="2"/>
    <x v="3"/>
    <n v="18"/>
    <n v="6"/>
    <x v="25"/>
    <x v="3"/>
    <x v="5"/>
    <x v="9"/>
    <x v="0"/>
    <x v="0"/>
    <x v="0"/>
    <x v="0"/>
    <s v=""/>
  </r>
  <r>
    <x v="65"/>
    <x v="22"/>
    <m/>
    <m/>
    <x v="20"/>
    <x v="35"/>
    <m/>
    <m/>
    <s v="Ya"/>
    <m/>
    <m/>
    <n v="1000000"/>
    <x v="0"/>
    <n v="2"/>
    <x v="3"/>
    <n v="18"/>
    <n v="6"/>
    <x v="25"/>
    <x v="3"/>
    <x v="5"/>
    <x v="9"/>
    <x v="0"/>
    <x v="0"/>
    <x v="0"/>
    <x v="0"/>
    <s v=""/>
  </r>
  <r>
    <x v="65"/>
    <x v="21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17"/>
    <m/>
    <m/>
    <x v="20"/>
    <x v="35"/>
    <m/>
    <m/>
    <s v="Ya"/>
    <m/>
    <m/>
    <n v="1000000"/>
    <x v="0"/>
    <n v="2"/>
    <x v="3"/>
    <n v="18"/>
    <n v="6"/>
    <x v="25"/>
    <x v="3"/>
    <x v="5"/>
    <x v="9"/>
    <x v="0"/>
    <x v="0"/>
    <x v="0"/>
    <x v="0"/>
    <s v=""/>
  </r>
  <r>
    <x v="65"/>
    <x v="28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7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4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3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6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5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0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3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8"/>
    <m/>
    <m/>
    <x v="20"/>
    <x v="35"/>
    <m/>
    <m/>
    <s v="Ya"/>
    <m/>
    <m/>
    <n v="6000000"/>
    <x v="0"/>
    <n v="2"/>
    <x v="3"/>
    <n v="18"/>
    <n v="6"/>
    <x v="25"/>
    <x v="3"/>
    <x v="5"/>
    <x v="9"/>
    <x v="0"/>
    <x v="0"/>
    <x v="0"/>
    <x v="0"/>
    <s v=""/>
  </r>
  <r>
    <x v="65"/>
    <x v="31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2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9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40"/>
    <m/>
    <m/>
    <x v="20"/>
    <x v="35"/>
    <m/>
    <m/>
    <s v="Ya"/>
    <m/>
    <m/>
    <n v="350000000"/>
    <x v="0"/>
    <n v="2"/>
    <x v="3"/>
    <n v="18"/>
    <n v="6"/>
    <x v="25"/>
    <x v="3"/>
    <x v="5"/>
    <x v="9"/>
    <x v="0"/>
    <x v="0"/>
    <x v="0"/>
    <x v="0"/>
    <s v=""/>
  </r>
  <r>
    <x v="65"/>
    <x v="37"/>
    <m/>
    <m/>
    <x v="20"/>
    <x v="35"/>
    <m/>
    <m/>
    <s v="Ya"/>
    <m/>
    <m/>
    <n v="-200000"/>
    <x v="0"/>
    <n v="2"/>
    <x v="3"/>
    <n v="18"/>
    <n v="6"/>
    <x v="25"/>
    <x v="3"/>
    <x v="5"/>
    <x v="9"/>
    <x v="0"/>
    <x v="0"/>
    <x v="0"/>
    <x v="0"/>
    <s v=""/>
  </r>
  <r>
    <x v="65"/>
    <x v="36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20"/>
    <m/>
    <m/>
    <x v="20"/>
    <x v="35"/>
    <m/>
    <m/>
    <s v="Ya"/>
    <m/>
    <m/>
    <n v="-125000"/>
    <x v="0"/>
    <n v="2"/>
    <x v="3"/>
    <n v="18"/>
    <n v="6"/>
    <x v="25"/>
    <x v="3"/>
    <x v="5"/>
    <x v="9"/>
    <x v="0"/>
    <x v="0"/>
    <x v="0"/>
    <x v="0"/>
    <s v=""/>
  </r>
  <r>
    <x v="65"/>
    <x v="39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5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  <r>
    <x v="65"/>
    <x v="34"/>
    <m/>
    <m/>
    <x v="20"/>
    <x v="35"/>
    <m/>
    <m/>
    <s v="Ya"/>
    <m/>
    <m/>
    <n v="0"/>
    <x v="0"/>
    <n v="2"/>
    <x v="3"/>
    <n v="18"/>
    <n v="6"/>
    <x v="25"/>
    <x v="3"/>
    <x v="5"/>
    <x v="9"/>
    <x v="0"/>
    <x v="0"/>
    <x v="0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730F5-9493-4A51-955F-D435C8FFA3AD}" name="PivotTable2" cacheId="0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>
  <location ref="A4:A33" firstHeaderRow="1" firstDataRow="1" firstDataCol="1" rowPageCount="1" colPageCount="1"/>
  <pivotFields count="15">
    <pivotField axis="axisRow" showAll="0">
      <items count="139">
        <item x="125"/>
        <item x="7"/>
        <item x="91"/>
        <item x="46"/>
        <item x="50"/>
        <item x="63"/>
        <item x="64"/>
        <item x="74"/>
        <item x="68"/>
        <item x="30"/>
        <item x="72"/>
        <item x="65"/>
        <item x="49"/>
        <item x="73"/>
        <item x="31"/>
        <item x="34"/>
        <item x="32"/>
        <item x="33"/>
        <item x="35"/>
        <item x="36"/>
        <item x="37"/>
        <item x="59"/>
        <item x="54"/>
        <item x="70"/>
        <item x="42"/>
        <item x="84"/>
        <item x="39"/>
        <item x="51"/>
        <item x="60"/>
        <item x="90"/>
        <item x="44"/>
        <item x="95"/>
        <item x="43"/>
        <item x="38"/>
        <item x="89"/>
        <item x="62"/>
        <item x="45"/>
        <item x="57"/>
        <item x="88"/>
        <item x="56"/>
        <item x="75"/>
        <item x="41"/>
        <item x="40"/>
        <item x="69"/>
        <item x="55"/>
        <item x="71"/>
        <item x="58"/>
        <item x="61"/>
        <item x="52"/>
        <item x="29"/>
        <item x="85"/>
        <item x="5"/>
        <item x="119"/>
        <item x="120"/>
        <item x="76"/>
        <item x="77"/>
        <item x="47"/>
        <item x="8"/>
        <item x="12"/>
        <item x="9"/>
        <item x="53"/>
        <item x="28"/>
        <item x="121"/>
        <item x="115"/>
        <item x="0"/>
        <item x="105"/>
        <item x="25"/>
        <item x="24"/>
        <item x="13"/>
        <item x="20"/>
        <item x="16"/>
        <item x="14"/>
        <item x="15"/>
        <item x="18"/>
        <item x="17"/>
        <item x="112"/>
        <item x="114"/>
        <item x="110"/>
        <item x="108"/>
        <item x="109"/>
        <item x="111"/>
        <item x="113"/>
        <item x="107"/>
        <item x="106"/>
        <item x="118"/>
        <item x="135"/>
        <item x="136"/>
        <item x="134"/>
        <item x="96"/>
        <item x="123"/>
        <item x="19"/>
        <item x="10"/>
        <item x="48"/>
        <item x="81"/>
        <item x="124"/>
        <item x="137"/>
        <item x="67"/>
        <item x="94"/>
        <item x="27"/>
        <item x="11"/>
        <item x="21"/>
        <item x="6"/>
        <item x="116"/>
        <item x="117"/>
        <item x="87"/>
        <item x="86"/>
        <item x="80"/>
        <item x="26"/>
        <item x="83"/>
        <item x="97"/>
        <item x="98"/>
        <item x="99"/>
        <item x="100"/>
        <item x="101"/>
        <item x="102"/>
        <item x="103"/>
        <item x="104"/>
        <item x="122"/>
        <item x="23"/>
        <item x="92"/>
        <item x="22"/>
        <item x="1"/>
        <item x="93"/>
        <item x="82"/>
        <item x="3"/>
        <item x="2"/>
        <item x="4"/>
        <item x="132"/>
        <item x="126"/>
        <item x="127"/>
        <item x="128"/>
        <item x="129"/>
        <item x="130"/>
        <item x="131"/>
        <item x="133"/>
        <item x="66"/>
        <item x="78"/>
        <item x="79"/>
        <item t="default"/>
      </items>
    </pivotField>
    <pivotField showAll="0"/>
    <pivotField axis="axisRow" multipleItemSelectionAllowed="1" showAll="0">
      <items count="6">
        <item x="2"/>
        <item h="1" x="4"/>
        <item x="3"/>
        <item h="1"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</pivotFields>
  <rowFields count="2">
    <field x="2"/>
    <field x="0"/>
  </rowFields>
  <rowItems count="29">
    <i>
      <x/>
    </i>
    <i r="1">
      <x/>
    </i>
    <i r="1">
      <x v="52"/>
    </i>
    <i r="1">
      <x v="53"/>
    </i>
    <i r="1">
      <x v="62"/>
    </i>
    <i r="1">
      <x v="63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9"/>
    </i>
    <i r="1">
      <x v="94"/>
    </i>
    <i r="1">
      <x v="102"/>
    </i>
    <i r="1">
      <x v="103"/>
    </i>
    <i r="1">
      <x v="117"/>
    </i>
    <i>
      <x v="2"/>
    </i>
    <i r="1">
      <x v="85"/>
    </i>
    <i r="1">
      <x v="86"/>
    </i>
    <i r="1">
      <x v="87"/>
    </i>
    <i r="1">
      <x v="127"/>
    </i>
    <i r="1">
      <x v="133"/>
    </i>
    <i r="1">
      <x v="134"/>
    </i>
    <i t="grand">
      <x/>
    </i>
  </rowItems>
  <colItems count="1">
    <i/>
  </colItems>
  <pageFields count="1">
    <pageField fld="12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8A0A6-52E0-47EF-BC21-5078171A01B8}" name="PivotTableCashflow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3:F61" firstHeaderRow="1" firstDataRow="3" firstDataCol="1" rowPageCount="1" colPageCount="1"/>
  <pivotFields count="26">
    <pivotField numFmtId="22" showAll="0"/>
    <pivotField showAll="0"/>
    <pivotField showAll="0"/>
    <pivotField multipleItemSelectionAllowed="1" showAll="0"/>
    <pivotField multipleItemSelectionAllowed="1"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defaultSubtotal="0">
      <items count="4">
        <item m="1" x="2"/>
        <item m="1" x="3"/>
        <item m="1" x="1"/>
        <item x="0"/>
      </items>
    </pivotField>
    <pivotField showAll="0"/>
    <pivotField axis="axisCol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Row" showAll="0" sortType="ascending">
      <items count="11">
        <item h="1" x="5"/>
        <item h="1" m="1" x="7"/>
        <item h="1" x="3"/>
        <item h="1" x="0"/>
        <item h="1" x="2"/>
        <item h="1" m="1" x="8"/>
        <item x="4"/>
        <item x="1"/>
        <item h="1" m="1" x="9"/>
        <item m="1" x="6"/>
        <item t="default"/>
      </items>
    </pivotField>
    <pivotField axis="axisRow" showAll="0" sortType="ascending" defaultSubtotal="0">
      <items count="22">
        <item x="9"/>
        <item m="1" x="18"/>
        <item m="1" x="19"/>
        <item x="6"/>
        <item m="1" x="16"/>
        <item x="1"/>
        <item m="1" x="21"/>
        <item m="1" x="13"/>
        <item x="11"/>
        <item x="2"/>
        <item m="1" x="17"/>
        <item x="4"/>
        <item x="0"/>
        <item m="1" x="14"/>
        <item m="1" x="20"/>
        <item x="8"/>
        <item x="10"/>
        <item x="7"/>
        <item x="5"/>
        <item x="3"/>
        <item m="1" x="15"/>
        <item m="1" x="12"/>
      </items>
    </pivotField>
    <pivotField axis="axisRow" showAll="0" sortType="ascending" defaultSubtotal="0">
      <items count="69">
        <item x="0"/>
        <item sd="0" m="1" x="49"/>
        <item m="1" x="45"/>
        <item sd="0" m="1" x="57"/>
        <item sd="0" x="23"/>
        <item sd="0" x="19"/>
        <item sd="0" m="1" x="65"/>
        <item sd="0" m="1" x="25"/>
        <item sd="0" m="1" x="62"/>
        <item sd="0" m="1" x="64"/>
        <item sd="0" x="1"/>
        <item sd="0" m="1" x="60"/>
        <item sd="0" m="1" x="43"/>
        <item sd="0" x="22"/>
        <item sd="0" m="1" x="48"/>
        <item sd="0" m="1" x="61"/>
        <item sd="0" x="13"/>
        <item sd="0" x="16"/>
        <item sd="0" m="1" x="41"/>
        <item sd="0" m="1" x="51"/>
        <item sd="0" m="1" x="52"/>
        <item sd="0" m="1" x="68"/>
        <item sd="0" m="1" x="56"/>
        <item sd="0" m="1" x="29"/>
        <item sd="0" m="1" x="54"/>
        <item sd="0" m="1" x="47"/>
        <item sd="0" m="1" x="38"/>
        <item sd="0" x="8"/>
        <item sd="0" m="1" x="32"/>
        <item sd="0" m="1" x="30"/>
        <item sd="0" m="1" x="26"/>
        <item sd="0" m="1" x="55"/>
        <item sd="0" m="1" x="63"/>
        <item sd="0" m="1" x="35"/>
        <item sd="0" m="1" x="50"/>
        <item sd="0" m="1" x="40"/>
        <item x="21"/>
        <item x="10"/>
        <item m="1" x="31"/>
        <item m="1" x="42"/>
        <item sd="0" m="1" x="66"/>
        <item m="1" x="39"/>
        <item x="17"/>
        <item m="1" x="59"/>
        <item sd="0" m="1" x="37"/>
        <item x="7"/>
        <item x="4"/>
        <item x="11"/>
        <item x="3"/>
        <item sd="0" x="20"/>
        <item x="15"/>
        <item m="1" x="27"/>
        <item m="1" x="28"/>
        <item x="18"/>
        <item sd="0" m="1" x="53"/>
        <item m="1" x="58"/>
        <item m="1" x="33"/>
        <item x="2"/>
        <item sd="0" m="1" x="46"/>
        <item sd="0" m="1" x="36"/>
        <item sd="0" x="14"/>
        <item sd="0" x="9"/>
        <item sd="0" m="1" x="34"/>
        <item x="12"/>
        <item sd="0" m="1" x="67"/>
        <item x="6"/>
        <item x="5"/>
        <item m="1" x="44"/>
        <item m="1" x="24"/>
      </items>
    </pivotField>
    <pivotField axis="axisRow" showAll="0" sortType="ascending" defaultSubtotal="0">
      <items count="68">
        <item sd="0" x="0"/>
        <item sd="0" x="18"/>
        <item x="7"/>
        <item sd="0" x="15"/>
        <item sd="0" x="2"/>
        <item sd="0" m="1" x="49"/>
        <item sd="0" m="1" x="67"/>
        <item sd="0" m="1" x="57"/>
        <item sd="0" x="12"/>
        <item sd="0" m="1" x="53"/>
        <item sd="0" x="14"/>
        <item sd="0" x="13"/>
        <item sd="0" x="11"/>
        <item sd="0" m="1" x="60"/>
        <item sd="0" m="1" x="28"/>
        <item sd="0" m="1" x="54"/>
        <item sd="0" m="1" x="33"/>
        <item m="1" x="37"/>
        <item x="23"/>
        <item sd="0" x="10"/>
        <item m="1" x="46"/>
        <item m="1" x="27"/>
        <item m="1" x="62"/>
        <item sd="0" m="1" x="58"/>
        <item sd="0" m="1" x="43"/>
        <item sd="0" m="1" x="51"/>
        <item sd="0" m="1" x="56"/>
        <item m="1" x="41"/>
        <item x="20"/>
        <item m="1" x="55"/>
        <item m="1" x="59"/>
        <item m="1" x="26"/>
        <item m="1" x="52"/>
        <item x="19"/>
        <item m="1" x="61"/>
        <item x="4"/>
        <item x="17"/>
        <item m="1" x="25"/>
        <item sd="0" m="1" x="32"/>
        <item sd="0" x="22"/>
        <item m="1" x="35"/>
        <item m="1" x="39"/>
        <item sd="0" x="21"/>
        <item m="1" x="31"/>
        <item m="1" x="29"/>
        <item sd="0" x="9"/>
        <item m="1" x="45"/>
        <item m="1" x="63"/>
        <item m="1" x="66"/>
        <item sd="0" m="1" x="30"/>
        <item x="3"/>
        <item m="1" x="48"/>
        <item m="1" x="50"/>
        <item m="1" x="40"/>
        <item x="1"/>
        <item m="1" x="34"/>
        <item sd="0" m="1" x="64"/>
        <item sd="0" m="1" x="42"/>
        <item x="16"/>
        <item m="1" x="38"/>
        <item x="6"/>
        <item m="1" x="36"/>
        <item sd="0" m="1" x="47"/>
        <item sd="0" m="1" x="65"/>
        <item sd="0" x="8"/>
        <item sd="0" x="5"/>
        <item m="1" x="44"/>
        <item m="1" x="24"/>
      </items>
    </pivotField>
    <pivotField axis="axisRow" showAll="0" sortType="ascending" defaultSubtotal="0">
      <items count="64">
        <item sd="0" x="0"/>
        <item m="1" x="49"/>
        <item sd="0" m="1" x="34"/>
        <item sd="0" x="4"/>
        <item sd="0" m="1" x="55"/>
        <item sd="0" m="1" x="40"/>
        <item sd="0" m="1" x="33"/>
        <item sd="0" m="1" x="48"/>
        <item sd="0" m="1" x="20"/>
        <item sd="0" m="1" x="57"/>
        <item sd="0" m="1" x="51"/>
        <item sd="0" m="1" x="58"/>
        <item sd="0" x="1"/>
        <item h="1" x="16"/>
        <item sd="0" x="13"/>
        <item h="1" x="9"/>
        <item sd="0" x="2"/>
        <item x="7"/>
        <item sd="0" x="3"/>
        <item sd="0" m="1" x="53"/>
        <item h="1" x="14"/>
        <item m="1" x="23"/>
        <item h="1" sd="0" m="1" x="44"/>
        <item m="1" x="50"/>
        <item m="1" x="59"/>
        <item m="1" x="26"/>
        <item m="1" x="43"/>
        <item m="1" x="29"/>
        <item m="1" x="36"/>
        <item m="1" x="45"/>
        <item m="1" x="37"/>
        <item m="1" x="46"/>
        <item m="1" x="56"/>
        <item m="1" x="63"/>
        <item m="1" x="54"/>
        <item h="1" sd="0" m="1" x="27"/>
        <item m="1" x="22"/>
        <item m="1" x="52"/>
        <item m="1" x="32"/>
        <item h="1" x="6"/>
        <item m="1" x="19"/>
        <item m="1" x="35"/>
        <item m="1" x="28"/>
        <item m="1" x="60"/>
        <item m="1" x="24"/>
        <item m="1" x="30"/>
        <item m="1" x="42"/>
        <item m="1" x="62"/>
        <item sd="0" x="15"/>
        <item sd="0" m="1" x="25"/>
        <item sd="0" m="1" x="17"/>
        <item sd="0" x="8"/>
        <item h="1" x="5"/>
        <item h="1" x="12"/>
        <item h="1" x="10"/>
        <item h="1" x="11"/>
        <item h="1" m="1" x="41"/>
        <item m="1" x="21"/>
        <item m="1" x="39"/>
        <item m="1" x="38"/>
        <item m="1" x="31"/>
        <item m="1" x="61"/>
        <item h="1" m="1" x="47"/>
        <item m="1" x="18"/>
      </items>
    </pivotField>
    <pivotField axis="axisRow" showAll="0" sortType="ascending">
      <items count="31">
        <item x="0"/>
        <item x="2"/>
        <item x="9"/>
        <item x="8"/>
        <item m="1" x="25"/>
        <item x="11"/>
        <item m="1" x="17"/>
        <item m="1" x="24"/>
        <item m="1" x="15"/>
        <item m="1" x="20"/>
        <item m="1" x="16"/>
        <item m="1" x="23"/>
        <item x="1"/>
        <item x="3"/>
        <item x="5"/>
        <item x="4"/>
        <item x="7"/>
        <item x="6"/>
        <item x="12"/>
        <item x="10"/>
        <item m="1" x="14"/>
        <item m="1" x="22"/>
        <item m="1" x="19"/>
        <item m="1" x="28"/>
        <item m="1" x="18"/>
        <item m="1" x="21"/>
        <item m="1" x="26"/>
        <item m="1" x="29"/>
        <item m="1" x="27"/>
        <item m="1" x="13"/>
        <item t="default"/>
      </items>
    </pivotField>
    <pivotField showAll="0"/>
  </pivotFields>
  <rowFields count="6">
    <field x="19"/>
    <field x="20"/>
    <field x="21"/>
    <field x="22"/>
    <field x="23"/>
    <field x="24"/>
  </rowFields>
  <rowItems count="56">
    <i>
      <x v="6"/>
    </i>
    <i r="1">
      <x v="15"/>
    </i>
    <i r="2">
      <x v="37"/>
    </i>
    <i r="3">
      <x v="19"/>
    </i>
    <i r="3">
      <x v="45"/>
    </i>
    <i r="3">
      <x v="58"/>
    </i>
    <i r="4">
      <x v="48"/>
    </i>
    <i r="4">
      <x v="51"/>
    </i>
    <i r="1">
      <x v="16"/>
    </i>
    <i r="2">
      <x v="50"/>
    </i>
    <i r="3">
      <x v="1"/>
    </i>
    <i r="2">
      <x v="53"/>
    </i>
    <i r="3">
      <x v="42"/>
    </i>
    <i>
      <x v="7"/>
    </i>
    <i r="1">
      <x v="5"/>
    </i>
    <i r="2">
      <x v="10"/>
    </i>
    <i r="2">
      <x v="17"/>
    </i>
    <i r="2">
      <x v="27"/>
    </i>
    <i r="1">
      <x v="8"/>
    </i>
    <i r="2">
      <x v="4"/>
    </i>
    <i r="2">
      <x v="5"/>
    </i>
    <i r="1">
      <x v="9"/>
    </i>
    <i r="2">
      <x v="47"/>
    </i>
    <i r="3">
      <x v="3"/>
    </i>
    <i r="3">
      <x v="12"/>
    </i>
    <i r="3">
      <x v="39"/>
    </i>
    <i r="2">
      <x v="57"/>
    </i>
    <i r="3">
      <x v="50"/>
    </i>
    <i r="4">
      <x v="3"/>
    </i>
    <i r="4">
      <x v="18"/>
    </i>
    <i r="3">
      <x v="54"/>
    </i>
    <i r="4">
      <x v="12"/>
    </i>
    <i r="4">
      <x v="14"/>
    </i>
    <i r="4">
      <x v="16"/>
    </i>
    <i r="4">
      <x v="17"/>
    </i>
    <i r="5">
      <x v="1"/>
    </i>
    <i r="5">
      <x v="2"/>
    </i>
    <i r="5">
      <x v="3"/>
    </i>
    <i r="1">
      <x v="17"/>
    </i>
    <i r="2">
      <x v="13"/>
    </i>
    <i r="2">
      <x v="16"/>
    </i>
    <i r="2">
      <x v="49"/>
    </i>
    <i r="2">
      <x v="60"/>
    </i>
    <i r="2">
      <x v="61"/>
    </i>
    <i r="1">
      <x v="18"/>
    </i>
    <i r="2">
      <x v="63"/>
    </i>
    <i r="3">
      <x v="10"/>
    </i>
    <i r="3">
      <x v="11"/>
    </i>
    <i r="2">
      <x v="66"/>
    </i>
    <i r="3">
      <x v="64"/>
    </i>
    <i r="3">
      <x v="65"/>
    </i>
    <i r="1">
      <x v="19"/>
    </i>
    <i r="2">
      <x v="48"/>
    </i>
    <i r="3">
      <x v="4"/>
    </i>
    <i r="3">
      <x v="8"/>
    </i>
    <i t="grand">
      <x/>
    </i>
  </rowItems>
  <colFields count="2">
    <field x="12"/>
    <field x="14"/>
  </colFields>
  <colItems count="5">
    <i>
      <x v="3"/>
      <x/>
    </i>
    <i r="1">
      <x v="1"/>
    </i>
    <i r="1">
      <x v="2"/>
    </i>
    <i r="1">
      <x v="3"/>
    </i>
    <i t="grand">
      <x/>
    </i>
  </colItems>
  <pageFields count="1">
    <pageField fld="18" hier="-1"/>
  </pageFields>
  <dataFields count="1">
    <dataField name="Jumlah dari Jumlah Transaksi Real" fld="10" baseField="0" baseItem="0" numFmtId="43"/>
  </dataFields>
  <formats count="19">
    <format dxfId="195">
      <pivotArea outline="0" collapsedLevelsAreSubtotals="1" fieldPosition="0"/>
    </format>
    <format dxfId="194">
      <pivotArea type="origin" dataOnly="0" labelOnly="1" outline="0" fieldPosition="0"/>
    </format>
    <format dxfId="193">
      <pivotArea field="12" type="button" dataOnly="0" labelOnly="1" outline="0" axis="axisCol" fieldPosition="0"/>
    </format>
    <format dxfId="192">
      <pivotArea field="14" type="button" dataOnly="0" labelOnly="1" outline="0" axis="axisCol" fieldPosition="1"/>
    </format>
    <format dxfId="191">
      <pivotArea type="topRight" dataOnly="0" labelOnly="1" outline="0" fieldPosition="0"/>
    </format>
    <format dxfId="190">
      <pivotArea field="19" type="button" dataOnly="0" labelOnly="1" outline="0" axis="axisRow" fieldPosition="0"/>
    </format>
    <format dxfId="189">
      <pivotArea dataOnly="0" labelOnly="1" fieldPosition="0">
        <references count="1">
          <reference field="12" count="3">
            <x v="1"/>
            <x v="2"/>
            <x v="3"/>
          </reference>
        </references>
      </pivotArea>
    </format>
    <format dxfId="188">
      <pivotArea dataOnly="0" labelOnly="1" grandCol="1" outline="0" fieldPosition="0"/>
    </format>
    <format dxfId="187">
      <pivotArea dataOnly="0" labelOnly="1" fieldPosition="0">
        <references count="2">
          <reference field="12" count="1" selected="0">
            <x v="1"/>
          </reference>
          <reference field="14" count="6">
            <x v="6"/>
            <x v="7"/>
            <x v="8"/>
            <x v="9"/>
            <x v="10"/>
            <x v="11"/>
          </reference>
        </references>
      </pivotArea>
    </format>
    <format dxfId="186">
      <pivotArea dataOnly="0" labelOnly="1" fieldPosition="0">
        <references count="2">
          <reference field="12" count="1" selected="0">
            <x v="2"/>
          </reference>
          <reference field="14" count="0"/>
        </references>
      </pivotArea>
    </format>
    <format dxfId="185">
      <pivotArea dataOnly="0" labelOnly="1" fieldPosition="0">
        <references count="2">
          <reference field="12" count="1" selected="0">
            <x v="3"/>
          </reference>
          <reference field="14" count="2">
            <x v="0"/>
            <x v="1"/>
          </reference>
        </references>
      </pivotArea>
    </format>
    <format dxfId="184">
      <pivotArea type="origin" dataOnly="0" labelOnly="1" outline="0" fieldPosition="0"/>
    </format>
    <format dxfId="183">
      <pivotArea field="12" type="button" dataOnly="0" labelOnly="1" outline="0" axis="axisCol" fieldPosition="0"/>
    </format>
    <format dxfId="182">
      <pivotArea field="14" type="button" dataOnly="0" labelOnly="1" outline="0" axis="axisCol" fieldPosition="1"/>
    </format>
    <format dxfId="181">
      <pivotArea type="topRight" dataOnly="0" labelOnly="1" outline="0" fieldPosition="0"/>
    </format>
    <format dxfId="180">
      <pivotArea field="19" type="button" dataOnly="0" labelOnly="1" outline="0" axis="axisRow" fieldPosition="0"/>
    </format>
    <format dxfId="179">
      <pivotArea dataOnly="0" labelOnly="1" fieldPosition="0">
        <references count="1">
          <reference field="12" count="0"/>
        </references>
      </pivotArea>
    </format>
    <format dxfId="178">
      <pivotArea dataOnly="0" labelOnly="1" grandCol="1" outline="0" fieldPosition="0"/>
    </format>
    <format dxfId="177">
      <pivotArea dataOnly="0" labelOnly="1" fieldPosition="0">
        <references count="2">
          <reference field="12" count="0" selected="0"/>
          <reference field="14" count="0"/>
        </references>
      </pivotArea>
    </format>
  </formats>
  <conditionalFormats count="69">
    <conditionalFormat priority="10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0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1"/>
            </reference>
          </references>
        </pivotArea>
      </pivotAreas>
    </conditionalFormat>
    <conditionalFormat priority="103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2"/>
            </reference>
          </references>
        </pivotArea>
      </pivotAreas>
    </conditionalFormat>
    <conditionalFormat priority="102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3"/>
            </reference>
          </references>
        </pivotArea>
      </pivotAreas>
    </conditionalFormat>
    <conditionalFormat priority="101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6"/>
            </reference>
            <reference field="21" count="1">
              <x v="35"/>
            </reference>
          </references>
        </pivotArea>
      </pivotAreas>
    </conditionalFormat>
    <conditionalFormat priority="10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7"/>
            </reference>
            <reference field="21" count="1" selected="0">
              <x v="38"/>
            </reference>
            <reference field="22" count="1">
              <x v="15"/>
            </reference>
          </references>
        </pivotArea>
      </pivotAreas>
    </conditionalFormat>
    <conditionalFormat priority="9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7"/>
            </reference>
            <reference field="21" count="1" selected="0">
              <x v="38"/>
            </reference>
            <reference field="22" count="1">
              <x v="16"/>
            </reference>
          </references>
        </pivotArea>
      </pivotAreas>
    </conditionalFormat>
    <conditionalFormat priority="97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8"/>
            </reference>
            <reference field="21" count="1">
              <x v="8"/>
            </reference>
          </references>
        </pivotArea>
      </pivotAreas>
    </conditionalFormat>
    <conditionalFormat priority="96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8"/>
            </reference>
            <reference field="21" count="1" selected="0">
              <x v="41"/>
            </reference>
            <reference field="22" count="1">
              <x v="62"/>
            </reference>
          </references>
        </pivotArea>
      </pivotAreas>
    </conditionalFormat>
    <conditionalFormat priority="9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>
              <x v="18"/>
            </reference>
          </references>
        </pivotArea>
      </pivotAreas>
    </conditionalFormat>
    <conditionalFormat priority="93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>
              <x v="38"/>
            </reference>
          </references>
        </pivotArea>
      </pivotAreas>
    </conditionalFormat>
    <conditionalFormat priority="92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>
              <x v="41"/>
            </reference>
          </references>
        </pivotArea>
      </pivotAreas>
    </conditionalFormat>
    <conditionalFormat priority="91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6"/>
            </reference>
          </references>
        </pivotArea>
      </pivotAreas>
    </conditionalFormat>
    <conditionalFormat priority="89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8"/>
            </reference>
          </references>
        </pivotArea>
      </pivotAreas>
    </conditionalFormat>
    <conditionalFormat priority="88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9"/>
            </reference>
          </references>
        </pivotArea>
      </pivotAreas>
    </conditionalFormat>
    <conditionalFormat priority="87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57"/>
            </reference>
            <reference field="22" count="1" selected="0">
              <x v="46"/>
            </reference>
            <reference field="23" count="1">
              <x v="10"/>
            </reference>
          </references>
        </pivotArea>
      </pivotAreas>
    </conditionalFormat>
    <conditionalFormat priority="80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6"/>
            </reference>
          </references>
        </pivotArea>
      </pivotAreas>
    </conditionalFormat>
    <conditionalFormat priority="79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7"/>
            </reference>
          </references>
        </pivotArea>
      </pivotAreas>
    </conditionalFormat>
    <conditionalFormat priority="78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12"/>
            </reference>
          </references>
        </pivotArea>
      </pivotAreas>
    </conditionalFormat>
    <conditionalFormat priority="77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22"/>
            </reference>
          </references>
        </pivotArea>
      </pivotAreas>
    </conditionalFormat>
    <conditionalFormat priority="76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0"/>
            </reference>
            <reference field="21" count="1">
              <x v="25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11"/>
            </reference>
          </references>
        </pivotArea>
      </pivotAreas>
    </conditionalFormat>
    <conditionalFormat priority="74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19"/>
            </reference>
          </references>
        </pivotArea>
      </pivotAreas>
    </conditionalFormat>
    <conditionalFormat priority="73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21"/>
            </reference>
          </references>
        </pivotArea>
      </pivotAreas>
    </conditionalFormat>
    <conditionalFormat priority="72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24"/>
            </reference>
          </references>
        </pivotArea>
      </pivotAreas>
    </conditionalFormat>
    <conditionalFormat priority="71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3"/>
            </reference>
            <reference field="21" count="1">
              <x v="26"/>
            </reference>
          </references>
        </pivotArea>
      </pivotAreas>
    </conditionalFormat>
    <conditionalFormat priority="69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14"/>
            </reference>
          </references>
        </pivotArea>
      </pivotAreas>
    </conditionalFormat>
    <conditionalFormat priority="68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15"/>
            </reference>
          </references>
        </pivotArea>
      </pivotAreas>
    </conditionalFormat>
    <conditionalFormat priority="67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20"/>
            </reference>
          </references>
        </pivotArea>
      </pivotAreas>
    </conditionalFormat>
    <conditionalFormat priority="66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44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7"/>
            </reference>
            <reference field="21" count="1">
              <x v="64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40"/>
            </reference>
          </references>
        </pivotArea>
      </pivotAreas>
    </conditionalFormat>
    <conditionalFormat priority="61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58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59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>
              <x v="62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>
              <x v="28"/>
            </reference>
          </references>
        </pivotArea>
      </pivotAreas>
    </conditionalFormat>
    <conditionalFormat priority="51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5"/>
            </reference>
            <reference field="21" count="1" selected="0">
              <x v="37"/>
            </reference>
            <reference field="22" count="1" selected="0">
              <x v="58"/>
            </reference>
            <reference field="23" count="1">
              <x v="49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2"/>
            </reference>
            <reference field="22" count="1">
              <x v="1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2"/>
            </reference>
            <reference field="22" count="1">
              <x v="13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2"/>
            </reference>
            <reference field="22" count="1">
              <x v="14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40"/>
            </reference>
            <reference field="23" count="1" selected="0">
              <x v="36"/>
            </reference>
            <reference field="24" count="1">
              <x v="4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40"/>
            </reference>
            <reference field="23" count="1" selected="0">
              <x v="36"/>
            </reference>
            <reference field="24" count="1">
              <x v="7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40"/>
            </reference>
            <reference field="23" count="1" selected="0">
              <x v="37"/>
            </reference>
            <reference field="24" count="1">
              <x v="8"/>
            </reference>
          </references>
        </pivotArea>
      </pivotAreas>
    </conditionalFormat>
    <conditionalFormat priority="43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 selected="0">
              <x v="51"/>
            </reference>
            <reference field="23" count="1" selected="0">
              <x v="38"/>
            </reference>
            <reference field="24" count="1">
              <x v="9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42"/>
            </reference>
            <reference field="22" count="1">
              <x v="26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3"/>
            </reference>
            <reference field="22" count="1">
              <x v="49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3"/>
            </reference>
            <reference field="22" count="1">
              <x v="56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6">
            <reference field="4294967294" count="1" selected="0">
              <x v="0"/>
            </reference>
            <reference field="12" count="2" selected="0"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>
              <x v="54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3"/>
            </reference>
            <reference field="23" count="1" selected="0">
              <x v="36"/>
            </reference>
            <reference field="24" count="1">
              <x v="7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 selected="0">
              <x v="18"/>
            </reference>
            <reference field="23" count="1">
              <x v="2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 selected="0">
              <x v="63"/>
            </reference>
            <reference field="22" count="1">
              <x v="9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2"/>
            </reference>
            <reference field="22" count="1" selected="0">
              <x v="17"/>
            </reference>
            <reference field="23" count="1">
              <x v="35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2"/>
            </reference>
            <reference field="22" count="1" selected="0">
              <x v="17"/>
            </reference>
            <reference field="23" count="1">
              <x v="22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8"/>
            </reference>
            <reference field="21" count="1" selected="0">
              <x v="63"/>
            </reference>
            <reference field="22" count="1">
              <x v="63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9"/>
            </reference>
            <reference field="21" count="1" selected="0">
              <x v="47"/>
            </reference>
            <reference field="22" count="1" selected="0">
              <x v="18"/>
            </reference>
            <reference field="23" count="1">
              <x v="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0"/>
            </reference>
            <reference field="22" count="1">
              <x v="13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0"/>
            </reference>
            <reference field="22" count="1">
              <x v="1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4"/>
            </reference>
            <reference field="23" count="1" selected="0">
              <x v="38"/>
            </reference>
            <reference field="24" count="1">
              <x v="9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8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5"/>
            </reference>
            <reference field="21" count="1" selected="0">
              <x v="37"/>
            </reference>
            <reference field="22" count="1" selected="0">
              <x v="58"/>
            </reference>
            <reference field="23" count="1">
              <x v="50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>
              <x v="26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3"/>
            </reference>
            <reference field="23" count="1" selected="0">
              <x v="36"/>
            </reference>
            <reference field="24" count="1">
              <x v="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 selected="0">
              <x v="48"/>
            </reference>
            <reference field="22" count="1">
              <x v="6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 selected="0">
              <x v="48"/>
            </reference>
            <reference field="22" count="1">
              <x v="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7"/>
            </reference>
            <reference field="20" count="1" selected="0">
              <x v="19"/>
            </reference>
            <reference field="21" count="1" selected="0">
              <x v="48"/>
            </reference>
            <reference field="22" count="1">
              <x v="7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7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5"/>
            </reference>
            <reference field="22" count="1">
              <x v="2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9">
            <reference field="4294967294" count="1" selected="0">
              <x v="0"/>
            </reference>
            <reference field="12" count="3" selected="0">
              <x v="1"/>
              <x v="2"/>
              <x v="3"/>
            </reference>
            <reference field="14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9" count="1" selected="0">
              <x v="6"/>
            </reference>
            <reference field="20" count="1" selected="0">
              <x v="16"/>
            </reference>
            <reference field="21" count="1" selected="0">
              <x v="51"/>
            </reference>
            <reference field="22" count="1" selected="0">
              <x v="43"/>
            </reference>
            <reference field="23" count="1" selected="0">
              <x v="37"/>
            </reference>
            <reference field="24" count="1">
              <x v="8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2" count="1" selected="0">
              <x v="3"/>
            </reference>
            <reference field="14" count="4" selected="0">
              <x v="0"/>
              <x v="1"/>
              <x v="2"/>
              <x v="3"/>
            </reference>
            <reference field="19" count="1">
              <x v="6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2" count="1" selected="0">
              <x v="3"/>
            </reference>
            <reference field="14" count="4" selected="0">
              <x v="0"/>
              <x v="1"/>
              <x v="2"/>
              <x v="3"/>
            </reference>
            <reference field="19" count="1">
              <x v="7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12" count="1" selected="0">
              <x v="3"/>
            </reference>
            <reference field="14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9E96A8-FB54-40C4-9B4D-62BFFDEA8D36}" name="PivotTableNeraca" cacheId="1" applyNumberFormats="0" applyBorderFormats="0" applyFontFormats="0" applyPatternFormats="0" applyAlignmentFormats="0" applyWidthHeightFormats="1" dataCaption="Nilai" updatedVersion="8" minRefreshableVersion="3" useAutoFormatting="1" colGrandTotals="0" itemPrintTitles="1" createdVersion="8" indent="0" outline="1" outlineData="1" multipleFieldFilters="0">
  <location ref="A3:E64" firstHeaderRow="1" firstDataRow="3" firstDataCol="1" rowPageCount="1" colPageCount="1"/>
  <pivotFields count="17">
    <pivotField numFmtId="14" showAll="0"/>
    <pivotField showAll="0"/>
    <pivotField dataField="1" showAll="0"/>
    <pivotField axis="axisCol" showAll="0" defaultSubtotal="0">
      <items count="1">
        <item x="0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Row" showAll="0" sortType="ascending">
      <items count="4">
        <item x="0"/>
        <item h="1" m="1" x="2"/>
        <item x="1"/>
        <item t="default"/>
      </items>
    </pivotField>
    <pivotField axis="axisRow" showAll="0" sortType="ascending" defaultSubtotal="0">
      <items count="6">
        <item m="1" x="3"/>
        <item x="0"/>
        <item x="1"/>
        <item x="2"/>
        <item sd="0" m="1" x="4"/>
        <item m="1" x="5"/>
      </items>
    </pivotField>
    <pivotField axis="axisRow" showAll="0" sortType="ascending" defaultSubtotal="0">
      <items count="13">
        <item m="1" x="12"/>
        <item sd="0" x="1"/>
        <item x="3"/>
        <item sd="0" x="5"/>
        <item x="2"/>
        <item sd="0" x="9"/>
        <item x="0"/>
        <item x="4"/>
        <item sd="0" x="11"/>
        <item sd="0" x="8"/>
        <item x="7"/>
        <item sd="0" x="10"/>
        <item x="6"/>
      </items>
    </pivotField>
    <pivotField axis="axisRow" showAll="0" sortType="ascending" defaultSubtotal="0">
      <items count="20">
        <item x="2"/>
        <item x="0"/>
        <item sd="0" x="5"/>
        <item sd="0" x="4"/>
        <item sd="0" x="8"/>
        <item sd="0" x="3"/>
        <item sd="0" x="10"/>
        <item x="9"/>
        <item sd="0" x="12"/>
        <item x="11"/>
        <item sd="0" x="18"/>
        <item sd="0" x="7"/>
        <item sd="0" x="6"/>
        <item sd="0" x="1"/>
        <item sd="0" x="15"/>
        <item sd="0" x="14"/>
        <item sd="0" x="17"/>
        <item x="13"/>
        <item sd="0" x="16"/>
        <item sd="0" x="19"/>
      </items>
    </pivotField>
    <pivotField axis="axisRow" showAll="0" sortType="ascending" defaultSubtotal="0">
      <items count="14">
        <item x="2"/>
        <item x="0"/>
        <item sd="0" x="4"/>
        <item sd="0" x="3"/>
        <item sd="0" x="5"/>
        <item sd="0" x="6"/>
        <item sd="0" x="7"/>
        <item sd="0" x="10"/>
        <item x="1"/>
        <item sd="0" x="9"/>
        <item sd="0" x="13"/>
        <item sd="0" x="8"/>
        <item sd="0" x="11"/>
        <item sd="0" x="12"/>
      </items>
    </pivotField>
    <pivotField axis="axisRow" showAll="0" sortType="ascending" defaultSubtotal="0">
      <items count="10">
        <item x="7"/>
        <item x="0"/>
        <item x="9"/>
        <item x="1"/>
        <item x="8"/>
        <item x="5"/>
        <item x="3"/>
        <item x="2"/>
        <item x="4"/>
        <item x="6"/>
      </items>
    </pivotField>
    <pivotField showAll="0"/>
  </pivotFields>
  <rowFields count="6">
    <field x="10"/>
    <field x="11"/>
    <field x="12"/>
    <field x="13"/>
    <field x="14"/>
    <field x="15"/>
  </rowFields>
  <rowItems count="59">
    <i>
      <x/>
    </i>
    <i r="1">
      <x v="1"/>
    </i>
    <i r="2">
      <x v="3"/>
    </i>
    <i r="2">
      <x v="4"/>
    </i>
    <i r="3">
      <x v="5"/>
    </i>
    <i r="3">
      <x v="6"/>
    </i>
    <i r="3">
      <x v="7"/>
    </i>
    <i r="4">
      <x v="2"/>
    </i>
    <i r="4">
      <x v="3"/>
    </i>
    <i r="4">
      <x v="4"/>
    </i>
    <i r="4">
      <x v="5"/>
    </i>
    <i r="3">
      <x v="8"/>
    </i>
    <i r="3">
      <x v="9"/>
    </i>
    <i r="4">
      <x v="6"/>
    </i>
    <i r="4">
      <x v="7"/>
    </i>
    <i r="2">
      <x v="6"/>
    </i>
    <i r="3">
      <x v="1"/>
    </i>
    <i r="4">
      <x v="1"/>
    </i>
    <i r="5">
      <x v="1"/>
    </i>
    <i r="4">
      <x v="8"/>
    </i>
    <i r="5">
      <x v="2"/>
    </i>
    <i r="5">
      <x v="3"/>
    </i>
    <i r="5">
      <x v="4"/>
    </i>
    <i r="5">
      <x v="5"/>
    </i>
    <i r="5">
      <x v="6"/>
    </i>
    <i r="5">
      <x v="7"/>
    </i>
    <i r="5">
      <x v="8"/>
    </i>
    <i r="5">
      <x v="9"/>
    </i>
    <i r="3">
      <x v="13"/>
    </i>
    <i r="2">
      <x v="10"/>
    </i>
    <i r="3">
      <x v="14"/>
    </i>
    <i r="3">
      <x v="15"/>
    </i>
    <i r="1">
      <x v="2"/>
    </i>
    <i r="2">
      <x v="1"/>
    </i>
    <i r="2">
      <x v="2"/>
    </i>
    <i r="3">
      <x v="2"/>
    </i>
    <i r="3">
      <x v="3"/>
    </i>
    <i r="3">
      <x v="4"/>
    </i>
    <i r="2">
      <x v="5"/>
    </i>
    <i r="2">
      <x v="8"/>
    </i>
    <i r="2">
      <x v="9"/>
    </i>
    <i r="2">
      <x v="11"/>
    </i>
    <i>
      <x v="2"/>
    </i>
    <i r="1">
      <x v="3"/>
    </i>
    <i r="2">
      <x v="7"/>
    </i>
    <i r="3">
      <x v="10"/>
    </i>
    <i r="3">
      <x v="11"/>
    </i>
    <i r="3">
      <x v="12"/>
    </i>
    <i r="2">
      <x v="12"/>
    </i>
    <i r="3">
      <x v="16"/>
    </i>
    <i r="3">
      <x v="17"/>
    </i>
    <i r="4">
      <x v="9"/>
    </i>
    <i r="4">
      <x v="10"/>
    </i>
    <i r="4">
      <x v="11"/>
    </i>
    <i r="4">
      <x v="12"/>
    </i>
    <i r="4">
      <x v="13"/>
    </i>
    <i r="3">
      <x v="18"/>
    </i>
    <i r="3">
      <x v="19"/>
    </i>
    <i t="grand">
      <x/>
    </i>
  </rowItems>
  <colFields count="2">
    <field x="3"/>
    <field x="5"/>
  </colFields>
  <colItems count="4">
    <i>
      <x/>
      <x/>
    </i>
    <i r="1">
      <x v="1"/>
    </i>
    <i r="1">
      <x v="2"/>
    </i>
    <i r="1">
      <x v="3"/>
    </i>
  </colItems>
  <pageFields count="1">
    <pageField fld="9" hier="-1"/>
  </pageFields>
  <dataFields count="1">
    <dataField name="Jumlah dari Saldo" fld="2" baseField="0" baseItem="0"/>
  </dataFields>
  <formats count="8">
    <format dxfId="176">
      <pivotArea outline="0" collapsedLevelsAreSubtotals="1" fieldPosition="0"/>
    </format>
    <format dxfId="175">
      <pivotArea type="origin" dataOnly="0" labelOnly="1" outline="0" fieldPosition="0"/>
    </format>
    <format dxfId="174">
      <pivotArea field="3" type="button" dataOnly="0" labelOnly="1" outline="0" axis="axisCol" fieldPosition="0"/>
    </format>
    <format dxfId="173">
      <pivotArea field="5" type="button" dataOnly="0" labelOnly="1" outline="0" axis="axisCol" fieldPosition="1"/>
    </format>
    <format dxfId="172">
      <pivotArea type="topRight" dataOnly="0" labelOnly="1" outline="0" fieldPosition="0"/>
    </format>
    <format dxfId="171">
      <pivotArea field="10" type="button" dataOnly="0" labelOnly="1" outline="0" axis="axisRow" fieldPosition="0"/>
    </format>
    <format dxfId="170">
      <pivotArea dataOnly="0" labelOnly="1" fieldPosition="0">
        <references count="1">
          <reference field="3" count="0"/>
        </references>
      </pivotArea>
    </format>
    <format dxfId="169">
      <pivotArea dataOnly="0" labelOnly="1" fieldPosition="0">
        <references count="2">
          <reference field="3" count="0" selected="0"/>
          <reference field="5" count="0"/>
        </references>
      </pivotArea>
    </format>
  </formats>
  <conditionalFormats count="3"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1">
              <x v="2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44DA9C-BAD0-40A0-B826-827EE261EADB}" name="PivotTable1" cacheId="2" applyNumberFormats="0" applyBorderFormats="0" applyFontFormats="0" applyPatternFormats="0" applyAlignmentFormats="0" applyWidthHeightFormats="1" dataCaption="Nilai" updatedVersion="8" minRefreshableVersion="3" useAutoFormatting="1" rowGrandTotals="0" colGrandTotals="0" itemPrintTitles="1" createdVersion="8" indent="0" outline="1" outlineData="1" multipleFieldFilters="0" chartFormat="1">
  <location ref="A4:I36" firstHeaderRow="1" firstDataRow="4" firstDataCol="1" rowPageCount="2" colPageCount="1"/>
  <pivotFields count="26">
    <pivotField numFmtId="14" showAll="0"/>
    <pivotField showAll="0"/>
    <pivotField showAll="0"/>
    <pivotField showAll="0"/>
    <pivotField showAll="0"/>
    <pivotField axis="axisRow" showAll="0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t="default"/>
      </items>
    </pivotField>
    <pivotField showAll="0"/>
    <pivotField showAll="0"/>
    <pivotField showAll="0"/>
    <pivotField showAll="0"/>
    <pivotField dataField="1" showAll="0"/>
    <pivotField numFmtId="43" showAll="0"/>
    <pivotField axis="axisCol" numFmtId="167" showAll="0" defaultSubtotal="0">
      <items count="4">
        <item m="1" x="2"/>
        <item m="1" x="3"/>
        <item m="1" x="1"/>
        <item x="0"/>
      </items>
    </pivotField>
    <pivotField numFmtId="167" showAll="0"/>
    <pivotField axis="axisCol" numFmtId="167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3"/>
        <item x="0"/>
        <item x="2"/>
        <item m="1" x="8"/>
        <item x="4"/>
        <item x="1"/>
        <item m="1" x="9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2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31"/>
    </i>
    <i>
      <x v="33"/>
    </i>
    <i>
      <x v="44"/>
    </i>
    <i>
      <x v="46"/>
    </i>
    <i>
      <x v="53"/>
    </i>
    <i>
      <x v="54"/>
    </i>
  </rowItems>
  <colFields count="3">
    <field x="12"/>
    <field x="14"/>
    <field x="-2"/>
  </colFields>
  <colItems count="8">
    <i>
      <x v="3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</colItems>
  <pageFields count="2">
    <pageField fld="19" item="6" hier="-1"/>
    <pageField fld="18" hier="-1"/>
  </pageFields>
  <dataFields count="2">
    <dataField name="Budget" fld="25" subtotal="average" baseField="5" baseItem="7"/>
    <dataField name="Realisasi" fld="10" baseField="5" baseItem="31"/>
  </dataFields>
  <formats count="39">
    <format dxfId="168">
      <pivotArea outline="0" collapsedLevelsAreSubtotals="1" fieldPosition="0"/>
    </format>
    <format dxfId="167">
      <pivotArea type="origin" dataOnly="0" labelOnly="1" outline="0" fieldPosition="0"/>
    </format>
    <format dxfId="166">
      <pivotArea field="12" type="button" dataOnly="0" labelOnly="1" outline="0" axis="axisCol" fieldPosition="0"/>
    </format>
    <format dxfId="165">
      <pivotArea field="14" type="button" dataOnly="0" labelOnly="1" outline="0" axis="axisCol" fieldPosition="1"/>
    </format>
    <format dxfId="164">
      <pivotArea field="-2" type="button" dataOnly="0" labelOnly="1" outline="0" axis="axisCol" fieldPosition="2"/>
    </format>
    <format dxfId="163">
      <pivotArea type="topRight" dataOnly="0" labelOnly="1" outline="0" fieldPosition="0"/>
    </format>
    <format dxfId="162">
      <pivotArea field="5" type="button" dataOnly="0" labelOnly="1" outline="0" axis="axisRow" fieldPosition="0"/>
    </format>
    <format dxfId="161">
      <pivotArea dataOnly="0" labelOnly="1" fieldPosition="0">
        <references count="1">
          <reference field="12" count="0"/>
        </references>
      </pivotArea>
    </format>
    <format dxfId="160">
      <pivotArea dataOnly="0" labelOnly="1" fieldPosition="0">
        <references count="2">
          <reference field="12" count="0" selected="0"/>
          <reference field="14" count="0"/>
        </references>
      </pivotArea>
    </format>
    <format dxfId="159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0"/>
          </reference>
        </references>
      </pivotArea>
    </format>
    <format dxfId="158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1"/>
          </reference>
        </references>
      </pivotArea>
    </format>
    <format dxfId="157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2"/>
          </reference>
        </references>
      </pivotArea>
    </format>
    <format dxfId="156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3"/>
          </reference>
        </references>
      </pivotArea>
    </format>
    <format dxfId="155">
      <pivotArea type="origin" dataOnly="0" labelOnly="1" outline="0" fieldPosition="0"/>
    </format>
    <format dxfId="154">
      <pivotArea field="12" type="button" dataOnly="0" labelOnly="1" outline="0" axis="axisCol" fieldPosition="0"/>
    </format>
    <format dxfId="153">
      <pivotArea field="14" type="button" dataOnly="0" labelOnly="1" outline="0" axis="axisCol" fieldPosition="1"/>
    </format>
    <format dxfId="152">
      <pivotArea field="-2" type="button" dataOnly="0" labelOnly="1" outline="0" axis="axisCol" fieldPosition="2"/>
    </format>
    <format dxfId="151">
      <pivotArea type="topRight" dataOnly="0" labelOnly="1" outline="0" fieldPosition="0"/>
    </format>
    <format dxfId="150">
      <pivotArea field="5" type="button" dataOnly="0" labelOnly="1" outline="0" axis="axisRow" fieldPosition="0"/>
    </format>
    <format dxfId="149">
      <pivotArea dataOnly="0" labelOnly="1" fieldPosition="0">
        <references count="1">
          <reference field="12" count="0"/>
        </references>
      </pivotArea>
    </format>
    <format dxfId="148">
      <pivotArea dataOnly="0" labelOnly="1" fieldPosition="0">
        <references count="2">
          <reference field="12" count="0" selected="0"/>
          <reference field="14" count="0"/>
        </references>
      </pivotArea>
    </format>
    <format dxfId="147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0"/>
          </reference>
        </references>
      </pivotArea>
    </format>
    <format dxfId="146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1"/>
          </reference>
        </references>
      </pivotArea>
    </format>
    <format dxfId="145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2"/>
          </reference>
        </references>
      </pivotArea>
    </format>
    <format dxfId="144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3"/>
          </reference>
        </references>
      </pivotArea>
    </format>
    <format dxfId="143">
      <pivotArea outline="0" collapsedLevelsAreSubtotals="1" fieldPosition="0"/>
    </format>
    <format dxfId="142">
      <pivotArea field="5" type="button" dataOnly="0" labelOnly="1" outline="0" axis="axisRow" fieldPosition="0"/>
    </format>
    <format dxfId="141">
      <pivotArea dataOnly="0" labelOnly="1" fieldPosition="0">
        <references count="1">
          <reference field="5" count="29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31"/>
            <x v="33"/>
            <x v="44"/>
            <x v="46"/>
            <x v="53"/>
            <x v="54"/>
          </reference>
        </references>
      </pivotArea>
    </format>
    <format dxfId="140">
      <pivotArea dataOnly="0" labelOnly="1" grandRow="1" outline="0" fieldPosition="0"/>
    </format>
    <format dxfId="139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0"/>
          </reference>
        </references>
      </pivotArea>
    </format>
    <format dxfId="138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1"/>
          </reference>
        </references>
      </pivotArea>
    </format>
    <format dxfId="137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2"/>
          </reference>
        </references>
      </pivotArea>
    </format>
    <format dxfId="136">
      <pivotArea dataOnly="0" labelOnly="1" outline="0" fieldPosition="0">
        <references count="3">
          <reference field="4294967294" count="2">
            <x v="0"/>
            <x v="1"/>
          </reference>
          <reference field="12" count="0" selected="0"/>
          <reference field="14" count="1" selected="0">
            <x v="3"/>
          </reference>
        </references>
      </pivotArea>
    </format>
    <format dxfId="135">
      <pivotArea field="12" type="button" dataOnly="0" labelOnly="1" outline="0" axis="axisCol" fieldPosition="0"/>
    </format>
    <format dxfId="134">
      <pivotArea field="14" type="button" dataOnly="0" labelOnly="1" outline="0" axis="axisCol" fieldPosition="1"/>
    </format>
    <format dxfId="133">
      <pivotArea field="-2" type="button" dataOnly="0" labelOnly="1" outline="0" axis="axisCol" fieldPosition="2"/>
    </format>
    <format dxfId="132">
      <pivotArea type="topRight" dataOnly="0" labelOnly="1" outline="0" fieldPosition="0"/>
    </format>
    <format dxfId="131">
      <pivotArea dataOnly="0" labelOnly="1" fieldPosition="0">
        <references count="1">
          <reference field="12" count="0"/>
        </references>
      </pivotArea>
    </format>
    <format dxfId="130">
      <pivotArea dataOnly="0" labelOnly="1" fieldPosition="0">
        <references count="2">
          <reference field="12" count="0" selected="0"/>
          <reference field="1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26D37-2454-4CA2-BE61-D750D401A652}" name="PivotTableLaba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6">
  <location ref="A4:B10" firstHeaderRow="1" firstDataRow="1" firstDataCol="1" rowPageCount="1" colPageCount="1"/>
  <pivotFields count="26">
    <pivotField numFmtId="14" showAll="0"/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Row" numFmtId="167" showAll="0" defaultSubtotal="0">
      <items count="4">
        <item m="1" x="2"/>
        <item m="1" x="3"/>
        <item m="1" x="1"/>
        <item x="0"/>
      </items>
    </pivotField>
    <pivotField numFmtId="43" showAll="0"/>
    <pivotField numFmtId="167" showAll="0"/>
    <pivotField numFmtId="43" showAll="0"/>
    <pivotField numFmtId="43" showAll="0"/>
    <pivotField numFmtId="43" showAll="0"/>
    <pivotField axis="axisRow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m="1" x="7"/>
        <item m="1" x="4"/>
        <item x="2"/>
        <item x="3"/>
        <item m="1" x="15"/>
        <item t="default"/>
      </items>
    </pivotField>
    <pivotField axis="axisPage" multipleItemSelectionAllowed="1" showAll="0">
      <items count="11">
        <item h="1" m="1" x="7"/>
        <item h="1" x="0"/>
        <item h="1" m="1" x="8"/>
        <item x="4"/>
        <item x="1"/>
        <item h="1" m="1" x="6"/>
        <item h="1" m="1" x="9"/>
        <item h="1" x="3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2"/>
    <field x="18"/>
  </rowFields>
  <rowItems count="6">
    <i>
      <x v="3"/>
    </i>
    <i r="1">
      <x v="19"/>
    </i>
    <i r="1">
      <x v="20"/>
    </i>
    <i r="1">
      <x v="23"/>
    </i>
    <i r="1">
      <x v="24"/>
    </i>
    <i t="grand">
      <x/>
    </i>
  </rowItems>
  <colItems count="1">
    <i/>
  </colItems>
  <pageFields count="1">
    <pageField fld="19" hier="-1"/>
  </pageFields>
  <dataFields count="1">
    <dataField name="Jumlah dari Jumlah Transaksi Real" fld="10" baseField="0" baseItem="0" numFmtId="43"/>
  </dataFields>
  <formats count="3">
    <format dxfId="125">
      <pivotArea dataOnly="0" labelOnly="1" fieldPosition="0">
        <references count="1">
          <reference field="12" count="0"/>
        </references>
      </pivotArea>
    </format>
    <format dxfId="124">
      <pivotArea outline="0" collapsedLevelsAreSubtotals="1" fieldPosition="0"/>
    </format>
    <format dxfId="123">
      <pivotArea dataOnly="0" labelOnly="1" fieldPosition="0">
        <references count="1">
          <reference field="12" count="1">
            <x v="1"/>
          </reference>
        </references>
      </pivotArea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17F770-EFB2-4103-ADB5-19A5B58EAD36}" name="PivotTableKartuKredit" cacheId="2" applyNumberFormats="0" applyBorderFormats="0" applyFontFormats="0" applyPatternFormats="0" applyAlignmentFormats="0" applyWidthHeightFormats="1" dataCaption="Nilai" updatedVersion="8" minRefreshableVersion="3" useAutoFormatting="1" colGrandTotals="0" itemPrintTitles="1" createdVersion="8" indent="0" outline="1" outlineData="1" multipleFieldFilters="0" chartFormat="3">
  <location ref="A8:E20" firstHeaderRow="1" firstDataRow="3" firstDataCol="1" rowPageCount="6" colPageCount="1"/>
  <pivotFields count="26">
    <pivotField numFmtId="14" showAll="0"/>
    <pivotField axis="axisPage" multipleItemSelectionAllowed="1" showAll="0">
      <items count="63">
        <item h="1" m="1" x="43"/>
        <item h="1" x="10"/>
        <item h="1" m="1" x="57"/>
        <item h="1" m="1" x="41"/>
        <item h="1" m="1" x="51"/>
        <item h="1" m="1" x="48"/>
        <item h="1" m="1" x="58"/>
        <item h="1" m="1" x="44"/>
        <item h="1" m="1" x="49"/>
        <item h="1" m="1" x="55"/>
        <item h="1" m="1" x="60"/>
        <item m="1" x="42"/>
        <item m="1" x="54"/>
        <item m="1" x="53"/>
        <item m="1" x="50"/>
        <item m="1" x="59"/>
        <item h="1" m="1" x="56"/>
        <item h="1" m="1" x="45"/>
        <item x="0"/>
        <item h="1" m="1" x="61"/>
        <item h="1" x="9"/>
        <item x="7"/>
        <item h="1" x="14"/>
        <item h="1" x="12"/>
        <item h="1" x="8"/>
        <item h="1" x="1"/>
        <item h="1" x="2"/>
        <item h="1" x="6"/>
        <item h="1" x="11"/>
        <item x="4"/>
        <item x="5"/>
        <item x="3"/>
        <item h="1" x="13"/>
        <item h="1" m="1" x="46"/>
        <item h="1" m="1" x="47"/>
        <item h="1" x="17"/>
        <item h="1" x="20"/>
        <item h="1" m="1" x="52"/>
        <item h="1" x="37"/>
        <item h="1" x="15"/>
        <item h="1" x="16"/>
        <item h="1" x="18"/>
        <item h="1" x="19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4"/>
        <item h="1" x="35"/>
        <item h="1" x="36"/>
        <item h="1" x="38"/>
        <item h="1" x="33"/>
        <item h="1" x="39"/>
        <item h="1" x="40"/>
        <item t="default"/>
      </items>
    </pivotField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Col" showAll="0" defaultSubtotal="0">
      <items count="4">
        <item m="1" x="2"/>
        <item m="1" x="3"/>
        <item m="1" x="1"/>
        <item x="0"/>
      </items>
    </pivotField>
    <pivotField showAll="0"/>
    <pivotField axis="axisCol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axis="axisRow" showAll="0">
      <items count="32">
        <item x="0"/>
        <item x="1"/>
        <item x="2"/>
        <item x="18"/>
        <item x="3"/>
        <item x="4"/>
        <item x="5"/>
        <item x="6"/>
        <item x="20"/>
        <item x="21"/>
        <item x="22"/>
        <item x="23"/>
        <item x="24"/>
        <item m="1" x="26"/>
        <item x="19"/>
        <item m="1" x="27"/>
        <item x="7"/>
        <item m="1" x="28"/>
        <item x="8"/>
        <item x="9"/>
        <item m="1" x="29"/>
        <item m="1" x="30"/>
        <item x="10"/>
        <item x="11"/>
        <item x="12"/>
        <item x="13"/>
        <item x="14"/>
        <item x="15"/>
        <item x="16"/>
        <item x="25"/>
        <item x="17"/>
        <item t="default"/>
      </items>
    </pivotField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m="1" x="7"/>
        <item m="1" x="4"/>
        <item x="2"/>
        <item x="3"/>
        <item m="1" x="15"/>
        <item t="default"/>
      </items>
    </pivotField>
    <pivotField axis="axisPage" showAll="0">
      <items count="11">
        <item m="1" x="7"/>
        <item x="0"/>
        <item m="1" x="8"/>
        <item x="4"/>
        <item x="1"/>
        <item m="1" x="6"/>
        <item m="1" x="9"/>
        <item x="3"/>
        <item x="2"/>
        <item x="5"/>
        <item t="default"/>
      </items>
    </pivotField>
    <pivotField axis="axisPage" showAll="0">
      <items count="23">
        <item m="1" x="18"/>
        <item m="1" x="19"/>
        <item m="1" x="16"/>
        <item x="1"/>
        <item m="1" x="21"/>
        <item m="1" x="13"/>
        <item x="11"/>
        <item x="2"/>
        <item m="1" x="17"/>
        <item x="0"/>
        <item m="1" x="14"/>
        <item m="1" x="20"/>
        <item x="8"/>
        <item x="10"/>
        <item x="7"/>
        <item x="5"/>
        <item x="3"/>
        <item m="1" x="15"/>
        <item m="1" x="12"/>
        <item x="6"/>
        <item x="4"/>
        <item x="9"/>
        <item t="default"/>
      </items>
    </pivotField>
    <pivotField axis="axisPage" showAll="0">
      <items count="70">
        <item x="0"/>
        <item m="1" x="49"/>
        <item m="1" x="45"/>
        <item m="1" x="57"/>
        <item x="23"/>
        <item x="19"/>
        <item m="1" x="65"/>
        <item m="1" x="25"/>
        <item m="1" x="62"/>
        <item m="1" x="64"/>
        <item x="1"/>
        <item m="1" x="60"/>
        <item m="1" x="43"/>
        <item x="22"/>
        <item m="1" x="48"/>
        <item m="1" x="61"/>
        <item x="16"/>
        <item m="1" x="41"/>
        <item m="1" x="51"/>
        <item m="1" x="52"/>
        <item m="1" x="68"/>
        <item m="1" x="56"/>
        <item m="1" x="29"/>
        <item m="1" x="54"/>
        <item m="1" x="47"/>
        <item m="1" x="38"/>
        <item x="8"/>
        <item m="1" x="32"/>
        <item m="1" x="30"/>
        <item m="1" x="26"/>
        <item m="1" x="55"/>
        <item m="1" x="63"/>
        <item m="1" x="35"/>
        <item m="1" x="50"/>
        <item m="1" x="40"/>
        <item x="21"/>
        <item x="10"/>
        <item m="1" x="31"/>
        <item m="1" x="42"/>
        <item m="1" x="66"/>
        <item m="1" x="39"/>
        <item x="17"/>
        <item m="1" x="59"/>
        <item m="1" x="37"/>
        <item x="7"/>
        <item x="4"/>
        <item x="11"/>
        <item x="3"/>
        <item x="20"/>
        <item x="15"/>
        <item m="1" x="27"/>
        <item m="1" x="28"/>
        <item x="18"/>
        <item m="1" x="53"/>
        <item m="1" x="58"/>
        <item m="1" x="33"/>
        <item x="2"/>
        <item m="1" x="46"/>
        <item m="1" x="36"/>
        <item x="14"/>
        <item x="9"/>
        <item m="1" x="34"/>
        <item x="12"/>
        <item m="1" x="67"/>
        <item x="6"/>
        <item x="5"/>
        <item m="1" x="44"/>
        <item m="1" x="24"/>
        <item x="13"/>
        <item t="default"/>
      </items>
    </pivotField>
    <pivotField axis="axisPage" showAll="0">
      <items count="69">
        <item x="0"/>
        <item x="18"/>
        <item x="7"/>
        <item x="15"/>
        <item x="2"/>
        <item m="1" x="49"/>
        <item m="1" x="67"/>
        <item m="1" x="57"/>
        <item x="12"/>
        <item m="1" x="53"/>
        <item x="14"/>
        <item x="13"/>
        <item x="11"/>
        <item m="1" x="60"/>
        <item m="1" x="28"/>
        <item m="1" x="54"/>
        <item m="1" x="33"/>
        <item m="1" x="37"/>
        <item x="23"/>
        <item x="10"/>
        <item m="1" x="46"/>
        <item m="1" x="27"/>
        <item m="1" x="62"/>
        <item m="1" x="58"/>
        <item m="1" x="43"/>
        <item m="1" x="51"/>
        <item m="1" x="56"/>
        <item m="1" x="41"/>
        <item x="20"/>
        <item m="1" x="55"/>
        <item m="1" x="59"/>
        <item m="1" x="26"/>
        <item m="1" x="52"/>
        <item x="19"/>
        <item m="1" x="61"/>
        <item x="4"/>
        <item x="17"/>
        <item m="1" x="25"/>
        <item m="1" x="32"/>
        <item x="22"/>
        <item m="1" x="35"/>
        <item m="1" x="39"/>
        <item x="21"/>
        <item m="1" x="31"/>
        <item m="1" x="29"/>
        <item x="9"/>
        <item m="1" x="45"/>
        <item m="1" x="63"/>
        <item m="1" x="66"/>
        <item m="1" x="30"/>
        <item x="3"/>
        <item m="1" x="48"/>
        <item m="1" x="50"/>
        <item m="1" x="40"/>
        <item x="1"/>
        <item m="1" x="34"/>
        <item m="1" x="64"/>
        <item m="1" x="42"/>
        <item x="16"/>
        <item m="1" x="38"/>
        <item x="6"/>
        <item m="1" x="36"/>
        <item m="1" x="47"/>
        <item m="1" x="65"/>
        <item x="8"/>
        <item x="5"/>
        <item m="1" x="44"/>
        <item m="1" x="24"/>
        <item t="default"/>
      </items>
    </pivotField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5"/>
    </i>
    <i>
      <x v="6"/>
    </i>
    <i>
      <x v="14"/>
    </i>
    <i>
      <x v="18"/>
    </i>
    <i>
      <x v="27"/>
    </i>
    <i>
      <x v="30"/>
    </i>
    <i t="grand">
      <x/>
    </i>
  </rowItems>
  <colFields count="2">
    <field x="12"/>
    <field x="14"/>
  </colFields>
  <colItems count="4">
    <i>
      <x v="3"/>
      <x/>
    </i>
    <i r="1">
      <x v="1"/>
    </i>
    <i r="1">
      <x v="2"/>
    </i>
    <i r="1">
      <x v="3"/>
    </i>
  </colItems>
  <pageFields count="6">
    <pageField fld="1" hier="-1"/>
    <pageField fld="19" hier="-1"/>
    <pageField fld="20" hier="-1"/>
    <pageField fld="21" hier="-1"/>
    <pageField fld="22" hier="-1"/>
    <pageField fld="18" hier="-1"/>
  </pageFields>
  <dataFields count="1">
    <dataField name="Jumlah dari Jumlah Transaksi Real" fld="10" showDataAs="runTotal" baseField="17" baseItem="5"/>
  </dataFields>
  <formats count="1">
    <format dxfId="122">
      <pivotArea collapsedLevelsAreSubtotals="1" fieldPosition="0">
        <references count="1">
          <reference field="17" count="0"/>
        </references>
      </pivotArea>
    </format>
  </formats>
  <conditionalFormats count="2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8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6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4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2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20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9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7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6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5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3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2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1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10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9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8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7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4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1">
              <x v="3"/>
            </reference>
          </references>
        </pivotArea>
      </pivotAreas>
    </conditionalFormat>
  </conditionalFormats>
  <chartFormats count="4">
    <chartFormat chart="2" format="64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0"/>
          </reference>
        </references>
      </pivotArea>
    </chartFormat>
    <chartFormat chart="2" format="65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1"/>
          </reference>
        </references>
      </pivotArea>
    </chartFormat>
    <chartFormat chart="2" format="66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2"/>
          </reference>
        </references>
      </pivotArea>
    </chartFormat>
    <chartFormat chart="2" format="67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15092-756E-4164-8A1A-C253995EF6AD}" name="PivotTableCashflowBulanan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6">
  <location ref="A7:F35" firstHeaderRow="1" firstDataRow="2" firstDataCol="1" rowPageCount="2" colPageCount="1"/>
  <pivotFields count="26">
    <pivotField axis="axisPage" numFmtId="22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m="1" x="467"/>
        <item m="1" x="477"/>
        <item x="65"/>
        <item m="1" x="490"/>
        <item m="1" x="366"/>
        <item x="64"/>
        <item x="63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showAll="0" defaultSubtotal="0">
      <items count="4">
        <item m="1" x="2"/>
        <item m="1" x="3"/>
        <item m="1" x="1"/>
        <item x="0"/>
      </items>
    </pivotField>
    <pivotField showAll="0"/>
    <pivotField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axis="axisRow" showAll="0">
      <items count="32">
        <item x="0"/>
        <item x="1"/>
        <item x="2"/>
        <item x="18"/>
        <item x="3"/>
        <item x="4"/>
        <item x="5"/>
        <item x="6"/>
        <item x="20"/>
        <item x="21"/>
        <item x="22"/>
        <item x="23"/>
        <item x="24"/>
        <item m="1" x="26"/>
        <item x="19"/>
        <item m="1" x="27"/>
        <item x="7"/>
        <item m="1" x="28"/>
        <item x="8"/>
        <item x="9"/>
        <item m="1" x="29"/>
        <item m="1" x="30"/>
        <item x="10"/>
        <item x="11"/>
        <item x="12"/>
        <item x="13"/>
        <item x="14"/>
        <item x="15"/>
        <item x="16"/>
        <item x="25"/>
        <item x="17"/>
        <item t="default"/>
      </items>
    </pivotField>
    <pivotField axis="axisCol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m="1" x="7"/>
        <item m="1" x="4"/>
        <item x="2"/>
        <item x="3"/>
        <item m="1" x="15"/>
        <item t="default"/>
      </items>
    </pivotField>
    <pivotField axis="axisPage" multipleItemSelectionAllowed="1" showAll="0">
      <items count="11">
        <item h="1" m="1" x="7"/>
        <item h="1" x="0"/>
        <item h="1" m="1" x="8"/>
        <item x="4"/>
        <item x="1"/>
        <item m="1" x="6"/>
        <item h="1" m="1" x="9"/>
        <item h="1" x="3"/>
        <item h="1" x="2"/>
        <item h="1" x="5"/>
        <item t="default"/>
      </items>
    </pivotField>
    <pivotField showAll="0"/>
    <pivotField showAll="0"/>
    <pivotField showAll="0"/>
    <pivotField multipleItemSelectionAllowed="1" showAll="0"/>
    <pivotField showAll="0"/>
    <pivotField showAll="0"/>
  </pivotFields>
  <rowFields count="1">
    <field x="17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6"/>
    </i>
    <i>
      <x v="18"/>
    </i>
    <i>
      <x v="19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8"/>
  </colFields>
  <colItems count="5">
    <i>
      <x v="19"/>
    </i>
    <i>
      <x v="20"/>
    </i>
    <i>
      <x v="23"/>
    </i>
    <i>
      <x v="24"/>
    </i>
    <i t="grand">
      <x/>
    </i>
  </colItems>
  <pageFields count="2">
    <pageField fld="0" hier="-1"/>
    <pageField fld="19" hier="-1"/>
  </pageFields>
  <dataFields count="1">
    <dataField name="Jumlah dari Jumlah Transaksi Real" fld="10" showDataAs="runTotal" baseField="17" baseItem="2"/>
  </dataFields>
  <formats count="19">
    <format dxfId="121">
      <pivotArea collapsedLevelsAreSubtotals="1" fieldPosition="0">
        <references count="1">
          <reference field="17" count="0"/>
        </references>
      </pivotArea>
    </format>
    <format dxfId="120">
      <pivotArea type="origin" dataOnly="0" labelOnly="1" outline="0" fieldPosition="0"/>
    </format>
    <format dxfId="119">
      <pivotArea field="12" type="button" dataOnly="0" labelOnly="1" outline="0"/>
    </format>
    <format dxfId="118">
      <pivotArea field="14" type="button" dataOnly="0" labelOnly="1" outline="0"/>
    </format>
    <format dxfId="117">
      <pivotArea type="topRight" dataOnly="0" labelOnly="1" outline="0" fieldPosition="0"/>
    </format>
    <format dxfId="116">
      <pivotArea field="17" type="button" dataOnly="0" labelOnly="1" outline="0" axis="axisRow" fieldPosition="0"/>
    </format>
    <format dxfId="115">
      <pivotArea dataOnly="0" labelOnly="1" grandCol="1" outline="0" fieldPosition="0"/>
    </format>
    <format dxfId="114">
      <pivotArea type="origin" dataOnly="0" labelOnly="1" outline="0" fieldPosition="0"/>
    </format>
    <format dxfId="113">
      <pivotArea field="12" type="button" dataOnly="0" labelOnly="1" outline="0"/>
    </format>
    <format dxfId="112">
      <pivotArea field="14" type="button" dataOnly="0" labelOnly="1" outline="0"/>
    </format>
    <format dxfId="111">
      <pivotArea type="topRight" dataOnly="0" labelOnly="1" outline="0" fieldPosition="0"/>
    </format>
    <format dxfId="110">
      <pivotArea field="17" type="button" dataOnly="0" labelOnly="1" outline="0" axis="axisRow" fieldPosition="0"/>
    </format>
    <format dxfId="109">
      <pivotArea dataOnly="0" labelOnly="1" grandCol="1" outline="0" fieldPosition="0"/>
    </format>
    <format dxfId="108">
      <pivotArea type="origin" dataOnly="0" labelOnly="1" outline="0" fieldPosition="0"/>
    </format>
    <format dxfId="107">
      <pivotArea field="12" type="button" dataOnly="0" labelOnly="1" outline="0"/>
    </format>
    <format dxfId="106">
      <pivotArea field="14" type="button" dataOnly="0" labelOnly="1" outline="0"/>
    </format>
    <format dxfId="105">
      <pivotArea type="topRight" dataOnly="0" labelOnly="1" outline="0" fieldPosition="0"/>
    </format>
    <format dxfId="104">
      <pivotArea field="17" type="button" dataOnly="0" labelOnly="1" outline="0" axis="axisRow" fieldPosition="0"/>
    </format>
    <format dxfId="103">
      <pivotArea dataOnly="0" labelOnly="1" grandCol="1" outline="0" fieldPosition="0"/>
    </format>
  </formats>
  <conditionalFormats count="5"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21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20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17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15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7" count="1">
              <x v="13"/>
            </reference>
            <reference field="18" count="13" selected="0">
              <x v="6"/>
              <x v="8"/>
              <x v="9"/>
              <x v="11"/>
              <x v="12"/>
              <x v="13"/>
              <x v="15"/>
              <x v="17"/>
              <x v="18"/>
              <x v="19"/>
              <x v="20"/>
              <x v="23"/>
              <x v="24"/>
            </reference>
          </references>
        </pivotArea>
      </pivotAreas>
    </conditionalFormat>
  </conditionalFormats>
  <chartFormats count="4">
    <chartFormat chart="5" format="9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9"/>
          </reference>
        </references>
      </pivotArea>
    </chartFormat>
    <chartFormat chart="5" format="9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0"/>
          </reference>
        </references>
      </pivotArea>
    </chartFormat>
    <chartFormat chart="5" format="9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3"/>
          </reference>
        </references>
      </pivotArea>
    </chartFormat>
    <chartFormat chart="5" format="9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9741E-5103-4ECD-B849-A10730EAC88F}" name="PivotTablePendapatan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3">
  <location ref="A4:H11" firstHeaderRow="1" firstDataRow="2" firstDataCol="1" rowPageCount="2" colPageCount="1"/>
  <pivotFields count="26">
    <pivotField numFmtId="22" showAll="0"/>
    <pivotField showAll="0"/>
    <pivotField showAll="0"/>
    <pivotField multipleItemSelectionAllowed="1" showAll="0"/>
    <pivotField showAll="0"/>
    <pivotField axis="axisCol" showAll="0" sortType="descending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showAll="0"/>
    <pivotField showAll="0"/>
    <pivotField dataField="1" numFmtId="43" showAll="0"/>
    <pivotField numFmtId="43" showAll="0"/>
    <pivotField axis="axisRow" showAll="0" defaultSubtotal="0">
      <items count="4">
        <item m="1" x="2"/>
        <item m="1" x="3"/>
        <item m="1" x="1"/>
        <item x="0"/>
      </items>
    </pivotField>
    <pivotField showAll="0"/>
    <pivotField axis="axisRow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0"/>
        <item m="1" x="8"/>
        <item x="4"/>
        <item x="1"/>
        <item m="1" x="6"/>
        <item m="1" x="9"/>
        <item x="3"/>
        <item x="2"/>
        <item x="5"/>
        <item t="default"/>
      </items>
    </pivotField>
    <pivotField multipleItemSelectionAllowed="1" showAll="0"/>
    <pivotField multipleItemSelectionAllowed="1" showAll="0"/>
    <pivotField multipleItemSelectionAllowed="1" showAll="0"/>
    <pivotField showAll="0"/>
    <pivotField showAll="0"/>
    <pivotField showAll="0"/>
  </pivotFields>
  <rowFields count="2">
    <field x="12"/>
    <field x="14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5"/>
  </colFields>
  <colItems count="7">
    <i>
      <x v="24"/>
    </i>
    <i>
      <x v="44"/>
    </i>
    <i>
      <x v="34"/>
    </i>
    <i>
      <x v="33"/>
    </i>
    <i>
      <x v="46"/>
    </i>
    <i>
      <x/>
    </i>
    <i t="grand">
      <x/>
    </i>
  </colItems>
  <pageFields count="2">
    <pageField fld="19" item="3" hier="-1"/>
    <pageField fld="18" hier="-1"/>
  </pageFields>
  <dataFields count="1">
    <dataField name="Jumlah dari Jumlah Transaksi Real" fld="10" baseField="0" baseItem="0" numFmtId="43"/>
  </dataFields>
  <formats count="1">
    <format dxfId="102">
      <pivotArea outline="0" collapsedLevelsAreSubtotals="1" fieldPosition="0"/>
    </format>
  </formats>
  <chartFormats count="7">
    <chartFormat chart="2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3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4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DD889-539E-423C-AA09-11A8E4A53368}" name="PivotTablePengeluaran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6">
  <location ref="A4:H11" firstHeaderRow="1" firstDataRow="2" firstDataCol="1" rowPageCount="2" colPageCount="1"/>
  <pivotFields count="26">
    <pivotField numFmtId="22" showAll="0"/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Row" showAll="0">
      <items count="5">
        <item m="1" x="2"/>
        <item m="1" x="3"/>
        <item m="1" x="1"/>
        <item x="0"/>
        <item t="default"/>
      </items>
    </pivotField>
    <pivotField showAll="0"/>
    <pivotField axis="axisRow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0"/>
        <item m="1" x="8"/>
        <item x="4"/>
        <item x="1"/>
        <item m="1" x="6"/>
        <item m="1" x="9"/>
        <item x="3"/>
        <item x="2"/>
        <item x="5"/>
        <item t="default"/>
      </items>
    </pivotField>
    <pivotField axis="axisCol" showAll="0" sortType="descending">
      <items count="23">
        <item m="1" x="18"/>
        <item m="1" x="19"/>
        <item x="6"/>
        <item m="1" x="16"/>
        <item x="1"/>
        <item m="1" x="21"/>
        <item m="1" x="13"/>
        <item x="11"/>
        <item x="2"/>
        <item m="1" x="17"/>
        <item x="4"/>
        <item x="0"/>
        <item m="1" x="14"/>
        <item m="1" x="20"/>
        <item x="8"/>
        <item x="10"/>
        <item x="7"/>
        <item x="5"/>
        <item x="3"/>
        <item m="1" x="15"/>
        <item m="1" x="1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/>
    <pivotField multipleItemSelectionAllowed="1" showAll="0"/>
    <pivotField showAll="0"/>
    <pivotField showAll="0"/>
  </pivotFields>
  <rowFields count="2">
    <field x="12"/>
    <field x="14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20"/>
  </colFields>
  <colItems count="7">
    <i>
      <x v="4"/>
    </i>
    <i>
      <x v="7"/>
    </i>
    <i>
      <x v="16"/>
    </i>
    <i>
      <x v="18"/>
    </i>
    <i>
      <x v="17"/>
    </i>
    <i>
      <x v="8"/>
    </i>
    <i t="grand">
      <x/>
    </i>
  </colItems>
  <pageFields count="2">
    <pageField fld="19" item="4" hier="-1"/>
    <pageField fld="18" hier="-1"/>
  </pageFields>
  <dataFields count="1">
    <dataField name="Jumlah dari Jumlah Transaksi Real" fld="10" baseField="0" baseItem="0"/>
  </dataFields>
  <formats count="1">
    <format dxfId="101">
      <pivotArea outline="0" collapsedLevelsAreSubtotals="1" fieldPosition="0"/>
    </format>
  </formats>
  <chartFormats count="7">
    <chartFormat chart="5" format="3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7"/>
          </reference>
        </references>
      </pivotArea>
    </chartFormat>
    <chartFormat chart="5" format="32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8"/>
          </reference>
        </references>
      </pivotArea>
    </chartFormat>
    <chartFormat chart="5" format="32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6"/>
          </reference>
        </references>
      </pivotArea>
    </chartFormat>
    <chartFormat chart="5" format="326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7"/>
          </reference>
        </references>
      </pivotArea>
    </chartFormat>
    <chartFormat chart="5" format="327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  <chartFormat chart="5" format="328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733C0-974B-425A-9344-3D551EAAFA96}" name="PivotTable1" cacheId="2" applyNumberFormats="0" applyBorderFormats="0" applyFontFormats="0" applyPatternFormats="0" applyAlignmentFormats="0" applyWidthHeightFormats="1" dataCaption="Nilai" updatedVersion="8" minRefreshableVersion="3" useAutoFormatting="1" colGrandTotals="0" itemPrintTitles="1" createdVersion="8" indent="0" outline="1" outlineData="1" multipleFieldFilters="0">
  <location ref="A3:E11" firstHeaderRow="1" firstDataRow="2" firstDataCol="1" rowPageCount="1" colPageCount="1"/>
  <pivotFields count="26">
    <pivotField numFmtId="14" showAll="0"/>
    <pivotField showAll="0"/>
    <pivotField showAll="0"/>
    <pivotField showAll="0"/>
    <pivotField showAll="0"/>
    <pivotField axis="axisRow" showAll="0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x="4"/>
        <item t="default"/>
      </items>
    </pivotField>
    <pivotField showAll="0"/>
    <pivotField numFmtId="43" showAll="0"/>
    <pivotField showAll="0"/>
    <pivotField showAll="0"/>
    <pivotField dataField="1" numFmtId="43" showAll="0"/>
    <pivotField numFmtId="43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axis="axisCol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multipleItemSelectionAllowed="1" showAll="0">
      <items count="11">
        <item h="1" m="1" x="7"/>
        <item h="1" x="0"/>
        <item h="1" m="1" x="8"/>
        <item x="4"/>
        <item h="1" x="1"/>
        <item h="1" m="1" x="6"/>
        <item h="1" m="1" x="9"/>
        <item h="1" x="3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7">
    <i>
      <x/>
    </i>
    <i>
      <x v="24"/>
    </i>
    <i>
      <x v="33"/>
    </i>
    <i>
      <x v="34"/>
    </i>
    <i>
      <x v="44"/>
    </i>
    <i>
      <x v="46"/>
    </i>
    <i t="grand">
      <x/>
    </i>
  </rowItems>
  <colFields count="1">
    <field x="18"/>
  </colFields>
  <colItems count="4">
    <i>
      <x v="19"/>
    </i>
    <i>
      <x v="20"/>
    </i>
    <i>
      <x v="21"/>
    </i>
    <i>
      <x v="22"/>
    </i>
  </colItems>
  <pageFields count="1">
    <pageField fld="19" hier="-1"/>
  </pageFields>
  <dataFields count="1">
    <dataField name="Jumlah dari Jumlah Transaksi Real" fld="10" showDataAs="runTotal" baseField="18" baseItem="47" numFmtId="43"/>
  </dataFields>
  <formats count="1">
    <format dxfId="10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7DE59-964B-46FD-A934-422CCE634FA8}" name="PivotTablePendapatan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5">
  <location ref="A3:D10" firstHeaderRow="1" firstDataRow="2" firstDataCol="1" rowPageCount="1" colPageCount="1"/>
  <pivotFields count="26">
    <pivotField numFmtId="22" showAll="0"/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Row" showAll="0" defaultSubtotal="0">
      <items count="4">
        <item m="1" x="2"/>
        <item m="1" x="3"/>
        <item m="1" x="1"/>
        <item x="0"/>
      </items>
    </pivotField>
    <pivotField showAll="0"/>
    <pivotField axis="axisRow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showAll="0"/>
    <pivotField showAll="0"/>
    <pivotField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Col" multipleItemSelectionAllowed="1" showAll="0">
      <items count="11">
        <item h="1" m="1" x="7"/>
        <item h="1" x="0"/>
        <item h="1" m="1" x="8"/>
        <item x="4"/>
        <item x="1"/>
        <item h="1" m="1" x="6"/>
        <item h="1" m="1" x="9"/>
        <item h="1" x="3"/>
        <item h="1" x="2"/>
        <item h="1" x="5"/>
        <item t="default"/>
      </items>
    </pivotField>
    <pivotField showAll="0"/>
    <pivotField showAll="0"/>
    <pivotField multipleItemSelectionAllowed="1" showAll="0"/>
    <pivotField showAll="0"/>
    <pivotField showAll="0"/>
    <pivotField showAll="0"/>
  </pivotFields>
  <rowFields count="2">
    <field x="12"/>
    <field x="14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19"/>
  </colFields>
  <colItems count="3">
    <i>
      <x v="3"/>
    </i>
    <i>
      <x v="4"/>
    </i>
    <i t="grand">
      <x/>
    </i>
  </colItems>
  <pageFields count="1">
    <pageField fld="18" hier="-1"/>
  </pageFields>
  <dataFields count="1">
    <dataField name="Jumlah dari Jumlah Transaksi Real" fld="10" baseField="0" baseItem="0" numFmtId="43"/>
  </dataFields>
  <formats count="3">
    <format dxfId="99">
      <pivotArea outline="0" collapsedLevelsAreSubtotals="1" fieldPosition="0"/>
    </format>
    <format dxfId="98">
      <pivotArea grandRow="1" outline="0" collapsedLevelsAreSubtotals="1" fieldPosition="0"/>
    </format>
    <format dxfId="97">
      <pivotArea dataOnly="0" labelOnly="1" grandRow="1" outline="0" fieldPosition="0"/>
    </format>
  </formats>
  <chartFormats count="3">
    <chartFormat chart="1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4" format="16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84450E-3E40-4E9A-ACAD-A161597BA593}" name="PivotTable3" cacheId="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4:DO16" firstHeaderRow="1" firstDataRow="7" firstDataCol="1" rowPageCount="2" colPageCount="1"/>
  <pivotFields count="17">
    <pivotField numFmtId="14" showAll="0"/>
    <pivotField axis="axisPage" showAll="0">
      <items count="43">
        <item x="9"/>
        <item x="12"/>
        <item x="11"/>
        <item x="16"/>
        <item x="15"/>
        <item x="0"/>
        <item x="10"/>
        <item x="22"/>
        <item x="18"/>
        <item x="17"/>
        <item x="20"/>
        <item x="21"/>
        <item x="24"/>
        <item x="23"/>
        <item x="28"/>
        <item x="38"/>
        <item x="35"/>
        <item x="14"/>
        <item x="13"/>
        <item x="7"/>
        <item x="40"/>
        <item x="30"/>
        <item m="1" x="41"/>
        <item x="32"/>
        <item x="26"/>
        <item x="19"/>
        <item x="1"/>
        <item x="8"/>
        <item x="5"/>
        <item x="3"/>
        <item x="2"/>
        <item x="4"/>
        <item x="6"/>
        <item x="39"/>
        <item x="34"/>
        <item x="27"/>
        <item x="37"/>
        <item x="25"/>
        <item x="29"/>
        <item x="31"/>
        <item x="33"/>
        <item x="36"/>
        <item t="default"/>
      </items>
    </pivotField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Col" showAll="0" sortType="descending">
      <items count="4">
        <item x="1"/>
        <item h="1" m="1" x="2"/>
        <item x="0"/>
        <item t="default"/>
      </items>
    </pivotField>
    <pivotField axis="axisCol" showAll="0" sortType="ascending">
      <items count="7">
        <item m="1" x="3"/>
        <item x="0"/>
        <item x="1"/>
        <item x="2"/>
        <item m="1" x="4"/>
        <item m="1" x="5"/>
        <item t="default"/>
      </items>
    </pivotField>
    <pivotField axis="axisCol" showAll="0" sortType="ascending">
      <items count="14">
        <item m="1" x="12"/>
        <item x="1"/>
        <item x="3"/>
        <item x="5"/>
        <item x="2"/>
        <item x="9"/>
        <item x="0"/>
        <item x="4"/>
        <item x="11"/>
        <item x="8"/>
        <item x="7"/>
        <item x="10"/>
        <item x="6"/>
        <item t="default"/>
      </items>
    </pivotField>
    <pivotField axis="axisCol" showAll="0" sortType="ascending">
      <items count="21">
        <item x="2"/>
        <item x="0"/>
        <item x="5"/>
        <item x="4"/>
        <item x="8"/>
        <item x="3"/>
        <item x="10"/>
        <item x="9"/>
        <item x="12"/>
        <item x="11"/>
        <item x="18"/>
        <item x="7"/>
        <item x="6"/>
        <item x="1"/>
        <item x="15"/>
        <item x="14"/>
        <item x="17"/>
        <item x="13"/>
        <item x="16"/>
        <item x="19"/>
        <item t="default"/>
      </items>
    </pivotField>
    <pivotField axis="axisCol" showAll="0" sortType="ascending">
      <items count="15">
        <item x="2"/>
        <item x="0"/>
        <item x="4"/>
        <item x="3"/>
        <item x="5"/>
        <item x="6"/>
        <item x="7"/>
        <item x="10"/>
        <item x="1"/>
        <item x="9"/>
        <item x="13"/>
        <item x="8"/>
        <item x="11"/>
        <item x="12"/>
        <item t="default"/>
      </items>
    </pivotField>
    <pivotField axis="axisCol" showAll="0" sortType="ascending">
      <items count="11">
        <item x="7"/>
        <item x="0"/>
        <item x="9"/>
        <item x="1"/>
        <item x="8"/>
        <item x="5"/>
        <item x="3"/>
        <item x="2"/>
        <item x="4"/>
        <item x="6"/>
        <item t="default"/>
      </items>
    </pivotField>
    <pivotField showAll="0"/>
  </pivotFields>
  <rowFields count="2">
    <field x="3"/>
    <field x="5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6">
    <field x="10"/>
    <field x="11"/>
    <field x="12"/>
    <field x="13"/>
    <field x="14"/>
    <field x="15"/>
  </colFields>
  <colItems count="118">
    <i>
      <x/>
      <x v="3"/>
      <x v="7"/>
      <x v="10"/>
      <x/>
      <x/>
    </i>
    <i t="default" r="4">
      <x/>
    </i>
    <i t="default" r="3">
      <x v="10"/>
    </i>
    <i r="3">
      <x v="11"/>
      <x/>
      <x/>
    </i>
    <i t="default" r="4">
      <x/>
    </i>
    <i t="default" r="3">
      <x v="11"/>
    </i>
    <i r="3">
      <x v="12"/>
      <x/>
      <x/>
    </i>
    <i t="default" r="4">
      <x/>
    </i>
    <i t="default" r="3">
      <x v="12"/>
    </i>
    <i t="default" r="2">
      <x v="7"/>
    </i>
    <i r="2">
      <x v="12"/>
      <x v="16"/>
      <x/>
      <x/>
    </i>
    <i t="default" r="4">
      <x/>
    </i>
    <i t="default" r="3">
      <x v="16"/>
    </i>
    <i r="3">
      <x v="17"/>
      <x v="9"/>
      <x/>
    </i>
    <i t="default" r="4">
      <x v="9"/>
    </i>
    <i r="4">
      <x v="10"/>
      <x/>
    </i>
    <i t="default" r="4">
      <x v="10"/>
    </i>
    <i r="4">
      <x v="11"/>
      <x/>
    </i>
    <i t="default" r="4">
      <x v="11"/>
    </i>
    <i r="4">
      <x v="12"/>
      <x/>
    </i>
    <i t="default" r="4">
      <x v="12"/>
    </i>
    <i r="4">
      <x v="13"/>
      <x/>
    </i>
    <i t="default" r="4">
      <x v="13"/>
    </i>
    <i t="default" r="3">
      <x v="17"/>
    </i>
    <i r="3">
      <x v="18"/>
      <x/>
      <x/>
    </i>
    <i t="default" r="4">
      <x/>
    </i>
    <i t="default" r="3">
      <x v="18"/>
    </i>
    <i r="3">
      <x v="19"/>
      <x/>
      <x/>
    </i>
    <i t="default" r="4">
      <x/>
    </i>
    <i t="default" r="3">
      <x v="19"/>
    </i>
    <i t="default" r="2">
      <x v="12"/>
    </i>
    <i t="default" r="1">
      <x v="3"/>
    </i>
    <i t="default">
      <x/>
    </i>
    <i>
      <x v="2"/>
      <x v="1"/>
      <x v="3"/>
      <x/>
      <x/>
      <x/>
    </i>
    <i t="default" r="4">
      <x/>
    </i>
    <i t="default" r="3">
      <x/>
    </i>
    <i t="default" r="2">
      <x v="3"/>
    </i>
    <i r="2">
      <x v="4"/>
      <x v="5"/>
      <x/>
      <x/>
    </i>
    <i t="default" r="4">
      <x/>
    </i>
    <i t="default" r="3">
      <x v="5"/>
    </i>
    <i r="3">
      <x v="6"/>
      <x/>
      <x/>
    </i>
    <i t="default" r="4">
      <x/>
    </i>
    <i t="default" r="3">
      <x v="6"/>
    </i>
    <i r="3">
      <x v="7"/>
      <x v="2"/>
      <x/>
    </i>
    <i t="default" r="4">
      <x v="2"/>
    </i>
    <i r="4">
      <x v="3"/>
      <x/>
    </i>
    <i t="default" r="4">
      <x v="3"/>
    </i>
    <i r="4">
      <x v="4"/>
      <x/>
    </i>
    <i t="default" r="4">
      <x v="4"/>
    </i>
    <i r="4">
      <x v="5"/>
      <x/>
    </i>
    <i t="default" r="4">
      <x v="5"/>
    </i>
    <i t="default" r="3">
      <x v="7"/>
    </i>
    <i r="3">
      <x v="8"/>
      <x/>
      <x/>
    </i>
    <i t="default" r="4">
      <x/>
    </i>
    <i t="default" r="3">
      <x v="8"/>
    </i>
    <i r="3">
      <x v="9"/>
      <x v="6"/>
      <x/>
    </i>
    <i t="default" r="4">
      <x v="6"/>
    </i>
    <i r="4">
      <x v="7"/>
      <x/>
    </i>
    <i t="default" r="4">
      <x v="7"/>
    </i>
    <i t="default" r="3">
      <x v="9"/>
    </i>
    <i t="default" r="2">
      <x v="4"/>
    </i>
    <i r="2">
      <x v="6"/>
      <x v="1"/>
      <x v="1"/>
      <x v="1"/>
    </i>
    <i t="default" r="4">
      <x v="1"/>
    </i>
    <i r="4">
      <x v="8"/>
      <x v="2"/>
    </i>
    <i r="5">
      <x v="3"/>
    </i>
    <i r="5">
      <x v="4"/>
    </i>
    <i r="5">
      <x v="5"/>
    </i>
    <i r="5">
      <x v="6"/>
    </i>
    <i r="5">
      <x v="7"/>
    </i>
    <i r="5">
      <x v="8"/>
    </i>
    <i r="5">
      <x v="9"/>
    </i>
    <i t="default" r="4">
      <x v="8"/>
    </i>
    <i t="default" r="3">
      <x v="1"/>
    </i>
    <i r="3">
      <x v="13"/>
      <x/>
      <x/>
    </i>
    <i t="default" r="4">
      <x/>
    </i>
    <i t="default" r="3">
      <x v="13"/>
    </i>
    <i t="default" r="2">
      <x v="6"/>
    </i>
    <i r="2">
      <x v="10"/>
      <x v="14"/>
      <x/>
      <x/>
    </i>
    <i t="default" r="4">
      <x/>
    </i>
    <i t="default" r="3">
      <x v="14"/>
    </i>
    <i r="3">
      <x v="15"/>
      <x/>
      <x/>
    </i>
    <i t="default" r="4">
      <x/>
    </i>
    <i t="default" r="3">
      <x v="15"/>
    </i>
    <i t="default" r="2">
      <x v="10"/>
    </i>
    <i t="default" r="1">
      <x v="1"/>
    </i>
    <i r="1">
      <x v="2"/>
      <x v="1"/>
      <x/>
      <x/>
      <x/>
    </i>
    <i t="default" r="4">
      <x/>
    </i>
    <i t="default" r="3">
      <x/>
    </i>
    <i t="default" r="2">
      <x v="1"/>
    </i>
    <i r="2">
      <x v="2"/>
      <x v="2"/>
      <x/>
      <x/>
    </i>
    <i t="default" r="4">
      <x/>
    </i>
    <i t="default" r="3">
      <x v="2"/>
    </i>
    <i r="3">
      <x v="3"/>
      <x/>
      <x/>
    </i>
    <i t="default" r="4">
      <x/>
    </i>
    <i t="default" r="3">
      <x v="3"/>
    </i>
    <i r="3">
      <x v="4"/>
      <x/>
      <x/>
    </i>
    <i t="default" r="4">
      <x/>
    </i>
    <i t="default" r="3">
      <x v="4"/>
    </i>
    <i t="default" r="2">
      <x v="2"/>
    </i>
    <i r="2">
      <x v="5"/>
      <x/>
      <x/>
      <x/>
    </i>
    <i t="default" r="4">
      <x/>
    </i>
    <i t="default" r="3">
      <x/>
    </i>
    <i t="default" r="2">
      <x v="5"/>
    </i>
    <i r="2">
      <x v="8"/>
      <x/>
      <x/>
      <x/>
    </i>
    <i t="default" r="4">
      <x/>
    </i>
    <i t="default" r="3">
      <x/>
    </i>
    <i t="default" r="2">
      <x v="8"/>
    </i>
    <i r="2">
      <x v="9"/>
      <x/>
      <x/>
      <x/>
    </i>
    <i t="default" r="4">
      <x/>
    </i>
    <i t="default" r="3">
      <x/>
    </i>
    <i t="default" r="2">
      <x v="9"/>
    </i>
    <i r="2">
      <x v="11"/>
      <x/>
      <x/>
      <x/>
    </i>
    <i t="default" r="4">
      <x/>
    </i>
    <i t="default" r="3">
      <x/>
    </i>
    <i t="default" r="2">
      <x v="11"/>
    </i>
    <i t="default" r="1">
      <x v="2"/>
    </i>
    <i t="default">
      <x v="2"/>
    </i>
    <i t="grand">
      <x/>
    </i>
  </colItems>
  <pageFields count="2">
    <pageField fld="1" hier="-1"/>
    <pageField fld="9" hier="-1"/>
  </pageFields>
  <dataFields count="1">
    <dataField name="Jumlah dari Saldo" fld="2" baseField="0" baseItem="0" numFmtId="43"/>
  </dataFields>
  <formats count="1">
    <format dxfId="96">
      <pivotArea outline="0" collapsedLevelsAreSubtotals="1" fieldPosition="0"/>
    </format>
  </formats>
  <chartFormats count="42">
    <chartFormat chart="1" format="4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4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5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4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6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4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2"/>
          </reference>
          <reference field="15" count="1" selected="0">
            <x v="0"/>
          </reference>
        </references>
      </pivotArea>
    </chartFormat>
    <chartFormat chart="1" format="4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3"/>
          </reference>
          <reference field="15" count="1" selected="0">
            <x v="0"/>
          </reference>
        </references>
      </pivotArea>
    </chartFormat>
    <chartFormat chart="1" format="4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4"/>
          </reference>
          <reference field="15" count="1" selected="0">
            <x v="0"/>
          </reference>
        </references>
      </pivotArea>
    </chartFormat>
    <chartFormat chart="1" format="4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7"/>
          </reference>
          <reference field="14" count="1" selected="0">
            <x v="5"/>
          </reference>
          <reference field="15" count="1" selected="0">
            <x v="0"/>
          </reference>
        </references>
      </pivotArea>
    </chartFormat>
    <chartFormat chart="1" format="4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8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5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9"/>
          </reference>
          <reference field="14" count="1" selected="0">
            <x v="6"/>
          </reference>
          <reference field="15" count="1" selected="0">
            <x v="0"/>
          </reference>
        </references>
      </pivotArea>
    </chartFormat>
    <chartFormat chart="1" format="5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9"/>
          </reference>
          <reference field="14" count="1" selected="0">
            <x v="7"/>
          </reference>
          <reference field="15" count="1" selected="0">
            <x v="0"/>
          </reference>
        </references>
      </pivotArea>
    </chartFormat>
    <chartFormat chart="1" format="5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1"/>
          </reference>
        </references>
      </pivotArea>
    </chartFormat>
    <chartFormat chart="1" format="5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2"/>
          </reference>
        </references>
      </pivotArea>
    </chartFormat>
    <chartFormat chart="1" format="5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3"/>
          </reference>
        </references>
      </pivotArea>
    </chartFormat>
    <chartFormat chart="1" format="5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4"/>
          </reference>
        </references>
      </pivotArea>
    </chartFormat>
    <chartFormat chart="1" format="5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5"/>
          </reference>
        </references>
      </pivotArea>
    </chartFormat>
    <chartFormat chart="1" format="5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6"/>
          </reference>
        </references>
      </pivotArea>
    </chartFormat>
    <chartFormat chart="1" format="5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7"/>
          </reference>
        </references>
      </pivotArea>
    </chartFormat>
    <chartFormat chart="1" format="5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8"/>
          </reference>
        </references>
      </pivotArea>
    </chartFormat>
    <chartFormat chart="1" format="6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"/>
          </reference>
          <reference field="14" count="1" selected="0">
            <x v="8"/>
          </reference>
          <reference field="15" count="1" selected="0">
            <x v="9"/>
          </reference>
        </references>
      </pivotArea>
    </chartFormat>
    <chartFormat chart="1" format="6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6"/>
          </reference>
          <reference field="13" count="1" selected="0">
            <x v="13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10"/>
          </reference>
          <reference field="13" count="1" selected="0">
            <x v="14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  <reference field="12" count="1" selected="0">
            <x v="10"/>
          </reference>
          <reference field="13" count="1" selected="0">
            <x v="15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2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2"/>
          </reference>
          <reference field="13" count="1" selected="0">
            <x v="4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5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6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8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9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2"/>
          </reference>
          <reference field="12" count="1" selected="0">
            <x v="1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4"/>
          </reference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7"/>
          </reference>
          <reference field="13" count="1" selected="0">
            <x v="1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4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7"/>
          </reference>
          <reference field="13" count="1" selected="0">
            <x v="1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7"/>
          </reference>
          <reference field="13" count="1" selected="0">
            <x v="12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6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7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9"/>
          </reference>
          <reference field="15" count="1" selected="0">
            <x v="0"/>
          </reference>
        </references>
      </pivotArea>
    </chartFormat>
    <chartFormat chart="1" format="7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0"/>
          </reference>
          <reference field="15" count="1" selected="0">
            <x v="0"/>
          </reference>
        </references>
      </pivotArea>
    </chartFormat>
    <chartFormat chart="1" format="7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1"/>
          </reference>
          <reference field="15" count="1" selected="0">
            <x v="0"/>
          </reference>
        </references>
      </pivotArea>
    </chartFormat>
    <chartFormat chart="1" format="80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2"/>
          </reference>
          <reference field="15" count="1" selected="0">
            <x v="0"/>
          </reference>
        </references>
      </pivotArea>
    </chartFormat>
    <chartFormat chart="1" format="8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7"/>
          </reference>
          <reference field="14" count="1" selected="0">
            <x v="13"/>
          </reference>
          <reference field="15" count="1" selected="0">
            <x v="0"/>
          </reference>
        </references>
      </pivotArea>
    </chartFormat>
    <chartFormat chart="1" format="8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8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1" format="83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12"/>
          </reference>
          <reference field="13" count="1" selected="0">
            <x v="19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7183B-AD3A-4433-968D-A4E6D8F26E75}" name="PivotTable4" cacheId="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4:B9" firstHeaderRow="1" firstDataRow="1" firstDataCol="1" rowPageCount="2" colPageCount="1"/>
  <pivotFields count="17">
    <pivotField numFmtId="14" showAll="0"/>
    <pivotField showAll="0"/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x="0"/>
        <item h="1"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3"/>
    <field x="5"/>
  </rowFields>
  <rowItems count="5">
    <i>
      <x/>
    </i>
    <i r="1">
      <x/>
    </i>
    <i r="1">
      <x v="1"/>
    </i>
    <i r="1">
      <x v="2"/>
    </i>
    <i t="grand">
      <x/>
    </i>
  </rowItems>
  <colItems count="1">
    <i/>
  </colItems>
  <pageFields count="2">
    <pageField fld="10" hier="-1"/>
    <pageField fld="9" hier="-1"/>
  </pageFields>
  <dataFields count="1">
    <dataField name="Jumlah dari Saldo" fld="2" showDataAs="difference" baseField="5" baseItem="1048828"/>
  </dataFields>
  <chartFormats count="1">
    <chartFormat chart="1" format="15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4B0D5-68CA-4F6B-89F4-C445F0314563}" name="PivotTable5" cacheId="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3:D9" firstHeaderRow="1" firstDataRow="2" firstDataCol="1" rowPageCount="1" colPageCount="1"/>
  <pivotFields count="17">
    <pivotField numFmtId="14" showAll="0"/>
    <pivotField showAll="0"/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Col" multipleItemSelectionAllowed="1" showAll="0">
      <items count="4">
        <item x="0"/>
        <item h="1"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3"/>
    <field x="5"/>
  </rowFields>
  <rowItems count="5">
    <i>
      <x/>
    </i>
    <i r="1">
      <x/>
    </i>
    <i r="1">
      <x v="1"/>
    </i>
    <i r="1">
      <x v="2"/>
    </i>
    <i t="grand">
      <x/>
    </i>
  </rowItems>
  <colFields count="1">
    <field x="10"/>
  </colFields>
  <colItems count="3">
    <i>
      <x/>
    </i>
    <i>
      <x v="2"/>
    </i>
    <i t="grand">
      <x/>
    </i>
  </colItems>
  <pageFields count="1">
    <pageField fld="9" hier="-1"/>
  </pageFields>
  <dataFields count="1">
    <dataField name="Jumlah dari Saldo" fld="2" showDataAs="difference" baseField="5" baseItem="1048828" numFmtId="43"/>
  </dataFields>
  <formats count="1">
    <format dxfId="95">
      <pivotArea outline="0" collapsedLevelsAreSubtotals="1" fieldPosition="0"/>
    </format>
  </format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10EB9-EBDE-4249-AA80-160AC21DD1C0}" name="PivotTable7" cacheId="1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4:I11" firstHeaderRow="1" firstDataRow="2" firstDataCol="1" rowPageCount="2" colPageCount="1"/>
  <pivotFields count="17">
    <pivotField numFmtId="14" showAll="0"/>
    <pivotField showAll="0"/>
    <pivotField dataField="1"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9">
        <item x="2"/>
        <item x="7"/>
        <item x="0"/>
        <item x="4"/>
        <item x="3"/>
        <item x="6"/>
        <item x="1"/>
        <item x="5"/>
        <item t="default"/>
      </items>
    </pivotField>
  </pivotFields>
  <rowFields count="2">
    <field x="3"/>
    <field x="5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Fields count="1">
    <field x="16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0" hier="-1"/>
    <pageField fld="9" hier="-1"/>
  </pageFields>
  <dataFields count="1">
    <dataField name="Jumlah dari Saldo" fld="2" baseField="0" baseItem="0" numFmtId="43"/>
  </dataFields>
  <formats count="1">
    <format dxfId="94">
      <pivotArea outline="0" collapsedLevelsAreSubtotals="1" fieldPosition="0"/>
    </format>
  </formats>
  <chartFormats count="8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aptionNotContains" evalOrder="-1" id="1" stringValue1="Bukan Dana">
      <autoFilter ref="A1">
        <filterColumn colId="0">
          <customFilters>
            <customFilter operator="notEqual" val="*Bukan Dana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1AE9B-D22D-40DE-BCAD-65614F082CC6}" name="PivotTable1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3">
  <location ref="A5:B65" firstHeaderRow="1" firstDataRow="1" firstDataCol="1" rowPageCount="3" colPageCount="1"/>
  <pivotFields count="26">
    <pivotField axis="axisRow" numFmtId="14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m="1" x="467"/>
        <item m="1" x="477"/>
        <item x="65"/>
        <item m="1" x="490"/>
        <item m="1" x="366"/>
        <item x="64"/>
        <item x="63"/>
        <item t="default"/>
      </items>
    </pivotField>
    <pivotField showAll="0"/>
    <pivotField showAll="0"/>
    <pivotField showAll="0"/>
    <pivotField showAll="0"/>
    <pivotField showAll="0"/>
    <pivotField showAll="0"/>
    <pivotField numFmtId="43" showAll="0"/>
    <pivotField showAll="0"/>
    <pivotField showAll="0"/>
    <pivotField dataField="1" numFmtId="43" showAll="0"/>
    <pivotField numFmtId="43" showAll="0"/>
    <pivotField axis="axisPage" numFmtId="167" showAll="0">
      <items count="5">
        <item m="1" x="2"/>
        <item m="1" x="3"/>
        <item m="1" x="1"/>
        <item x="0"/>
        <item t="default"/>
      </items>
    </pivotField>
    <pivotField numFmtId="167" showAll="0"/>
    <pivotField numFmtId="167" showAll="0"/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multipleItemSelectionAllowed="1" showAll="0">
      <items count="11">
        <item m="1" x="7"/>
        <item h="1" x="3"/>
        <item x="0"/>
        <item h="1" x="2"/>
        <item m="1" x="8"/>
        <item x="4"/>
        <item x="1"/>
        <item m="1" x="9"/>
        <item m="1" x="6"/>
        <item h="1" x="5"/>
        <item t="default"/>
      </items>
    </pivotField>
    <pivotField showAll="0"/>
    <pivotField showAll="0"/>
    <pivotField showAll="0"/>
    <pivotField showAll="0"/>
    <pivotField showAll="0"/>
    <pivotField numFmtId="166" showAll="0"/>
  </pivotFields>
  <rowFields count="1">
    <field x="0"/>
  </rowFields>
  <rowItems count="60">
    <i>
      <x v="508"/>
    </i>
    <i>
      <x v="509"/>
    </i>
    <i>
      <x v="510"/>
    </i>
    <i>
      <x v="512"/>
    </i>
    <i>
      <x v="513"/>
    </i>
    <i>
      <x v="514"/>
    </i>
    <i>
      <x v="515"/>
    </i>
    <i>
      <x v="524"/>
    </i>
    <i>
      <x v="526"/>
    </i>
    <i>
      <x v="527"/>
    </i>
    <i>
      <x v="532"/>
    </i>
    <i>
      <x v="533"/>
    </i>
    <i>
      <x v="534"/>
    </i>
    <i>
      <x v="535"/>
    </i>
    <i>
      <x v="536"/>
    </i>
    <i>
      <x v="538"/>
    </i>
    <i>
      <x v="539"/>
    </i>
    <i>
      <x v="541"/>
    </i>
    <i>
      <x v="543"/>
    </i>
    <i>
      <x v="544"/>
    </i>
    <i>
      <x v="546"/>
    </i>
    <i>
      <x v="553"/>
    </i>
    <i>
      <x v="556"/>
    </i>
    <i>
      <x v="561"/>
    </i>
    <i>
      <x v="562"/>
    </i>
    <i>
      <x v="563"/>
    </i>
    <i>
      <x v="565"/>
    </i>
    <i>
      <x v="566"/>
    </i>
    <i>
      <x v="568"/>
    </i>
    <i>
      <x v="569"/>
    </i>
    <i>
      <x v="570"/>
    </i>
    <i>
      <x v="571"/>
    </i>
    <i>
      <x v="573"/>
    </i>
    <i>
      <x v="574"/>
    </i>
    <i>
      <x v="575"/>
    </i>
    <i>
      <x v="576"/>
    </i>
    <i>
      <x v="577"/>
    </i>
    <i>
      <x v="578"/>
    </i>
    <i>
      <x v="580"/>
    </i>
    <i>
      <x v="582"/>
    </i>
    <i>
      <x v="584"/>
    </i>
    <i>
      <x v="585"/>
    </i>
    <i>
      <x v="588"/>
    </i>
    <i>
      <x v="589"/>
    </i>
    <i>
      <x v="590"/>
    </i>
    <i>
      <x v="591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1"/>
    </i>
    <i>
      <x v="602"/>
    </i>
    <i>
      <x v="603"/>
    </i>
    <i>
      <x v="604"/>
    </i>
    <i>
      <x v="610"/>
    </i>
    <i>
      <x v="611"/>
    </i>
    <i t="grand">
      <x/>
    </i>
  </rowItems>
  <colItems count="1">
    <i/>
  </colItems>
  <pageFields count="3">
    <pageField fld="12" hier="-1"/>
    <pageField fld="18" hier="-1"/>
    <pageField fld="19" hier="-1"/>
  </pageFields>
  <dataFields count="1">
    <dataField name="Jumlah dari Jumlah Transaksi Real" fld="10" showDataAs="runTotal" baseField="0" baseItem="533" numFmtId="43"/>
  </dataFields>
  <formats count="1">
    <format dxfId="84">
      <pivotArea outline="0" collapsedLevelsAreSubtotals="1" fieldPosition="0"/>
    </format>
  </format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76A80-FF28-4C8E-AAC6-37AAA03042F2}" name="PivotTable6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2">
  <location ref="A7:B18" firstHeaderRow="1" firstDataRow="1" firstDataCol="1" rowPageCount="5" colPageCount="1"/>
  <pivotFields count="26">
    <pivotField axis="axisPage" numFmtId="14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m="1" x="467"/>
        <item m="1" x="477"/>
        <item x="65"/>
        <item m="1" x="490"/>
        <item m="1" x="366"/>
        <item x="64"/>
        <item x="63"/>
        <item t="default"/>
      </items>
    </pivotField>
    <pivotField showAll="0"/>
    <pivotField showAll="0"/>
    <pivotField showAll="0"/>
    <pivotField showAll="0"/>
    <pivotField axis="axisRow" showAll="0" measureFilter="1" sortType="ascending">
      <items count="57">
        <item x="36"/>
        <item x="28"/>
        <item x="51"/>
        <item x="47"/>
        <item x="6"/>
        <item x="2"/>
        <item x="1"/>
        <item x="3"/>
        <item x="14"/>
        <item x="54"/>
        <item x="50"/>
        <item x="42"/>
        <item x="34"/>
        <item x="29"/>
        <item x="37"/>
        <item x="24"/>
        <item x="23"/>
        <item x="25"/>
        <item x="12"/>
        <item x="5"/>
        <item x="27"/>
        <item x="26"/>
        <item x="22"/>
        <item x="49"/>
        <item x="21"/>
        <item x="43"/>
        <item x="45"/>
        <item x="38"/>
        <item x="7"/>
        <item x="33"/>
        <item x="52"/>
        <item x="0"/>
        <item x="48"/>
        <item x="46"/>
        <item x="15"/>
        <item x="10"/>
        <item x="16"/>
        <item x="18"/>
        <item x="17"/>
        <item x="20"/>
        <item x="19"/>
        <item x="44"/>
        <item x="31"/>
        <item x="32"/>
        <item x="53"/>
        <item x="13"/>
        <item x="30"/>
        <item x="9"/>
        <item x="41"/>
        <item x="39"/>
        <item x="40"/>
        <item m="1" x="55"/>
        <item x="11"/>
        <item x="8"/>
        <item x="3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numFmtId="43" showAll="0"/>
    <pivotField axis="axisPage" numFmtId="167" showAll="0">
      <items count="5">
        <item m="1" x="2"/>
        <item m="1" x="3"/>
        <item m="1" x="1"/>
        <item x="0"/>
        <item t="default"/>
      </items>
    </pivotField>
    <pivotField numFmtId="167" showAll="0"/>
    <pivotField axis="axisPage" numFmtId="167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3"/>
        <item x="0"/>
        <item x="2"/>
        <item m="1" x="8"/>
        <item x="4"/>
        <item x="1"/>
        <item m="1" x="9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 v="1"/>
    </i>
    <i>
      <x v="22"/>
    </i>
    <i>
      <x v="21"/>
    </i>
    <i>
      <x v="20"/>
    </i>
    <i>
      <x v="11"/>
    </i>
    <i>
      <x v="7"/>
    </i>
    <i>
      <x v="8"/>
    </i>
    <i>
      <x v="19"/>
    </i>
    <i>
      <x v="43"/>
    </i>
    <i>
      <x v="17"/>
    </i>
    <i t="grand">
      <x/>
    </i>
  </rowItems>
  <colItems count="1">
    <i/>
  </colItems>
  <pageFields count="5">
    <pageField fld="19" item="6" hier="-1"/>
    <pageField fld="0" hier="-1"/>
    <pageField fld="12" hier="-1"/>
    <pageField fld="14" hier="-1"/>
    <pageField fld="18" hier="-1"/>
  </pageFields>
  <dataFields count="1">
    <dataField name="Jumlah dari Jumlah Transaksi Real" fld="10" baseField="0" baseItem="0" numFmtId="43"/>
  </dataFields>
  <formats count="1">
    <format dxfId="83">
      <pivotArea outline="0" collapsedLevelsAreSubtotals="1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F9F97-BB27-4030-B14A-4EC43F3AC3DB}" name="PivotTable38" cacheId="2" applyNumberFormats="0" applyBorderFormats="0" applyFontFormats="0" applyPatternFormats="0" applyAlignmentFormats="0" applyWidthHeightFormats="1" dataCaption="Nilai" updatedVersion="8" minRefreshableVersion="3" useAutoFormatting="1" itemPrintTitles="1" createdVersion="8" indent="0" outline="1" outlineData="1" multipleFieldFilters="0" chartFormat="8">
  <location ref="A7:B18" firstHeaderRow="1" firstDataRow="1" firstDataCol="1" rowPageCount="5" colPageCount="1"/>
  <pivotFields count="26">
    <pivotField axis="axisPage" numFmtId="14" showAll="0">
      <items count="613">
        <item m="1" x="354"/>
        <item m="1" x="428"/>
        <item m="1" x="196"/>
        <item m="1" x="559"/>
        <item m="1" x="291"/>
        <item m="1" x="569"/>
        <item m="1" x="302"/>
        <item m="1" x="581"/>
        <item m="1" x="445"/>
        <item m="1" x="182"/>
        <item m="1" x="454"/>
        <item m="1" x="190"/>
        <item m="1" x="461"/>
        <item m="1" x="198"/>
        <item m="1" x="471"/>
        <item m="1" x="207"/>
        <item m="1" x="481"/>
        <item m="1" x="216"/>
        <item m="1" x="493"/>
        <item m="1" x="226"/>
        <item m="1" x="502"/>
        <item m="1" x="235"/>
        <item m="1" x="513"/>
        <item m="1" x="246"/>
        <item m="1" x="524"/>
        <item m="1" x="257"/>
        <item m="1" x="537"/>
        <item m="1" x="269"/>
        <item m="1" x="549"/>
        <item m="1" x="281"/>
        <item m="1" x="293"/>
        <item m="1" x="571"/>
        <item m="1" x="583"/>
        <item m="1" x="313"/>
        <item m="1" x="593"/>
        <item m="1" x="322"/>
        <item m="1" x="602"/>
        <item m="1" x="463"/>
        <item m="1" x="200"/>
        <item m="1" x="473"/>
        <item m="1" x="209"/>
        <item m="1" x="483"/>
        <item m="1" x="218"/>
        <item m="1" x="494"/>
        <item m="1" x="228"/>
        <item m="1" x="504"/>
        <item m="1" x="237"/>
        <item m="1" x="515"/>
        <item m="1" x="248"/>
        <item m="1" x="526"/>
        <item m="1" x="259"/>
        <item m="1" x="539"/>
        <item m="1" x="271"/>
        <item m="1" x="551"/>
        <item m="1" x="283"/>
        <item m="1" x="562"/>
        <item m="1" x="295"/>
        <item m="1" x="573"/>
        <item m="1" x="305"/>
        <item m="1" x="585"/>
        <item m="1" x="315"/>
        <item m="1" x="595"/>
        <item m="1" x="324"/>
        <item m="1" x="604"/>
        <item m="1" x="332"/>
        <item m="1" x="66"/>
        <item m="1" x="340"/>
        <item m="1" x="485"/>
        <item m="1" x="220"/>
        <item m="1" x="496"/>
        <item m="1" x="230"/>
        <item m="1" x="506"/>
        <item m="1" x="239"/>
        <item m="1" x="517"/>
        <item m="1" x="250"/>
        <item m="1" x="528"/>
        <item m="1" x="261"/>
        <item m="1" x="541"/>
        <item m="1" x="273"/>
        <item m="1" x="553"/>
        <item m="1" x="285"/>
        <item m="1" x="564"/>
        <item m="1" x="297"/>
        <item m="1" x="575"/>
        <item m="1" x="307"/>
        <item m="1" x="587"/>
        <item m="1" x="317"/>
        <item m="1" x="597"/>
        <item m="1" x="326"/>
        <item m="1" x="606"/>
        <item m="1" x="334"/>
        <item m="1" x="68"/>
        <item m="1" x="342"/>
        <item m="1" x="74"/>
        <item m="1" x="348"/>
        <item m="1" x="80"/>
        <item m="1" x="356"/>
        <item m="1" x="86"/>
        <item m="1" x="508"/>
        <item m="1" x="241"/>
        <item m="1" x="519"/>
        <item m="1" x="252"/>
        <item m="1" x="530"/>
        <item m="1" x="263"/>
        <item m="1" x="543"/>
        <item m="1" x="275"/>
        <item m="1" x="555"/>
        <item m="1" x="287"/>
        <item m="1" x="566"/>
        <item m="1" x="577"/>
        <item m="1" x="309"/>
        <item m="1" x="589"/>
        <item m="1" x="319"/>
        <item m="1" x="598"/>
        <item m="1" x="328"/>
        <item m="1" x="608"/>
        <item m="1" x="336"/>
        <item m="1" x="70"/>
        <item m="1" x="344"/>
        <item m="1" x="76"/>
        <item m="1" x="350"/>
        <item m="1" x="82"/>
        <item m="1" x="358"/>
        <item m="1" x="88"/>
        <item m="1" x="363"/>
        <item m="1" x="94"/>
        <item m="1" x="370"/>
        <item m="1" x="532"/>
        <item m="1" x="265"/>
        <item m="1" x="545"/>
        <item m="1" x="277"/>
        <item m="1" x="557"/>
        <item m="1" x="289"/>
        <item m="1" x="300"/>
        <item m="1" x="579"/>
        <item m="1" x="311"/>
        <item m="1" x="591"/>
        <item m="1" x="600"/>
        <item m="1" x="330"/>
        <item m="1" x="610"/>
        <item m="1" x="338"/>
        <item m="1" x="72"/>
        <item m="1" x="346"/>
        <item m="1" x="78"/>
        <item m="1" x="352"/>
        <item m="1" x="360"/>
        <item m="1" x="90"/>
        <item m="1" x="365"/>
        <item m="1" x="96"/>
        <item m="1" x="372"/>
        <item m="1" x="101"/>
        <item m="1" x="376"/>
        <item m="1" x="105"/>
        <item m="1" x="382"/>
        <item m="1" x="112"/>
        <item m="1" x="355"/>
        <item m="1" x="85"/>
        <item m="1" x="362"/>
        <item m="1" x="92"/>
        <item m="1" x="368"/>
        <item m="1" x="98"/>
        <item m="1" x="374"/>
        <item m="1" x="103"/>
        <item m="1" x="378"/>
        <item m="1" x="107"/>
        <item m="1" x="384"/>
        <item m="1" x="114"/>
        <item m="1" x="117"/>
        <item m="1" x="393"/>
        <item m="1" x="123"/>
        <item m="1" x="399"/>
        <item m="1" x="130"/>
        <item m="1" x="137"/>
        <item m="1" x="409"/>
        <item m="1" x="142"/>
        <item m="1" x="417"/>
        <item m="1" x="151"/>
        <item m="1" x="423"/>
        <item m="1" x="159"/>
        <item m="1" x="430"/>
        <item m="1" x="168"/>
        <item m="1" x="437"/>
        <item m="1" x="174"/>
        <item m="1" x="446"/>
        <item m="1" x="369"/>
        <item m="1" x="99"/>
        <item m="1" x="375"/>
        <item m="1" x="104"/>
        <item m="1" x="380"/>
        <item m="1" x="109"/>
        <item m="1" x="386"/>
        <item m="1" x="116"/>
        <item m="1" x="389"/>
        <item m="1" x="119"/>
        <item m="1" x="395"/>
        <item m="1" x="125"/>
        <item m="1" x="400"/>
        <item m="1" x="132"/>
        <item m="1" x="405"/>
        <item m="1" x="138"/>
        <item m="1" x="411"/>
        <item m="1" x="144"/>
        <item m="1" x="418"/>
        <item m="1" x="152"/>
        <item m="1" x="424"/>
        <item m="1" x="160"/>
        <item m="1" x="431"/>
        <item m="1" x="169"/>
        <item m="1" x="438"/>
        <item m="1" x="176"/>
        <item m="1" x="447"/>
        <item m="1" x="184"/>
        <item m="1" x="381"/>
        <item m="1" x="110"/>
        <item m="1" x="387"/>
        <item m="1" x="391"/>
        <item m="1" x="121"/>
        <item m="1" x="397"/>
        <item m="1" x="127"/>
        <item m="1" x="402"/>
        <item m="1" x="134"/>
        <item m="1" x="406"/>
        <item m="1" x="139"/>
        <item m="1" x="413"/>
        <item m="1" x="146"/>
        <item m="1" x="419"/>
        <item m="1" x="154"/>
        <item m="1" x="162"/>
        <item m="1" x="433"/>
        <item m="1" x="170"/>
        <item m="1" x="439"/>
        <item m="1" x="177"/>
        <item m="1" x="449"/>
        <item m="1" x="185"/>
        <item m="1" x="456"/>
        <item m="1" x="192"/>
        <item m="1" x="465"/>
        <item m="1" x="202"/>
        <item m="1" x="475"/>
        <item m="1" x="211"/>
        <item m="1" x="487"/>
        <item m="1" x="392"/>
        <item m="1" x="122"/>
        <item m="1" x="398"/>
        <item m="1" x="128"/>
        <item m="1" x="403"/>
        <item m="1" x="135"/>
        <item m="1" x="407"/>
        <item m="1" x="140"/>
        <item m="1" x="414"/>
        <item m="1" x="148"/>
        <item m="1" x="420"/>
        <item m="1" x="156"/>
        <item m="1" x="426"/>
        <item m="1" x="164"/>
        <item m="1" x="171"/>
        <item m="1" x="441"/>
        <item m="1" x="450"/>
        <item m="1" x="186"/>
        <item m="1" x="457"/>
        <item m="1" x="193"/>
        <item m="1" x="466"/>
        <item m="1" x="203"/>
        <item m="1" x="476"/>
        <item m="1" x="212"/>
        <item m="1" x="488"/>
        <item m="1" x="222"/>
        <item m="1" x="498"/>
        <item m="1" x="232"/>
        <item m="1" x="404"/>
        <item m="1" x="136"/>
        <item m="1" x="408"/>
        <item m="1" x="141"/>
        <item m="1" x="415"/>
        <item m="1" x="149"/>
        <item m="1" x="421"/>
        <item m="1" x="157"/>
        <item m="1" x="165"/>
        <item m="1" x="434"/>
        <item m="1" x="172"/>
        <item m="1" x="442"/>
        <item m="1" x="179"/>
        <item m="1" x="451"/>
        <item m="1" x="187"/>
        <item m="1" x="458"/>
        <item m="1" x="194"/>
        <item m="1" x="468"/>
        <item m="1" x="204"/>
        <item m="1" x="478"/>
        <item m="1" x="213"/>
        <item m="1" x="489"/>
        <item m="1" x="223"/>
        <item m="1" x="499"/>
        <item m="1" x="233"/>
        <item m="1" x="510"/>
        <item m="1" x="243"/>
        <item m="1" x="521"/>
        <item m="1" x="254"/>
        <item m="1" x="534"/>
        <item m="1" x="416"/>
        <item m="1" x="150"/>
        <item m="1" x="422"/>
        <item m="1" x="158"/>
        <item m="1" x="427"/>
        <item m="1" x="166"/>
        <item m="1" x="435"/>
        <item m="1" x="443"/>
        <item m="1" x="180"/>
        <item m="1" x="452"/>
        <item m="1" x="188"/>
        <item m="1" x="459"/>
        <item m="1" x="195"/>
        <item m="1" x="469"/>
        <item m="1" x="205"/>
        <item m="1" x="479"/>
        <item m="1" x="214"/>
        <item m="1" x="491"/>
        <item m="1" x="224"/>
        <item m="1" x="500"/>
        <item m="1" x="234"/>
        <item m="1" x="511"/>
        <item m="1" x="244"/>
        <item m="1" x="522"/>
        <item m="1" x="255"/>
        <item m="1" x="535"/>
        <item m="1" x="267"/>
        <item m="1" x="547"/>
        <item m="1" x="279"/>
        <item m="1" x="429"/>
        <item m="1" x="167"/>
        <item m="1" x="436"/>
        <item m="1" x="173"/>
        <item m="1" x="444"/>
        <item m="1" x="181"/>
        <item m="1" x="453"/>
        <item m="1" x="189"/>
        <item m="1" x="460"/>
        <item m="1" x="197"/>
        <item m="1" x="470"/>
        <item m="1" x="206"/>
        <item m="1" x="480"/>
        <item m="1" x="215"/>
        <item m="1" x="492"/>
        <item m="1" x="225"/>
        <item m="1" x="501"/>
        <item m="1" x="512"/>
        <item m="1" x="245"/>
        <item m="1" x="523"/>
        <item m="1" x="256"/>
        <item m="1" x="536"/>
        <item m="1" x="268"/>
        <item m="1" x="548"/>
        <item m="1" x="280"/>
        <item m="1" x="560"/>
        <item m="1" x="292"/>
        <item m="1" x="570"/>
        <item m="1" x="303"/>
        <item m="1" x="582"/>
        <item m="1" x="183"/>
        <item m="1" x="455"/>
        <item m="1" x="191"/>
        <item m="1" x="462"/>
        <item m="1" x="199"/>
        <item m="1" x="472"/>
        <item m="1" x="208"/>
        <item m="1" x="482"/>
        <item m="1" x="217"/>
        <item m="1" x="227"/>
        <item m="1" x="503"/>
        <item m="1" x="236"/>
        <item m="1" x="514"/>
        <item m="1" x="247"/>
        <item m="1" x="525"/>
        <item m="1" x="258"/>
        <item m="1" x="538"/>
        <item m="1" x="270"/>
        <item m="1" x="550"/>
        <item m="1" x="282"/>
        <item m="1" x="561"/>
        <item m="1" x="294"/>
        <item m="1" x="572"/>
        <item m="1" x="304"/>
        <item m="1" x="584"/>
        <item m="1" x="314"/>
        <item m="1" x="594"/>
        <item m="1" x="323"/>
        <item m="1" x="603"/>
        <item m="1" x="464"/>
        <item m="1" x="201"/>
        <item m="1" x="474"/>
        <item m="1" x="210"/>
        <item m="1" x="484"/>
        <item m="1" x="219"/>
        <item m="1" x="495"/>
        <item m="1" x="229"/>
        <item m="1" x="505"/>
        <item m="1" x="238"/>
        <item m="1" x="516"/>
        <item m="1" x="249"/>
        <item m="1" x="527"/>
        <item m="1" x="260"/>
        <item m="1" x="540"/>
        <item m="1" x="272"/>
        <item m="1" x="552"/>
        <item m="1" x="284"/>
        <item m="1" x="563"/>
        <item m="1" x="296"/>
        <item m="1" x="574"/>
        <item m="1" x="306"/>
        <item m="1" x="586"/>
        <item m="1" x="316"/>
        <item m="1" x="596"/>
        <item m="1" x="325"/>
        <item m="1" x="605"/>
        <item m="1" x="333"/>
        <item m="1" x="67"/>
        <item m="1" x="341"/>
        <item m="1" x="486"/>
        <item m="1" x="221"/>
        <item m="1" x="497"/>
        <item m="1" x="231"/>
        <item m="1" x="507"/>
        <item m="1" x="240"/>
        <item m="1" x="518"/>
        <item m="1" x="251"/>
        <item m="1" x="529"/>
        <item m="1" x="262"/>
        <item m="1" x="542"/>
        <item m="1" x="274"/>
        <item m="1" x="554"/>
        <item m="1" x="286"/>
        <item m="1" x="565"/>
        <item m="1" x="298"/>
        <item m="1" x="576"/>
        <item m="1" x="308"/>
        <item m="1" x="588"/>
        <item m="1" x="318"/>
        <item m="1" x="327"/>
        <item m="1" x="607"/>
        <item m="1" x="335"/>
        <item m="1" x="69"/>
        <item m="1" x="343"/>
        <item m="1" x="75"/>
        <item m="1" x="349"/>
        <item m="1" x="81"/>
        <item m="1" x="357"/>
        <item m="1" x="87"/>
        <item m="1" x="509"/>
        <item m="1" x="242"/>
        <item m="1" x="520"/>
        <item m="1" x="253"/>
        <item m="1" x="531"/>
        <item m="1" x="264"/>
        <item m="1" x="544"/>
        <item m="1" x="276"/>
        <item m="1" x="556"/>
        <item m="1" x="288"/>
        <item m="1" x="567"/>
        <item m="1" x="299"/>
        <item m="1" x="578"/>
        <item m="1" x="310"/>
        <item m="1" x="590"/>
        <item m="1" x="320"/>
        <item m="1" x="599"/>
        <item m="1" x="329"/>
        <item m="1" x="609"/>
        <item m="1" x="337"/>
        <item m="1" x="71"/>
        <item m="1" x="345"/>
        <item m="1" x="77"/>
        <item m="1" x="351"/>
        <item m="1" x="83"/>
        <item m="1" x="359"/>
        <item m="1" x="89"/>
        <item m="1" x="364"/>
        <item m="1" x="95"/>
        <item m="1" x="371"/>
        <item m="1" x="533"/>
        <item m="1" x="266"/>
        <item m="1" x="546"/>
        <item m="1" x="278"/>
        <item m="1" x="558"/>
        <item m="1" x="290"/>
        <item m="1" x="568"/>
        <item m="1" x="301"/>
        <item m="1" x="580"/>
        <item m="1" x="312"/>
        <item m="1" x="592"/>
        <item m="1" x="321"/>
        <item m="1" x="601"/>
        <item m="1" x="331"/>
        <item m="1" x="611"/>
        <item m="1" x="339"/>
        <item m="1" x="73"/>
        <item m="1" x="347"/>
        <item m="1" x="79"/>
        <item m="1" x="353"/>
        <item m="1" x="84"/>
        <item m="1" x="361"/>
        <item m="1" x="91"/>
        <item m="1" x="367"/>
        <item m="1" x="97"/>
        <item m="1" x="373"/>
        <item m="1" x="102"/>
        <item m="1" x="377"/>
        <item m="1" x="106"/>
        <item m="1" x="383"/>
        <item m="1" x="113"/>
        <item x="0"/>
        <item x="1"/>
        <item x="2"/>
        <item m="1" x="93"/>
        <item x="3"/>
        <item x="4"/>
        <item x="5"/>
        <item x="6"/>
        <item m="1" x="379"/>
        <item m="1" x="108"/>
        <item m="1" x="385"/>
        <item m="1" x="115"/>
        <item m="1" x="388"/>
        <item m="1" x="118"/>
        <item m="1" x="394"/>
        <item m="1" x="124"/>
        <item x="7"/>
        <item m="1" x="131"/>
        <item x="8"/>
        <item x="9"/>
        <item m="1" x="410"/>
        <item m="1" x="143"/>
        <item x="10"/>
        <item x="11"/>
        <item x="12"/>
        <item x="13"/>
        <item x="14"/>
        <item x="15"/>
        <item x="16"/>
        <item m="1" x="175"/>
        <item x="17"/>
        <item x="18"/>
        <item m="1" x="100"/>
        <item x="19"/>
        <item x="20"/>
        <item x="21"/>
        <item x="22"/>
        <item x="23"/>
        <item x="24"/>
        <item m="1" x="390"/>
        <item m="1" x="120"/>
        <item m="1" x="396"/>
        <item m="1" x="126"/>
        <item m="1" x="401"/>
        <item m="1" x="133"/>
        <item x="25"/>
        <item m="1" x="412"/>
        <item m="1" x="145"/>
        <item x="26"/>
        <item m="1" x="153"/>
        <item m="1" x="425"/>
        <item m="1" x="161"/>
        <item m="1" x="432"/>
        <item x="27"/>
        <item x="28"/>
        <item x="29"/>
        <item m="1" x="448"/>
        <item x="30"/>
        <item x="31"/>
        <item m="1" x="11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147"/>
        <item x="43"/>
        <item m="1" x="155"/>
        <item x="44"/>
        <item m="1" x="163"/>
        <item x="45"/>
        <item x="46"/>
        <item m="1" x="440"/>
        <item m="1" x="178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m="1" x="129"/>
        <item x="59"/>
        <item x="60"/>
        <item x="61"/>
        <item x="62"/>
        <item x="64"/>
        <item m="1" x="467"/>
        <item m="1" x="477"/>
        <item x="65"/>
        <item m="1" x="490"/>
        <item m="1" x="366"/>
        <item x="63"/>
        <item t="default"/>
      </items>
    </pivotField>
    <pivotField showAll="0"/>
    <pivotField showAll="0"/>
    <pivotField showAll="0"/>
    <pivotField axis="axisRow" showAll="0" measureFilter="1" sortType="ascending">
      <items count="42">
        <item x="29"/>
        <item x="37"/>
        <item x="27"/>
        <item x="18"/>
        <item x="8"/>
        <item m="1" x="40"/>
        <item x="23"/>
        <item x="21"/>
        <item x="14"/>
        <item x="22"/>
        <item x="1"/>
        <item x="16"/>
        <item x="9"/>
        <item x="10"/>
        <item x="0"/>
        <item x="15"/>
        <item x="13"/>
        <item x="12"/>
        <item x="36"/>
        <item x="35"/>
        <item x="24"/>
        <item x="6"/>
        <item x="38"/>
        <item x="28"/>
        <item x="7"/>
        <item x="31"/>
        <item x="26"/>
        <item x="19"/>
        <item x="2"/>
        <item x="11"/>
        <item x="25"/>
        <item x="17"/>
        <item x="34"/>
        <item x="3"/>
        <item x="33"/>
        <item x="30"/>
        <item x="5"/>
        <item x="32"/>
        <item x="20"/>
        <item x="4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numFmtId="43" showAll="0"/>
    <pivotField axis="axisPage" numFmtId="167" showAll="0">
      <items count="5">
        <item m="1" x="2"/>
        <item m="1" x="3"/>
        <item m="1" x="1"/>
        <item x="0"/>
        <item t="default"/>
      </items>
    </pivotField>
    <pivotField numFmtId="167" showAll="0"/>
    <pivotField axis="axisPage" numFmtId="167" showAll="0">
      <items count="13">
        <item x="0"/>
        <item x="1"/>
        <item x="2"/>
        <item x="3"/>
        <item m="1" x="4"/>
        <item m="1" x="5"/>
        <item m="1" x="6"/>
        <item m="1" x="7"/>
        <item m="1" x="8"/>
        <item m="1" x="9"/>
        <item m="1" x="10"/>
        <item m="1" x="11"/>
        <item t="default"/>
      </items>
    </pivotField>
    <pivotField numFmtId="167" showAll="0"/>
    <pivotField numFmtId="167" showAll="0"/>
    <pivotField numFmtId="167" showAll="0"/>
    <pivotField axis="axisPage" showAll="0">
      <items count="27">
        <item m="1" x="18"/>
        <item m="1" x="24"/>
        <item m="1" x="5"/>
        <item m="1" x="6"/>
        <item m="1" x="12"/>
        <item m="1" x="16"/>
        <item m="1" x="19"/>
        <item m="1" x="9"/>
        <item m="1" x="11"/>
        <item m="1" x="14"/>
        <item m="1" x="17"/>
        <item m="1" x="20"/>
        <item m="1" x="21"/>
        <item m="1" x="22"/>
        <item m="1" x="23"/>
        <item m="1" x="25"/>
        <item m="1" x="8"/>
        <item m="1" x="10"/>
        <item m="1" x="13"/>
        <item x="0"/>
        <item x="1"/>
        <item x="2"/>
        <item x="3"/>
        <item m="1" x="15"/>
        <item m="1" x="7"/>
        <item m="1" x="4"/>
        <item t="default"/>
      </items>
    </pivotField>
    <pivotField axis="axisPage" showAll="0">
      <items count="11">
        <item m="1" x="7"/>
        <item x="3"/>
        <item x="0"/>
        <item x="2"/>
        <item m="1" x="8"/>
        <item x="4"/>
        <item x="1"/>
        <item m="1" x="9"/>
        <item m="1" x="6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 v="31"/>
    </i>
    <i>
      <x v="17"/>
    </i>
    <i>
      <x v="15"/>
    </i>
    <i>
      <x v="11"/>
    </i>
    <i>
      <x v="30"/>
    </i>
    <i>
      <x v="29"/>
    </i>
    <i>
      <x v="33"/>
    </i>
    <i>
      <x v="14"/>
    </i>
    <i>
      <x v="8"/>
    </i>
    <i>
      <x v="2"/>
    </i>
    <i t="grand">
      <x/>
    </i>
  </rowItems>
  <colItems count="1">
    <i/>
  </colItems>
  <pageFields count="5">
    <pageField fld="19" item="6" hier="-1"/>
    <pageField fld="0" hier="-1"/>
    <pageField fld="12" hier="-1"/>
    <pageField fld="14" hier="-1"/>
    <pageField fld="18" hier="-1"/>
  </pageFields>
  <dataFields count="1">
    <dataField name="Jumlah dari Jumlah Transaksi Real" fld="10" baseField="0" baseItem="0" numFmtId="43"/>
  </dataFields>
  <formats count="1">
    <format dxfId="82">
      <pivotArea outline="0" collapsedLevelsAreSubtotals="1" fieldPosition="0"/>
    </format>
  </formats>
  <chartFormats count="1"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D6C24A7-E833-489A-9214-A96459A58ACF}" autoFormatId="16" applyNumberFormats="0" applyBorderFormats="0" applyFontFormats="0" applyPatternFormats="0" applyAlignmentFormats="0" applyWidthHeightFormats="0">
  <queryTableRefresh nextId="20" unboundColumnsRight="7">
    <queryTableFields count="17">
      <queryTableField id="1" name="Tanggal" tableColumnId="1"/>
      <queryTableField id="2" name="Akun Asal" tableColumnId="2"/>
      <queryTableField id="17" name="Saldo" tableColumnId="3"/>
      <queryTableField id="4" name="Date - Year" tableColumnId="4"/>
      <queryTableField id="5" name="Date - Quarter" tableColumnId="5"/>
      <queryTableField id="6" name="Date - Month" tableColumnId="6"/>
      <queryTableField id="7" name="Date - Week Year" tableColumnId="7"/>
      <queryTableField id="8" name="Date - Week Month" tableColumnId="8"/>
      <queryTableField id="9" name="Date - Day" tableColumnId="9"/>
      <queryTableField id="10" name="Date - Year-Month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9" dataBound="0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C0A00B4-1A93-4189-9A08-D6F660CD80A2}" autoFormatId="16" applyNumberFormats="0" applyBorderFormats="0" applyFontFormats="0" applyPatternFormats="0" applyAlignmentFormats="0" applyWidthHeightFormats="0">
  <queryTableRefresh nextId="2">
    <queryTableFields count="1">
      <queryTableField id="1" name="Entita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0000000-0016-0000-2D00-000000000000}" autoFormatId="16" applyNumberFormats="0" applyBorderFormats="0" applyFontFormats="0" applyPatternFormats="0" applyAlignmentFormats="0" applyWidthHeightFormats="0">
  <queryTableRefresh nextId="99" unboundColumnsRight="7">
    <queryTableFields count="26">
      <queryTableField id="1" name="Tanggal" tableColumnId="1"/>
      <queryTableField id="2" name="Akun Asal" tableColumnId="2"/>
      <queryTableField id="3" name="Keterangan" tableColumnId="3"/>
      <queryTableField id="4" name="Entitas Pengirim" tableColumnId="4"/>
      <queryTableField id="5" name="Entitas Penerima" tableColumnId="5"/>
      <queryTableField id="79" name="Akun Terkait" tableColumnId="6"/>
      <queryTableField id="14" name="Jenis Transaksi" tableColumnId="14"/>
      <queryTableField id="15" name="Jumlah Transaksi" tableColumnId="15"/>
      <queryTableField id="89" name="Akhir Bulan" tableColumnId="26"/>
      <queryTableField id="90" name="Akhir Tahun" tableColumnId="27"/>
      <queryTableField id="16" name="Jumlah Transaksi Real" tableColumnId="16"/>
      <queryTableField id="17" name="Saldo" tableColumnId="17"/>
      <queryTableField id="18" name="Date - Year" tableColumnId="18"/>
      <queryTableField id="19" name="Date - Quarter" tableColumnId="19"/>
      <queryTableField id="20" name="Date - Month" tableColumnId="20"/>
      <queryTableField id="21" name="Date - Week Year" tableColumnId="21"/>
      <queryTableField id="22" name="Date - Week Month" tableColumnId="22"/>
      <queryTableField id="23" name="Date - Day" tableColumnId="23"/>
      <queryTableField id="24" name="Date - Year-Month" tableColumnId="24"/>
      <queryTableField id="25" dataBound="0" tableColumnId="25"/>
      <queryTableField id="81" dataBound="0" tableColumnId="7"/>
      <queryTableField id="82" dataBound="0" tableColumnId="8"/>
      <queryTableField id="83" dataBound="0" tableColumnId="9"/>
      <queryTableField id="84" dataBound="0" tableColumnId="10"/>
      <queryTableField id="85" dataBound="0" tableColumnId="11"/>
      <queryTableField id="86" dataBound="0" tableColumnId="12"/>
    </queryTableFields>
  </queryTableRefresh>
</queryTable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3E1E8-7843-4FA2-B9CB-3E0A6C2694D7}" name="TabelKasTunai" displayName="TabelKasTunai" ref="A1:J6" totalsRowShown="0">
  <autoFilter ref="A1:J6" xr:uid="{28F3E1E8-7843-4FA2-B9CB-3E0A6C2694D7}"/>
  <sortState xmlns:xlrd2="http://schemas.microsoft.com/office/spreadsheetml/2017/richdata2" ref="A2:J6">
    <sortCondition ref="A1:A6"/>
  </sortState>
  <tableColumns count="10">
    <tableColumn id="1" xr3:uid="{9C8B3C14-B4E8-4357-9F1C-BF5E5D9A0219}" name="Tanggal" dataDxfId="251"/>
    <tableColumn id="2" xr3:uid="{CE4BBA54-6732-400B-9A68-2EFB9A18C08A}" name="Keterangan"/>
    <tableColumn id="11" xr3:uid="{FC3AD0DD-B2D4-464B-8483-00FC223ACC3B}" name="Entitas Pengirim"/>
    <tableColumn id="12" xr3:uid="{FFCBF465-D615-497C-A74D-CC7F867AB270}" name="Entitas Penerima"/>
    <tableColumn id="13" xr3:uid="{5A432BE6-D5E7-414E-AFF3-F8C4E7EDF2B1}" name="Akun Terkait"/>
    <tableColumn id="3" xr3:uid="{543CB476-289A-473D-94EA-D4B6867C90F8}" name="Jenis Transaksi"/>
    <tableColumn id="4" xr3:uid="{C60F3EFE-2761-483D-A128-A50381437562}" name="Jumlah Transaksi" dataCellStyle="Koma"/>
    <tableColumn id="6" xr3:uid="{675D6EB5-0AEE-4DC4-93EA-D89C1F05819A}" name="Saldo" dataDxfId="250" dataCellStyle="Koma">
      <calculatedColumnFormula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calculatedColumnFormula>
    </tableColumn>
    <tableColumn id="5" xr3:uid="{99ACC85F-629B-4B8F-A7AA-9866DECACD43}" name="Akhir Bulan" dataDxfId="249"/>
    <tableColumn id="7" xr3:uid="{094FB31B-EEC2-4D08-9CBC-72D01581F99C}" name="Akhir Tahun" dataDxfId="2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05F148-4926-4B45-B767-91DF35B2FB08}" name="TabelTBank0001" displayName="TabelTBank0001" ref="A1:J127" totalsRowShown="0">
  <autoFilter ref="A1:J127" xr:uid="{07D7BB3D-26F0-4A6F-8014-83B72FBC09DF}"/>
  <sortState xmlns:xlrd2="http://schemas.microsoft.com/office/spreadsheetml/2017/richdata2" ref="A2:J126">
    <sortCondition ref="A1:A126"/>
  </sortState>
  <tableColumns count="10">
    <tableColumn id="1" xr3:uid="{C9BD0313-0E3C-4EE8-BC91-92BC5DE49CF4}" name="Tanggal" dataDxfId="247"/>
    <tableColumn id="2" xr3:uid="{F12ECADB-B7C8-46E8-89C5-20E3743F5F94}" name="Keterangan"/>
    <tableColumn id="11" xr3:uid="{22854DFD-8562-48BF-9B42-0C473E8D1DE5}" name="Entitas Pengirim"/>
    <tableColumn id="12" xr3:uid="{CE3D1ADD-9B41-4B3D-BC15-448D84267A77}" name="Entitas Penerima"/>
    <tableColumn id="13" xr3:uid="{BB7537C4-F5F0-4068-A1FB-E695751A021D}" name="Akun Terkait"/>
    <tableColumn id="3" xr3:uid="{0163B1DD-074D-4A0F-87A2-2E23083B7C04}" name="Jenis Transaksi"/>
    <tableColumn id="4" xr3:uid="{0E35F12F-7E5F-4DBC-87B5-2F5492627B0C}" name="Jumlah Transaksi" dataCellStyle="Koma"/>
    <tableColumn id="5" xr3:uid="{5B41C2C8-5165-4DBC-8793-B2C6A2F45446}" name="Saldo" dataCellStyle="Koma">
      <calculatedColumnFormula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calculatedColumnFormula>
    </tableColumn>
    <tableColumn id="6" xr3:uid="{41F6EDD2-F8BD-4F07-A870-A1639195F6BA}" name="Akhir Bulan" dataDxfId="246"/>
    <tableColumn id="7" xr3:uid="{55C481FF-2439-4976-AF47-204ED50EB248}" name="Akhir Tahun" dataDxfId="2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6D48C-2048-4510-A80B-52FD5FCC9AF7}" name="TabelTBank0002" displayName="TabelTBank0002" ref="A1:J11" totalsRowShown="0">
  <autoFilter ref="A1:J11" xr:uid="{07D7BB3D-26F0-4A6F-8014-83B72FBC09DF}"/>
  <sortState xmlns:xlrd2="http://schemas.microsoft.com/office/spreadsheetml/2017/richdata2" ref="A2:J11">
    <sortCondition ref="A1:A11"/>
  </sortState>
  <tableColumns count="10">
    <tableColumn id="1" xr3:uid="{4B498CBA-8583-4372-AA90-F04A62CF82BD}" name="Tanggal" dataDxfId="244"/>
    <tableColumn id="2" xr3:uid="{9EDC5257-AC2D-4C8A-90DE-73F84D7FBEB0}" name="Keterangan"/>
    <tableColumn id="11" xr3:uid="{9F3BC192-CE19-4C7D-97FE-4871C52D4EB0}" name="Entitas Pengirim"/>
    <tableColumn id="12" xr3:uid="{B50658BF-2B7B-47B8-B05D-413C8E5534AE}" name="Entitas Penerima"/>
    <tableColumn id="13" xr3:uid="{0EB679B3-9B51-4A22-A4C0-8858DED06B40}" name="Akun Terkait"/>
    <tableColumn id="3" xr3:uid="{3466FA55-6BD1-4A77-811F-07DFE388A107}" name="Jenis Transaksi"/>
    <tableColumn id="4" xr3:uid="{3AFC4610-9D93-40BE-8C49-A695FB7AFC00}" name="Jumlah Transaksi" dataCellStyle="Koma"/>
    <tableColumn id="5" xr3:uid="{479EF8DA-27DD-4AD0-A009-843412BCF67C}" name="Saldo" dataCellStyle="Koma">
      <calculatedColumnFormula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calculatedColumnFormula>
    </tableColumn>
    <tableColumn id="6" xr3:uid="{14460FCC-012B-4F0F-A26D-5ECD27F84A2B}" name="Akhir Bulan" dataDxfId="243"/>
    <tableColumn id="7" xr3:uid="{0FE8B9BB-711C-4728-9748-66D0344D14FC}" name="Akhir Tahun" dataDxfId="2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16A8A9-0176-45B5-A939-0E4D39A8865D}" name="TabelTBank0003" displayName="TabelTBank0003" ref="A1:J9" totalsRowShown="0">
  <autoFilter ref="A1:J9" xr:uid="{07D7BB3D-26F0-4A6F-8014-83B72FBC09DF}"/>
  <sortState xmlns:xlrd2="http://schemas.microsoft.com/office/spreadsheetml/2017/richdata2" ref="A2:J9">
    <sortCondition ref="A1:A9"/>
  </sortState>
  <tableColumns count="10">
    <tableColumn id="1" xr3:uid="{A27EFEF7-C6A8-4FF7-B867-B44CE5DF8971}" name="Tanggal" dataDxfId="241"/>
    <tableColumn id="2" xr3:uid="{B2B8B4B5-5B60-4017-A963-E8A024EFF926}" name="Keterangan"/>
    <tableColumn id="11" xr3:uid="{F92EA776-831C-4554-B75C-0A421DE4EAEF}" name="Entitas Pengirim"/>
    <tableColumn id="12" xr3:uid="{6F7A1F64-39CB-4FCE-9478-BD9CDE317352}" name="Entitas Penerima"/>
    <tableColumn id="13" xr3:uid="{239C22F7-7CE4-438C-85D2-4C9CC6A081C9}" name="Akun Terkait"/>
    <tableColumn id="3" xr3:uid="{346214E7-5CB7-48AA-8442-7D695E2C0EB0}" name="Jenis Transaksi"/>
    <tableColumn id="4" xr3:uid="{CDB6F20E-849B-449A-9874-011318906CDD}" name="Jumlah Transaksi" dataCellStyle="Koma"/>
    <tableColumn id="6" xr3:uid="{EA81B353-C3E7-4779-8833-B489977C73F5}" name="Saldo" dataDxfId="240" dataCellStyle="Koma">
      <calculatedColumnFormula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calculatedColumnFormula>
    </tableColumn>
    <tableColumn id="5" xr3:uid="{70CE44D3-590F-4CD9-9101-8FD42F98AD8D}" name="Akhir Bulan" dataDxfId="239"/>
    <tableColumn id="7" xr3:uid="{CCA3F7D6-DB84-4831-AA98-B738EE39CD40}" name="Akhir Tahun" dataDxfId="2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9DE3DD-0D09-436F-ADDC-54BB2ED20387}" name="TabelTBank0004" displayName="TabelTBank0004" ref="A1:J12" totalsRowShown="0">
  <autoFilter ref="A1:J12" xr:uid="{07D7BB3D-26F0-4A6F-8014-83B72FBC09DF}"/>
  <sortState xmlns:xlrd2="http://schemas.microsoft.com/office/spreadsheetml/2017/richdata2" ref="A2:J12">
    <sortCondition ref="A1:A12"/>
  </sortState>
  <tableColumns count="10">
    <tableColumn id="1" xr3:uid="{AFF06B2F-FFD2-4697-9980-ABE7607A2F74}" name="Tanggal" dataDxfId="237"/>
    <tableColumn id="2" xr3:uid="{C4EB688D-950A-427F-BB14-FFD3C75584DA}" name="Keterangan"/>
    <tableColumn id="12" xr3:uid="{4E6EE74E-B43B-4FA3-9096-934300176045}" name="Entitas Pengirim"/>
    <tableColumn id="13" xr3:uid="{87A06539-C842-4299-9783-F861787D7385}" name="Entitas Penerima"/>
    <tableColumn id="14" xr3:uid="{E0671169-8470-4D2E-A735-7933E772097A}" name="Akun Terkait"/>
    <tableColumn id="3" xr3:uid="{2603A020-524B-4924-912E-F2152854CB0A}" name="Jenis Transaksi"/>
    <tableColumn id="4" xr3:uid="{5055367C-52C4-4D5A-9FD2-DDE8B383FBFA}" name="Jumlah Transaksi" dataCellStyle="Koma"/>
    <tableColumn id="5" xr3:uid="{322547C0-CB41-420D-B5FA-C97113DEC71A}" name="Saldo" dataCellStyle="Koma">
      <calculatedColumnFormula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calculatedColumnFormula>
    </tableColumn>
    <tableColumn id="6" xr3:uid="{5E51D66C-39C6-4B5D-89F7-92E823672CD1}" name="Akhir Bulan" dataDxfId="236"/>
    <tableColumn id="7" xr3:uid="{42AB12EE-21D2-4DCA-A060-7E917AAA37F2}" name="Akhir Tahun" dataDxfId="2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E22CD5-31D4-4507-8B21-FB423E5BF9B2}" name="TabelTBank0005" displayName="TabelTBank0005" ref="A1:J8" totalsRowShown="0">
  <autoFilter ref="A1:J8" xr:uid="{07D7BB3D-26F0-4A6F-8014-83B72FBC09DF}"/>
  <sortState xmlns:xlrd2="http://schemas.microsoft.com/office/spreadsheetml/2017/richdata2" ref="A2:J8">
    <sortCondition ref="A1:A8"/>
  </sortState>
  <tableColumns count="10">
    <tableColumn id="1" xr3:uid="{4B9B362B-294D-445E-AB7C-3873FAB648AB}" name="Tanggal" dataDxfId="234"/>
    <tableColumn id="2" xr3:uid="{1071A6C4-20C3-4588-BA76-9DE465BE4CE8}" name="Keterangan"/>
    <tableColumn id="12" xr3:uid="{7F379EF0-D78E-4C05-BEF7-EAE7E62965D4}" name="Entitas Pengirim"/>
    <tableColumn id="13" xr3:uid="{CA488397-90C4-44E7-B770-FBECE7A53C51}" name="Entitas Penerima"/>
    <tableColumn id="14" xr3:uid="{E77794A0-75F0-4E09-BA94-9A39040820F5}" name="Akun Terkait"/>
    <tableColumn id="3" xr3:uid="{1A0BFBE4-9ABE-40CF-A1AE-6541E7955DF2}" name="Jenis Transaksi"/>
    <tableColumn id="4" xr3:uid="{26887A66-5D0B-48BA-A3FB-DC4B7C0108B2}" name="Jumlah Transaksi" dataCellStyle="Koma"/>
    <tableColumn id="5" xr3:uid="{A2F1EEEC-F9FA-4F39-A98C-14C49BD4C15A}" name="Saldo" dataCellStyle="Koma">
      <calculatedColumnFormula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calculatedColumnFormula>
    </tableColumn>
    <tableColumn id="6" xr3:uid="{D233BDAC-FD26-4870-BDC8-E5727C0E2947}" name="Akhir Bulan" dataDxfId="233"/>
    <tableColumn id="7" xr3:uid="{B7845769-514C-46DE-B335-2274E97F17DE}" name="Akhir Tahun" dataDxfId="2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159308-7ADF-4722-910A-2436592CF000}" name="TabelTBank0006" displayName="TabelTBank0006" ref="A1:J6" totalsRowShown="0" headerRowDxfId="231">
  <autoFilter ref="A1:J6" xr:uid="{C2F2C755-81D7-41F5-80ED-15AA22EE8B9D}"/>
  <sortState xmlns:xlrd2="http://schemas.microsoft.com/office/spreadsheetml/2017/richdata2" ref="A2:J6">
    <sortCondition ref="A1:A6"/>
  </sortState>
  <tableColumns count="10">
    <tableColumn id="1" xr3:uid="{94590CE8-CC8C-4FCB-939A-7F7200CFB0B0}" name="Tanggal" dataDxfId="230"/>
    <tableColumn id="2" xr3:uid="{9206729F-3F80-4DD9-9987-EC3C59A35F9B}" name="Keterangan"/>
    <tableColumn id="10" xr3:uid="{FEDA5AB0-CB85-4DF1-889F-771EDA9413C2}" name="Entitas Pengirim"/>
    <tableColumn id="7" xr3:uid="{63DD8CCD-CCC0-465D-84A9-B5ADC02F28A0}" name="Entitas Penerima"/>
    <tableColumn id="8" xr3:uid="{A87C91E1-9D8C-4206-98BF-8EFEDA65632D}" name="Akun Terkait"/>
    <tableColumn id="3" xr3:uid="{4919B120-B560-4BF9-8EEB-3FCD592DE58A}" name="Jenis Transaksi"/>
    <tableColumn id="4" xr3:uid="{7F96174B-B0F1-451B-BA4E-4F12DD0FCBD7}" name="Jumlah Transaksi" dataCellStyle="Koma"/>
    <tableColumn id="5" xr3:uid="{271A0338-C9F6-487A-8AB4-944A381239CD}" name="Saldo" dataDxfId="229" dataCellStyle="Koma">
      <calculatedColumnFormula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calculatedColumnFormula>
    </tableColumn>
    <tableColumn id="6" xr3:uid="{EACEB0AF-FCAF-4FEF-BFBA-675387ACB7DD}" name="Akhir Bulan" dataDxfId="228"/>
    <tableColumn id="9" xr3:uid="{401876DD-2C15-4403-A76F-DBAA0DA12756}" name="Akhir Tahun" dataDxfId="2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43E926-CCCF-40E6-8669-A71234E68BFA}" name="TabelTBank0007" displayName="TabelTBank0007" ref="A1:J6" totalsRowShown="0">
  <autoFilter ref="A1:J6" xr:uid="{C2F2C755-81D7-41F5-80ED-15AA22EE8B9D}"/>
  <sortState xmlns:xlrd2="http://schemas.microsoft.com/office/spreadsheetml/2017/richdata2" ref="A2:J6">
    <sortCondition ref="A1:A6"/>
  </sortState>
  <tableColumns count="10">
    <tableColumn id="1" xr3:uid="{720864B7-6B93-49B8-9676-DBAC4E07E110}" name="Tanggal" dataDxfId="226"/>
    <tableColumn id="2" xr3:uid="{E07FA197-D417-45A1-AA82-4B3B102F19AB}" name="Keterangan"/>
    <tableColumn id="10" xr3:uid="{19A1F040-760E-4172-A274-7A3B3B2B2496}" name="Entitas Pengirim"/>
    <tableColumn id="7" xr3:uid="{B038FD27-79AA-495C-AF1E-8A7BDCC971FB}" name="Entitas Penerima"/>
    <tableColumn id="8" xr3:uid="{0C6A58E1-796E-40DD-A9B8-735B85C17FF4}" name="Akun Terkait"/>
    <tableColumn id="3" xr3:uid="{24A64C69-3594-4DBE-AD5E-6C269837F4A1}" name="Jenis Transaksi"/>
    <tableColumn id="4" xr3:uid="{15EA1D9B-D970-4085-9A46-2D0BB6EF4A98}" name="Jumlah Transaksi" dataCellStyle="Koma"/>
    <tableColumn id="5" xr3:uid="{FF6AE117-3558-4888-B20F-ECF5252EE1EC}" name="Saldo" dataCellStyle="Koma">
      <calculatedColumnFormula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calculatedColumnFormula>
    </tableColumn>
    <tableColumn id="6" xr3:uid="{6C3E7554-039A-4242-8FA4-B5350DCBF21F}" name="Akhir Bulan" dataDxfId="225"/>
    <tableColumn id="9" xr3:uid="{C0566F10-46E5-4C7C-9A59-A3BFECEA01B9}" name="Akhir Tahun" dataDxfId="2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A01D38-8A59-4B3E-A30C-4B28A6A08C97}" name="TabelTBank0008" displayName="TabelTBank0008" ref="A1:J11" totalsRowShown="0">
  <autoFilter ref="A1:J11" xr:uid="{D21FA5B6-1391-4FA5-8C7F-E734944A8D51}"/>
  <sortState xmlns:xlrd2="http://schemas.microsoft.com/office/spreadsheetml/2017/richdata2" ref="A2:J11">
    <sortCondition ref="A1:A11"/>
  </sortState>
  <tableColumns count="10">
    <tableColumn id="1" xr3:uid="{E3F2CEA3-6D76-42A1-A1C9-5A0D092B9E98}" name="Tanggal" dataDxfId="223"/>
    <tableColumn id="2" xr3:uid="{40AB77F3-BEDD-4EFE-9293-FC9AC7B96EE1}" name="Keterangan"/>
    <tableColumn id="12" xr3:uid="{6031470B-71AE-40C2-B85A-0A0FC173A7DD}" name="Entitas Pengirim"/>
    <tableColumn id="13" xr3:uid="{BD1EE538-D3EF-4703-B687-CC1ACACB20E2}" name="Entitas Penerima"/>
    <tableColumn id="14" xr3:uid="{90024026-BAC9-462F-9302-B8CC81A710D5}" name="Akun Terkait"/>
    <tableColumn id="3" xr3:uid="{6D9F493C-2A8C-4484-8A9A-6DEBDD8E83EA}" name="Jenis Transaksi"/>
    <tableColumn id="4" xr3:uid="{B6FD6AE6-87F8-41FC-AFE0-B505F3BF2957}" name="Jumlah Transaksi" dataCellStyle="Koma"/>
    <tableColumn id="5" xr3:uid="{F4C1AD62-3469-4F68-846C-76D2F57D68D7}" name="Saldo" dataDxfId="222" dataCellStyle="Koma">
      <calculatedColumnFormula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calculatedColumnFormula>
    </tableColumn>
    <tableColumn id="6" xr3:uid="{B31C3049-A245-4308-AC37-9349E0E15E29}" name="Akhir Bulan" dataDxfId="221"/>
    <tableColumn id="7" xr3:uid="{52B6879B-80E2-46B4-A7AE-2EAABB1C41BC}" name="Akhir Tahun" dataDxfId="22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C190AE-BE97-4BC5-8DF1-0D9FE5B4551D}" name="TabelGBank0009" displayName="TabelGBank0009" ref="A1:J7" totalsRowShown="0">
  <autoFilter ref="A1:J7" xr:uid="{07D7BB3D-26F0-4A6F-8014-83B72FBC09DF}"/>
  <sortState xmlns:xlrd2="http://schemas.microsoft.com/office/spreadsheetml/2017/richdata2" ref="A2:J7">
    <sortCondition ref="A1:A7"/>
  </sortState>
  <tableColumns count="10">
    <tableColumn id="1" xr3:uid="{4AA6D969-CA77-4BEA-89FE-B27D8610C15D}" name="Tanggal" dataDxfId="219"/>
    <tableColumn id="2" xr3:uid="{4BD4F62B-2CCB-48F1-BB51-EC586671F21C}" name="Keterangan"/>
    <tableColumn id="11" xr3:uid="{893ED359-9687-402C-AD59-F324DCB02A59}" name="Entitas Pengirim"/>
    <tableColumn id="12" xr3:uid="{44397C9E-C231-4068-9946-AA6A979E053F}" name="Entitas Penerima"/>
    <tableColumn id="13" xr3:uid="{B95AA239-99AB-4B56-BCDA-22E62FB1387D}" name="Akun Terkait"/>
    <tableColumn id="3" xr3:uid="{7CFADFEE-921D-4D14-8E6D-70B3C3F943DD}" name="Jenis Transaksi"/>
    <tableColumn id="4" xr3:uid="{B3B7C86C-5B4E-4A18-9741-BC3112C6F02C}" name="Jumlah Transaksi" dataCellStyle="Koma"/>
    <tableColumn id="5" xr3:uid="{4632C6CC-21A6-4B83-BD38-4E8BE4F9F7E5}" name="Saldo" dataCellStyle="Koma">
      <calculatedColumnFormula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calculatedColumnFormula>
    </tableColumn>
    <tableColumn id="6" xr3:uid="{710E919D-B40F-4302-B9E6-A431279B41D0}" name="Akhir Bulan" dataDxfId="218"/>
    <tableColumn id="7" xr3:uid="{AA67157A-453F-421C-A39E-203EAD6189F1}" name="Akhir Tahun" dataDxfId="21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A91202C-8C09-43A1-B70D-B22B2A4FE3B6}" name="TabelKKBank0001" displayName="TabelKKBank0001" ref="A1:J13" totalsRowShown="0">
  <autoFilter ref="A1:J13" xr:uid="{D21FA5B6-1391-4FA5-8C7F-E734944A8D51}"/>
  <sortState xmlns:xlrd2="http://schemas.microsoft.com/office/spreadsheetml/2017/richdata2" ref="A2:J13">
    <sortCondition ref="A1:A13"/>
  </sortState>
  <tableColumns count="10">
    <tableColumn id="1" xr3:uid="{9C1C21EE-DDCC-4377-B541-7DC7AA29E432}" name="Tanggal" dataDxfId="216"/>
    <tableColumn id="2" xr3:uid="{A3CE83B0-A5CC-4C15-9329-CCC0F77DA0DD}" name="Keterangan"/>
    <tableColumn id="12" xr3:uid="{E584DC6C-14AB-48B2-AA47-E757D72A9E15}" name="Entitas Pengirim"/>
    <tableColumn id="13" xr3:uid="{DB9D3095-527D-4B8B-A094-523A81832D61}" name="Entitas Penerima"/>
    <tableColumn id="14" xr3:uid="{CC8087DC-7282-4F19-9625-38B51D7DFC8A}" name="Akun Terkait"/>
    <tableColumn id="3" xr3:uid="{B4EFD92B-056B-4551-ADB0-591092701AD1}" name="Jenis Transaksi"/>
    <tableColumn id="4" xr3:uid="{71521B23-D3FD-4D10-9C5B-6B826414EF95}" name="Jumlah Transaksi" dataCellStyle="Koma"/>
    <tableColumn id="5" xr3:uid="{32C96970-D8AF-4A85-8B7C-696788F55121}" name="Saldo" dataDxfId="215" dataCellStyle="Koma">
      <calculatedColumnFormula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calculatedColumnFormula>
    </tableColumn>
    <tableColumn id="6" xr3:uid="{19E2008C-B518-4A34-B8FD-1A8F8AE904FF}" name="Akhir Bulan" dataDxfId="214"/>
    <tableColumn id="7" xr3:uid="{D249E5DC-75DD-4222-AA09-F4B422EC7A6E}" name="Akhir Tahun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F0A133-C6EE-43E7-A0A6-3326FE27ABB1}" name="TabelKKBank0002" displayName="TabelKKBank0002" ref="A1:J9" totalsRowShown="0">
  <autoFilter ref="A1:J9" xr:uid="{D21FA5B6-1391-4FA5-8C7F-E734944A8D51}"/>
  <sortState xmlns:xlrd2="http://schemas.microsoft.com/office/spreadsheetml/2017/richdata2" ref="A2:J9">
    <sortCondition ref="A1:A9"/>
  </sortState>
  <tableColumns count="10">
    <tableColumn id="1" xr3:uid="{0AB4F4BA-A372-44B4-BEF7-28106D8D15D7}" name="Tanggal" dataDxfId="212"/>
    <tableColumn id="2" xr3:uid="{FE62B992-421F-42CC-B000-0B238A155553}" name="Keterangan"/>
    <tableColumn id="12" xr3:uid="{4E84DC23-E025-40C9-B7D6-04F26F311540}" name="Entitas Pengirim"/>
    <tableColumn id="13" xr3:uid="{F1E97686-0477-47A5-AFAC-B36432AF27A3}" name="Entitas Penerima"/>
    <tableColumn id="14" xr3:uid="{F55939F6-46B4-4013-823D-2CBFC4E22B39}" name="Akun Terkait"/>
    <tableColumn id="3" xr3:uid="{8BEF933C-C177-4E30-84E7-100DFE7FFF87}" name="Jenis Transaksi"/>
    <tableColumn id="4" xr3:uid="{5AAB8B27-A8D8-47B4-9BA2-1BDA7599CE93}" name="Jumlah Transaksi" dataCellStyle="Koma"/>
    <tableColumn id="5" xr3:uid="{02AB2A9C-7249-425E-A94C-77BDFCD298E8}" name="Saldo" dataDxfId="211" dataCellStyle="Koma">
      <calculatedColumnFormula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calculatedColumnFormula>
    </tableColumn>
    <tableColumn id="6" xr3:uid="{D8CC2710-C7CF-4293-BBF8-9F2B05024B67}" name="Akhir Bulan" dataDxfId="210"/>
    <tableColumn id="7" xr3:uid="{739D4FF8-71AE-4124-9366-909B0E120555}" name="Akhir Tahun" dataDxfId="20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ABBAC3E-21B5-48CC-B411-3A3F2816F1CA}" name="TabelKKBank0003" displayName="TabelKKBank0003" ref="A1:J9" totalsRowShown="0">
  <autoFilter ref="A1:J9" xr:uid="{D21FA5B6-1391-4FA5-8C7F-E734944A8D51}"/>
  <sortState xmlns:xlrd2="http://schemas.microsoft.com/office/spreadsheetml/2017/richdata2" ref="A2:J9">
    <sortCondition ref="A1:A9"/>
  </sortState>
  <tableColumns count="10">
    <tableColumn id="1" xr3:uid="{E34CC137-C09E-42D1-B83E-3EEE288CD96C}" name="Tanggal" dataDxfId="208"/>
    <tableColumn id="2" xr3:uid="{1C47BD06-C065-409A-8DE0-80ABDAD2D35F}" name="Keterangan"/>
    <tableColumn id="12" xr3:uid="{13EED033-6CF1-44E4-B386-BE88A7D33C62}" name="Entitas Pengirim"/>
    <tableColumn id="13" xr3:uid="{FCA65887-DC5F-428F-95C7-36CDD08E4FBE}" name="Entitas Penerima"/>
    <tableColumn id="14" xr3:uid="{9D7381CE-F3F3-4A34-B753-A0565110DFBF}" name="Akun Terkait"/>
    <tableColumn id="3" xr3:uid="{FF63DDDB-A095-403A-ADE7-E5E062711C4F}" name="Jenis Transaksi"/>
    <tableColumn id="4" xr3:uid="{6F5205FD-F0DD-4522-9E5F-9D5FAB5E8EF5}" name="Jumlah Transaksi" dataCellStyle="Koma"/>
    <tableColumn id="5" xr3:uid="{FC4FDE0B-CF10-48C0-B84B-0EA84A96B988}" name="Saldo" dataCellStyle="Koma">
      <calculatedColumnFormula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calculatedColumnFormula>
    </tableColumn>
    <tableColumn id="6" xr3:uid="{80F26087-67C5-42D8-B011-B948AEA77E2A}" name="Akhir Bulan" dataDxfId="207"/>
    <tableColumn id="7" xr3:uid="{648AD4E4-6069-49B1-84CB-9C8FC8E3BE8C}" name="Akhir Tahun" dataDxfId="20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265CE7C-2EBB-43C2-A3E2-349094B0FC60}" name="TabelKKBank0004" displayName="TabelKKBank0004" ref="A1:J12" totalsRowShown="0">
  <autoFilter ref="A1:J12" xr:uid="{D21FA5B6-1391-4FA5-8C7F-E734944A8D51}"/>
  <sortState xmlns:xlrd2="http://schemas.microsoft.com/office/spreadsheetml/2017/richdata2" ref="A2:J12">
    <sortCondition ref="A1:A12"/>
  </sortState>
  <tableColumns count="10">
    <tableColumn id="1" xr3:uid="{B56CF429-2446-415C-800A-D1EB597E95DA}" name="Tanggal" dataDxfId="205"/>
    <tableColumn id="2" xr3:uid="{828BAEA4-9939-48ED-92AD-D38A8A2E5D48}" name="Keterangan"/>
    <tableColumn id="12" xr3:uid="{6DF416F3-5CE1-4BD6-96B6-82F8A4D270D2}" name="Entitas Pengirim"/>
    <tableColumn id="13" xr3:uid="{5435699F-6E98-44F9-8F74-EB58D55421BA}" name="Entitas Penerima"/>
    <tableColumn id="14" xr3:uid="{048E0698-BA26-4250-8E52-5EA8A7E629A7}" name="Akun Terkait"/>
    <tableColumn id="3" xr3:uid="{5E873350-1910-45B5-82B0-42ED857D7E2E}" name="Jenis Transaksi"/>
    <tableColumn id="4" xr3:uid="{5AD01D18-56CD-4225-8F68-BC862263D04E}" name="Jumlah Transaksi" dataCellStyle="Koma"/>
    <tableColumn id="5" xr3:uid="{85A560BB-99B1-4E89-8D0A-31666F335E59}" name="Saldo" dataCellStyle="Koma">
      <calculatedColumnFormula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calculatedColumnFormula>
    </tableColumn>
    <tableColumn id="6" xr3:uid="{F0ADAFE9-EC0F-430B-B574-9A7EA604FAE8}" name="Akhir Bulan" dataDxfId="204"/>
    <tableColumn id="7" xr3:uid="{C908BCA2-8327-49CB-885E-FDD2E4C704A0}" name="Akhir Tahun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1D15F96-C21E-416A-B20B-3253E7F16405}" name="TabelKKBank0005" displayName="TabelKKBank0005" ref="A1:J9" totalsRowShown="0">
  <autoFilter ref="A1:J9" xr:uid="{D21FA5B6-1391-4FA5-8C7F-E734944A8D51}"/>
  <sortState xmlns:xlrd2="http://schemas.microsoft.com/office/spreadsheetml/2017/richdata2" ref="A2:J9">
    <sortCondition ref="A1:A9"/>
  </sortState>
  <tableColumns count="10">
    <tableColumn id="1" xr3:uid="{A87AD35C-C4AD-440E-939D-7F1E06D2F2A6}" name="Tanggal" dataDxfId="202"/>
    <tableColumn id="2" xr3:uid="{8E35F4F1-24D3-456B-8106-2E54A923830D}" name="Keterangan"/>
    <tableColumn id="12" xr3:uid="{1AA7D365-7A4C-472C-9FBD-E32B75F5043A}" name="Entitas Pengirim"/>
    <tableColumn id="13" xr3:uid="{ADBF562A-9A9E-4516-A01D-6D3D92B427D4}" name="Entitas Penerima"/>
    <tableColumn id="14" xr3:uid="{CDB32F77-C67F-4404-BCF8-E046C8AF4A4E}" name="Akun Terkait"/>
    <tableColumn id="3" xr3:uid="{3EB08AF3-34A7-4697-A4CE-39ACF093E613}" name="Jenis Transaksi"/>
    <tableColumn id="4" xr3:uid="{3128CE79-E330-49E4-8F76-6A9B45B4CA45}" name="Jumlah Transaksi" dataCellStyle="Koma"/>
    <tableColumn id="5" xr3:uid="{CEABF3FD-BAC5-43C6-98D9-1BF30F73762E}" name="Saldo" dataCellStyle="Koma">
      <calculatedColumnFormula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calculatedColumnFormula>
    </tableColumn>
    <tableColumn id="6" xr3:uid="{AC65CE4B-D8A4-4A1F-83BD-349F01FB0818}" name="Akhir Bulan" dataDxfId="201"/>
    <tableColumn id="7" xr3:uid="{6E6C8E61-7BF6-481C-94F6-827600E80636}" name="Akhir Tahun" dataDxfId="20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CB2AA6F-7C13-4445-A7D7-010D2DC36A35}" name="TabelAsetLiabilitasBulanan" displayName="TabelAsetLiabilitasBulanan" ref="A1:D105" totalsRowShown="0" headerRowDxfId="199">
  <autoFilter ref="A1:D105" xr:uid="{04A52816-407E-47B8-81A9-ED3920638379}"/>
  <tableColumns count="4">
    <tableColumn id="2" xr3:uid="{1A659B71-4B91-47FC-91CD-33E743AE6A02}" name="Bulan" dataDxfId="198"/>
    <tableColumn id="9" xr3:uid="{7083BEA1-16AC-4680-857A-320018EC20FF}" name="Akun"/>
    <tableColumn id="10" xr3:uid="{A5CC0CE3-5A96-490A-89EA-4B9F354F6C3C}" name="COA1" dataDxfId="197">
      <calculatedColumnFormula>IF(VLOOKUP(TabelAsetLiabilitasBulanan[[#This Row],[Akun]],TabelCOA[#Data],3,FALSE)=0,"",VLOOKUP(TabelAsetLiabilitasBulanan[[#This Row],[Akun]],TabelCOA[#Data],3,FALSE))</calculatedColumnFormula>
    </tableColumn>
    <tableColumn id="4" xr3:uid="{1980CCC9-CBC0-44A6-87F7-3A89872B70C8}" name="Saldo Akhir Bulan" dataDxfId="196" dataCellStyle="Kom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757C80-3781-4FC4-9880-E481F0258E2C}" name="TabelCOA" displayName="TabelCOA" ref="A1:O139" totalsRowShown="0">
  <autoFilter ref="A1:O139" xr:uid="{B1F297A8-56C1-4927-934D-482E43A1E16B}"/>
  <sortState xmlns:xlrd2="http://schemas.microsoft.com/office/spreadsheetml/2017/richdata2" ref="A2:O139">
    <sortCondition ref="O1:O139"/>
  </sortState>
  <tableColumns count="15">
    <tableColumn id="8" xr3:uid="{C2097FA6-51D4-4D11-83FB-8650582A6B19}" name="Nama Akun"/>
    <tableColumn id="1" xr3:uid="{A67CCC49-539B-40C1-BA5B-A0E1BB3AD7E2}" name="Kode" dataDxfId="129"/>
    <tableColumn id="2" xr3:uid="{5E9FC4C7-C4B2-4F78-87EA-98124AB60B00}" name="COA1" dataDxfId="128"/>
    <tableColumn id="3" xr3:uid="{668FB5C4-A703-43C0-A354-2DA704C45E7E}" name="COA2"/>
    <tableColumn id="4" xr3:uid="{30F2D973-3A41-426F-B6DB-C27F337C7257}" name="COA3"/>
    <tableColumn id="5" xr3:uid="{4DEBAE33-93B0-4BD4-9867-A5CF63369601}" name="COA4"/>
    <tableColumn id="6" xr3:uid="{B2D578FE-B231-45DA-9C23-DB027F541BD0}" name="COA5"/>
    <tableColumn id="7" xr3:uid="{8E1CE4BB-4140-4A70-B8F0-01C9E98FF3B3}" name="COA6"/>
    <tableColumn id="11" xr3:uid="{34D9C914-5D58-436D-A94C-560F13565EE9}" name="Alokasi Dana"/>
    <tableColumn id="18" xr3:uid="{3D0832F5-EA9D-433A-A039-467DC380FFBD}" name="Budget Bulanan" dataDxfId="127" dataCellStyle="Koma"/>
    <tableColumn id="16" xr3:uid="{FBFB546C-6648-46BE-9509-48D02B53B7CE}" name="Tipe Investasi"/>
    <tableColumn id="17" xr3:uid="{B10B4F2E-C3EA-4DA9-9194-20ACEC073C28}" name="Tingkat Risiko Investasi"/>
    <tableColumn id="12" xr3:uid="{8C325B76-65FD-4DC6-9DF3-8456C73AB09B}" name="Entry" dataDxfId="126"/>
    <tableColumn id="9" xr3:uid="{1782B5E0-1E01-4498-A2D7-341147116E06}" name="Keterangan"/>
    <tableColumn id="10" xr3:uid="{C9C8C533-F329-4CEF-97C6-AC6FFC7A42A3}" name="Nomor Uru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847D32-E797-4F57-9B9E-38EC639CC6AA}" name="Agregasi_Bulanan" displayName="Agregasi_Bulanan" ref="A1:Q150" tableType="queryTable" totalsRowShown="0">
  <autoFilter ref="A1:Q150" xr:uid="{9D847D32-E797-4F57-9B9E-38EC639CC6AA}"/>
  <tableColumns count="17">
    <tableColumn id="1" xr3:uid="{761917AA-78A4-4175-8295-6C4AEF89F282}" uniqueName="1" name="Tanggal" queryTableFieldId="1" dataDxfId="93"/>
    <tableColumn id="2" xr3:uid="{2571AC8D-83F5-4DCE-805D-EFE705326DF6}" uniqueName="2" name="Akun Asal" queryTableFieldId="2" dataDxfId="92"/>
    <tableColumn id="3" xr3:uid="{FFE06E8B-A2FF-4AE5-BDB5-D5A39FF1D5CA}" uniqueName="3" name="Saldo" queryTableFieldId="17"/>
    <tableColumn id="4" xr3:uid="{55063CE9-C22E-481E-AC7A-F5FDF7FB7E58}" uniqueName="4" name="Date - Year" queryTableFieldId="4"/>
    <tableColumn id="5" xr3:uid="{C9E2AF57-D753-4E99-A724-4EFD1F0B7065}" uniqueName="5" name="Date - Quarter" queryTableFieldId="5"/>
    <tableColumn id="6" xr3:uid="{1673D740-F37C-4223-A3AD-6C68E6F4D34E}" uniqueName="6" name="Date - Month" queryTableFieldId="6"/>
    <tableColumn id="7" xr3:uid="{C663DF60-3E94-4444-8158-DFAC72972523}" uniqueName="7" name="Date - Week Year" queryTableFieldId="7"/>
    <tableColumn id="8" xr3:uid="{7910AC4B-E5CF-45F9-A0C5-D685203C03FC}" uniqueName="8" name="Date - Week Month" queryTableFieldId="8"/>
    <tableColumn id="9" xr3:uid="{78F24C3C-0530-4AA2-BDD5-0D149A8BEA74}" uniqueName="9" name="Date - Day" queryTableFieldId="9"/>
    <tableColumn id="10" xr3:uid="{5ED08D74-1CA0-41CA-9586-53713CE885ED}" uniqueName="10" name="Date - Year-Month" queryTableFieldId="10"/>
    <tableColumn id="11" xr3:uid="{7D84019C-C771-40BC-BC3D-782DB4D7F9CC}" uniqueName="11" name="COA1" queryTableFieldId="11" dataDxfId="91">
      <calculatedColumnFormula>IF(VLOOKUP(Agregasi_Bulanan[[#This Row],[Akun Asal]],TabelCOA[],3,FALSE)=0,"",VLOOKUP(Agregasi_Bulanan[[#This Row],[Akun Asal]],TabelCOA[],3,FALSE))</calculatedColumnFormula>
    </tableColumn>
    <tableColumn id="12" xr3:uid="{3175B8A1-D735-4C9D-97D3-0A462BDDEFB6}" uniqueName="12" name="COA2" queryTableFieldId="12" dataDxfId="90">
      <calculatedColumnFormula>IF(VLOOKUP(Agregasi_Bulanan[[#This Row],[Akun Asal]],TabelCOA[],4,FALSE)=0,"",VLOOKUP(Agregasi_Bulanan[[#This Row],[Akun Asal]],TabelCOA[],4,FALSE))</calculatedColumnFormula>
    </tableColumn>
    <tableColumn id="13" xr3:uid="{54D6FFB5-5F03-4CB0-8645-C14DB8B4F75D}" uniqueName="13" name="COA3" queryTableFieldId="13" dataDxfId="89">
      <calculatedColumnFormula>IF(VLOOKUP(Agregasi_Bulanan[[#This Row],[Akun Asal]],TabelCOA[],5,FALSE)=0,"",VLOOKUP(Agregasi_Bulanan[[#This Row],[Akun Asal]],TabelCOA[],5,FALSE))</calculatedColumnFormula>
    </tableColumn>
    <tableColumn id="14" xr3:uid="{4F355173-0F67-4A03-8375-FC07AA007C6E}" uniqueName="14" name="COA4" queryTableFieldId="14" dataDxfId="88">
      <calculatedColumnFormula>IF(VLOOKUP(Agregasi_Bulanan[[#This Row],[Akun Asal]],TabelCOA[],6,FALSE)=0,"",VLOOKUP(Agregasi_Bulanan[[#This Row],[Akun Asal]],TabelCOA[],6,FALSE))</calculatedColumnFormula>
    </tableColumn>
    <tableColumn id="15" xr3:uid="{8AF0AC04-6B3F-456A-9D36-CF2BDB5334C0}" uniqueName="15" name="COA5" queryTableFieldId="15" dataDxfId="87">
      <calculatedColumnFormula>IF(VLOOKUP(Agregasi_Bulanan[[#This Row],[Akun Asal]],TabelCOA[],7,FALSE)=0,"",VLOOKUP(Agregasi_Bulanan[[#This Row],[Akun Asal]],TabelCOA[],7,FALSE))</calculatedColumnFormula>
    </tableColumn>
    <tableColumn id="16" xr3:uid="{C64D0943-4EB0-4AFC-A767-7BB1DEAA00F6}" uniqueName="16" name="COA6" queryTableFieldId="16" dataDxfId="86">
      <calculatedColumnFormula>IF(VLOOKUP(Agregasi_Bulanan[[#This Row],[Akun Asal]],TabelCOA[],8,FALSE)=0,"",VLOOKUP(Agregasi_Bulanan[[#This Row],[Akun Asal]],TabelCOA[],8,FALSE))</calculatedColumnFormula>
    </tableColumn>
    <tableColumn id="17" xr3:uid="{77F175DC-0B98-46B4-95F4-51DB5E1D4850}" uniqueName="17" name="Alokasi Dana" queryTableFieldId="19" dataDxfId="85">
      <calculatedColumnFormula>IF(VLOOKUP(Agregasi_Bulanan[[#This Row],[Akun Asal]],TabelCOA[],9,FALSE)=0,"",VLOOKUP(Agregasi_Bulanan[[#This Row],[Akun Asal]],TabelCOA[],9,FALSE))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31BD6BB-6BBB-4250-8F1F-1D3C16228291}" name="TabelJenisTransaksi" displayName="TabelJenisTransaksi" ref="A1:A3" totalsRowShown="0">
  <autoFilter ref="A1:A3" xr:uid="{031BD6BB-6BBB-4250-8F1F-1D3C16228291}"/>
  <tableColumns count="1">
    <tableColumn id="1" xr3:uid="{7935A2DC-C015-4BBD-A154-27DF9AC104E0}" name="Jenis Transaksi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F2F279D-8B86-433D-B0D1-DC61C724134B}" name="Entitas" displayName="Entitas" ref="A1:A45" tableType="queryTable" totalsRowShown="0">
  <autoFilter ref="A1:A45" xr:uid="{7F2F279D-8B86-433D-B0D1-DC61C724134B}"/>
  <tableColumns count="1">
    <tableColumn id="1" xr3:uid="{CF90813B-D617-430C-A9BD-6A705ED379A1}" uniqueName="1" name="Entitas" queryTableFieldId="1" dataDxfId="8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3496B3-A0A9-48E3-AD2E-D8E50ED8377D}" name="Agregasi" displayName="Agregasi" ref="A1:Z345" tableType="queryTable" totalsRowShown="0">
  <autoFilter ref="A1:Z345" xr:uid="{D83496B3-A0A9-48E3-AD2E-D8E50ED8377D}"/>
  <tableColumns count="26">
    <tableColumn id="1" xr3:uid="{BD4565AC-89E0-4370-97F5-C2C46DDC9DC1}" uniqueName="1" name="Tanggal" queryTableFieldId="1" dataDxfId="20"/>
    <tableColumn id="2" xr3:uid="{BE071AE1-DA91-4143-B367-66E5D36E2A25}" uniqueName="2" name="Akun Asal" queryTableFieldId="2" dataDxfId="80"/>
    <tableColumn id="3" xr3:uid="{0ED2F687-4764-4A7A-BB5E-0A58B67F9B6A}" uniqueName="3" name="Keterangan" queryTableFieldId="3" dataDxfId="79"/>
    <tableColumn id="4" xr3:uid="{13D73E32-B65F-456A-AC5E-A78FBAD5FA95}" uniqueName="4" name="Entitas Pengirim" queryTableFieldId="4" dataDxfId="78"/>
    <tableColumn id="5" xr3:uid="{EEE99F24-BA02-4515-8F64-A62A4AA576E5}" uniqueName="5" name="Entitas Penerima" queryTableFieldId="5" dataDxfId="77"/>
    <tableColumn id="6" xr3:uid="{7BFE5C4B-BD38-4E65-B645-1666CD6FC948}" uniqueName="6" name="Akun Terkait" queryTableFieldId="79" dataDxfId="19" dataCellStyle="Koma"/>
    <tableColumn id="14" xr3:uid="{E557749A-CDC9-4F2A-BBEF-87AC95A798E0}" uniqueName="14" name="Jenis Transaksi" queryTableFieldId="14" dataDxfId="76"/>
    <tableColumn id="15" xr3:uid="{55917854-7B1F-4E57-9765-BD4DBBFC3B4E}" uniqueName="15" name="Jumlah Transaksi" queryTableFieldId="15" dataDxfId="18" dataCellStyle="Koma"/>
    <tableColumn id="26" xr3:uid="{FA6AF55A-5AF1-40FA-9308-C8D1CE17A37D}" uniqueName="26" name="Akhir Bulan" queryTableFieldId="89" dataDxfId="17" dataCellStyle="Koma"/>
    <tableColumn id="27" xr3:uid="{9402FE26-0282-486D-8F82-FE9CBC4D36C3}" uniqueName="27" name="Akhir Tahun" queryTableFieldId="90" dataDxfId="16" dataCellStyle="Koma"/>
    <tableColumn id="16" xr3:uid="{1002013B-2F18-4693-987C-60575D3E76FC}" uniqueName="16" name="Jumlah Transaksi Real" queryTableFieldId="16" dataDxfId="15" dataCellStyle="Koma"/>
    <tableColumn id="17" xr3:uid="{8B64448A-E4D2-4B66-AD90-E863223398EC}" uniqueName="17" name="Saldo" queryTableFieldId="17" dataDxfId="14" dataCellStyle="Koma"/>
    <tableColumn id="18" xr3:uid="{5EADA135-A800-48FC-B290-BFA1E1DC0123}" uniqueName="18" name="Date - Year" queryTableFieldId="18" dataDxfId="13" dataCellStyle="Koma"/>
    <tableColumn id="19" xr3:uid="{92A7516C-8133-487B-B3F3-20046CBEA0D5}" uniqueName="19" name="Date - Quarter" queryTableFieldId="19" dataDxfId="12" dataCellStyle="Koma"/>
    <tableColumn id="20" xr3:uid="{75069B0D-29B3-461C-9CAD-6BF9932E08D5}" uniqueName="20" name="Date - Month" queryTableFieldId="20" dataDxfId="11" dataCellStyle="Koma"/>
    <tableColumn id="21" xr3:uid="{DADD1798-EC15-4EE5-83FC-E2171D9F8957}" uniqueName="21" name="Date - Week Year" queryTableFieldId="21" dataDxfId="10" dataCellStyle="Koma"/>
    <tableColumn id="22" xr3:uid="{D2517267-CF34-4F54-9CF2-90078ABAF43A}" uniqueName="22" name="Date - Week Month" queryTableFieldId="22" dataDxfId="9" dataCellStyle="Koma"/>
    <tableColumn id="23" xr3:uid="{4B431DB8-7895-4E7D-B089-F059D89A9A8A}" uniqueName="23" name="Date - Day" queryTableFieldId="23" dataDxfId="8" dataCellStyle="Koma"/>
    <tableColumn id="24" xr3:uid="{7F1ECC50-97A1-484A-9F2F-0DA157D62A6A}" uniqueName="24" name="Date - Year-Month" queryTableFieldId="24" dataDxfId="7" dataCellStyle="Koma"/>
    <tableColumn id="25" xr3:uid="{AE6BADF0-164E-45F7-ACE3-AE4B054723F5}" uniqueName="25" name="COA1" queryTableFieldId="25" dataDxfId="6" dataCellStyle="Koma">
      <calculatedColumnFormula>IF(Agregasi[[#This Row],[Akun Terkait]]="","",IF(VLOOKUP(Agregasi[[#This Row],[Akun Terkait]],TabelCOA[],3,FALSE)=0,"",VLOOKUP(Agregasi[[#This Row],[Akun Terkait]],TabelCOA[],3,FALSE)))</calculatedColumnFormula>
    </tableColumn>
    <tableColumn id="7" xr3:uid="{27583DF1-6F36-4D71-892B-BDB8C8293622}" uniqueName="7" name="COA2" queryTableFieldId="81" dataDxfId="5" dataCellStyle="Koma">
      <calculatedColumnFormula>IF(Agregasi[[#This Row],[Akun Terkait]]="","",IF(VLOOKUP(Agregasi[[#This Row],[Akun Terkait]],TabelCOA[],4,FALSE)=0,"",VLOOKUP(Agregasi[[#This Row],[Akun Terkait]],TabelCOA[],4,FALSE)))</calculatedColumnFormula>
    </tableColumn>
    <tableColumn id="8" xr3:uid="{409DE6B2-4543-47F8-A011-42BDCF8D82E5}" uniqueName="8" name="COA3" queryTableFieldId="82" dataDxfId="4" dataCellStyle="Koma">
      <calculatedColumnFormula>IF(Agregasi[[#This Row],[Akun Terkait]]="","",IF(VLOOKUP(Agregasi[[#This Row],[Akun Terkait]],TabelCOA[],5,FALSE)=0,"",VLOOKUP(Agregasi[[#This Row],[Akun Terkait]],TabelCOA[],5,FALSE)))</calculatedColumnFormula>
    </tableColumn>
    <tableColumn id="9" xr3:uid="{7EF7F6AF-F97E-4336-93FE-3CFAB1953429}" uniqueName="9" name="COA4" queryTableFieldId="83" dataDxfId="3" dataCellStyle="Koma">
      <calculatedColumnFormula>IF(Agregasi[[#This Row],[Akun Terkait]]="","",IF(VLOOKUP(Agregasi[[#This Row],[Akun Terkait]],TabelCOA[],6,FALSE)=0,"",VLOOKUP(Agregasi[[#This Row],[Akun Terkait]],TabelCOA[],6,FALSE)))</calculatedColumnFormula>
    </tableColumn>
    <tableColumn id="10" xr3:uid="{098D4996-593D-4F0A-8645-A7983DE4A0A6}" uniqueName="10" name="COA5" queryTableFieldId="84" dataDxfId="2" dataCellStyle="Koma">
      <calculatedColumnFormula>IF(Agregasi[[#This Row],[Akun Terkait]]="","",IF(VLOOKUP(Agregasi[[#This Row],[Akun Terkait]],TabelCOA[],7,FALSE)=0,"",VLOOKUP(Agregasi[[#This Row],[Akun Terkait]],TabelCOA[],7,FALSE)))</calculatedColumnFormula>
    </tableColumn>
    <tableColumn id="11" xr3:uid="{00DD1AF5-D42E-4C3F-BF63-29D5C567980B}" uniqueName="11" name="COA6" queryTableFieldId="85" dataDxfId="1" dataCellStyle="Koma">
      <calculatedColumnFormula>IF(Agregasi[[#This Row],[Akun Terkait]]="","",IF(VLOOKUP(Agregasi[[#This Row],[Akun Terkait]],TabelCOA[],8,FALSE)=0,"",VLOOKUP(Agregasi[[#This Row],[Akun Terkait]],TabelCOA[],8,FALSE)))</calculatedColumnFormula>
    </tableColumn>
    <tableColumn id="12" xr3:uid="{2E653387-B8A7-4D01-84FD-5FE97A701E7C}" uniqueName="12" name="Budget Bulanan" queryTableFieldId="86" dataDxfId="0" dataCellStyle="Koma">
      <calculatedColumnFormula>IF(Agregasi[[#This Row],[Akun Terkait]]="","",IF(VLOOKUP(Agregasi[[#This Row],[Akun Terkait]],TabelCOA[],10,FALSE)=0,0,VLOOKUP(Agregasi[[#This Row],[Akun Terkait]],TabelCOA[],10,FALSE)))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F5C2-38ED-4FDC-8065-AE0641624D20}">
  <sheetPr codeName="Lembar1">
    <tabColor theme="9" tint="-0.249977111117893"/>
  </sheetPr>
  <dimension ref="B2:G38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/>
    </sheetView>
  </sheetViews>
  <sheetFormatPr defaultRowHeight="14.6" x14ac:dyDescent="0.4"/>
  <cols>
    <col min="1" max="1" width="4.921875" customWidth="1"/>
    <col min="2" max="2" width="18.61328125" customWidth="1"/>
    <col min="3" max="3" width="23.84375" customWidth="1"/>
    <col min="4" max="4" width="35.84375" bestFit="1" customWidth="1"/>
    <col min="5" max="5" width="5.765625" customWidth="1"/>
    <col min="6" max="6" width="4" bestFit="1" customWidth="1"/>
    <col min="7" max="7" width="61.53515625" bestFit="1" customWidth="1"/>
  </cols>
  <sheetData>
    <row r="2" spans="2:7" ht="23.6" customHeight="1" x14ac:dyDescent="0.4">
      <c r="B2" s="74" t="s">
        <v>462</v>
      </c>
      <c r="C2" s="75"/>
      <c r="D2" s="76"/>
    </row>
    <row r="3" spans="2:7" ht="30" customHeight="1" x14ac:dyDescent="0.4">
      <c r="B3" s="68" t="s">
        <v>482</v>
      </c>
      <c r="C3" s="69"/>
      <c r="D3" s="70"/>
    </row>
    <row r="4" spans="2:7" ht="24.9" customHeight="1" x14ac:dyDescent="0.4">
      <c r="B4" s="71" t="s">
        <v>458</v>
      </c>
      <c r="C4" s="72"/>
      <c r="D4" s="73"/>
      <c r="F4" s="53" t="s">
        <v>463</v>
      </c>
      <c r="G4" s="54"/>
    </row>
    <row r="5" spans="2:7" x14ac:dyDescent="0.4">
      <c r="B5" s="77" t="s">
        <v>464</v>
      </c>
      <c r="C5" s="63" t="s">
        <v>442</v>
      </c>
      <c r="D5" s="32" t="s">
        <v>93</v>
      </c>
      <c r="F5" s="45" t="s">
        <v>465</v>
      </c>
      <c r="G5" s="46" t="s">
        <v>472</v>
      </c>
    </row>
    <row r="6" spans="2:7" x14ac:dyDescent="0.4">
      <c r="B6" s="78"/>
      <c r="C6" s="64"/>
      <c r="D6" s="32" t="s">
        <v>223</v>
      </c>
      <c r="F6" s="47" t="s">
        <v>471</v>
      </c>
      <c r="G6" s="48" t="s">
        <v>473</v>
      </c>
    </row>
    <row r="7" spans="2:7" x14ac:dyDescent="0.4">
      <c r="B7" s="78"/>
      <c r="C7" s="64"/>
      <c r="D7" s="32" t="s">
        <v>224</v>
      </c>
      <c r="F7" s="49" t="s">
        <v>466</v>
      </c>
      <c r="G7" s="50" t="s">
        <v>474</v>
      </c>
    </row>
    <row r="8" spans="2:7" x14ac:dyDescent="0.4">
      <c r="B8" s="78"/>
      <c r="C8" s="64"/>
      <c r="D8" s="32" t="s">
        <v>225</v>
      </c>
      <c r="F8" s="49" t="s">
        <v>467</v>
      </c>
      <c r="G8" s="50" t="s">
        <v>475</v>
      </c>
    </row>
    <row r="9" spans="2:7" x14ac:dyDescent="0.4">
      <c r="B9" s="78"/>
      <c r="C9" s="64"/>
      <c r="D9" s="32" t="s">
        <v>226</v>
      </c>
      <c r="F9" s="47" t="s">
        <v>468</v>
      </c>
      <c r="G9" s="48" t="s">
        <v>476</v>
      </c>
    </row>
    <row r="10" spans="2:7" x14ac:dyDescent="0.4">
      <c r="B10" s="78"/>
      <c r="C10" s="64"/>
      <c r="D10" s="32" t="s">
        <v>227</v>
      </c>
      <c r="F10" s="49" t="s">
        <v>469</v>
      </c>
      <c r="G10" s="50" t="s">
        <v>456</v>
      </c>
    </row>
    <row r="11" spans="2:7" x14ac:dyDescent="0.4">
      <c r="B11" s="78"/>
      <c r="C11" s="64"/>
      <c r="D11" s="32" t="s">
        <v>228</v>
      </c>
      <c r="F11" s="51" t="s">
        <v>470</v>
      </c>
      <c r="G11" s="52" t="s">
        <v>457</v>
      </c>
    </row>
    <row r="12" spans="2:7" x14ac:dyDescent="0.4">
      <c r="B12" s="78"/>
      <c r="C12" s="64"/>
      <c r="D12" s="32" t="s">
        <v>229</v>
      </c>
      <c r="F12" s="35"/>
      <c r="G12" s="36"/>
    </row>
    <row r="13" spans="2:7" x14ac:dyDescent="0.4">
      <c r="B13" s="78"/>
      <c r="C13" s="64"/>
      <c r="D13" s="32" t="s">
        <v>230</v>
      </c>
      <c r="F13" s="37"/>
    </row>
    <row r="14" spans="2:7" x14ac:dyDescent="0.4">
      <c r="B14" s="78"/>
      <c r="C14" s="64"/>
      <c r="D14" s="32" t="s">
        <v>231</v>
      </c>
      <c r="F14" s="66" t="s">
        <v>483</v>
      </c>
      <c r="G14" s="66"/>
    </row>
    <row r="15" spans="2:7" ht="14.6" customHeight="1" x14ac:dyDescent="0.4">
      <c r="B15" s="78"/>
      <c r="C15" s="64"/>
      <c r="D15" s="32" t="s">
        <v>233</v>
      </c>
      <c r="F15" s="67" t="s">
        <v>484</v>
      </c>
      <c r="G15" s="67"/>
    </row>
    <row r="16" spans="2:7" x14ac:dyDescent="0.4">
      <c r="B16" s="78"/>
      <c r="C16" s="64"/>
      <c r="D16" s="32" t="s">
        <v>234</v>
      </c>
      <c r="F16" s="67"/>
      <c r="G16" s="67"/>
    </row>
    <row r="17" spans="2:7" x14ac:dyDescent="0.4">
      <c r="B17" s="78"/>
      <c r="C17" s="64"/>
      <c r="D17" s="32" t="s">
        <v>235</v>
      </c>
      <c r="F17" s="67"/>
      <c r="G17" s="67"/>
    </row>
    <row r="18" spans="2:7" x14ac:dyDescent="0.4">
      <c r="B18" s="78"/>
      <c r="C18" s="64"/>
      <c r="D18" s="32" t="s">
        <v>236</v>
      </c>
      <c r="F18" s="67"/>
      <c r="G18" s="67"/>
    </row>
    <row r="19" spans="2:7" ht="14.6" customHeight="1" x14ac:dyDescent="0.4">
      <c r="B19" s="78"/>
      <c r="C19" s="65"/>
      <c r="D19" s="32" t="s">
        <v>237</v>
      </c>
      <c r="F19" s="67" t="s">
        <v>487</v>
      </c>
      <c r="G19" s="67"/>
    </row>
    <row r="20" spans="2:7" x14ac:dyDescent="0.4">
      <c r="B20" s="78"/>
      <c r="C20" s="33" t="s">
        <v>318</v>
      </c>
      <c r="D20" s="32" t="s">
        <v>443</v>
      </c>
      <c r="F20" s="67"/>
      <c r="G20" s="67"/>
    </row>
    <row r="21" spans="2:7" x14ac:dyDescent="0.4">
      <c r="B21" s="79"/>
      <c r="C21" s="33" t="s">
        <v>460</v>
      </c>
      <c r="D21" s="32" t="s">
        <v>459</v>
      </c>
      <c r="F21" s="67"/>
      <c r="G21" s="67"/>
    </row>
    <row r="22" spans="2:7" x14ac:dyDescent="0.4">
      <c r="B22" s="80" t="s">
        <v>456</v>
      </c>
      <c r="C22" s="55" t="s">
        <v>444</v>
      </c>
      <c r="D22" s="56"/>
    </row>
    <row r="23" spans="2:7" x14ac:dyDescent="0.4">
      <c r="B23" s="81"/>
      <c r="C23" s="55" t="s">
        <v>445</v>
      </c>
      <c r="D23" s="56"/>
    </row>
    <row r="24" spans="2:7" x14ac:dyDescent="0.4">
      <c r="B24" s="82"/>
      <c r="C24" s="55" t="s">
        <v>481</v>
      </c>
      <c r="D24" s="56"/>
    </row>
    <row r="25" spans="2:7" x14ac:dyDescent="0.4">
      <c r="B25" s="57" t="s">
        <v>457</v>
      </c>
      <c r="C25" s="60" t="s">
        <v>447</v>
      </c>
      <c r="D25" s="34" t="s">
        <v>446</v>
      </c>
    </row>
    <row r="26" spans="2:7" x14ac:dyDescent="0.4">
      <c r="B26" s="58"/>
      <c r="C26" s="61"/>
      <c r="D26" s="34" t="s">
        <v>448</v>
      </c>
    </row>
    <row r="27" spans="2:7" x14ac:dyDescent="0.4">
      <c r="B27" s="58"/>
      <c r="C27" s="61"/>
      <c r="D27" s="34" t="s">
        <v>449</v>
      </c>
    </row>
    <row r="28" spans="2:7" x14ac:dyDescent="0.4">
      <c r="B28" s="58"/>
      <c r="C28" s="61"/>
      <c r="D28" s="34" t="s">
        <v>451</v>
      </c>
    </row>
    <row r="29" spans="2:7" x14ac:dyDescent="0.4">
      <c r="B29" s="58"/>
      <c r="C29" s="61"/>
      <c r="D29" s="34" t="s">
        <v>450</v>
      </c>
    </row>
    <row r="30" spans="2:7" x14ac:dyDescent="0.4">
      <c r="B30" s="58"/>
      <c r="C30" s="61"/>
      <c r="D30" s="34" t="s">
        <v>8</v>
      </c>
    </row>
    <row r="31" spans="2:7" x14ac:dyDescent="0.4">
      <c r="B31" s="58"/>
      <c r="C31" s="61"/>
      <c r="D31" s="34" t="s">
        <v>41</v>
      </c>
    </row>
    <row r="32" spans="2:7" x14ac:dyDescent="0.4">
      <c r="B32" s="58"/>
      <c r="C32" s="61"/>
      <c r="D32" s="34" t="s">
        <v>452</v>
      </c>
    </row>
    <row r="33" spans="2:4" x14ac:dyDescent="0.4">
      <c r="B33" s="58"/>
      <c r="C33" s="61"/>
      <c r="D33" s="34" t="s">
        <v>461</v>
      </c>
    </row>
    <row r="34" spans="2:4" x14ac:dyDescent="0.4">
      <c r="B34" s="58"/>
      <c r="C34" s="61"/>
      <c r="D34" s="34" t="s">
        <v>445</v>
      </c>
    </row>
    <row r="35" spans="2:4" x14ac:dyDescent="0.4">
      <c r="B35" s="58"/>
      <c r="C35" s="61"/>
      <c r="D35" s="34" t="s">
        <v>453</v>
      </c>
    </row>
    <row r="36" spans="2:4" x14ac:dyDescent="0.4">
      <c r="B36" s="58"/>
      <c r="C36" s="61"/>
      <c r="D36" s="34" t="s">
        <v>454</v>
      </c>
    </row>
    <row r="37" spans="2:4" x14ac:dyDescent="0.4">
      <c r="B37" s="58"/>
      <c r="C37" s="62"/>
      <c r="D37" s="34" t="s">
        <v>440</v>
      </c>
    </row>
    <row r="38" spans="2:4" x14ac:dyDescent="0.4">
      <c r="B38" s="59"/>
      <c r="C38" s="55" t="s">
        <v>455</v>
      </c>
      <c r="D38" s="56"/>
    </row>
  </sheetData>
  <mergeCells count="16">
    <mergeCell ref="B3:D3"/>
    <mergeCell ref="B4:D4"/>
    <mergeCell ref="B2:D2"/>
    <mergeCell ref="B5:B21"/>
    <mergeCell ref="B22:B24"/>
    <mergeCell ref="F4:G4"/>
    <mergeCell ref="C23:D23"/>
    <mergeCell ref="B25:B38"/>
    <mergeCell ref="C25:C37"/>
    <mergeCell ref="C5:C19"/>
    <mergeCell ref="C22:D22"/>
    <mergeCell ref="C24:D24"/>
    <mergeCell ref="C38:D38"/>
    <mergeCell ref="F14:G14"/>
    <mergeCell ref="F19:G21"/>
    <mergeCell ref="F15:G18"/>
  </mergeCells>
  <hyperlinks>
    <hyperlink ref="D5" location="'Kas Tunai'!A1" display="Kas Tunai" xr:uid="{C1AD7F89-B637-452F-9F9C-3C08FD632DCB}"/>
    <hyperlink ref="D6" location="'T Bank-0001'!A1" display="Tabungan Bank-0001" xr:uid="{DE5C2E38-A338-4442-B151-33519CCDDC8B}"/>
    <hyperlink ref="D7" location="'T Bank-0002'!A1" display="Tabungan Bank-0002" xr:uid="{05C95185-78D6-41FC-A2FF-A5425AE0B5EC}"/>
    <hyperlink ref="D8" location="'T Bank-0003'!A1" display="Tabungan Bank-0003" xr:uid="{53DBC943-BC8E-473A-851F-3A2A637CC823}"/>
    <hyperlink ref="D9" location="'T Bank-0004'!A1" display="Tabungan Bank-0004" xr:uid="{F11350C8-17D9-4AD1-B2C5-98CE82CEE0A8}"/>
    <hyperlink ref="D10" location="'T Bank-0005'!A1" display="Tabungan Bank-0005" xr:uid="{BDF423E5-C7C5-4CB3-A8A8-18096CF7AFED}"/>
    <hyperlink ref="D11" location="'T Bank-0006'!A1" display="Tabungan Bank-0006" xr:uid="{59A839F5-6D9F-4132-9E00-81D41B811F76}"/>
    <hyperlink ref="D12" location="'T Bank-0007'!A1" display="Tabungan Bank-0007" xr:uid="{6D6B9FE9-8650-4FB1-96AE-C94DC1F27686}"/>
    <hyperlink ref="D13" location="'T Bank-0008'!A1" display="Tabungan Bank-0008" xr:uid="{0221A5C3-10CC-4A39-8CB4-7649EE54F5C5}"/>
    <hyperlink ref="D14" location="'G Bank-0009'!A1" display="Giro Bank-0009" xr:uid="{A77372CD-AA37-4051-A4C0-A1A336301D7C}"/>
    <hyperlink ref="D15" location="'KK Bank-0001'!A1" display="Utang KK Bank-0001" xr:uid="{A0B5B780-2D9A-4867-9DA5-36B86B418D8A}"/>
    <hyperlink ref="D16" location="'KK Bank-0002'!A1" display="Utang KK Bank-0002" xr:uid="{E025C784-38B5-4013-9281-835D243207B4}"/>
    <hyperlink ref="D17" location="'KK Bank-0003'!A1" display="Utang KK Bank-0003" xr:uid="{035BC940-8297-4FD5-A914-D0F0580041CF}"/>
    <hyperlink ref="D18" location="'KK Bank-0004'!A1" display="Utang KK Bank-0004" xr:uid="{E57DE28B-DB20-402B-9B03-428524B7AB48}"/>
    <hyperlink ref="D19" location="'KK Bank-0005'!A1" display="Utang KK Bank-0005" xr:uid="{485D5F85-5FBA-432C-8BA4-239B0FE0FDE4}"/>
    <hyperlink ref="D20" location="'Aset-Liabilitas Bulanan'!A1" display="Aset-Liabilitas Bulanan" xr:uid="{4AA98744-B44A-483F-A375-E570A4731718}"/>
    <hyperlink ref="D21" location="COA!A1" display="Chart of Account (COA) / Daftar Akun" xr:uid="{DC1E0263-E857-46E7-88AE-010E9E75B048}"/>
    <hyperlink ref="G5" location="COA!A1" display="Siapkan dulu COA-nya, sesuai kebutuhan" xr:uid="{DAF14E2E-6C01-4227-93D4-D55682E9146E}"/>
    <hyperlink ref="C24:D24" location="'Budget vs Realisasi (experimen)'!A1" display="Budget vs Realisasi (masih Experiment)" xr:uid="{B40CDAB3-26CE-494B-A8BF-AAF8DEB707F9}"/>
    <hyperlink ref="C22:D22" location="'Report - Arus Kas (Cashflow)'!A1" display="Arus Kas (Cashflow)" xr:uid="{CC467AD3-199E-459C-86CF-70A1FC8F628E}"/>
    <hyperlink ref="C23:D23" location="'Report - Neraca (Balance Sheet)'!A1" display="Neraca (Balance Sheet)" xr:uid="{9A708746-3CE3-4E97-8A93-C12B6700EA88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C65F-3EC5-4951-BB1E-8B6EEBA79589}">
  <sheetPr codeName="Lembar2"/>
  <dimension ref="A1:J6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ColWidth="17.61328125" defaultRowHeight="14.6" x14ac:dyDescent="0.4"/>
  <cols>
    <col min="1" max="1" width="10.3828125" bestFit="1" customWidth="1"/>
    <col min="2" max="2" width="25.15234375" bestFit="1" customWidth="1"/>
    <col min="3" max="3" width="16.61328125" customWidth="1"/>
    <col min="4" max="4" width="17.23046875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366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0</v>
      </c>
      <c r="I2" s="27"/>
      <c r="J2" s="27"/>
    </row>
    <row r="3" spans="1:10" x14ac:dyDescent="0.4">
      <c r="A3" s="1">
        <v>44954</v>
      </c>
      <c r="B3" t="s">
        <v>351</v>
      </c>
      <c r="C3" t="s">
        <v>7</v>
      </c>
      <c r="D3" t="s">
        <v>7</v>
      </c>
      <c r="E3" t="s">
        <v>225</v>
      </c>
      <c r="F3" t="s">
        <v>9</v>
      </c>
      <c r="G3" s="2">
        <v>400000</v>
      </c>
      <c r="H3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400000</v>
      </c>
      <c r="I3" s="27" t="s">
        <v>321</v>
      </c>
      <c r="J3" s="27"/>
    </row>
    <row r="4" spans="1:10" x14ac:dyDescent="0.4">
      <c r="A4" s="1">
        <v>44985.65</v>
      </c>
      <c r="B4" t="s">
        <v>351</v>
      </c>
      <c r="C4" t="s">
        <v>7</v>
      </c>
      <c r="D4" t="s">
        <v>7</v>
      </c>
      <c r="E4" t="s">
        <v>223</v>
      </c>
      <c r="F4" t="s">
        <v>9</v>
      </c>
      <c r="G4" s="2">
        <v>1000000</v>
      </c>
      <c r="H4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1400000</v>
      </c>
      <c r="I4" s="27" t="s">
        <v>321</v>
      </c>
      <c r="J4" s="27"/>
    </row>
    <row r="5" spans="1:10" x14ac:dyDescent="0.4">
      <c r="A5" s="1">
        <v>45013</v>
      </c>
      <c r="B5" t="s">
        <v>351</v>
      </c>
      <c r="C5" t="s">
        <v>7</v>
      </c>
      <c r="D5" t="s">
        <v>7</v>
      </c>
      <c r="E5" t="s">
        <v>223</v>
      </c>
      <c r="F5" t="s">
        <v>9</v>
      </c>
      <c r="G5" s="2">
        <v>300000</v>
      </c>
      <c r="H5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1700000</v>
      </c>
      <c r="I5" s="27"/>
      <c r="J5" s="27"/>
    </row>
    <row r="6" spans="1:10" x14ac:dyDescent="0.4">
      <c r="A6" s="1">
        <v>45013</v>
      </c>
      <c r="B6" t="s">
        <v>351</v>
      </c>
      <c r="C6" t="s">
        <v>7</v>
      </c>
      <c r="D6" t="s">
        <v>7</v>
      </c>
      <c r="E6" t="s">
        <v>224</v>
      </c>
      <c r="F6" t="s">
        <v>9</v>
      </c>
      <c r="G6" s="2">
        <v>500000</v>
      </c>
      <c r="H6" s="2">
        <f ca="1">IF(ISNUMBER(OFFSET(TabelKasTunai[[#This Row],[Saldo]],-1,0)),(IF(TabelKasTunai[[#This Row],[Jenis Transaksi]]="Debet",OFFSET(TabelKasTunai[[#This Row],[Saldo]],-1,0)-TabelKasTunai[[#This Row],[Jumlah Transaksi]],IF(TabelKasTunai[[#This Row],[Jenis Transaksi]]="Kredit",OFFSET(TabelKasTunai[[#This Row],[Saldo]],-1,0)+TabelKasTunai[[#This Row],[Jumlah Transaksi]],"ERROR"))),TabelKasTunai[[#This Row],[Jumlah Transaksi]])</f>
        <v>2200000</v>
      </c>
      <c r="I6" s="27" t="s">
        <v>321</v>
      </c>
      <c r="J6" s="27"/>
    </row>
  </sheetData>
  <phoneticPr fontId="2" type="noConversion"/>
  <conditionalFormatting sqref="A2:A6">
    <cfRule type="colorScale" priority="17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ntainsText" dxfId="75" priority="7" operator="containsText" text="Kredit">
      <formula>NOT(ISERROR(SEARCH("Kredit",F2)))</formula>
    </cfRule>
    <cfRule type="containsText" dxfId="74" priority="8" operator="containsText" text="Debet">
      <formula>NOT(ISERROR(SEARCH("Debet",F2)))</formula>
    </cfRule>
  </conditionalFormatting>
  <conditionalFormatting sqref="H2:H6">
    <cfRule type="colorScale" priority="17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8C6F78-99B0-46C0-B469-1734117DB6D6}">
          <x14:formula1>
            <xm:f>TabelReferensi!$A$2:$A$3</xm:f>
          </x14:formula1>
          <xm:sqref>F2:F6</xm:sqref>
        </x14:dataValidation>
        <x14:dataValidation type="list" allowBlank="1" showInputMessage="1" showErrorMessage="1" xr:uid="{96A83C98-B848-4CC8-97DB-7B4901020AC7}">
          <x14:formula1>
            <xm:f>COA!$A$2:$A$139</xm:f>
          </x14:formula1>
          <xm:sqref>E2:E6</xm:sqref>
        </x14:dataValidation>
        <x14:dataValidation type="list" allowBlank="1" xr:uid="{760E0BD1-3176-4ED5-AD67-3C772DDF77B7}">
          <x14:formula1>
            <xm:f>Entitas!$A$2:$A$45</xm:f>
          </x14:formula1>
          <xm:sqref>C2:D6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63B0-CCB1-4DBE-B6D0-D8D45E528118}">
  <sheetPr codeName="Lembar3"/>
  <dimension ref="A1:J127"/>
  <sheetViews>
    <sheetView showGridLines="0" zoomScaleNormal="100" workbookViewId="0">
      <pane xSplit="2" ySplit="1" topLeftCell="C105" activePane="bottomRight" state="frozen"/>
      <selection pane="topRight" activeCell="C1" sqref="C1"/>
      <selection pane="bottomLeft" activeCell="A2" sqref="A2"/>
      <selection pane="bottomRight" activeCell="A61" sqref="A61:I109"/>
    </sheetView>
  </sheetViews>
  <sheetFormatPr defaultRowHeight="14.6" x14ac:dyDescent="0.4"/>
  <cols>
    <col min="1" max="1" width="10.3828125" bestFit="1" customWidth="1"/>
    <col min="2" max="2" width="31" bestFit="1" customWidth="1"/>
    <col min="3" max="3" width="17" bestFit="1" customWidth="1"/>
    <col min="4" max="4" width="18.3828125" bestFit="1" customWidth="1"/>
    <col min="5" max="5" width="28.53515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299</v>
      </c>
      <c r="C2" t="s">
        <v>7</v>
      </c>
      <c r="D2" t="s">
        <v>7</v>
      </c>
      <c r="E2" t="s">
        <v>151</v>
      </c>
      <c r="F2" t="s">
        <v>9</v>
      </c>
      <c r="G2" s="2">
        <v>1000000</v>
      </c>
      <c r="H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1000000</v>
      </c>
      <c r="I2" s="27"/>
      <c r="J2" s="27"/>
    </row>
    <row r="3" spans="1:10" x14ac:dyDescent="0.4">
      <c r="A3" s="1">
        <v>44928</v>
      </c>
      <c r="B3" t="s">
        <v>346</v>
      </c>
      <c r="C3" t="s">
        <v>7</v>
      </c>
      <c r="D3" t="s">
        <v>347</v>
      </c>
      <c r="E3" t="s">
        <v>44</v>
      </c>
      <c r="F3" t="s">
        <v>10</v>
      </c>
      <c r="G3" s="2">
        <v>25000</v>
      </c>
      <c r="H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975000</v>
      </c>
      <c r="I3" s="27"/>
      <c r="J3" s="27"/>
    </row>
    <row r="4" spans="1:10" x14ac:dyDescent="0.4">
      <c r="A4" s="1">
        <v>44928.240972222222</v>
      </c>
      <c r="B4" t="s">
        <v>272</v>
      </c>
      <c r="C4" t="s">
        <v>7</v>
      </c>
      <c r="D4" t="s">
        <v>345</v>
      </c>
      <c r="E4" t="s">
        <v>65</v>
      </c>
      <c r="F4" t="s">
        <v>10</v>
      </c>
      <c r="G4" s="2">
        <v>2500</v>
      </c>
      <c r="H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972500</v>
      </c>
      <c r="I4" s="27"/>
      <c r="J4" s="27"/>
    </row>
    <row r="5" spans="1:10" x14ac:dyDescent="0.4">
      <c r="A5" s="1">
        <v>44931</v>
      </c>
      <c r="B5" t="s">
        <v>477</v>
      </c>
      <c r="C5" t="s">
        <v>7</v>
      </c>
      <c r="D5" t="s">
        <v>478</v>
      </c>
      <c r="E5" t="s">
        <v>45</v>
      </c>
      <c r="F5" t="s">
        <v>10</v>
      </c>
      <c r="G5" s="2">
        <v>100000</v>
      </c>
      <c r="H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872500</v>
      </c>
      <c r="I5" s="27"/>
      <c r="J5" s="27"/>
    </row>
    <row r="6" spans="1:10" x14ac:dyDescent="0.4">
      <c r="A6" s="1">
        <v>44932.005555555559</v>
      </c>
      <c r="B6" t="s">
        <v>272</v>
      </c>
      <c r="C6" t="s">
        <v>7</v>
      </c>
      <c r="D6" t="s">
        <v>345</v>
      </c>
      <c r="E6" t="s">
        <v>65</v>
      </c>
      <c r="F6" t="s">
        <v>10</v>
      </c>
      <c r="G6" s="2">
        <v>10000</v>
      </c>
      <c r="H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862500</v>
      </c>
      <c r="I6" s="27"/>
      <c r="J6" s="27"/>
    </row>
    <row r="7" spans="1:10" x14ac:dyDescent="0.4">
      <c r="A7" s="1">
        <v>44932.523611111108</v>
      </c>
      <c r="B7" t="s">
        <v>314</v>
      </c>
      <c r="C7" t="s">
        <v>290</v>
      </c>
      <c r="D7" t="s">
        <v>238</v>
      </c>
      <c r="E7" t="s">
        <v>238</v>
      </c>
      <c r="F7" t="s">
        <v>9</v>
      </c>
      <c r="G7" s="2">
        <v>125000</v>
      </c>
      <c r="H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987500</v>
      </c>
      <c r="I7" s="27"/>
      <c r="J7" s="27"/>
    </row>
    <row r="8" spans="1:10" x14ac:dyDescent="0.4">
      <c r="A8" s="1">
        <v>44932.882638888892</v>
      </c>
      <c r="B8" t="s">
        <v>273</v>
      </c>
      <c r="C8" t="s">
        <v>7</v>
      </c>
      <c r="D8" t="s">
        <v>286</v>
      </c>
      <c r="E8" t="s">
        <v>120</v>
      </c>
      <c r="F8" t="s">
        <v>10</v>
      </c>
      <c r="G8" s="2">
        <v>145000</v>
      </c>
      <c r="H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842500</v>
      </c>
      <c r="I8" s="27"/>
      <c r="J8" s="27"/>
    </row>
    <row r="9" spans="1:10" x14ac:dyDescent="0.4">
      <c r="A9" s="1">
        <v>44932.882638888892</v>
      </c>
      <c r="B9" t="s">
        <v>273</v>
      </c>
      <c r="C9" t="s">
        <v>7</v>
      </c>
      <c r="D9" t="s">
        <v>286</v>
      </c>
      <c r="E9" t="s">
        <v>57</v>
      </c>
      <c r="F9" t="s">
        <v>10</v>
      </c>
      <c r="G9" s="2">
        <v>305000</v>
      </c>
      <c r="H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537500</v>
      </c>
      <c r="I9" s="27"/>
      <c r="J9" s="27"/>
    </row>
    <row r="10" spans="1:10" x14ac:dyDescent="0.4">
      <c r="A10" s="1">
        <v>44933</v>
      </c>
      <c r="B10" t="s">
        <v>369</v>
      </c>
      <c r="C10" t="s">
        <v>7</v>
      </c>
      <c r="D10" t="s">
        <v>367</v>
      </c>
      <c r="E10" t="s">
        <v>233</v>
      </c>
      <c r="F10" t="s">
        <v>10</v>
      </c>
      <c r="G10" s="2">
        <v>250000</v>
      </c>
      <c r="H1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287500</v>
      </c>
      <c r="I10" s="27"/>
      <c r="J10" s="27"/>
    </row>
    <row r="11" spans="1:10" x14ac:dyDescent="0.4">
      <c r="A11" s="1">
        <v>44933.775000000001</v>
      </c>
      <c r="B11" t="s">
        <v>169</v>
      </c>
      <c r="C11" t="s">
        <v>7</v>
      </c>
      <c r="D11" t="s">
        <v>252</v>
      </c>
      <c r="E11" t="s">
        <v>142</v>
      </c>
      <c r="F11" t="s">
        <v>10</v>
      </c>
      <c r="G11" s="2">
        <v>60000</v>
      </c>
      <c r="H1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227500</v>
      </c>
      <c r="I11" s="27"/>
      <c r="J11" s="27"/>
    </row>
    <row r="12" spans="1:10" x14ac:dyDescent="0.4">
      <c r="A12" s="1">
        <v>44934</v>
      </c>
      <c r="B12" t="s">
        <v>251</v>
      </c>
      <c r="C12" t="s">
        <v>7</v>
      </c>
      <c r="D12" t="s">
        <v>250</v>
      </c>
      <c r="E12" t="s">
        <v>141</v>
      </c>
      <c r="F12" t="s">
        <v>10</v>
      </c>
      <c r="G12" s="2">
        <v>60000</v>
      </c>
      <c r="H1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167500</v>
      </c>
      <c r="I12" s="27"/>
      <c r="J12" s="27"/>
    </row>
    <row r="13" spans="1:10" x14ac:dyDescent="0.4">
      <c r="A13" s="1">
        <v>44943.588888888888</v>
      </c>
      <c r="B13" t="s">
        <v>275</v>
      </c>
      <c r="C13" t="s">
        <v>7</v>
      </c>
      <c r="D13" t="s">
        <v>367</v>
      </c>
      <c r="E13" t="s">
        <v>68</v>
      </c>
      <c r="F13" t="s">
        <v>10</v>
      </c>
      <c r="G13" s="2">
        <v>15000</v>
      </c>
      <c r="H1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152500</v>
      </c>
      <c r="I13" s="27"/>
      <c r="J13" s="27"/>
    </row>
    <row r="14" spans="1:10" x14ac:dyDescent="0.4">
      <c r="A14" s="1">
        <v>44945.333333333336</v>
      </c>
      <c r="B14" t="s">
        <v>291</v>
      </c>
      <c r="C14" t="s">
        <v>7</v>
      </c>
      <c r="D14" t="s">
        <v>287</v>
      </c>
      <c r="E14" t="s">
        <v>90</v>
      </c>
      <c r="F14" t="s">
        <v>10</v>
      </c>
      <c r="G14" s="2">
        <v>30000</v>
      </c>
      <c r="H1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122500</v>
      </c>
      <c r="I14" s="27"/>
      <c r="J14" s="27"/>
    </row>
    <row r="15" spans="1:10" x14ac:dyDescent="0.4">
      <c r="A15" s="1">
        <v>44946.630555555559</v>
      </c>
      <c r="B15" t="s">
        <v>292</v>
      </c>
      <c r="C15" t="s">
        <v>264</v>
      </c>
      <c r="D15" t="s">
        <v>7</v>
      </c>
      <c r="E15" t="s">
        <v>26</v>
      </c>
      <c r="F15" t="s">
        <v>9</v>
      </c>
      <c r="G15" s="2">
        <v>300000</v>
      </c>
      <c r="H1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422500</v>
      </c>
      <c r="I15" s="27"/>
      <c r="J15" s="27"/>
    </row>
    <row r="16" spans="1:10" x14ac:dyDescent="0.4">
      <c r="A16" s="1">
        <v>44949.006249999999</v>
      </c>
      <c r="B16" t="s">
        <v>270</v>
      </c>
      <c r="C16" t="s">
        <v>7</v>
      </c>
      <c r="D16" t="s">
        <v>7</v>
      </c>
      <c r="E16" t="s">
        <v>224</v>
      </c>
      <c r="F16" t="s">
        <v>10</v>
      </c>
      <c r="G16" s="2">
        <v>200000</v>
      </c>
      <c r="H1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222500</v>
      </c>
      <c r="I16" s="27"/>
      <c r="J16" s="27"/>
    </row>
    <row r="17" spans="1:10" x14ac:dyDescent="0.4">
      <c r="A17" s="1">
        <v>44950.388194444444</v>
      </c>
      <c r="B17" t="s">
        <v>300</v>
      </c>
      <c r="C17" t="s">
        <v>7</v>
      </c>
      <c r="D17" t="s">
        <v>7</v>
      </c>
      <c r="E17" t="s">
        <v>225</v>
      </c>
      <c r="F17" t="s">
        <v>10</v>
      </c>
      <c r="G17" s="2">
        <v>100000</v>
      </c>
      <c r="H1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122500</v>
      </c>
      <c r="I17" s="27"/>
      <c r="J17" s="27"/>
    </row>
    <row r="18" spans="1:10" x14ac:dyDescent="0.4">
      <c r="A18" s="1">
        <v>44950.38958333333</v>
      </c>
      <c r="B18" t="s">
        <v>301</v>
      </c>
      <c r="C18" t="s">
        <v>7</v>
      </c>
      <c r="D18" t="s">
        <v>7</v>
      </c>
      <c r="E18" t="s">
        <v>226</v>
      </c>
      <c r="F18" t="s">
        <v>10</v>
      </c>
      <c r="G18" s="2">
        <v>100000</v>
      </c>
      <c r="H1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22500</v>
      </c>
      <c r="I18" s="27"/>
      <c r="J18" s="27"/>
    </row>
    <row r="19" spans="1:10" x14ac:dyDescent="0.4">
      <c r="A19" s="1">
        <v>44951.006249999999</v>
      </c>
      <c r="B19" t="s">
        <v>276</v>
      </c>
      <c r="C19" t="s">
        <v>264</v>
      </c>
      <c r="D19" t="s">
        <v>7</v>
      </c>
      <c r="E19" t="s">
        <v>19</v>
      </c>
      <c r="F19" t="s">
        <v>9</v>
      </c>
      <c r="G19" s="2">
        <v>5000000</v>
      </c>
      <c r="H1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5022500</v>
      </c>
      <c r="I19" s="27"/>
      <c r="J19" s="27"/>
    </row>
    <row r="20" spans="1:10" x14ac:dyDescent="0.4">
      <c r="A20" s="1">
        <v>44951.182638888888</v>
      </c>
      <c r="B20" t="s">
        <v>302</v>
      </c>
      <c r="C20" t="s">
        <v>7</v>
      </c>
      <c r="D20" t="s">
        <v>7</v>
      </c>
      <c r="E20" t="s">
        <v>227</v>
      </c>
      <c r="F20" t="s">
        <v>10</v>
      </c>
      <c r="G20" s="2">
        <v>400000</v>
      </c>
      <c r="H2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4622500</v>
      </c>
      <c r="I20" s="27"/>
      <c r="J20" s="27"/>
    </row>
    <row r="21" spans="1:10" x14ac:dyDescent="0.4">
      <c r="A21" s="1">
        <v>44951.184027777781</v>
      </c>
      <c r="B21" t="s">
        <v>303</v>
      </c>
      <c r="C21" t="s">
        <v>7</v>
      </c>
      <c r="D21" t="s">
        <v>7</v>
      </c>
      <c r="E21" t="s">
        <v>228</v>
      </c>
      <c r="F21" t="s">
        <v>10</v>
      </c>
      <c r="G21" s="2">
        <v>400000</v>
      </c>
      <c r="H2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4222500</v>
      </c>
      <c r="I21" s="27"/>
      <c r="J21" s="27"/>
    </row>
    <row r="22" spans="1:10" x14ac:dyDescent="0.4">
      <c r="A22" s="1">
        <v>44952</v>
      </c>
      <c r="B22" t="s">
        <v>323</v>
      </c>
      <c r="C22" t="s">
        <v>7</v>
      </c>
      <c r="D22" t="s">
        <v>247</v>
      </c>
      <c r="E22" t="s">
        <v>137</v>
      </c>
      <c r="F22" t="s">
        <v>10</v>
      </c>
      <c r="G22" s="2">
        <v>900000</v>
      </c>
      <c r="H2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3322500</v>
      </c>
      <c r="I22" s="27"/>
      <c r="J22" s="27"/>
    </row>
    <row r="23" spans="1:10" x14ac:dyDescent="0.4">
      <c r="A23" s="1">
        <v>44952.238194444442</v>
      </c>
      <c r="B23" t="s">
        <v>304</v>
      </c>
      <c r="C23" t="s">
        <v>7</v>
      </c>
      <c r="D23" t="s">
        <v>7</v>
      </c>
      <c r="E23" t="s">
        <v>228</v>
      </c>
      <c r="F23" t="s">
        <v>10</v>
      </c>
      <c r="G23" s="2">
        <v>400000</v>
      </c>
      <c r="H2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2922500</v>
      </c>
      <c r="I23" s="27"/>
      <c r="J23" s="27"/>
    </row>
    <row r="24" spans="1:10" x14ac:dyDescent="0.4">
      <c r="A24" s="1">
        <v>44952.240277777775</v>
      </c>
      <c r="B24" t="s">
        <v>305</v>
      </c>
      <c r="C24" t="s">
        <v>7</v>
      </c>
      <c r="D24" t="s">
        <v>306</v>
      </c>
      <c r="E24" t="s">
        <v>268</v>
      </c>
      <c r="F24" t="s">
        <v>10</v>
      </c>
      <c r="G24" s="2">
        <v>1000000</v>
      </c>
      <c r="H2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1922500</v>
      </c>
      <c r="I24" s="27"/>
      <c r="J24" s="27"/>
    </row>
    <row r="25" spans="1:10" x14ac:dyDescent="0.4">
      <c r="A25" s="1">
        <v>44952.352777777778</v>
      </c>
      <c r="B25" t="s">
        <v>307</v>
      </c>
      <c r="C25" t="s">
        <v>7</v>
      </c>
      <c r="D25" t="s">
        <v>288</v>
      </c>
      <c r="E25" t="s">
        <v>177</v>
      </c>
      <c r="F25" t="s">
        <v>10</v>
      </c>
      <c r="G25" s="2">
        <v>25000</v>
      </c>
      <c r="H2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1897500</v>
      </c>
      <c r="I25" s="27"/>
      <c r="J25" s="27"/>
    </row>
    <row r="26" spans="1:10" x14ac:dyDescent="0.4">
      <c r="A26" s="1">
        <v>44952.354166666664</v>
      </c>
      <c r="B26" t="s">
        <v>308</v>
      </c>
      <c r="C26" t="s">
        <v>7</v>
      </c>
      <c r="D26" t="s">
        <v>288</v>
      </c>
      <c r="E26" t="s">
        <v>176</v>
      </c>
      <c r="F26" t="s">
        <v>10</v>
      </c>
      <c r="G26" s="2">
        <v>25000</v>
      </c>
      <c r="H2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1872500</v>
      </c>
      <c r="I26" s="27"/>
      <c r="J26" s="27"/>
    </row>
    <row r="27" spans="1:10" x14ac:dyDescent="0.4">
      <c r="A27" s="1">
        <v>44953.34097222222</v>
      </c>
      <c r="B27" t="s">
        <v>309</v>
      </c>
      <c r="C27" t="s">
        <v>7</v>
      </c>
      <c r="D27" t="s">
        <v>7</v>
      </c>
      <c r="E27" t="s">
        <v>230</v>
      </c>
      <c r="F27" t="s">
        <v>10</v>
      </c>
      <c r="G27" s="2">
        <v>400000</v>
      </c>
      <c r="H2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1472500</v>
      </c>
      <c r="I27" s="27"/>
      <c r="J27" s="27"/>
    </row>
    <row r="28" spans="1:10" x14ac:dyDescent="0.4">
      <c r="A28" s="1">
        <v>44953.342361111114</v>
      </c>
      <c r="B28" t="s">
        <v>310</v>
      </c>
      <c r="C28" t="s">
        <v>7</v>
      </c>
      <c r="D28" t="s">
        <v>311</v>
      </c>
      <c r="E28" t="s">
        <v>222</v>
      </c>
      <c r="F28" t="s">
        <v>10</v>
      </c>
      <c r="G28" s="2">
        <v>25000</v>
      </c>
      <c r="H2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1447500</v>
      </c>
      <c r="I28" s="27"/>
      <c r="J28" s="27"/>
    </row>
    <row r="29" spans="1:10" x14ac:dyDescent="0.4">
      <c r="A29" s="1">
        <v>44953.694444444445</v>
      </c>
      <c r="B29" t="s">
        <v>312</v>
      </c>
      <c r="C29" t="s">
        <v>264</v>
      </c>
      <c r="D29" t="s">
        <v>7</v>
      </c>
      <c r="E29" t="s">
        <v>121</v>
      </c>
      <c r="F29" t="s">
        <v>9</v>
      </c>
      <c r="G29" s="2">
        <v>150000</v>
      </c>
      <c r="H2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1597500</v>
      </c>
      <c r="I29" s="27"/>
      <c r="J29" s="27"/>
    </row>
    <row r="30" spans="1:10" x14ac:dyDescent="0.4">
      <c r="A30" s="1">
        <v>44954.229166666664</v>
      </c>
      <c r="B30" t="s">
        <v>277</v>
      </c>
      <c r="C30" t="s">
        <v>7</v>
      </c>
      <c r="D30" t="s">
        <v>367</v>
      </c>
      <c r="E30" t="s">
        <v>65</v>
      </c>
      <c r="F30" t="s">
        <v>10</v>
      </c>
      <c r="G30" s="2">
        <v>1000</v>
      </c>
      <c r="H3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1596500</v>
      </c>
      <c r="I30" s="27"/>
      <c r="J30" s="27"/>
    </row>
    <row r="31" spans="1:10" x14ac:dyDescent="0.4">
      <c r="A31" s="1">
        <v>44954.554166666669</v>
      </c>
      <c r="B31" t="s">
        <v>313</v>
      </c>
      <c r="C31" t="s">
        <v>7</v>
      </c>
      <c r="D31" t="s">
        <v>7</v>
      </c>
      <c r="E31" t="s">
        <v>89</v>
      </c>
      <c r="F31" t="s">
        <v>10</v>
      </c>
      <c r="G31" s="2">
        <v>100000</v>
      </c>
      <c r="H3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1496500</v>
      </c>
      <c r="I31" s="27"/>
      <c r="J31" s="27"/>
    </row>
    <row r="32" spans="1:10" x14ac:dyDescent="0.4">
      <c r="A32" s="1">
        <v>44955</v>
      </c>
      <c r="B32" t="s">
        <v>342</v>
      </c>
      <c r="C32" t="s">
        <v>7</v>
      </c>
      <c r="D32" t="s">
        <v>343</v>
      </c>
      <c r="E32" t="s">
        <v>48</v>
      </c>
      <c r="F32" t="s">
        <v>10</v>
      </c>
      <c r="G32" s="2">
        <v>50000</v>
      </c>
      <c r="H3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1446500</v>
      </c>
      <c r="I32" s="27"/>
      <c r="J32" s="27"/>
    </row>
    <row r="33" spans="1:10" x14ac:dyDescent="0.4">
      <c r="A33" s="1">
        <v>44957.591666666667</v>
      </c>
      <c r="B33" t="s">
        <v>292</v>
      </c>
      <c r="C33" t="s">
        <v>264</v>
      </c>
      <c r="D33" t="s">
        <v>7</v>
      </c>
      <c r="E33" t="s">
        <v>26</v>
      </c>
      <c r="F33" t="s">
        <v>9</v>
      </c>
      <c r="G33" s="2">
        <v>300000</v>
      </c>
      <c r="H3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1746500</v>
      </c>
      <c r="I33" s="27"/>
      <c r="J33" s="27"/>
    </row>
    <row r="34" spans="1:10" x14ac:dyDescent="0.4">
      <c r="A34" s="1">
        <v>44957.635416666664</v>
      </c>
      <c r="B34" t="s">
        <v>278</v>
      </c>
      <c r="C34" t="s">
        <v>367</v>
      </c>
      <c r="D34" t="s">
        <v>7</v>
      </c>
      <c r="E34" t="s">
        <v>27</v>
      </c>
      <c r="F34" t="s">
        <v>9</v>
      </c>
      <c r="G34" s="2">
        <v>400</v>
      </c>
      <c r="H3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1746900</v>
      </c>
      <c r="I34" s="27"/>
      <c r="J34" s="27"/>
    </row>
    <row r="35" spans="1:10" x14ac:dyDescent="0.4">
      <c r="A35" s="1">
        <v>44957.635416666664</v>
      </c>
      <c r="B35" t="s">
        <v>279</v>
      </c>
      <c r="C35" t="s">
        <v>7</v>
      </c>
      <c r="D35" t="s">
        <v>367</v>
      </c>
      <c r="E35" t="s">
        <v>69</v>
      </c>
      <c r="F35" t="s">
        <v>10</v>
      </c>
      <c r="G35" s="2">
        <v>100</v>
      </c>
      <c r="H3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1746800</v>
      </c>
      <c r="I35" s="27" t="s">
        <v>321</v>
      </c>
      <c r="J35" s="27"/>
    </row>
    <row r="36" spans="1:10" x14ac:dyDescent="0.4">
      <c r="A36" s="1">
        <v>44958</v>
      </c>
      <c r="B36" t="s">
        <v>346</v>
      </c>
      <c r="C36" t="s">
        <v>7</v>
      </c>
      <c r="D36" t="s">
        <v>347</v>
      </c>
      <c r="E36" t="s">
        <v>44</v>
      </c>
      <c r="F36" t="s">
        <v>10</v>
      </c>
      <c r="G36" s="2">
        <v>30000</v>
      </c>
      <c r="H3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1716800</v>
      </c>
      <c r="I36" s="27"/>
      <c r="J36" s="27"/>
    </row>
    <row r="37" spans="1:10" x14ac:dyDescent="0.4">
      <c r="A37" s="1">
        <v>44961.890277777777</v>
      </c>
      <c r="B37" t="s">
        <v>315</v>
      </c>
      <c r="C37" t="s">
        <v>316</v>
      </c>
      <c r="D37" t="s">
        <v>239</v>
      </c>
      <c r="E37" t="s">
        <v>239</v>
      </c>
      <c r="F37" t="s">
        <v>9</v>
      </c>
      <c r="G37" s="2">
        <v>200000</v>
      </c>
      <c r="H3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1916800</v>
      </c>
      <c r="I37" s="27"/>
      <c r="J37" s="27"/>
    </row>
    <row r="38" spans="1:10" x14ac:dyDescent="0.4">
      <c r="A38" s="1">
        <v>44962</v>
      </c>
      <c r="B38" t="s">
        <v>477</v>
      </c>
      <c r="C38" t="s">
        <v>7</v>
      </c>
      <c r="D38" t="s">
        <v>478</v>
      </c>
      <c r="E38" t="s">
        <v>45</v>
      </c>
      <c r="F38" t="s">
        <v>10</v>
      </c>
      <c r="G38" s="2">
        <v>100000</v>
      </c>
      <c r="H3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1816800</v>
      </c>
      <c r="I38" s="27"/>
      <c r="J38" s="27"/>
    </row>
    <row r="39" spans="1:10" x14ac:dyDescent="0.4">
      <c r="A39" s="1">
        <v>44962.618055555555</v>
      </c>
      <c r="B39" t="s">
        <v>251</v>
      </c>
      <c r="C39" t="s">
        <v>7</v>
      </c>
      <c r="D39" t="s">
        <v>250</v>
      </c>
      <c r="E39" t="s">
        <v>141</v>
      </c>
      <c r="F39" t="s">
        <v>10</v>
      </c>
      <c r="G39" s="2">
        <v>60000</v>
      </c>
      <c r="H3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1756800</v>
      </c>
      <c r="I39" s="27"/>
      <c r="J39" s="27"/>
    </row>
    <row r="40" spans="1:10" x14ac:dyDescent="0.4">
      <c r="A40" s="1">
        <v>44963.046527777777</v>
      </c>
      <c r="B40" t="s">
        <v>272</v>
      </c>
      <c r="C40" t="s">
        <v>7</v>
      </c>
      <c r="D40" t="s">
        <v>367</v>
      </c>
      <c r="E40" t="s">
        <v>65</v>
      </c>
      <c r="F40" t="s">
        <v>10</v>
      </c>
      <c r="G40" s="2">
        <v>10000</v>
      </c>
      <c r="H4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1746800</v>
      </c>
      <c r="I40" s="27"/>
      <c r="J40" s="27"/>
    </row>
    <row r="41" spans="1:10" x14ac:dyDescent="0.4">
      <c r="A41" s="1">
        <v>44963.7</v>
      </c>
      <c r="B41" t="s">
        <v>292</v>
      </c>
      <c r="C41" t="s">
        <v>264</v>
      </c>
      <c r="D41" t="s">
        <v>7</v>
      </c>
      <c r="E41" t="s">
        <v>26</v>
      </c>
      <c r="F41" t="s">
        <v>9</v>
      </c>
      <c r="G41" s="2">
        <v>340000</v>
      </c>
      <c r="H4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2086800</v>
      </c>
      <c r="I41" s="27"/>
      <c r="J41" s="27"/>
    </row>
    <row r="42" spans="1:10" x14ac:dyDescent="0.4">
      <c r="A42" s="1">
        <v>44964</v>
      </c>
      <c r="B42" t="s">
        <v>369</v>
      </c>
      <c r="C42" t="s">
        <v>7</v>
      </c>
      <c r="D42" t="s">
        <v>367</v>
      </c>
      <c r="E42" t="s">
        <v>233</v>
      </c>
      <c r="F42" t="s">
        <v>10</v>
      </c>
      <c r="G42" s="2">
        <v>260000</v>
      </c>
      <c r="H4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1826800</v>
      </c>
      <c r="I42" s="27"/>
      <c r="J42" s="27"/>
    </row>
    <row r="43" spans="1:10" x14ac:dyDescent="0.4">
      <c r="A43" s="1">
        <v>44965.633333333331</v>
      </c>
      <c r="B43" t="s">
        <v>280</v>
      </c>
      <c r="C43" t="s">
        <v>7</v>
      </c>
      <c r="D43" t="s">
        <v>367</v>
      </c>
      <c r="E43" t="s">
        <v>65</v>
      </c>
      <c r="F43" t="s">
        <v>10</v>
      </c>
      <c r="G43" s="2">
        <v>5500</v>
      </c>
      <c r="H4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1821300</v>
      </c>
      <c r="I43" s="27"/>
      <c r="J43" s="27"/>
    </row>
    <row r="44" spans="1:10" x14ac:dyDescent="0.4">
      <c r="A44" s="1">
        <v>44972.616666666669</v>
      </c>
      <c r="B44" t="s">
        <v>292</v>
      </c>
      <c r="C44" t="s">
        <v>264</v>
      </c>
      <c r="D44" t="s">
        <v>7</v>
      </c>
      <c r="E44" t="s">
        <v>26</v>
      </c>
      <c r="F44" t="s">
        <v>9</v>
      </c>
      <c r="G44" s="2">
        <v>500000</v>
      </c>
      <c r="H4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2321300</v>
      </c>
      <c r="I44" s="27"/>
      <c r="J44" s="27"/>
    </row>
    <row r="45" spans="1:10" x14ac:dyDescent="0.4">
      <c r="A45" s="1">
        <v>44976.493750000001</v>
      </c>
      <c r="B45" t="s">
        <v>274</v>
      </c>
      <c r="C45" t="s">
        <v>7</v>
      </c>
      <c r="D45" t="s">
        <v>252</v>
      </c>
      <c r="E45" t="s">
        <v>142</v>
      </c>
      <c r="F45" t="s">
        <v>10</v>
      </c>
      <c r="G45" s="2">
        <v>15000</v>
      </c>
      <c r="H4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2306300</v>
      </c>
      <c r="I45" s="27"/>
      <c r="J45" s="27"/>
    </row>
    <row r="46" spans="1:10" x14ac:dyDescent="0.4">
      <c r="A46" s="1">
        <v>44981.422222222223</v>
      </c>
      <c r="B46" t="s">
        <v>317</v>
      </c>
      <c r="C46" t="s">
        <v>264</v>
      </c>
      <c r="D46" t="s">
        <v>7</v>
      </c>
      <c r="E46" t="s">
        <v>19</v>
      </c>
      <c r="F46" t="s">
        <v>9</v>
      </c>
      <c r="G46" s="2">
        <v>5000000</v>
      </c>
      <c r="H46" s="26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7306300</v>
      </c>
      <c r="I46" s="27"/>
      <c r="J46" s="27"/>
    </row>
    <row r="47" spans="1:10" x14ac:dyDescent="0.4">
      <c r="A47" s="1">
        <v>44981.454861111109</v>
      </c>
      <c r="B47" t="s">
        <v>292</v>
      </c>
      <c r="C47" t="s">
        <v>264</v>
      </c>
      <c r="D47" t="s">
        <v>7</v>
      </c>
      <c r="E47" t="s">
        <v>26</v>
      </c>
      <c r="F47" t="s">
        <v>9</v>
      </c>
      <c r="G47" s="2">
        <v>300000</v>
      </c>
      <c r="H4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7606300</v>
      </c>
      <c r="I47" s="27"/>
      <c r="J47" s="27"/>
    </row>
    <row r="48" spans="1:10" x14ac:dyDescent="0.4">
      <c r="A48" s="1">
        <v>44982.4375</v>
      </c>
      <c r="B48" t="s">
        <v>309</v>
      </c>
      <c r="C48" t="s">
        <v>7</v>
      </c>
      <c r="D48" t="s">
        <v>7</v>
      </c>
      <c r="E48" t="s">
        <v>230</v>
      </c>
      <c r="F48" t="s">
        <v>10</v>
      </c>
      <c r="G48" s="2">
        <v>350000</v>
      </c>
      <c r="H4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7256300</v>
      </c>
      <c r="I48" s="27"/>
      <c r="J48" s="27"/>
    </row>
    <row r="49" spans="1:10" x14ac:dyDescent="0.4">
      <c r="A49" s="1">
        <v>44982.438888888886</v>
      </c>
      <c r="B49" t="s">
        <v>322</v>
      </c>
      <c r="C49" t="s">
        <v>7</v>
      </c>
      <c r="D49" t="s">
        <v>7</v>
      </c>
      <c r="E49" t="s">
        <v>231</v>
      </c>
      <c r="F49" t="s">
        <v>10</v>
      </c>
      <c r="G49" s="2">
        <v>250000</v>
      </c>
      <c r="H4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7006300</v>
      </c>
      <c r="I49" s="27"/>
      <c r="J49" s="27"/>
    </row>
    <row r="50" spans="1:10" x14ac:dyDescent="0.4">
      <c r="A50" s="1">
        <v>44982.65</v>
      </c>
      <c r="B50" t="s">
        <v>89</v>
      </c>
      <c r="C50" t="s">
        <v>7</v>
      </c>
      <c r="D50" t="s">
        <v>7</v>
      </c>
      <c r="E50" t="s">
        <v>89</v>
      </c>
      <c r="F50" t="s">
        <v>10</v>
      </c>
      <c r="G50" s="2">
        <v>500000</v>
      </c>
      <c r="H5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6506300</v>
      </c>
      <c r="I50" s="27"/>
      <c r="J50" s="27"/>
    </row>
    <row r="51" spans="1:10" x14ac:dyDescent="0.4">
      <c r="A51" s="1">
        <v>44982.82708333333</v>
      </c>
      <c r="B51" t="s">
        <v>325</v>
      </c>
      <c r="C51" t="s">
        <v>7</v>
      </c>
      <c r="D51" t="s">
        <v>288</v>
      </c>
      <c r="E51" t="s">
        <v>176</v>
      </c>
      <c r="F51" t="s">
        <v>10</v>
      </c>
      <c r="G51" s="2">
        <v>50000</v>
      </c>
      <c r="H5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6456300</v>
      </c>
      <c r="I51" s="27"/>
      <c r="J51" s="27"/>
    </row>
    <row r="52" spans="1:10" x14ac:dyDescent="0.4">
      <c r="A52" s="1">
        <v>44983.456250000003</v>
      </c>
      <c r="B52" t="s">
        <v>323</v>
      </c>
      <c r="C52" t="s">
        <v>7</v>
      </c>
      <c r="D52" t="s">
        <v>247</v>
      </c>
      <c r="E52" t="s">
        <v>137</v>
      </c>
      <c r="F52" t="s">
        <v>10</v>
      </c>
      <c r="G52" s="2">
        <v>850000</v>
      </c>
      <c r="H5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5606300</v>
      </c>
      <c r="I52" s="27"/>
      <c r="J52" s="27"/>
    </row>
    <row r="53" spans="1:10" x14ac:dyDescent="0.4">
      <c r="A53" s="1">
        <v>44983.510416666664</v>
      </c>
      <c r="B53" t="s">
        <v>324</v>
      </c>
      <c r="C53" t="s">
        <v>7</v>
      </c>
      <c r="D53" t="s">
        <v>311</v>
      </c>
      <c r="E53" t="s">
        <v>222</v>
      </c>
      <c r="F53" t="s">
        <v>10</v>
      </c>
      <c r="G53" s="2">
        <v>25000</v>
      </c>
      <c r="H5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5581300</v>
      </c>
      <c r="I53" s="27"/>
      <c r="J53" s="27"/>
    </row>
    <row r="54" spans="1:10" x14ac:dyDescent="0.4">
      <c r="A54" s="1">
        <v>44985</v>
      </c>
      <c r="B54" t="s">
        <v>251</v>
      </c>
      <c r="C54" t="s">
        <v>7</v>
      </c>
      <c r="D54" t="s">
        <v>250</v>
      </c>
      <c r="E54" t="s">
        <v>141</v>
      </c>
      <c r="F54" t="s">
        <v>10</v>
      </c>
      <c r="G54" s="2">
        <v>60000</v>
      </c>
      <c r="H5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5521300</v>
      </c>
      <c r="I54" s="27"/>
      <c r="J54" s="27"/>
    </row>
    <row r="55" spans="1:10" x14ac:dyDescent="0.4">
      <c r="A55" s="1">
        <v>44985</v>
      </c>
      <c r="B55" t="s">
        <v>342</v>
      </c>
      <c r="C55" t="s">
        <v>7</v>
      </c>
      <c r="D55" t="s">
        <v>343</v>
      </c>
      <c r="E55" t="s">
        <v>48</v>
      </c>
      <c r="F55" t="s">
        <v>10</v>
      </c>
      <c r="G55" s="2">
        <v>50000</v>
      </c>
      <c r="H5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5471300</v>
      </c>
      <c r="I55" s="27"/>
      <c r="J55" s="27"/>
    </row>
    <row r="56" spans="1:10" x14ac:dyDescent="0.4">
      <c r="A56" s="1">
        <v>44985.331250000003</v>
      </c>
      <c r="B56" t="s">
        <v>305</v>
      </c>
      <c r="C56" t="s">
        <v>7</v>
      </c>
      <c r="D56" t="s">
        <v>306</v>
      </c>
      <c r="E56" t="s">
        <v>268</v>
      </c>
      <c r="F56" t="s">
        <v>10</v>
      </c>
      <c r="G56" s="2">
        <v>1000000</v>
      </c>
      <c r="H5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4471300</v>
      </c>
      <c r="I56" s="27"/>
      <c r="J56" s="27"/>
    </row>
    <row r="57" spans="1:10" x14ac:dyDescent="0.4">
      <c r="A57" s="1">
        <v>44985.609027777777</v>
      </c>
      <c r="B57" t="s">
        <v>349</v>
      </c>
      <c r="C57" t="s">
        <v>7</v>
      </c>
      <c r="D57" t="s">
        <v>367</v>
      </c>
      <c r="E57" t="s">
        <v>65</v>
      </c>
      <c r="F57" t="s">
        <v>10</v>
      </c>
      <c r="G57" s="2">
        <v>2500</v>
      </c>
      <c r="H5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4468800</v>
      </c>
      <c r="I57" s="27"/>
      <c r="J57" s="27"/>
    </row>
    <row r="58" spans="1:10" x14ac:dyDescent="0.4">
      <c r="A58" s="1">
        <v>44985.65</v>
      </c>
      <c r="B58" t="s">
        <v>351</v>
      </c>
      <c r="C58" t="s">
        <v>7</v>
      </c>
      <c r="D58" t="s">
        <v>7</v>
      </c>
      <c r="E58" t="s">
        <v>93</v>
      </c>
      <c r="F58" t="s">
        <v>10</v>
      </c>
      <c r="G58" s="2">
        <v>1000000</v>
      </c>
      <c r="H5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3468800</v>
      </c>
      <c r="I58" s="27"/>
      <c r="J58" s="27"/>
    </row>
    <row r="59" spans="1:10" x14ac:dyDescent="0.4">
      <c r="A59" s="1">
        <v>44985.760416666664</v>
      </c>
      <c r="B59" t="s">
        <v>278</v>
      </c>
      <c r="C59" t="s">
        <v>367</v>
      </c>
      <c r="D59" t="s">
        <v>7</v>
      </c>
      <c r="E59" t="s">
        <v>27</v>
      </c>
      <c r="F59" t="s">
        <v>9</v>
      </c>
      <c r="G59" s="2">
        <v>500</v>
      </c>
      <c r="H5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3469300</v>
      </c>
      <c r="I59" s="27"/>
      <c r="J59" s="27"/>
    </row>
    <row r="60" spans="1:10" x14ac:dyDescent="0.4">
      <c r="A60" s="1">
        <v>44985.760416666664</v>
      </c>
      <c r="B60" t="s">
        <v>279</v>
      </c>
      <c r="C60" t="s">
        <v>7</v>
      </c>
      <c r="D60" t="s">
        <v>367</v>
      </c>
      <c r="E60" t="s">
        <v>69</v>
      </c>
      <c r="F60" t="s">
        <v>10</v>
      </c>
      <c r="G60" s="2">
        <v>200</v>
      </c>
      <c r="H6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3469100</v>
      </c>
      <c r="I60" s="27" t="s">
        <v>321</v>
      </c>
      <c r="J60" s="27"/>
    </row>
    <row r="61" spans="1:10" x14ac:dyDescent="0.4">
      <c r="A61" s="1">
        <v>44986.379861111112</v>
      </c>
      <c r="B61" t="s">
        <v>346</v>
      </c>
      <c r="C61" t="s">
        <v>7</v>
      </c>
      <c r="D61" t="s">
        <v>347</v>
      </c>
      <c r="E61" t="s">
        <v>44</v>
      </c>
      <c r="F61" t="s">
        <v>10</v>
      </c>
      <c r="G61" s="2">
        <v>40000</v>
      </c>
      <c r="H6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3429100</v>
      </c>
      <c r="I61" s="27"/>
      <c r="J61" s="27"/>
    </row>
    <row r="62" spans="1:10" x14ac:dyDescent="0.4">
      <c r="A62" s="1">
        <v>44989.361805555556</v>
      </c>
      <c r="B62" t="s">
        <v>327</v>
      </c>
      <c r="C62" t="s">
        <v>7</v>
      </c>
      <c r="D62" t="s">
        <v>328</v>
      </c>
      <c r="E62" t="s">
        <v>57</v>
      </c>
      <c r="F62" t="s">
        <v>10</v>
      </c>
      <c r="G62" s="2">
        <v>300000</v>
      </c>
      <c r="H6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3129100</v>
      </c>
      <c r="I62" s="27"/>
      <c r="J62" s="27"/>
    </row>
    <row r="63" spans="1:10" x14ac:dyDescent="0.4">
      <c r="A63" s="1">
        <v>44990</v>
      </c>
      <c r="B63" t="s">
        <v>477</v>
      </c>
      <c r="C63" t="s">
        <v>7</v>
      </c>
      <c r="D63" t="s">
        <v>478</v>
      </c>
      <c r="E63" t="s">
        <v>45</v>
      </c>
      <c r="F63" t="s">
        <v>10</v>
      </c>
      <c r="G63" s="2">
        <v>100000</v>
      </c>
      <c r="H6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3029100</v>
      </c>
      <c r="I63" s="27"/>
      <c r="J63" s="27"/>
    </row>
    <row r="64" spans="1:10" x14ac:dyDescent="0.4">
      <c r="A64" s="1">
        <v>44991.04583333333</v>
      </c>
      <c r="B64" t="s">
        <v>272</v>
      </c>
      <c r="C64" t="s">
        <v>7</v>
      </c>
      <c r="D64" t="s">
        <v>367</v>
      </c>
      <c r="E64" t="s">
        <v>65</v>
      </c>
      <c r="F64" t="s">
        <v>10</v>
      </c>
      <c r="G64" s="2">
        <v>10000</v>
      </c>
      <c r="H6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3019100</v>
      </c>
      <c r="I64" s="27"/>
      <c r="J64" s="27"/>
    </row>
    <row r="65" spans="1:10" x14ac:dyDescent="0.4">
      <c r="A65" s="1">
        <v>44991.996527777781</v>
      </c>
      <c r="B65" t="s">
        <v>274</v>
      </c>
      <c r="C65" t="s">
        <v>7</v>
      </c>
      <c r="D65" t="s">
        <v>252</v>
      </c>
      <c r="E65" t="s">
        <v>142</v>
      </c>
      <c r="F65" t="s">
        <v>10</v>
      </c>
      <c r="G65" s="2">
        <v>10000</v>
      </c>
      <c r="H6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3009100</v>
      </c>
      <c r="I65" s="27"/>
      <c r="J65" s="27"/>
    </row>
    <row r="66" spans="1:10" x14ac:dyDescent="0.4">
      <c r="A66" s="1">
        <v>44992</v>
      </c>
      <c r="B66" t="s">
        <v>369</v>
      </c>
      <c r="C66" t="s">
        <v>7</v>
      </c>
      <c r="D66" t="s">
        <v>367</v>
      </c>
      <c r="E66" t="s">
        <v>233</v>
      </c>
      <c r="F66" t="s">
        <v>10</v>
      </c>
      <c r="G66" s="2">
        <v>260000</v>
      </c>
      <c r="H6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2749100</v>
      </c>
      <c r="I66" s="27"/>
      <c r="J66" s="27"/>
    </row>
    <row r="67" spans="1:10" x14ac:dyDescent="0.4">
      <c r="A67" s="1">
        <v>44993.677777777775</v>
      </c>
      <c r="B67" t="s">
        <v>282</v>
      </c>
      <c r="C67" t="s">
        <v>7</v>
      </c>
      <c r="D67" t="s">
        <v>367</v>
      </c>
      <c r="E67" t="s">
        <v>65</v>
      </c>
      <c r="F67" t="s">
        <v>10</v>
      </c>
      <c r="G67" s="2">
        <v>5500</v>
      </c>
      <c r="H6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2743600</v>
      </c>
      <c r="I67" s="27"/>
      <c r="J67" s="27"/>
    </row>
    <row r="68" spans="1:10" x14ac:dyDescent="0.4">
      <c r="A68" s="1">
        <v>44994.445833333331</v>
      </c>
      <c r="B68" t="s">
        <v>292</v>
      </c>
      <c r="C68" t="s">
        <v>264</v>
      </c>
      <c r="D68" t="s">
        <v>7</v>
      </c>
      <c r="E68" t="s">
        <v>26</v>
      </c>
      <c r="F68" t="s">
        <v>9</v>
      </c>
      <c r="G68" s="2">
        <v>134800</v>
      </c>
      <c r="H6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2878400</v>
      </c>
      <c r="I68" s="27"/>
      <c r="J68" s="27"/>
    </row>
    <row r="69" spans="1:10" x14ac:dyDescent="0.4">
      <c r="A69" s="1">
        <v>44995.376388888886</v>
      </c>
      <c r="B69" t="s">
        <v>292</v>
      </c>
      <c r="C69" t="s">
        <v>264</v>
      </c>
      <c r="D69" t="s">
        <v>7</v>
      </c>
      <c r="E69" t="s">
        <v>26</v>
      </c>
      <c r="F69" t="s">
        <v>9</v>
      </c>
      <c r="G69" s="2">
        <v>212000</v>
      </c>
      <c r="H6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3090400</v>
      </c>
      <c r="I69" s="27"/>
      <c r="J69" s="27"/>
    </row>
    <row r="70" spans="1:10" x14ac:dyDescent="0.4">
      <c r="A70" s="1">
        <v>44996.48333333333</v>
      </c>
      <c r="B70" t="s">
        <v>277</v>
      </c>
      <c r="C70" t="s">
        <v>7</v>
      </c>
      <c r="D70" t="s">
        <v>367</v>
      </c>
      <c r="E70" t="s">
        <v>65</v>
      </c>
      <c r="F70" t="s">
        <v>10</v>
      </c>
      <c r="G70" s="2">
        <v>1000</v>
      </c>
      <c r="H7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3089400</v>
      </c>
      <c r="I70" s="27"/>
      <c r="J70" s="27"/>
    </row>
    <row r="71" spans="1:10" x14ac:dyDescent="0.4">
      <c r="A71" s="1">
        <v>44996.57916666667</v>
      </c>
      <c r="B71" t="s">
        <v>89</v>
      </c>
      <c r="C71" t="s">
        <v>7</v>
      </c>
      <c r="D71" t="s">
        <v>7</v>
      </c>
      <c r="E71" t="s">
        <v>89</v>
      </c>
      <c r="F71" t="s">
        <v>10</v>
      </c>
      <c r="G71" s="2">
        <v>100000</v>
      </c>
      <c r="H7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2989400</v>
      </c>
      <c r="I71" s="27"/>
      <c r="J71" s="27"/>
    </row>
    <row r="72" spans="1:10" x14ac:dyDescent="0.4">
      <c r="A72" s="1">
        <v>44996.627083333333</v>
      </c>
      <c r="B72" t="s">
        <v>274</v>
      </c>
      <c r="C72" t="s">
        <v>7</v>
      </c>
      <c r="D72" t="s">
        <v>252</v>
      </c>
      <c r="E72" t="s">
        <v>142</v>
      </c>
      <c r="F72" t="s">
        <v>10</v>
      </c>
      <c r="G72" s="2">
        <v>10000</v>
      </c>
      <c r="H7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2979400</v>
      </c>
      <c r="I72" s="27"/>
      <c r="J72" s="27"/>
    </row>
    <row r="73" spans="1:10" x14ac:dyDescent="0.4">
      <c r="A73" s="1">
        <v>44997.706250000003</v>
      </c>
      <c r="B73" t="s">
        <v>329</v>
      </c>
      <c r="C73" t="s">
        <v>330</v>
      </c>
      <c r="D73" t="s">
        <v>7</v>
      </c>
      <c r="E73" t="s">
        <v>40</v>
      </c>
      <c r="F73" t="s">
        <v>9</v>
      </c>
      <c r="G73" s="2">
        <v>1500000</v>
      </c>
      <c r="H7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4479400</v>
      </c>
      <c r="I73" s="27"/>
      <c r="J73" s="27"/>
    </row>
    <row r="74" spans="1:10" x14ac:dyDescent="0.4">
      <c r="A74" s="1">
        <v>44998.815972222219</v>
      </c>
      <c r="B74" t="s">
        <v>260</v>
      </c>
      <c r="C74" t="s">
        <v>7</v>
      </c>
      <c r="D74" t="s">
        <v>133</v>
      </c>
      <c r="E74" t="s">
        <v>72</v>
      </c>
      <c r="F74" t="s">
        <v>10</v>
      </c>
      <c r="G74" s="2">
        <v>19000</v>
      </c>
      <c r="H7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4460400</v>
      </c>
      <c r="I74" s="27"/>
      <c r="J74" s="27"/>
    </row>
    <row r="75" spans="1:10" x14ac:dyDescent="0.4">
      <c r="A75" s="1">
        <v>45000.368750000001</v>
      </c>
      <c r="B75" t="s">
        <v>333</v>
      </c>
      <c r="C75" t="s">
        <v>7</v>
      </c>
      <c r="D75" t="s">
        <v>289</v>
      </c>
      <c r="E75" t="s">
        <v>88</v>
      </c>
      <c r="F75" t="s">
        <v>10</v>
      </c>
      <c r="G75" s="2">
        <v>26286</v>
      </c>
      <c r="H7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4434114</v>
      </c>
      <c r="I75" s="27"/>
      <c r="J75" s="27"/>
    </row>
    <row r="76" spans="1:10" x14ac:dyDescent="0.4">
      <c r="A76" s="1">
        <v>45000.368750000001</v>
      </c>
      <c r="B76" t="s">
        <v>331</v>
      </c>
      <c r="C76" t="s">
        <v>7</v>
      </c>
      <c r="D76" t="s">
        <v>289</v>
      </c>
      <c r="E76" t="s">
        <v>106</v>
      </c>
      <c r="F76" t="s">
        <v>10</v>
      </c>
      <c r="G76" s="2">
        <v>1000000</v>
      </c>
      <c r="H7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3434114</v>
      </c>
      <c r="I76" s="27"/>
      <c r="J76" s="27"/>
    </row>
    <row r="77" spans="1:10" x14ac:dyDescent="0.4">
      <c r="A77" s="1">
        <v>45000.368750000001</v>
      </c>
      <c r="B77" t="s">
        <v>332</v>
      </c>
      <c r="C77" t="s">
        <v>7</v>
      </c>
      <c r="D77" t="s">
        <v>289</v>
      </c>
      <c r="E77" t="s">
        <v>202</v>
      </c>
      <c r="F77" t="s">
        <v>10</v>
      </c>
      <c r="G77" s="2">
        <v>4743</v>
      </c>
      <c r="H7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3429371</v>
      </c>
      <c r="I77" s="27"/>
      <c r="J77" s="27"/>
    </row>
    <row r="78" spans="1:10" x14ac:dyDescent="0.4">
      <c r="A78" s="1">
        <v>45000.438888888886</v>
      </c>
      <c r="B78" t="s">
        <v>292</v>
      </c>
      <c r="C78" t="s">
        <v>264</v>
      </c>
      <c r="D78" t="s">
        <v>7</v>
      </c>
      <c r="E78" t="s">
        <v>26</v>
      </c>
      <c r="F78" t="s">
        <v>9</v>
      </c>
      <c r="G78" s="2">
        <v>126500</v>
      </c>
      <c r="H7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3555871</v>
      </c>
      <c r="I78" s="27"/>
      <c r="J78" s="27"/>
    </row>
    <row r="79" spans="1:10" x14ac:dyDescent="0.4">
      <c r="A79" s="1">
        <v>45000.691666666666</v>
      </c>
      <c r="B79" t="s">
        <v>350</v>
      </c>
      <c r="C79" t="s">
        <v>7</v>
      </c>
      <c r="D79" t="s">
        <v>367</v>
      </c>
      <c r="E79" t="s">
        <v>65</v>
      </c>
      <c r="F79" t="s">
        <v>10</v>
      </c>
      <c r="G79" s="2">
        <v>2500</v>
      </c>
      <c r="H7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3553371</v>
      </c>
      <c r="I79" s="27"/>
      <c r="J79" s="27"/>
    </row>
    <row r="80" spans="1:10" x14ac:dyDescent="0.4">
      <c r="A80" s="1">
        <v>45000.869444444441</v>
      </c>
      <c r="B80" t="s">
        <v>274</v>
      </c>
      <c r="C80" t="s">
        <v>7</v>
      </c>
      <c r="D80" t="s">
        <v>252</v>
      </c>
      <c r="E80" t="s">
        <v>142</v>
      </c>
      <c r="F80" t="s">
        <v>10</v>
      </c>
      <c r="G80" s="2">
        <v>10000</v>
      </c>
      <c r="H8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3543371</v>
      </c>
      <c r="I80" s="27"/>
      <c r="J80" s="27"/>
    </row>
    <row r="81" spans="1:10" x14ac:dyDescent="0.4">
      <c r="A81" s="1">
        <v>45002.727777777778</v>
      </c>
      <c r="B81" t="s">
        <v>292</v>
      </c>
      <c r="C81" t="s">
        <v>264</v>
      </c>
      <c r="D81" t="s">
        <v>7</v>
      </c>
      <c r="E81" t="s">
        <v>26</v>
      </c>
      <c r="F81" t="s">
        <v>9</v>
      </c>
      <c r="G81" s="2">
        <v>120000</v>
      </c>
      <c r="H8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3663371</v>
      </c>
      <c r="I81" s="27"/>
      <c r="J81" s="27"/>
    </row>
    <row r="82" spans="1:10" x14ac:dyDescent="0.4">
      <c r="A82" s="1">
        <v>45005</v>
      </c>
      <c r="B82" t="s">
        <v>334</v>
      </c>
      <c r="C82" t="s">
        <v>7</v>
      </c>
      <c r="D82" t="s">
        <v>335</v>
      </c>
      <c r="E82" t="s">
        <v>120</v>
      </c>
      <c r="F82" t="s">
        <v>10</v>
      </c>
      <c r="G82" s="2">
        <v>185000</v>
      </c>
      <c r="H8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3478371</v>
      </c>
      <c r="I82" s="27"/>
      <c r="J82" s="27"/>
    </row>
    <row r="83" spans="1:10" x14ac:dyDescent="0.4">
      <c r="A83" s="1">
        <v>45005.193055555559</v>
      </c>
      <c r="B83" t="s">
        <v>336</v>
      </c>
      <c r="C83" t="s">
        <v>7</v>
      </c>
      <c r="D83" t="s">
        <v>328</v>
      </c>
      <c r="E83" t="s">
        <v>57</v>
      </c>
      <c r="F83" t="s">
        <v>10</v>
      </c>
      <c r="G83" s="2">
        <v>200000</v>
      </c>
      <c r="H8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3278371</v>
      </c>
      <c r="I83" s="27"/>
      <c r="J83" s="27"/>
    </row>
    <row r="84" spans="1:10" x14ac:dyDescent="0.4">
      <c r="A84" s="1">
        <v>45008.752083333333</v>
      </c>
      <c r="B84" t="s">
        <v>337</v>
      </c>
      <c r="C84" t="s">
        <v>7</v>
      </c>
      <c r="D84" t="s">
        <v>335</v>
      </c>
      <c r="E84" t="s">
        <v>120</v>
      </c>
      <c r="F84" t="s">
        <v>10</v>
      </c>
      <c r="G84" s="2">
        <v>110000</v>
      </c>
      <c r="H8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3168371</v>
      </c>
      <c r="I84" s="27"/>
      <c r="J84" s="27"/>
    </row>
    <row r="85" spans="1:10" x14ac:dyDescent="0.4">
      <c r="A85" s="1">
        <v>45009.001388888886</v>
      </c>
      <c r="B85" t="s">
        <v>338</v>
      </c>
      <c r="C85" t="s">
        <v>264</v>
      </c>
      <c r="D85" t="s">
        <v>7</v>
      </c>
      <c r="E85" t="s">
        <v>19</v>
      </c>
      <c r="F85" t="s">
        <v>9</v>
      </c>
      <c r="G85" s="2">
        <v>5000000</v>
      </c>
      <c r="H8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8168371</v>
      </c>
      <c r="I85" s="27"/>
      <c r="J85" s="27"/>
    </row>
    <row r="86" spans="1:10" x14ac:dyDescent="0.4">
      <c r="A86" s="1">
        <v>45009.186111111114</v>
      </c>
      <c r="B86" t="s">
        <v>270</v>
      </c>
      <c r="C86" t="s">
        <v>7</v>
      </c>
      <c r="D86" t="s">
        <v>7</v>
      </c>
      <c r="E86" t="s">
        <v>224</v>
      </c>
      <c r="F86" t="s">
        <v>10</v>
      </c>
      <c r="G86" s="2">
        <v>500000</v>
      </c>
      <c r="H8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7668371</v>
      </c>
      <c r="I86" s="27"/>
      <c r="J86" s="27"/>
    </row>
    <row r="87" spans="1:10" x14ac:dyDescent="0.4">
      <c r="A87" s="1">
        <v>45010.009027777778</v>
      </c>
      <c r="B87" t="s">
        <v>305</v>
      </c>
      <c r="C87" t="s">
        <v>7</v>
      </c>
      <c r="D87" t="s">
        <v>306</v>
      </c>
      <c r="E87" t="s">
        <v>268</v>
      </c>
      <c r="F87" t="s">
        <v>10</v>
      </c>
      <c r="G87" s="2">
        <v>1000000</v>
      </c>
      <c r="H8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6668371</v>
      </c>
      <c r="I87" s="27"/>
      <c r="J87" s="27"/>
    </row>
    <row r="88" spans="1:10" x14ac:dyDescent="0.4">
      <c r="A88" s="1">
        <v>45010.009722222225</v>
      </c>
      <c r="B88" t="s">
        <v>339</v>
      </c>
      <c r="C88" t="s">
        <v>7</v>
      </c>
      <c r="D88" t="s">
        <v>340</v>
      </c>
      <c r="E88" t="s">
        <v>142</v>
      </c>
      <c r="F88" t="s">
        <v>10</v>
      </c>
      <c r="G88" s="2">
        <v>50000</v>
      </c>
      <c r="H8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6618371</v>
      </c>
      <c r="I88" s="27"/>
      <c r="J88" s="27"/>
    </row>
    <row r="89" spans="1:10" x14ac:dyDescent="0.4">
      <c r="A89" s="1">
        <v>45010.010416666664</v>
      </c>
      <c r="B89" t="s">
        <v>274</v>
      </c>
      <c r="C89" t="s">
        <v>7</v>
      </c>
      <c r="D89" t="s">
        <v>341</v>
      </c>
      <c r="E89" t="s">
        <v>142</v>
      </c>
      <c r="F89" t="s">
        <v>10</v>
      </c>
      <c r="G89" s="2">
        <v>30000</v>
      </c>
      <c r="H8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6588371</v>
      </c>
      <c r="I89" s="27"/>
      <c r="J89" s="27"/>
    </row>
    <row r="90" spans="1:10" x14ac:dyDescent="0.4">
      <c r="A90" s="1">
        <v>45010.012499999997</v>
      </c>
      <c r="B90" t="s">
        <v>300</v>
      </c>
      <c r="C90" t="s">
        <v>7</v>
      </c>
      <c r="D90" t="s">
        <v>7</v>
      </c>
      <c r="E90" t="s">
        <v>225</v>
      </c>
      <c r="F90" t="s">
        <v>10</v>
      </c>
      <c r="G90" s="2">
        <v>400000</v>
      </c>
      <c r="H9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6188371</v>
      </c>
      <c r="I90" s="27"/>
      <c r="J90" s="27"/>
    </row>
    <row r="91" spans="1:10" x14ac:dyDescent="0.4">
      <c r="A91" s="1">
        <v>45010.559027777781</v>
      </c>
      <c r="B91" t="s">
        <v>277</v>
      </c>
      <c r="C91" t="s">
        <v>7</v>
      </c>
      <c r="D91" t="s">
        <v>367</v>
      </c>
      <c r="E91" t="s">
        <v>65</v>
      </c>
      <c r="F91" t="s">
        <v>10</v>
      </c>
      <c r="G91" s="2">
        <v>1000</v>
      </c>
      <c r="H9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6187371</v>
      </c>
      <c r="I91" s="27"/>
      <c r="J91" s="27"/>
    </row>
    <row r="92" spans="1:10" x14ac:dyDescent="0.4">
      <c r="A92" s="1">
        <v>45011</v>
      </c>
      <c r="B92" t="s">
        <v>323</v>
      </c>
      <c r="C92" t="s">
        <v>7</v>
      </c>
      <c r="D92" t="s">
        <v>247</v>
      </c>
      <c r="E92" t="s">
        <v>137</v>
      </c>
      <c r="F92" t="s">
        <v>10</v>
      </c>
      <c r="G92" s="2">
        <v>950000</v>
      </c>
      <c r="H9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5237371</v>
      </c>
      <c r="I92" s="27"/>
      <c r="J92" s="27"/>
    </row>
    <row r="93" spans="1:10" x14ac:dyDescent="0.4">
      <c r="A93" s="1">
        <v>45011.047222222223</v>
      </c>
      <c r="B93" t="s">
        <v>301</v>
      </c>
      <c r="C93" t="s">
        <v>7</v>
      </c>
      <c r="D93" t="s">
        <v>7</v>
      </c>
      <c r="E93" t="s">
        <v>226</v>
      </c>
      <c r="F93" t="s">
        <v>10</v>
      </c>
      <c r="G93" s="2">
        <v>400000</v>
      </c>
      <c r="H9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4837371</v>
      </c>
      <c r="I93" s="27"/>
      <c r="J93" s="27"/>
    </row>
    <row r="94" spans="1:10" x14ac:dyDescent="0.4">
      <c r="A94" s="1">
        <v>45011.04791666667</v>
      </c>
      <c r="B94" t="s">
        <v>302</v>
      </c>
      <c r="C94" t="s">
        <v>7</v>
      </c>
      <c r="D94" t="s">
        <v>7</v>
      </c>
      <c r="E94" t="s">
        <v>227</v>
      </c>
      <c r="F94" t="s">
        <v>10</v>
      </c>
      <c r="G94" s="2">
        <v>300000</v>
      </c>
      <c r="H9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4537371</v>
      </c>
      <c r="I94" s="27"/>
      <c r="J94" s="27"/>
    </row>
    <row r="95" spans="1:10" x14ac:dyDescent="0.4">
      <c r="A95" s="1">
        <v>45012.165277777778</v>
      </c>
      <c r="B95" t="s">
        <v>303</v>
      </c>
      <c r="C95" t="s">
        <v>7</v>
      </c>
      <c r="D95" t="s">
        <v>7</v>
      </c>
      <c r="E95" t="s">
        <v>228</v>
      </c>
      <c r="F95" t="s">
        <v>10</v>
      </c>
      <c r="G95" s="2">
        <v>350000</v>
      </c>
      <c r="H9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4187371</v>
      </c>
      <c r="I95" s="27"/>
      <c r="J95" s="27"/>
    </row>
    <row r="96" spans="1:10" x14ac:dyDescent="0.4">
      <c r="A96" s="1">
        <v>45013</v>
      </c>
      <c r="B96" t="s">
        <v>351</v>
      </c>
      <c r="C96" t="s">
        <v>7</v>
      </c>
      <c r="D96" t="s">
        <v>7</v>
      </c>
      <c r="E96" t="s">
        <v>93</v>
      </c>
      <c r="F96" t="s">
        <v>10</v>
      </c>
      <c r="G96" s="2">
        <v>300000</v>
      </c>
      <c r="H9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3887371</v>
      </c>
      <c r="I96" s="27"/>
      <c r="J96" s="27"/>
    </row>
    <row r="97" spans="1:10" x14ac:dyDescent="0.4">
      <c r="A97" s="1">
        <v>45013.165972222225</v>
      </c>
      <c r="B97" t="s">
        <v>304</v>
      </c>
      <c r="C97" t="s">
        <v>7</v>
      </c>
      <c r="D97" t="s">
        <v>7</v>
      </c>
      <c r="E97" t="s">
        <v>229</v>
      </c>
      <c r="F97" t="s">
        <v>10</v>
      </c>
      <c r="G97" s="2">
        <v>200000</v>
      </c>
      <c r="H9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3687371</v>
      </c>
      <c r="I97" s="27"/>
      <c r="J97" s="27"/>
    </row>
    <row r="98" spans="1:10" x14ac:dyDescent="0.4">
      <c r="A98" s="1">
        <v>45013.166666666664</v>
      </c>
      <c r="B98" t="s">
        <v>309</v>
      </c>
      <c r="C98" t="s">
        <v>7</v>
      </c>
      <c r="D98" t="s">
        <v>7</v>
      </c>
      <c r="E98" t="s">
        <v>230</v>
      </c>
      <c r="F98" t="s">
        <v>10</v>
      </c>
      <c r="G98" s="2">
        <v>250000</v>
      </c>
      <c r="H9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3437371</v>
      </c>
      <c r="I98" s="27"/>
      <c r="J98" s="27"/>
    </row>
    <row r="99" spans="1:10" x14ac:dyDescent="0.4">
      <c r="A99" s="1">
        <v>45013.460416666669</v>
      </c>
      <c r="B99" t="s">
        <v>292</v>
      </c>
      <c r="C99" t="s">
        <v>264</v>
      </c>
      <c r="D99" t="s">
        <v>7</v>
      </c>
      <c r="E99" t="s">
        <v>26</v>
      </c>
      <c r="F99" t="s">
        <v>9</v>
      </c>
      <c r="G99" s="2">
        <v>150000</v>
      </c>
      <c r="H9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3587371</v>
      </c>
      <c r="I99" s="27"/>
      <c r="J99" s="27"/>
    </row>
    <row r="100" spans="1:10" x14ac:dyDescent="0.4">
      <c r="A100" s="1">
        <v>45014.183333333334</v>
      </c>
      <c r="B100" t="s">
        <v>342</v>
      </c>
      <c r="C100" t="s">
        <v>7</v>
      </c>
      <c r="D100" t="s">
        <v>343</v>
      </c>
      <c r="E100" t="s">
        <v>48</v>
      </c>
      <c r="F100" t="s">
        <v>10</v>
      </c>
      <c r="G100" s="2">
        <v>50000</v>
      </c>
      <c r="H10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3537371</v>
      </c>
      <c r="I100" s="27"/>
      <c r="J100" s="27"/>
    </row>
    <row r="101" spans="1:10" x14ac:dyDescent="0.4">
      <c r="A101" s="1">
        <v>45014.185416666667</v>
      </c>
      <c r="B101" t="s">
        <v>322</v>
      </c>
      <c r="C101" t="s">
        <v>7</v>
      </c>
      <c r="D101" t="s">
        <v>7</v>
      </c>
      <c r="E101" t="s">
        <v>231</v>
      </c>
      <c r="F101" t="s">
        <v>10</v>
      </c>
      <c r="G101" s="2">
        <v>300000</v>
      </c>
      <c r="H10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3237371</v>
      </c>
      <c r="I101" s="27"/>
      <c r="J101" s="27"/>
    </row>
    <row r="102" spans="1:10" x14ac:dyDescent="0.4">
      <c r="A102" s="1">
        <v>45015.32916666667</v>
      </c>
      <c r="B102" t="s">
        <v>324</v>
      </c>
      <c r="C102" t="s">
        <v>7</v>
      </c>
      <c r="D102" t="s">
        <v>311</v>
      </c>
      <c r="E102" t="s">
        <v>222</v>
      </c>
      <c r="F102" t="s">
        <v>10</v>
      </c>
      <c r="G102" s="2">
        <v>25000</v>
      </c>
      <c r="H10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3212371</v>
      </c>
      <c r="I102" s="27"/>
      <c r="J102" s="27"/>
    </row>
    <row r="103" spans="1:10" x14ac:dyDescent="0.4">
      <c r="A103" s="1">
        <v>45015.334027777775</v>
      </c>
      <c r="B103" t="s">
        <v>307</v>
      </c>
      <c r="C103" t="s">
        <v>7</v>
      </c>
      <c r="D103" t="s">
        <v>288</v>
      </c>
      <c r="E103" t="s">
        <v>177</v>
      </c>
      <c r="F103" t="s">
        <v>10</v>
      </c>
      <c r="G103" s="2">
        <v>25000</v>
      </c>
      <c r="H10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3187371</v>
      </c>
      <c r="I103" s="27"/>
      <c r="J103" s="27"/>
    </row>
    <row r="104" spans="1:10" x14ac:dyDescent="0.4">
      <c r="A104" s="1">
        <v>45015.334722222222</v>
      </c>
      <c r="B104" t="s">
        <v>308</v>
      </c>
      <c r="C104" t="s">
        <v>7</v>
      </c>
      <c r="D104" t="s">
        <v>288</v>
      </c>
      <c r="E104" t="s">
        <v>176</v>
      </c>
      <c r="F104" t="s">
        <v>10</v>
      </c>
      <c r="G104" s="2">
        <v>25000</v>
      </c>
      <c r="H10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3162371</v>
      </c>
      <c r="I104" s="27"/>
      <c r="J104" s="27"/>
    </row>
    <row r="105" spans="1:10" x14ac:dyDescent="0.4">
      <c r="A105" s="1">
        <v>45015.540277777778</v>
      </c>
      <c r="B105" t="s">
        <v>292</v>
      </c>
      <c r="C105" t="s">
        <v>264</v>
      </c>
      <c r="D105" t="s">
        <v>7</v>
      </c>
      <c r="E105" t="s">
        <v>26</v>
      </c>
      <c r="F105" t="s">
        <v>9</v>
      </c>
      <c r="G105" s="2">
        <v>230000</v>
      </c>
      <c r="H10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3392371</v>
      </c>
      <c r="I105" s="27"/>
      <c r="J105" s="27"/>
    </row>
    <row r="106" spans="1:10" x14ac:dyDescent="0.4">
      <c r="A106" s="1">
        <v>45015.819444444445</v>
      </c>
      <c r="B106" t="s">
        <v>322</v>
      </c>
      <c r="C106" t="s">
        <v>7</v>
      </c>
      <c r="D106" t="s">
        <v>7</v>
      </c>
      <c r="E106" t="s">
        <v>231</v>
      </c>
      <c r="F106" t="s">
        <v>10</v>
      </c>
      <c r="G106" s="2">
        <v>300000</v>
      </c>
      <c r="H10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3092371</v>
      </c>
      <c r="I106" s="27"/>
      <c r="J106" s="27"/>
    </row>
    <row r="107" spans="1:10" x14ac:dyDescent="0.4">
      <c r="A107" s="1">
        <v>45016</v>
      </c>
      <c r="B107" t="s">
        <v>251</v>
      </c>
      <c r="C107" t="s">
        <v>7</v>
      </c>
      <c r="D107" t="s">
        <v>250</v>
      </c>
      <c r="E107" t="s">
        <v>141</v>
      </c>
      <c r="F107" t="s">
        <v>10</v>
      </c>
      <c r="G107" s="2">
        <v>40000</v>
      </c>
      <c r="H10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3052371</v>
      </c>
      <c r="I107" s="27"/>
      <c r="J107" s="27"/>
    </row>
    <row r="108" spans="1:10" x14ac:dyDescent="0.4">
      <c r="A108" s="1">
        <v>45016.686805555553</v>
      </c>
      <c r="B108" t="s">
        <v>278</v>
      </c>
      <c r="C108" t="s">
        <v>367</v>
      </c>
      <c r="D108" t="s">
        <v>7</v>
      </c>
      <c r="E108" t="s">
        <v>27</v>
      </c>
      <c r="F108" t="s">
        <v>9</v>
      </c>
      <c r="G108" s="2">
        <v>600</v>
      </c>
      <c r="H10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3052971</v>
      </c>
      <c r="I108" s="27"/>
      <c r="J108" s="27"/>
    </row>
    <row r="109" spans="1:10" x14ac:dyDescent="0.4">
      <c r="A109" s="1">
        <v>45016.686805555553</v>
      </c>
      <c r="B109" t="s">
        <v>279</v>
      </c>
      <c r="C109" t="s">
        <v>7</v>
      </c>
      <c r="D109" t="s">
        <v>367</v>
      </c>
      <c r="E109" t="s">
        <v>69</v>
      </c>
      <c r="F109" t="s">
        <v>10</v>
      </c>
      <c r="G109" s="2">
        <v>300</v>
      </c>
      <c r="H10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3052671</v>
      </c>
      <c r="I109" s="27" t="s">
        <v>321</v>
      </c>
      <c r="J109" s="27"/>
    </row>
    <row r="110" spans="1:10" x14ac:dyDescent="0.4">
      <c r="A110" s="1">
        <v>45017.381249999999</v>
      </c>
      <c r="B110" t="s">
        <v>346</v>
      </c>
      <c r="C110" t="s">
        <v>7</v>
      </c>
      <c r="D110" t="s">
        <v>347</v>
      </c>
      <c r="E110" t="s">
        <v>44</v>
      </c>
      <c r="F110" t="s">
        <v>10</v>
      </c>
      <c r="G110" s="2">
        <v>68350</v>
      </c>
      <c r="H11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2984321</v>
      </c>
      <c r="I110" s="27"/>
      <c r="J110" s="27"/>
    </row>
    <row r="111" spans="1:10" x14ac:dyDescent="0.4">
      <c r="A111" s="1">
        <v>45018.501388888886</v>
      </c>
      <c r="B111" t="s">
        <v>89</v>
      </c>
      <c r="C111" t="s">
        <v>7</v>
      </c>
      <c r="D111" t="s">
        <v>7</v>
      </c>
      <c r="E111" t="s">
        <v>89</v>
      </c>
      <c r="F111" t="s">
        <v>10</v>
      </c>
      <c r="G111" s="2">
        <v>100000</v>
      </c>
      <c r="H11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2884321</v>
      </c>
      <c r="I111" s="27"/>
      <c r="J111" s="27"/>
    </row>
    <row r="112" spans="1:10" x14ac:dyDescent="0.4">
      <c r="A112" s="1">
        <v>45019.387499999997</v>
      </c>
      <c r="B112" t="s">
        <v>344</v>
      </c>
      <c r="C112" t="s">
        <v>7</v>
      </c>
      <c r="D112" t="s">
        <v>7</v>
      </c>
      <c r="E112" t="s">
        <v>231</v>
      </c>
      <c r="F112" t="s">
        <v>9</v>
      </c>
      <c r="G112" s="2">
        <v>400000</v>
      </c>
      <c r="H11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3284321</v>
      </c>
      <c r="I112" s="27"/>
      <c r="J112" s="27"/>
    </row>
    <row r="113" spans="1:10" x14ac:dyDescent="0.4">
      <c r="A113" s="1">
        <v>45019.731249999997</v>
      </c>
      <c r="B113" t="s">
        <v>283</v>
      </c>
      <c r="C113" t="s">
        <v>7</v>
      </c>
      <c r="D113" t="s">
        <v>348</v>
      </c>
      <c r="E113" t="s">
        <v>72</v>
      </c>
      <c r="F113" t="s">
        <v>10</v>
      </c>
      <c r="G113" s="2">
        <v>50000</v>
      </c>
      <c r="H11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3234321</v>
      </c>
      <c r="I113" s="27"/>
      <c r="J113" s="27"/>
    </row>
    <row r="114" spans="1:10" x14ac:dyDescent="0.4">
      <c r="A114" s="1">
        <v>45021</v>
      </c>
      <c r="B114" t="s">
        <v>477</v>
      </c>
      <c r="C114" t="s">
        <v>7</v>
      </c>
      <c r="D114" t="s">
        <v>478</v>
      </c>
      <c r="E114" t="s">
        <v>45</v>
      </c>
      <c r="F114" t="s">
        <v>10</v>
      </c>
      <c r="G114" s="2">
        <v>100000</v>
      </c>
      <c r="H11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3134321</v>
      </c>
      <c r="I114" s="27"/>
      <c r="J114" s="27"/>
    </row>
    <row r="115" spans="1:10" x14ac:dyDescent="0.4">
      <c r="A115" s="1">
        <v>45022</v>
      </c>
      <c r="B115" t="s">
        <v>272</v>
      </c>
      <c r="C115" t="s">
        <v>7</v>
      </c>
      <c r="D115" t="s">
        <v>367</v>
      </c>
      <c r="E115" t="s">
        <v>65</v>
      </c>
      <c r="F115" t="s">
        <v>10</v>
      </c>
      <c r="G115" s="2">
        <v>10000</v>
      </c>
      <c r="H11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3124321</v>
      </c>
      <c r="I115" s="27"/>
      <c r="J115" s="27"/>
    </row>
    <row r="116" spans="1:10" x14ac:dyDescent="0.4">
      <c r="A116" s="1">
        <v>45022</v>
      </c>
      <c r="B116" t="s">
        <v>270</v>
      </c>
      <c r="C116" t="s">
        <v>7</v>
      </c>
      <c r="D116" t="s">
        <v>7</v>
      </c>
      <c r="E116" t="s">
        <v>224</v>
      </c>
      <c r="F116" t="s">
        <v>10</v>
      </c>
      <c r="G116" s="2">
        <v>350000</v>
      </c>
      <c r="H11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2774321</v>
      </c>
      <c r="I116" s="27"/>
      <c r="J116" s="27"/>
    </row>
    <row r="117" spans="1:10" x14ac:dyDescent="0.4">
      <c r="A117" s="1">
        <v>45022.002083333333</v>
      </c>
      <c r="B117" t="s">
        <v>22</v>
      </c>
      <c r="C117" t="s">
        <v>264</v>
      </c>
      <c r="D117" t="s">
        <v>7</v>
      </c>
      <c r="E117" t="s">
        <v>22</v>
      </c>
      <c r="F117" t="s">
        <v>9</v>
      </c>
      <c r="G117" s="2">
        <v>5000000</v>
      </c>
      <c r="H11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7774321</v>
      </c>
      <c r="I117" s="27"/>
      <c r="J117" s="27"/>
    </row>
    <row r="118" spans="1:10" x14ac:dyDescent="0.4">
      <c r="A118" s="1">
        <v>45022.672222222223</v>
      </c>
      <c r="B118" t="s">
        <v>292</v>
      </c>
      <c r="C118" t="s">
        <v>264</v>
      </c>
      <c r="D118" t="s">
        <v>7</v>
      </c>
      <c r="E118" t="s">
        <v>26</v>
      </c>
      <c r="F118" t="s">
        <v>9</v>
      </c>
      <c r="G118" s="2">
        <v>130000</v>
      </c>
      <c r="H118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7904321</v>
      </c>
      <c r="I118" s="27"/>
      <c r="J118" s="27"/>
    </row>
    <row r="119" spans="1:10" x14ac:dyDescent="0.4">
      <c r="A119" s="1">
        <v>45022.845833333333</v>
      </c>
      <c r="B119" t="s">
        <v>281</v>
      </c>
      <c r="C119" t="s">
        <v>7</v>
      </c>
      <c r="D119" t="s">
        <v>367</v>
      </c>
      <c r="E119" t="s">
        <v>68</v>
      </c>
      <c r="F119" t="s">
        <v>10</v>
      </c>
      <c r="G119" s="2">
        <v>2500</v>
      </c>
      <c r="H119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7901821</v>
      </c>
      <c r="I119" s="27"/>
      <c r="J119" s="27"/>
    </row>
    <row r="120" spans="1:10" x14ac:dyDescent="0.4">
      <c r="A120" s="1">
        <v>45022.845833333333</v>
      </c>
      <c r="B120" t="s">
        <v>270</v>
      </c>
      <c r="C120" t="s">
        <v>7</v>
      </c>
      <c r="D120" t="s">
        <v>7</v>
      </c>
      <c r="E120" t="s">
        <v>224</v>
      </c>
      <c r="F120" t="s">
        <v>10</v>
      </c>
      <c r="G120" s="2">
        <v>340000</v>
      </c>
      <c r="H120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7561821</v>
      </c>
      <c r="I120" s="27"/>
      <c r="J120" s="27"/>
    </row>
    <row r="121" spans="1:10" x14ac:dyDescent="0.4">
      <c r="A121" s="1">
        <v>45022.847222222219</v>
      </c>
      <c r="B121" t="s">
        <v>300</v>
      </c>
      <c r="C121" t="s">
        <v>7</v>
      </c>
      <c r="D121" t="s">
        <v>7</v>
      </c>
      <c r="E121" t="s">
        <v>225</v>
      </c>
      <c r="F121" t="s">
        <v>10</v>
      </c>
      <c r="G121" s="2">
        <v>540000</v>
      </c>
      <c r="H121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7021821</v>
      </c>
      <c r="I121" s="27"/>
      <c r="J121" s="27"/>
    </row>
    <row r="122" spans="1:10" x14ac:dyDescent="0.4">
      <c r="A122" s="1">
        <v>45022.848611111112</v>
      </c>
      <c r="B122" t="s">
        <v>281</v>
      </c>
      <c r="C122" t="s">
        <v>7</v>
      </c>
      <c r="D122" t="s">
        <v>367</v>
      </c>
      <c r="E122" t="s">
        <v>68</v>
      </c>
      <c r="F122" t="s">
        <v>10</v>
      </c>
      <c r="G122" s="2">
        <v>2500</v>
      </c>
      <c r="H122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7019321</v>
      </c>
      <c r="I122" s="27"/>
      <c r="J122" s="27"/>
    </row>
    <row r="123" spans="1:10" x14ac:dyDescent="0.4">
      <c r="A123" s="1">
        <v>45022.848611111112</v>
      </c>
      <c r="B123" t="s">
        <v>301</v>
      </c>
      <c r="C123" t="s">
        <v>7</v>
      </c>
      <c r="D123" t="s">
        <v>7</v>
      </c>
      <c r="E123" t="s">
        <v>226</v>
      </c>
      <c r="F123" t="s">
        <v>10</v>
      </c>
      <c r="G123" s="2">
        <v>630000</v>
      </c>
      <c r="H123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6389321</v>
      </c>
      <c r="I123" s="27"/>
      <c r="J123" s="27"/>
    </row>
    <row r="124" spans="1:10" x14ac:dyDescent="0.4">
      <c r="A124" s="1">
        <v>45023</v>
      </c>
      <c r="B124" t="s">
        <v>245</v>
      </c>
      <c r="C124" t="s">
        <v>7</v>
      </c>
      <c r="D124" t="s">
        <v>246</v>
      </c>
      <c r="E124" t="s">
        <v>72</v>
      </c>
      <c r="F124" t="s">
        <v>10</v>
      </c>
      <c r="G124" s="2">
        <v>30000</v>
      </c>
      <c r="H124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6359321</v>
      </c>
      <c r="I124" s="27"/>
      <c r="J124" s="27"/>
    </row>
    <row r="125" spans="1:10" x14ac:dyDescent="0.4">
      <c r="A125" s="1">
        <v>45023</v>
      </c>
      <c r="B125" t="s">
        <v>369</v>
      </c>
      <c r="C125" t="s">
        <v>7</v>
      </c>
      <c r="D125" t="s">
        <v>367</v>
      </c>
      <c r="E125" t="s">
        <v>233</v>
      </c>
      <c r="F125" t="s">
        <v>10</v>
      </c>
      <c r="G125" s="2">
        <v>260000</v>
      </c>
      <c r="H125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6099321</v>
      </c>
      <c r="I125" s="27"/>
      <c r="J125" s="27"/>
    </row>
    <row r="126" spans="1:10" x14ac:dyDescent="0.4">
      <c r="A126" s="1">
        <v>45024</v>
      </c>
      <c r="B126" t="s">
        <v>352</v>
      </c>
      <c r="C126" t="s">
        <v>7</v>
      </c>
      <c r="D126" t="s">
        <v>353</v>
      </c>
      <c r="E126" t="s">
        <v>215</v>
      </c>
      <c r="F126" t="s">
        <v>10</v>
      </c>
      <c r="G126" s="2">
        <v>100000</v>
      </c>
      <c r="H126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5999321</v>
      </c>
      <c r="I126" s="27"/>
      <c r="J126" s="27"/>
    </row>
    <row r="127" spans="1:10" x14ac:dyDescent="0.4">
      <c r="A127" s="1">
        <v>45025</v>
      </c>
      <c r="B127" t="s">
        <v>260</v>
      </c>
      <c r="C127" t="s">
        <v>7</v>
      </c>
      <c r="D127" t="s">
        <v>486</v>
      </c>
      <c r="E127" t="s">
        <v>72</v>
      </c>
      <c r="F127" t="s">
        <v>10</v>
      </c>
      <c r="G127" s="2">
        <v>20000</v>
      </c>
      <c r="H127" s="2">
        <f ca="1">IF(ISNUMBER(OFFSET(TabelTBank0001[[#This Row],[Saldo]],-1,0)),(IF(TabelTBank0001[[#This Row],[Jenis Transaksi]]="Debet",OFFSET(TabelTBank0001[[#This Row],[Saldo]],-1,0)-TabelTBank0001[[#This Row],[Jumlah Transaksi]],IF(TabelTBank0001[[#This Row],[Jenis Transaksi]]="Kredit",OFFSET(TabelTBank0001[[#This Row],[Saldo]],-1,0)+TabelTBank0001[[#This Row],[Jumlah Transaksi]],"ERROR"))),TabelTBank0001[[#This Row],[Jumlah Transaksi]])</f>
        <v>5979321</v>
      </c>
      <c r="I127" s="27"/>
      <c r="J127" s="27"/>
    </row>
  </sheetData>
  <phoneticPr fontId="2" type="noConversion"/>
  <conditionalFormatting sqref="A2:A127">
    <cfRule type="colorScale" priority="17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7">
    <cfRule type="containsText" dxfId="73" priority="10" operator="containsText" text="Kredit">
      <formula>NOT(ISERROR(SEARCH("Kredit",F2)))</formula>
    </cfRule>
    <cfRule type="containsText" dxfId="72" priority="11" operator="containsText" text="Debet">
      <formula>NOT(ISERROR(SEARCH("Debet",F2)))</formula>
    </cfRule>
  </conditionalFormatting>
  <conditionalFormatting sqref="H2:H127">
    <cfRule type="duplicateValues" dxfId="71" priority="17312"/>
    <cfRule type="colorScale" priority="173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EF2D21-DF59-46DE-8285-64A27CED64CA}">
          <x14:formula1>
            <xm:f>TabelReferensi!$A$2:$A$3</xm:f>
          </x14:formula1>
          <xm:sqref>F2:F127</xm:sqref>
        </x14:dataValidation>
        <x14:dataValidation type="list" allowBlank="1" showInputMessage="1" showErrorMessage="1" xr:uid="{AF1E5A9F-9FD2-486C-8AC4-BA5CD28C49F6}">
          <x14:formula1>
            <xm:f>COA!$A$2:$A$139</xm:f>
          </x14:formula1>
          <xm:sqref>E2:E127</xm:sqref>
        </x14:dataValidation>
        <x14:dataValidation type="list" allowBlank="1" xr:uid="{666E0151-CC17-4934-841C-385456F28FBA}">
          <x14:formula1>
            <xm:f>Entitas!$A$2:$A$45</xm:f>
          </x14:formula1>
          <xm:sqref>C2:D127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4243-98D0-49E0-A2E3-058DCED95DF9}">
  <sheetPr codeName="Lembar4"/>
  <dimension ref="A1:J11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F2" sqref="F2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69140625" bestFit="1" customWidth="1"/>
    <col min="5" max="5" width="28.53515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293</v>
      </c>
      <c r="C2" t="s">
        <v>7</v>
      </c>
      <c r="D2" t="s">
        <v>7</v>
      </c>
      <c r="E2" t="s">
        <v>151</v>
      </c>
      <c r="F2" t="s">
        <v>9</v>
      </c>
      <c r="G2" s="2">
        <v>2000000</v>
      </c>
      <c r="H2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2000000</v>
      </c>
      <c r="I2" s="27"/>
      <c r="J2" s="27"/>
    </row>
    <row r="3" spans="1:10" x14ac:dyDescent="0.4">
      <c r="A3" s="1">
        <v>44949.006249999999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200000</v>
      </c>
      <c r="H3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2200000</v>
      </c>
      <c r="I3" s="27" t="s">
        <v>321</v>
      </c>
      <c r="J3" s="27"/>
    </row>
    <row r="4" spans="1:10" x14ac:dyDescent="0.4">
      <c r="A4" s="1">
        <v>44964</v>
      </c>
      <c r="B4" t="s">
        <v>370</v>
      </c>
      <c r="C4" t="s">
        <v>7</v>
      </c>
      <c r="D4" t="s">
        <v>371</v>
      </c>
      <c r="E4" t="s">
        <v>234</v>
      </c>
      <c r="F4" t="s">
        <v>10</v>
      </c>
      <c r="G4" s="2">
        <v>5000</v>
      </c>
      <c r="H4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2195000</v>
      </c>
      <c r="I4" s="27" t="s">
        <v>321</v>
      </c>
      <c r="J4" s="27"/>
    </row>
    <row r="5" spans="1:10" x14ac:dyDescent="0.4">
      <c r="A5" s="1">
        <v>44992</v>
      </c>
      <c r="B5" t="s">
        <v>370</v>
      </c>
      <c r="C5" t="s">
        <v>7</v>
      </c>
      <c r="D5" t="s">
        <v>371</v>
      </c>
      <c r="E5" t="s">
        <v>234</v>
      </c>
      <c r="F5" t="s">
        <v>10</v>
      </c>
      <c r="G5" s="2">
        <v>5000</v>
      </c>
      <c r="H5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2190000</v>
      </c>
      <c r="I5" s="27"/>
      <c r="J5" s="27"/>
    </row>
    <row r="6" spans="1:10" x14ac:dyDescent="0.4">
      <c r="A6" s="1">
        <v>45009.186111111114</v>
      </c>
      <c r="B6" t="s">
        <v>270</v>
      </c>
      <c r="C6" t="s">
        <v>7</v>
      </c>
      <c r="D6" t="s">
        <v>7</v>
      </c>
      <c r="E6" t="s">
        <v>223</v>
      </c>
      <c r="F6" t="s">
        <v>9</v>
      </c>
      <c r="G6" s="2">
        <v>500000</v>
      </c>
      <c r="H6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2690000</v>
      </c>
      <c r="I6" s="27"/>
      <c r="J6" s="27"/>
    </row>
    <row r="7" spans="1:10" x14ac:dyDescent="0.4">
      <c r="A7" s="1">
        <v>45013</v>
      </c>
      <c r="B7" t="s">
        <v>351</v>
      </c>
      <c r="C7" t="s">
        <v>7</v>
      </c>
      <c r="D7" t="s">
        <v>7</v>
      </c>
      <c r="E7" t="s">
        <v>93</v>
      </c>
      <c r="F7" t="s">
        <v>10</v>
      </c>
      <c r="G7" s="2">
        <v>500000</v>
      </c>
      <c r="H7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2190000</v>
      </c>
      <c r="I7" s="27" t="s">
        <v>321</v>
      </c>
      <c r="J7" s="27"/>
    </row>
    <row r="8" spans="1:10" x14ac:dyDescent="0.4">
      <c r="A8" s="1">
        <v>45022</v>
      </c>
      <c r="B8" t="s">
        <v>365</v>
      </c>
      <c r="C8" t="s">
        <v>7</v>
      </c>
      <c r="D8" t="s">
        <v>247</v>
      </c>
      <c r="E8" t="s">
        <v>137</v>
      </c>
      <c r="F8" t="s">
        <v>10</v>
      </c>
      <c r="G8" s="2">
        <v>400000</v>
      </c>
      <c r="H8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1790000</v>
      </c>
      <c r="I8" s="27"/>
      <c r="J8" s="27"/>
    </row>
    <row r="9" spans="1:10" x14ac:dyDescent="0.4">
      <c r="A9" s="1">
        <v>45022</v>
      </c>
      <c r="B9" t="s">
        <v>271</v>
      </c>
      <c r="C9" t="s">
        <v>7</v>
      </c>
      <c r="D9" t="s">
        <v>7</v>
      </c>
      <c r="E9" t="s">
        <v>223</v>
      </c>
      <c r="F9" t="s">
        <v>9</v>
      </c>
      <c r="G9" s="2">
        <v>350000</v>
      </c>
      <c r="H9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2140000</v>
      </c>
      <c r="I9" s="27"/>
      <c r="J9" s="27"/>
    </row>
    <row r="10" spans="1:10" x14ac:dyDescent="0.4">
      <c r="A10" s="1">
        <v>45022.845833333333</v>
      </c>
      <c r="B10" t="s">
        <v>270</v>
      </c>
      <c r="C10" t="s">
        <v>7</v>
      </c>
      <c r="D10" t="s">
        <v>7</v>
      </c>
      <c r="E10" t="s">
        <v>223</v>
      </c>
      <c r="F10" t="s">
        <v>9</v>
      </c>
      <c r="G10" s="2">
        <v>340000</v>
      </c>
      <c r="H10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2480000</v>
      </c>
      <c r="I10" s="27"/>
      <c r="J10" s="27"/>
    </row>
    <row r="11" spans="1:10" x14ac:dyDescent="0.4">
      <c r="A11" s="1">
        <v>45023</v>
      </c>
      <c r="B11" t="s">
        <v>370</v>
      </c>
      <c r="C11" t="s">
        <v>7</v>
      </c>
      <c r="D11" t="s">
        <v>371</v>
      </c>
      <c r="E11" t="s">
        <v>234</v>
      </c>
      <c r="F11" t="s">
        <v>10</v>
      </c>
      <c r="G11" s="2">
        <v>25000</v>
      </c>
      <c r="H11" s="2">
        <f ca="1">IF(ISNUMBER(OFFSET(TabelTBank0002[[#This Row],[Saldo]],-1,0)),(IF(TabelTBank0002[[#This Row],[Jenis Transaksi]]="Debet",OFFSET(TabelTBank0002[[#This Row],[Saldo]],-1,0)-TabelTBank0002[[#This Row],[Jumlah Transaksi]],IF(TabelTBank0002[[#This Row],[Jenis Transaksi]]="Kredit",OFFSET(TabelTBank0002[[#This Row],[Saldo]],-1,0)+TabelTBank0002[[#This Row],[Jumlah Transaksi]],"ERROR"))),TabelTBank0002[[#This Row],[Jumlah Transaksi]])</f>
        <v>2455000</v>
      </c>
      <c r="I11" s="27"/>
      <c r="J11" s="27"/>
    </row>
  </sheetData>
  <phoneticPr fontId="2" type="noConversion"/>
  <conditionalFormatting sqref="A2:A11">
    <cfRule type="colorScale" priority="17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ntainsText" dxfId="70" priority="5" operator="containsText" text="Kredit">
      <formula>NOT(ISERROR(SEARCH("Kredit",F2)))</formula>
    </cfRule>
    <cfRule type="containsText" dxfId="69" priority="6" operator="containsText" text="Debet">
      <formula>NOT(ISERROR(SEARCH("Debet",F2)))</formula>
    </cfRule>
  </conditionalFormatting>
  <conditionalFormatting sqref="H2:H11">
    <cfRule type="colorScale" priority="174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3C3ED0-C75E-445F-A363-E824F668E06B}">
          <x14:formula1>
            <xm:f>TabelReferensi!$A$2:$A$3</xm:f>
          </x14:formula1>
          <xm:sqref>F2:F11</xm:sqref>
        </x14:dataValidation>
        <x14:dataValidation type="list" allowBlank="1" showInputMessage="1" showErrorMessage="1" xr:uid="{30BCF445-AB20-4221-90F8-A134F33AAACE}">
          <x14:formula1>
            <xm:f>COA!$A$2:$A$139</xm:f>
          </x14:formula1>
          <xm:sqref>E2:E11</xm:sqref>
        </x14:dataValidation>
        <x14:dataValidation type="list" allowBlank="1" xr:uid="{61AA5994-EF37-4ACA-9845-DC8A3BBA8370}">
          <x14:formula1>
            <xm:f>Entitas!$A$2:$A$45</xm:f>
          </x14:formula1>
          <xm:sqref>C2:D11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5924-621A-470B-AEFE-65F7448EAF25}">
  <sheetPr codeName="Lembar5"/>
  <dimension ref="A1:J9"/>
  <sheetViews>
    <sheetView showGridLines="0" zoomScaleNormal="100" workbookViewId="0">
      <selection activeCell="H8" sqref="H8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294</v>
      </c>
      <c r="C2" t="s">
        <v>7</v>
      </c>
      <c r="D2" t="s">
        <v>7</v>
      </c>
      <c r="E2" t="s">
        <v>151</v>
      </c>
      <c r="F2" t="s">
        <v>9</v>
      </c>
      <c r="G2" s="2">
        <v>3000000</v>
      </c>
      <c r="H2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3000000</v>
      </c>
      <c r="I2" s="27"/>
      <c r="J2" s="27"/>
    </row>
    <row r="3" spans="1:10" x14ac:dyDescent="0.4">
      <c r="A3" s="1">
        <v>44950.388194444444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100000</v>
      </c>
      <c r="H3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3100000</v>
      </c>
      <c r="I3" s="27"/>
      <c r="J3" s="27"/>
    </row>
    <row r="4" spans="1:10" x14ac:dyDescent="0.4">
      <c r="A4" s="1">
        <v>44954</v>
      </c>
      <c r="B4" t="s">
        <v>351</v>
      </c>
      <c r="C4" t="s">
        <v>7</v>
      </c>
      <c r="D4" t="s">
        <v>7</v>
      </c>
      <c r="E4" t="s">
        <v>93</v>
      </c>
      <c r="F4" t="s">
        <v>10</v>
      </c>
      <c r="G4" s="2">
        <v>400000</v>
      </c>
      <c r="H4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2700000</v>
      </c>
      <c r="I4" s="27" t="s">
        <v>321</v>
      </c>
      <c r="J4" s="27"/>
    </row>
    <row r="5" spans="1:10" x14ac:dyDescent="0.4">
      <c r="A5" s="1">
        <v>44964</v>
      </c>
      <c r="B5" t="s">
        <v>372</v>
      </c>
      <c r="C5" t="s">
        <v>7</v>
      </c>
      <c r="D5" t="s">
        <v>373</v>
      </c>
      <c r="E5" t="s">
        <v>235</v>
      </c>
      <c r="F5" t="s">
        <v>10</v>
      </c>
      <c r="G5" s="2">
        <v>5000</v>
      </c>
      <c r="H5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2695000</v>
      </c>
      <c r="I5" s="27" t="s">
        <v>321</v>
      </c>
      <c r="J5" s="27"/>
    </row>
    <row r="6" spans="1:10" x14ac:dyDescent="0.4">
      <c r="A6" s="1">
        <v>44992</v>
      </c>
      <c r="B6" t="s">
        <v>372</v>
      </c>
      <c r="C6" t="s">
        <v>7</v>
      </c>
      <c r="D6" t="s">
        <v>373</v>
      </c>
      <c r="E6" t="s">
        <v>235</v>
      </c>
      <c r="F6" t="s">
        <v>10</v>
      </c>
      <c r="G6" s="2">
        <v>5000</v>
      </c>
      <c r="H6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2690000</v>
      </c>
      <c r="I6" s="27"/>
      <c r="J6" s="27"/>
    </row>
    <row r="7" spans="1:10" x14ac:dyDescent="0.4">
      <c r="A7" s="1">
        <v>45010.012499999997</v>
      </c>
      <c r="B7" t="s">
        <v>300</v>
      </c>
      <c r="C7" t="s">
        <v>7</v>
      </c>
      <c r="D7" t="s">
        <v>7</v>
      </c>
      <c r="E7" t="s">
        <v>223</v>
      </c>
      <c r="F7" t="s">
        <v>9</v>
      </c>
      <c r="G7" s="2">
        <v>400000</v>
      </c>
      <c r="H7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3090000</v>
      </c>
      <c r="I7" s="27" t="s">
        <v>321</v>
      </c>
      <c r="J7" s="27"/>
    </row>
    <row r="8" spans="1:10" x14ac:dyDescent="0.4">
      <c r="A8" s="1">
        <v>45022.847222222219</v>
      </c>
      <c r="B8" t="s">
        <v>300</v>
      </c>
      <c r="C8" t="s">
        <v>7</v>
      </c>
      <c r="D8" t="s">
        <v>7</v>
      </c>
      <c r="E8" t="s">
        <v>223</v>
      </c>
      <c r="F8" t="s">
        <v>9</v>
      </c>
      <c r="G8" s="2">
        <v>540000</v>
      </c>
      <c r="H8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3630000</v>
      </c>
      <c r="I8" s="27"/>
      <c r="J8" s="27"/>
    </row>
    <row r="9" spans="1:10" x14ac:dyDescent="0.4">
      <c r="A9" s="1">
        <v>45023</v>
      </c>
      <c r="B9" t="s">
        <v>372</v>
      </c>
      <c r="C9" t="s">
        <v>7</v>
      </c>
      <c r="D9" t="s">
        <v>373</v>
      </c>
      <c r="E9" t="s">
        <v>235</v>
      </c>
      <c r="F9" t="s">
        <v>10</v>
      </c>
      <c r="G9" s="2">
        <v>55000</v>
      </c>
      <c r="H9" s="2">
        <f ca="1">IF(ISNUMBER(OFFSET(TabelTBank0003[[#This Row],[Saldo]],-1,0)),(IF(TabelTBank0003[[#This Row],[Jenis Transaksi]]="Debet",OFFSET(TabelTBank0003[[#This Row],[Saldo]],-1,0)-TabelTBank0003[[#This Row],[Jumlah Transaksi]],IF(TabelTBank0003[[#This Row],[Jenis Transaksi]]="Kredit",OFFSET(TabelTBank0003[[#This Row],[Saldo]],-1,0)+TabelTBank0003[[#This Row],[Jumlah Transaksi]],"ERROR"))),TabelTBank0003[[#This Row],[Jumlah Transaksi]])</f>
        <v>3575000</v>
      </c>
      <c r="I9" s="27"/>
      <c r="J9" s="27"/>
    </row>
  </sheetData>
  <phoneticPr fontId="2" type="noConversion"/>
  <conditionalFormatting sqref="A2:A9">
    <cfRule type="colorScale" priority="17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68" priority="6" operator="containsText" text="Kredit">
      <formula>NOT(ISERROR(SEARCH("Kredit",F2)))</formula>
    </cfRule>
    <cfRule type="containsText" dxfId="67" priority="7" operator="containsText" text="Debet">
      <formula>NOT(ISERROR(SEARCH("Debet",F2)))</formula>
    </cfRule>
  </conditionalFormatting>
  <conditionalFormatting sqref="H2:H9">
    <cfRule type="colorScale" priority="174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55D1747-FA44-4411-A8B2-FE42EC81472D}">
          <x14:formula1>
            <xm:f>TabelReferensi!$A$2:$A$3</xm:f>
          </x14:formula1>
          <xm:sqref>F2:F9</xm:sqref>
        </x14:dataValidation>
        <x14:dataValidation type="list" allowBlank="1" showInputMessage="1" showErrorMessage="1" xr:uid="{2FA1E3D5-FD15-4BA4-9AEF-1D34D3FEA234}">
          <x14:formula1>
            <xm:f>COA!$A$2:$A$139</xm:f>
          </x14:formula1>
          <xm:sqref>E2:E9</xm:sqref>
        </x14:dataValidation>
        <x14:dataValidation type="list" allowBlank="1" xr:uid="{346E8BA8-8705-40C9-B3D2-E682B30C1E86}">
          <x14:formula1>
            <xm:f>Entitas!$A$2:$A$45</xm:f>
          </x14:formula1>
          <xm:sqref>C2:D9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E8F0-361C-4BCF-AFFC-88CACE847D16}">
  <sheetPr codeName="Lembar6"/>
  <dimension ref="A1:J12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A13" sqref="A13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301</v>
      </c>
      <c r="C2" t="s">
        <v>7</v>
      </c>
      <c r="D2" t="s">
        <v>7</v>
      </c>
      <c r="E2" t="s">
        <v>151</v>
      </c>
      <c r="F2" t="s">
        <v>9</v>
      </c>
      <c r="G2" s="4">
        <v>4000000</v>
      </c>
      <c r="H2" s="4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4000000</v>
      </c>
      <c r="I2" s="27"/>
      <c r="J2" s="27"/>
    </row>
    <row r="3" spans="1:10" x14ac:dyDescent="0.4">
      <c r="A3" s="1">
        <v>44950.38958333333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100000</v>
      </c>
      <c r="H3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4100000</v>
      </c>
      <c r="I3" s="27"/>
      <c r="J3" s="27"/>
    </row>
    <row r="4" spans="1:10" x14ac:dyDescent="0.4">
      <c r="A4" s="1">
        <v>44952</v>
      </c>
      <c r="B4" t="s">
        <v>248</v>
      </c>
      <c r="C4" t="s">
        <v>7</v>
      </c>
      <c r="D4" t="s">
        <v>374</v>
      </c>
      <c r="E4" t="s">
        <v>64</v>
      </c>
      <c r="F4" t="s">
        <v>10</v>
      </c>
      <c r="G4" s="2">
        <v>200000</v>
      </c>
      <c r="H4" s="4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3900000</v>
      </c>
      <c r="I4" s="27" t="s">
        <v>321</v>
      </c>
      <c r="J4" s="27"/>
    </row>
    <row r="5" spans="1:10" x14ac:dyDescent="0.4">
      <c r="A5" s="1">
        <v>44964</v>
      </c>
      <c r="B5" t="s">
        <v>375</v>
      </c>
      <c r="C5" t="s">
        <v>7</v>
      </c>
      <c r="D5" t="s">
        <v>374</v>
      </c>
      <c r="E5" t="s">
        <v>236</v>
      </c>
      <c r="F5" t="s">
        <v>10</v>
      </c>
      <c r="G5" s="2">
        <v>255000</v>
      </c>
      <c r="H5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3645000</v>
      </c>
      <c r="I5" s="27"/>
      <c r="J5" s="27"/>
    </row>
    <row r="6" spans="1:10" x14ac:dyDescent="0.4">
      <c r="A6" s="1">
        <v>44983</v>
      </c>
      <c r="B6" t="s">
        <v>248</v>
      </c>
      <c r="C6" t="s">
        <v>7</v>
      </c>
      <c r="D6" t="s">
        <v>374</v>
      </c>
      <c r="E6" t="s">
        <v>64</v>
      </c>
      <c r="F6" t="s">
        <v>10</v>
      </c>
      <c r="G6" s="2">
        <v>200000</v>
      </c>
      <c r="H6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3445000</v>
      </c>
      <c r="I6" s="27" t="s">
        <v>321</v>
      </c>
      <c r="J6" s="27"/>
    </row>
    <row r="7" spans="1:10" x14ac:dyDescent="0.4">
      <c r="A7" s="1">
        <v>44992</v>
      </c>
      <c r="B7" t="s">
        <v>375</v>
      </c>
      <c r="C7" t="s">
        <v>7</v>
      </c>
      <c r="D7" t="s">
        <v>374</v>
      </c>
      <c r="E7" t="s">
        <v>236</v>
      </c>
      <c r="F7" t="s">
        <v>10</v>
      </c>
      <c r="G7" s="2">
        <v>255000</v>
      </c>
      <c r="H7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3190000</v>
      </c>
      <c r="I7" s="27"/>
      <c r="J7" s="27"/>
    </row>
    <row r="8" spans="1:10" x14ac:dyDescent="0.4">
      <c r="A8" s="1">
        <v>45011</v>
      </c>
      <c r="B8" t="s">
        <v>248</v>
      </c>
      <c r="C8" t="s">
        <v>7</v>
      </c>
      <c r="D8" t="s">
        <v>374</v>
      </c>
      <c r="E8" t="s">
        <v>64</v>
      </c>
      <c r="F8" t="s">
        <v>10</v>
      </c>
      <c r="G8" s="2">
        <v>200000</v>
      </c>
      <c r="H8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2990000</v>
      </c>
      <c r="I8" s="27"/>
      <c r="J8" s="27"/>
    </row>
    <row r="9" spans="1:10" x14ac:dyDescent="0.4">
      <c r="A9" s="1">
        <v>45011.047222222223</v>
      </c>
      <c r="B9" t="s">
        <v>301</v>
      </c>
      <c r="C9" t="s">
        <v>7</v>
      </c>
      <c r="D9" t="s">
        <v>7</v>
      </c>
      <c r="E9" t="s">
        <v>223</v>
      </c>
      <c r="F9" t="s">
        <v>9</v>
      </c>
      <c r="G9" s="2">
        <v>400000</v>
      </c>
      <c r="H9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3390000</v>
      </c>
      <c r="I9" s="27" t="s">
        <v>321</v>
      </c>
      <c r="J9" s="27"/>
    </row>
    <row r="10" spans="1:10" x14ac:dyDescent="0.4">
      <c r="A10" s="1">
        <v>45022.848611111112</v>
      </c>
      <c r="B10" t="s">
        <v>301</v>
      </c>
      <c r="C10" t="s">
        <v>7</v>
      </c>
      <c r="D10" t="s">
        <v>7</v>
      </c>
      <c r="E10" t="s">
        <v>223</v>
      </c>
      <c r="F10" t="s">
        <v>9</v>
      </c>
      <c r="G10" s="2">
        <v>630000</v>
      </c>
      <c r="H10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4020000</v>
      </c>
      <c r="I10" s="27"/>
      <c r="J10" s="27"/>
    </row>
    <row r="11" spans="1:10" x14ac:dyDescent="0.4">
      <c r="A11" s="1">
        <v>45023</v>
      </c>
      <c r="B11" t="s">
        <v>375</v>
      </c>
      <c r="C11" t="s">
        <v>7</v>
      </c>
      <c r="D11" t="s">
        <v>374</v>
      </c>
      <c r="E11" t="s">
        <v>236</v>
      </c>
      <c r="F11" t="s">
        <v>10</v>
      </c>
      <c r="G11" s="2">
        <v>255000</v>
      </c>
      <c r="H11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3765000</v>
      </c>
      <c r="I11" s="27"/>
      <c r="J11" s="27"/>
    </row>
    <row r="12" spans="1:10" x14ac:dyDescent="0.4">
      <c r="A12" s="1">
        <v>45024</v>
      </c>
      <c r="B12" t="s">
        <v>262</v>
      </c>
      <c r="C12" t="s">
        <v>263</v>
      </c>
      <c r="D12" t="s">
        <v>238</v>
      </c>
      <c r="E12" t="s">
        <v>238</v>
      </c>
      <c r="F12" t="s">
        <v>9</v>
      </c>
      <c r="G12" s="2">
        <v>125000</v>
      </c>
      <c r="H12" s="2">
        <f ca="1">IF(ISNUMBER(OFFSET(TabelTBank0004[[#This Row],[Saldo]],-1,0)),(IF(TabelTBank0004[[#This Row],[Jenis Transaksi]]="Debet",OFFSET(TabelTBank0004[[#This Row],[Saldo]],-1,0)-TabelTBank0004[[#This Row],[Jumlah Transaksi]],IF(TabelTBank0004[[#This Row],[Jenis Transaksi]]="Kredit",OFFSET(TabelTBank0004[[#This Row],[Saldo]],-1,0)+TabelTBank0004[[#This Row],[Jumlah Transaksi]],"ERROR"))),TabelTBank0004[[#This Row],[Jumlah Transaksi]])</f>
        <v>3890000</v>
      </c>
      <c r="I12" s="27"/>
      <c r="J12" s="27"/>
    </row>
  </sheetData>
  <phoneticPr fontId="2" type="noConversion"/>
  <conditionalFormatting sqref="A2:A12">
    <cfRule type="colorScale" priority="176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">
    <cfRule type="containsText" dxfId="66" priority="5" operator="containsText" text="Kredit">
      <formula>NOT(ISERROR(SEARCH("Kredit",F2)))</formula>
    </cfRule>
    <cfRule type="containsText" dxfId="65" priority="6" operator="containsText" text="Debet">
      <formula>NOT(ISERROR(SEARCH("Debet",F2)))</formula>
    </cfRule>
  </conditionalFormatting>
  <conditionalFormatting sqref="H2:H12">
    <cfRule type="colorScale" priority="17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7934E9D-50A9-47EF-90DC-F934A0F678D4}">
          <x14:formula1>
            <xm:f>TabelReferensi!$A$2:$A$3</xm:f>
          </x14:formula1>
          <xm:sqref>F2:F12</xm:sqref>
        </x14:dataValidation>
        <x14:dataValidation type="list" allowBlank="1" showInputMessage="1" showErrorMessage="1" xr:uid="{B4A2C031-76F9-4634-8703-415D5E551CB2}">
          <x14:formula1>
            <xm:f>COA!$A$2:$A$139</xm:f>
          </x14:formula1>
          <xm:sqref>E2:E12</xm:sqref>
        </x14:dataValidation>
        <x14:dataValidation type="list" allowBlank="1" xr:uid="{63F35715-0138-49BD-8697-DE425D977FDE}">
          <x14:formula1>
            <xm:f>Entitas!$A$2:$A$45</xm:f>
          </x14:formula1>
          <xm:sqref>C2:D12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7109-44D4-4E3B-8518-38C06AA28C68}">
  <sheetPr codeName="Lembar7"/>
  <dimension ref="A1:J8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B2" sqref="B2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295</v>
      </c>
      <c r="C2" t="s">
        <v>7</v>
      </c>
      <c r="D2" t="s">
        <v>7</v>
      </c>
      <c r="E2" t="s">
        <v>151</v>
      </c>
      <c r="F2" t="s">
        <v>9</v>
      </c>
      <c r="G2" s="4">
        <v>5000000</v>
      </c>
      <c r="H2" s="4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5000000</v>
      </c>
      <c r="I2" s="27"/>
      <c r="J2" s="27"/>
    </row>
    <row r="3" spans="1:10" x14ac:dyDescent="0.4">
      <c r="A3" s="1">
        <v>44951.182638888888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400000</v>
      </c>
      <c r="H3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5400000</v>
      </c>
      <c r="I3" s="27" t="s">
        <v>321</v>
      </c>
      <c r="J3" s="27"/>
    </row>
    <row r="4" spans="1:10" x14ac:dyDescent="0.4">
      <c r="A4" s="1">
        <v>44964</v>
      </c>
      <c r="B4" t="s">
        <v>377</v>
      </c>
      <c r="C4" t="s">
        <v>7</v>
      </c>
      <c r="D4" t="s">
        <v>378</v>
      </c>
      <c r="E4" t="s">
        <v>227</v>
      </c>
      <c r="F4" t="s">
        <v>10</v>
      </c>
      <c r="G4" s="2">
        <v>5000</v>
      </c>
      <c r="H4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5395000</v>
      </c>
      <c r="I4" s="27" t="s">
        <v>321</v>
      </c>
      <c r="J4" s="27"/>
    </row>
    <row r="5" spans="1:10" x14ac:dyDescent="0.4">
      <c r="A5" s="1">
        <v>44992</v>
      </c>
      <c r="B5" t="s">
        <v>377</v>
      </c>
      <c r="C5" t="s">
        <v>7</v>
      </c>
      <c r="D5" t="s">
        <v>378</v>
      </c>
      <c r="E5" t="s">
        <v>227</v>
      </c>
      <c r="F5" t="s">
        <v>10</v>
      </c>
      <c r="G5" s="2">
        <v>1105000</v>
      </c>
      <c r="H5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4290000</v>
      </c>
      <c r="I5" s="27"/>
      <c r="J5" s="27"/>
    </row>
    <row r="6" spans="1:10" x14ac:dyDescent="0.4">
      <c r="A6" s="1">
        <v>45011.04791666667</v>
      </c>
      <c r="B6" t="s">
        <v>302</v>
      </c>
      <c r="C6" t="s">
        <v>7</v>
      </c>
      <c r="D6" t="s">
        <v>7</v>
      </c>
      <c r="E6" t="s">
        <v>223</v>
      </c>
      <c r="F6" t="s">
        <v>9</v>
      </c>
      <c r="G6" s="2">
        <v>300000</v>
      </c>
      <c r="H6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4590000</v>
      </c>
      <c r="I6" s="27" t="s">
        <v>321</v>
      </c>
      <c r="J6" s="27"/>
    </row>
    <row r="7" spans="1:10" x14ac:dyDescent="0.4">
      <c r="A7" s="1">
        <v>45019</v>
      </c>
      <c r="B7" t="s">
        <v>169</v>
      </c>
      <c r="C7" t="s">
        <v>7</v>
      </c>
      <c r="D7" t="s">
        <v>252</v>
      </c>
      <c r="E7" t="s">
        <v>142</v>
      </c>
      <c r="F7" t="s">
        <v>10</v>
      </c>
      <c r="G7" s="2">
        <v>50000</v>
      </c>
      <c r="H7" s="4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4540000</v>
      </c>
      <c r="I7" s="27"/>
      <c r="J7" s="27"/>
    </row>
    <row r="8" spans="1:10" x14ac:dyDescent="0.4">
      <c r="A8" s="1">
        <v>45023</v>
      </c>
      <c r="B8" t="s">
        <v>377</v>
      </c>
      <c r="C8" t="s">
        <v>7</v>
      </c>
      <c r="D8" t="s">
        <v>378</v>
      </c>
      <c r="E8" t="s">
        <v>227</v>
      </c>
      <c r="F8" t="s">
        <v>10</v>
      </c>
      <c r="G8" s="2">
        <v>5000</v>
      </c>
      <c r="H8" s="2">
        <f ca="1">IF(ISNUMBER(OFFSET(TabelTBank0005[[#This Row],[Saldo]],-1,0)),(IF(TabelTBank0005[[#This Row],[Jenis Transaksi]]="Debet",OFFSET(TabelTBank0005[[#This Row],[Saldo]],-1,0)-TabelTBank0005[[#This Row],[Jumlah Transaksi]],IF(TabelTBank0005[[#This Row],[Jenis Transaksi]]="Kredit",OFFSET(TabelTBank0005[[#This Row],[Saldo]],-1,0)+TabelTBank0005[[#This Row],[Jumlah Transaksi]],"ERROR"))),TabelTBank0005[[#This Row],[Jumlah Transaksi]])</f>
        <v>4535000</v>
      </c>
      <c r="I8" s="27"/>
      <c r="J8" s="27"/>
    </row>
  </sheetData>
  <phoneticPr fontId="2" type="noConversion"/>
  <conditionalFormatting sqref="A2:A8">
    <cfRule type="colorScale" priority="166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8">
    <cfRule type="containsText" dxfId="64" priority="5" operator="containsText" text="Kredit">
      <formula>NOT(ISERROR(SEARCH("Kredit",F2)))</formula>
    </cfRule>
    <cfRule type="containsText" dxfId="63" priority="6" operator="containsText" text="Debet">
      <formula>NOT(ISERROR(SEARCH("Debet",F2)))</formula>
    </cfRule>
  </conditionalFormatting>
  <conditionalFormatting sqref="H2:H8">
    <cfRule type="colorScale" priority="166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21AAB32-B7C0-4F06-8306-06C462ABE99A}">
          <x14:formula1>
            <xm:f>TabelReferensi!$A$2:$A$3</xm:f>
          </x14:formula1>
          <xm:sqref>F2:F8</xm:sqref>
        </x14:dataValidation>
        <x14:dataValidation type="list" allowBlank="1" showInputMessage="1" showErrorMessage="1" xr:uid="{D2ECF0BA-9AAF-4C49-AA5A-0CEA48294C8D}">
          <x14:formula1>
            <xm:f>COA!$A$2:$A$139</xm:f>
          </x14:formula1>
          <xm:sqref>E2:E8</xm:sqref>
        </x14:dataValidation>
        <x14:dataValidation type="list" allowBlank="1" xr:uid="{7171D1A6-B1A2-4865-9535-3986E320C5D4}">
          <x14:formula1>
            <xm:f>Entitas!$A$2:$A$45</xm:f>
          </x14:formula1>
          <xm:sqref>C2:D8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E301-F4B8-4995-8656-8DF927982313}">
  <sheetPr codeName="Lembar8"/>
  <dimension ref="A1:J6"/>
  <sheetViews>
    <sheetView showGridLines="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B2" sqref="B2"/>
    </sheetView>
  </sheetViews>
  <sheetFormatPr defaultRowHeight="14.6" x14ac:dyDescent="0.4"/>
  <cols>
    <col min="1" max="1" width="11.69140625" bestFit="1" customWidth="1"/>
    <col min="2" max="2" width="29.23046875" bestFit="1" customWidth="1"/>
    <col min="3" max="3" width="18.84375" bestFit="1" customWidth="1"/>
    <col min="4" max="4" width="19.4609375" bestFit="1" customWidth="1"/>
    <col min="5" max="5" width="18.15234375" bestFit="1" customWidth="1"/>
    <col min="6" max="6" width="17.53515625" bestFit="1" customWidth="1"/>
    <col min="7" max="7" width="19.4609375" bestFit="1" customWidth="1"/>
    <col min="8" max="8" width="12.61328125" bestFit="1" customWidth="1"/>
    <col min="9" max="9" width="14.921875" bestFit="1" customWidth="1"/>
    <col min="10" max="10" width="15.3828125" bestFit="1" customWidth="1"/>
  </cols>
  <sheetData>
    <row r="1" spans="1:10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243</v>
      </c>
      <c r="F1" s="10" t="s">
        <v>4</v>
      </c>
      <c r="G1" s="10" t="s">
        <v>5</v>
      </c>
      <c r="H1" s="10" t="s">
        <v>6</v>
      </c>
      <c r="I1" s="10" t="s">
        <v>318</v>
      </c>
      <c r="J1" s="10" t="s">
        <v>319</v>
      </c>
    </row>
    <row r="2" spans="1:10" x14ac:dyDescent="0.4">
      <c r="A2" s="1">
        <v>44927</v>
      </c>
      <c r="B2" t="s">
        <v>296</v>
      </c>
      <c r="C2" t="s">
        <v>7</v>
      </c>
      <c r="D2" t="s">
        <v>7</v>
      </c>
      <c r="E2" t="s">
        <v>151</v>
      </c>
      <c r="F2" t="s">
        <v>9</v>
      </c>
      <c r="G2" s="2">
        <v>6000000</v>
      </c>
      <c r="H2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6000000</v>
      </c>
      <c r="I2" s="27"/>
      <c r="J2" s="27"/>
    </row>
    <row r="3" spans="1:10" x14ac:dyDescent="0.4">
      <c r="A3" s="1">
        <v>44951.184027777781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400000</v>
      </c>
      <c r="H3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6400000</v>
      </c>
      <c r="I3" s="27" t="s">
        <v>321</v>
      </c>
      <c r="J3" s="27"/>
    </row>
    <row r="4" spans="1:10" x14ac:dyDescent="0.4">
      <c r="A4" s="1">
        <v>44985</v>
      </c>
      <c r="B4" t="s">
        <v>380</v>
      </c>
      <c r="C4" t="s">
        <v>7</v>
      </c>
      <c r="D4" t="s">
        <v>7</v>
      </c>
      <c r="E4" t="s">
        <v>228</v>
      </c>
      <c r="F4" t="s">
        <v>9</v>
      </c>
      <c r="G4" s="2">
        <v>0</v>
      </c>
      <c r="H4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6400000</v>
      </c>
      <c r="I4" s="27" t="s">
        <v>321</v>
      </c>
      <c r="J4" s="27"/>
    </row>
    <row r="5" spans="1:10" x14ac:dyDescent="0.4">
      <c r="A5" s="1">
        <v>45012.165277777778</v>
      </c>
      <c r="B5" t="s">
        <v>303</v>
      </c>
      <c r="C5" t="s">
        <v>7</v>
      </c>
      <c r="D5" t="s">
        <v>7</v>
      </c>
      <c r="E5" t="s">
        <v>223</v>
      </c>
      <c r="F5" t="s">
        <v>9</v>
      </c>
      <c r="G5" s="2">
        <v>350000</v>
      </c>
      <c r="H5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6750000</v>
      </c>
      <c r="I5" s="27" t="s">
        <v>321</v>
      </c>
      <c r="J5" s="27"/>
    </row>
    <row r="6" spans="1:10" x14ac:dyDescent="0.4">
      <c r="A6" s="1">
        <v>45019</v>
      </c>
      <c r="B6" t="s">
        <v>251</v>
      </c>
      <c r="C6" t="s">
        <v>7</v>
      </c>
      <c r="D6" t="s">
        <v>250</v>
      </c>
      <c r="E6" t="s">
        <v>141</v>
      </c>
      <c r="F6" t="s">
        <v>10</v>
      </c>
      <c r="G6" s="2">
        <v>200000</v>
      </c>
      <c r="H6" s="2">
        <f ca="1">IF(ISNUMBER(OFFSET(TabelTBank0006[[#This Row],[Saldo]],-1,0)),(IF(TabelTBank0006[[#This Row],[Jenis Transaksi]]="Debet",OFFSET(TabelTBank0006[[#This Row],[Saldo]],-1,0)-TabelTBank0006[[#This Row],[Jumlah Transaksi]],IF(TabelTBank0006[[#This Row],[Jenis Transaksi]]="Kredit",OFFSET(TabelTBank0006[[#This Row],[Saldo]],-1,0)+TabelTBank0006[[#This Row],[Jumlah Transaksi]],"ERROR"))),TabelTBank0006[[#This Row],[Jumlah Transaksi]])</f>
        <v>6550000</v>
      </c>
      <c r="I6" s="27"/>
      <c r="J6" s="27"/>
    </row>
  </sheetData>
  <phoneticPr fontId="2" type="noConversion"/>
  <conditionalFormatting sqref="A2:A6">
    <cfRule type="colorScale" priority="174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ntainsText" dxfId="62" priority="30" operator="containsText" text="Kredit">
      <formula>NOT(ISERROR(SEARCH("Kredit",F2)))</formula>
    </cfRule>
    <cfRule type="containsText" dxfId="61" priority="31" operator="containsText" text="Debet">
      <formula>NOT(ISERROR(SEARCH("Debet",F2)))</formula>
    </cfRule>
  </conditionalFormatting>
  <conditionalFormatting sqref="H2:H6">
    <cfRule type="colorScale" priority="17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71FAF71-0EB2-4F79-BD1E-9948986C032D}">
          <x14:formula1>
            <xm:f>TabelReferensi!$A$2:$A$3</xm:f>
          </x14:formula1>
          <xm:sqref>F2:F6</xm:sqref>
        </x14:dataValidation>
        <x14:dataValidation type="list" allowBlank="1" showInputMessage="1" showErrorMessage="1" xr:uid="{068D2C6B-E916-40BF-8613-EB6D07218E66}">
          <x14:formula1>
            <xm:f>COA!$A$2:$A$139</xm:f>
          </x14:formula1>
          <xm:sqref>E2:E6</xm:sqref>
        </x14:dataValidation>
        <x14:dataValidation type="list" allowBlank="1" xr:uid="{D7A1D5A0-B493-4EBE-97B1-613CBB8CABD4}">
          <x14:formula1>
            <xm:f>Entitas!$A$2:$A$45</xm:f>
          </x14:formula1>
          <xm:sqref>C2:D6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3A2C-73FA-4947-9100-EECD9F7A378A}">
  <sheetPr codeName="Lembar9"/>
  <dimension ref="A1:J6"/>
  <sheetViews>
    <sheetView showGridLines="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E2" sqref="E2"/>
    </sheetView>
  </sheetViews>
  <sheetFormatPr defaultRowHeight="14.6" x14ac:dyDescent="0.4"/>
  <cols>
    <col min="1" max="1" width="10.3828125" bestFit="1" customWidth="1"/>
    <col min="2" max="2" width="29.23046875" bestFit="1" customWidth="1"/>
    <col min="3" max="3" width="16.61328125" bestFit="1" customWidth="1"/>
    <col min="4" max="4" width="21.382812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297</v>
      </c>
      <c r="C2" t="s">
        <v>7</v>
      </c>
      <c r="D2" t="s">
        <v>7</v>
      </c>
      <c r="E2" t="s">
        <v>151</v>
      </c>
      <c r="F2" t="s">
        <v>9</v>
      </c>
      <c r="G2" s="2">
        <v>7000000</v>
      </c>
      <c r="H2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7000000</v>
      </c>
      <c r="I2" s="27"/>
      <c r="J2" s="27"/>
    </row>
    <row r="3" spans="1:10" x14ac:dyDescent="0.4">
      <c r="A3" s="1">
        <v>44952.238194444442</v>
      </c>
      <c r="B3" t="s">
        <v>271</v>
      </c>
      <c r="C3" t="s">
        <v>7</v>
      </c>
      <c r="D3" t="s">
        <v>7</v>
      </c>
      <c r="E3" t="s">
        <v>223</v>
      </c>
      <c r="F3" t="s">
        <v>9</v>
      </c>
      <c r="G3" s="2">
        <v>400000</v>
      </c>
      <c r="H3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7400000</v>
      </c>
      <c r="I3" s="27" t="s">
        <v>321</v>
      </c>
      <c r="J3" s="27"/>
    </row>
    <row r="4" spans="1:10" x14ac:dyDescent="0.4">
      <c r="A4" s="1">
        <v>44985</v>
      </c>
      <c r="B4" t="s">
        <v>320</v>
      </c>
      <c r="C4" t="s">
        <v>7</v>
      </c>
      <c r="D4" t="s">
        <v>7</v>
      </c>
      <c r="E4" t="s">
        <v>229</v>
      </c>
      <c r="F4" t="s">
        <v>9</v>
      </c>
      <c r="G4" s="2">
        <v>0</v>
      </c>
      <c r="H4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7400000</v>
      </c>
      <c r="I4" s="27" t="s">
        <v>321</v>
      </c>
      <c r="J4" s="27"/>
    </row>
    <row r="5" spans="1:10" x14ac:dyDescent="0.4">
      <c r="A5" s="1">
        <v>45013.165972222225</v>
      </c>
      <c r="B5" t="s">
        <v>304</v>
      </c>
      <c r="C5" t="s">
        <v>7</v>
      </c>
      <c r="D5" t="s">
        <v>7</v>
      </c>
      <c r="E5" t="s">
        <v>223</v>
      </c>
      <c r="F5" t="s">
        <v>9</v>
      </c>
      <c r="G5" s="2">
        <v>200000</v>
      </c>
      <c r="H5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7600000</v>
      </c>
      <c r="I5" s="27" t="s">
        <v>321</v>
      </c>
      <c r="J5" s="27"/>
    </row>
    <row r="6" spans="1:10" x14ac:dyDescent="0.4">
      <c r="A6" s="1">
        <v>45018</v>
      </c>
      <c r="B6" t="s">
        <v>254</v>
      </c>
      <c r="C6" t="s">
        <v>7</v>
      </c>
      <c r="D6" t="s">
        <v>253</v>
      </c>
      <c r="E6" t="s">
        <v>218</v>
      </c>
      <c r="F6" t="s">
        <v>10</v>
      </c>
      <c r="G6" s="2">
        <v>34000</v>
      </c>
      <c r="H6" s="2">
        <f ca="1">IF(ISNUMBER(OFFSET(TabelTBank0007[[#This Row],[Saldo]],-1,0)),(IF(TabelTBank0007[[#This Row],[Jenis Transaksi]]="Debet",OFFSET(TabelTBank0007[[#This Row],[Saldo]],-1,0)-TabelTBank0007[[#This Row],[Jumlah Transaksi]],IF(TabelTBank0007[[#This Row],[Jenis Transaksi]]="Kredit",OFFSET(TabelTBank0007[[#This Row],[Saldo]],-1,0)+TabelTBank0007[[#This Row],[Jumlah Transaksi]],"ERROR"))),TabelTBank0007[[#This Row],[Jumlah Transaksi]])</f>
        <v>7566000</v>
      </c>
      <c r="I6" s="27"/>
      <c r="J6" s="27"/>
    </row>
  </sheetData>
  <conditionalFormatting sqref="A2:A6">
    <cfRule type="colorScale" priority="166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6">
    <cfRule type="containsText" dxfId="60" priority="5" operator="containsText" text="Kredit">
      <formula>NOT(ISERROR(SEARCH("Kredit",F2)))</formula>
    </cfRule>
    <cfRule type="containsText" dxfId="59" priority="6" operator="containsText" text="Debet">
      <formula>NOT(ISERROR(SEARCH("Debet",F2)))</formula>
    </cfRule>
  </conditionalFormatting>
  <conditionalFormatting sqref="H2:H6">
    <cfRule type="colorScale" priority="167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1581A2A-8D4B-4850-998C-5FEF78D762BC}">
          <x14:formula1>
            <xm:f>TabelReferensi!$A$2:$A$3</xm:f>
          </x14:formula1>
          <xm:sqref>F2:F6</xm:sqref>
        </x14:dataValidation>
        <x14:dataValidation type="list" allowBlank="1" showInputMessage="1" showErrorMessage="1" xr:uid="{D98C5698-5C88-4E7B-A894-4CA396E87D75}">
          <x14:formula1>
            <xm:f>COA!$A$2:$A$139</xm:f>
          </x14:formula1>
          <xm:sqref>E2:E6</xm:sqref>
        </x14:dataValidation>
        <x14:dataValidation type="list" allowBlank="1" xr:uid="{8D916EDA-B7F7-4093-8CA9-D8AC040A99EC}">
          <x14:formula1>
            <xm:f>Entitas!$A$2:$A$45</xm:f>
          </x14:formula1>
          <xm:sqref>C2:D6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913A-9734-4E96-8467-F904972F7A15}">
  <sheetPr codeName="Lembar10"/>
  <dimension ref="A1:J11"/>
  <sheetViews>
    <sheetView showGridLines="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A12" sqref="A12"/>
    </sheetView>
  </sheetViews>
  <sheetFormatPr defaultColWidth="9.3046875" defaultRowHeight="14.6" x14ac:dyDescent="0.4"/>
  <cols>
    <col min="1" max="1" width="10.3828125" bestFit="1" customWidth="1"/>
    <col min="2" max="2" width="27.921875" bestFit="1" customWidth="1"/>
    <col min="3" max="3" width="16.61328125" bestFit="1" customWidth="1"/>
    <col min="4" max="4" width="17.23046875" bestFit="1" customWidth="1"/>
    <col min="5" max="5" width="18.30468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298</v>
      </c>
      <c r="C2" t="s">
        <v>7</v>
      </c>
      <c r="D2" t="s">
        <v>7</v>
      </c>
      <c r="E2" t="s">
        <v>151</v>
      </c>
      <c r="F2" t="s">
        <v>9</v>
      </c>
      <c r="G2" s="4">
        <v>8000000</v>
      </c>
      <c r="H2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8000000</v>
      </c>
      <c r="I2" s="27"/>
      <c r="J2" s="27"/>
    </row>
    <row r="3" spans="1:10" x14ac:dyDescent="0.4">
      <c r="A3" s="1">
        <v>44952</v>
      </c>
      <c r="B3" t="s">
        <v>255</v>
      </c>
      <c r="C3" t="s">
        <v>7</v>
      </c>
      <c r="D3" t="s">
        <v>256</v>
      </c>
      <c r="E3" t="s">
        <v>219</v>
      </c>
      <c r="F3" t="s">
        <v>10</v>
      </c>
      <c r="G3" s="2">
        <v>650000</v>
      </c>
      <c r="H3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7350000</v>
      </c>
      <c r="I3" s="27"/>
      <c r="J3" s="27"/>
    </row>
    <row r="4" spans="1:10" x14ac:dyDescent="0.4">
      <c r="A4" s="1">
        <v>44952</v>
      </c>
      <c r="B4" t="s">
        <v>257</v>
      </c>
      <c r="C4" t="s">
        <v>7</v>
      </c>
      <c r="D4" t="s">
        <v>258</v>
      </c>
      <c r="E4" t="s">
        <v>220</v>
      </c>
      <c r="F4" t="s">
        <v>10</v>
      </c>
      <c r="G4" s="2">
        <v>650000</v>
      </c>
      <c r="H4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6700000</v>
      </c>
      <c r="I4" s="27"/>
      <c r="J4" s="27"/>
    </row>
    <row r="5" spans="1:10" x14ac:dyDescent="0.4">
      <c r="A5" s="1">
        <v>44953.34097222222</v>
      </c>
      <c r="B5" t="s">
        <v>309</v>
      </c>
      <c r="C5" t="s">
        <v>7</v>
      </c>
      <c r="D5" t="s">
        <v>7</v>
      </c>
      <c r="E5" t="s">
        <v>223</v>
      </c>
      <c r="F5" t="s">
        <v>9</v>
      </c>
      <c r="G5" s="2">
        <v>400000</v>
      </c>
      <c r="H5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7100000</v>
      </c>
      <c r="I5" s="27" t="s">
        <v>321</v>
      </c>
      <c r="J5" s="27"/>
    </row>
    <row r="6" spans="1:10" x14ac:dyDescent="0.4">
      <c r="A6" s="1">
        <v>44982.4375</v>
      </c>
      <c r="B6" t="s">
        <v>309</v>
      </c>
      <c r="C6" t="s">
        <v>7</v>
      </c>
      <c r="D6" t="s">
        <v>7</v>
      </c>
      <c r="E6" t="s">
        <v>223</v>
      </c>
      <c r="F6" t="s">
        <v>9</v>
      </c>
      <c r="G6" s="2">
        <v>350000</v>
      </c>
      <c r="H6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7450000</v>
      </c>
      <c r="I6" s="27"/>
      <c r="J6" s="27"/>
    </row>
    <row r="7" spans="1:10" x14ac:dyDescent="0.4">
      <c r="A7" s="1">
        <v>44983</v>
      </c>
      <c r="B7" t="s">
        <v>255</v>
      </c>
      <c r="C7" t="s">
        <v>7</v>
      </c>
      <c r="D7" t="s">
        <v>256</v>
      </c>
      <c r="E7" t="s">
        <v>219</v>
      </c>
      <c r="F7" t="s">
        <v>10</v>
      </c>
      <c r="G7" s="2">
        <v>650000</v>
      </c>
      <c r="H7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6800000</v>
      </c>
      <c r="I7" s="27"/>
      <c r="J7" s="27"/>
    </row>
    <row r="8" spans="1:10" x14ac:dyDescent="0.4">
      <c r="A8" s="1">
        <v>44983</v>
      </c>
      <c r="B8" t="s">
        <v>257</v>
      </c>
      <c r="C8" t="s">
        <v>7</v>
      </c>
      <c r="D8" t="s">
        <v>258</v>
      </c>
      <c r="E8" t="s">
        <v>220</v>
      </c>
      <c r="F8" t="s">
        <v>10</v>
      </c>
      <c r="G8" s="2">
        <v>650000</v>
      </c>
      <c r="H8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6150000</v>
      </c>
      <c r="I8" s="27" t="s">
        <v>321</v>
      </c>
      <c r="J8" s="27"/>
    </row>
    <row r="9" spans="1:10" x14ac:dyDescent="0.4">
      <c r="A9" s="1">
        <v>45011</v>
      </c>
      <c r="B9" t="s">
        <v>255</v>
      </c>
      <c r="C9" t="s">
        <v>7</v>
      </c>
      <c r="D9" t="s">
        <v>256</v>
      </c>
      <c r="E9" t="s">
        <v>219</v>
      </c>
      <c r="F9" t="s">
        <v>10</v>
      </c>
      <c r="G9" s="2">
        <v>650000</v>
      </c>
      <c r="H9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5500000</v>
      </c>
      <c r="I9" s="27"/>
      <c r="J9" s="27"/>
    </row>
    <row r="10" spans="1:10" x14ac:dyDescent="0.4">
      <c r="A10" s="1">
        <v>45011</v>
      </c>
      <c r="B10" t="s">
        <v>257</v>
      </c>
      <c r="C10" t="s">
        <v>7</v>
      </c>
      <c r="D10" t="s">
        <v>258</v>
      </c>
      <c r="E10" t="s">
        <v>220</v>
      </c>
      <c r="F10" t="s">
        <v>10</v>
      </c>
      <c r="G10" s="2">
        <v>650000</v>
      </c>
      <c r="H10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4850000</v>
      </c>
      <c r="I10" s="27"/>
      <c r="J10" s="27"/>
    </row>
    <row r="11" spans="1:10" x14ac:dyDescent="0.4">
      <c r="A11" s="1">
        <v>45013.166666666664</v>
      </c>
      <c r="B11" t="s">
        <v>309</v>
      </c>
      <c r="C11" t="s">
        <v>7</v>
      </c>
      <c r="D11" t="s">
        <v>7</v>
      </c>
      <c r="E11" t="s">
        <v>223</v>
      </c>
      <c r="F11" t="s">
        <v>9</v>
      </c>
      <c r="G11" s="2">
        <v>250000</v>
      </c>
      <c r="H11" s="2">
        <f ca="1">IF(ISNUMBER(OFFSET(TabelTBank0008[[#This Row],[Saldo]],-1,0)),(IF(TabelTBank0008[[#This Row],[Jenis Transaksi]]="Debet",OFFSET(TabelTBank0008[[#This Row],[Saldo]],-1,0)-TabelTBank0008[[#This Row],[Jumlah Transaksi]],IF(TabelTBank0008[[#This Row],[Jenis Transaksi]]="Kredit",OFFSET(TabelTBank0008[[#This Row],[Saldo]],-1,0)+TabelTBank0008[[#This Row],[Jumlah Transaksi]],"ERROR"))),TabelTBank0008[[#This Row],[Jumlah Transaksi]])</f>
        <v>5100000</v>
      </c>
      <c r="I11" s="27" t="s">
        <v>321</v>
      </c>
      <c r="J11" s="27"/>
    </row>
  </sheetData>
  <conditionalFormatting sqref="A2:A11">
    <cfRule type="colorScale" priority="167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ntainsText" dxfId="58" priority="5" operator="containsText" text="Kredit">
      <formula>NOT(ISERROR(SEARCH("Kredit",F2)))</formula>
    </cfRule>
    <cfRule type="containsText" dxfId="57" priority="6" operator="containsText" text="Debet">
      <formula>NOT(ISERROR(SEARCH("Debet",F2)))</formula>
    </cfRule>
  </conditionalFormatting>
  <conditionalFormatting sqref="H2:H11">
    <cfRule type="colorScale" priority="167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DE2C9C-B828-491E-A95F-30C74B31EB3E}">
          <x14:formula1>
            <xm:f>TabelReferensi!$A$2:$A$3</xm:f>
          </x14:formula1>
          <xm:sqref>F2:F11</xm:sqref>
        </x14:dataValidation>
        <x14:dataValidation type="list" allowBlank="1" showInputMessage="1" showErrorMessage="1" xr:uid="{00016312-A9CC-4E86-B89B-440F41B7962F}">
          <x14:formula1>
            <xm:f>COA!$A$2:$A$139</xm:f>
          </x14:formula1>
          <xm:sqref>E2:E11</xm:sqref>
        </x14:dataValidation>
        <x14:dataValidation type="list" allowBlank="1" xr:uid="{45B5690B-B8F7-46B7-9E7B-0575F4AF3EBC}">
          <x14:formula1>
            <xm:f>Entitas!$A$2:$A$45</xm:f>
          </x14:formula1>
          <xm:sqref>C2:D11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DD2C-7ED9-442F-AE05-25A7A919CB3A}">
  <sheetPr codeName="Lembar11"/>
  <dimension ref="A1:J7"/>
  <sheetViews>
    <sheetView showGridLines="0" zoomScaleNormal="100" workbookViewId="0">
      <pane xSplit="2" ySplit="1" topLeftCell="C2" activePane="bottomRight" state="frozen"/>
      <selection activeCell="A755" sqref="A755"/>
      <selection pane="topRight" activeCell="A755" sqref="A755"/>
      <selection pane="bottomLeft" activeCell="A755" sqref="A755"/>
      <selection pane="bottomRight" activeCell="A8" sqref="A8"/>
    </sheetView>
  </sheetViews>
  <sheetFormatPr defaultColWidth="10.4609375" defaultRowHeight="14.6" x14ac:dyDescent="0.4"/>
  <cols>
    <col min="1" max="1" width="10.3828125" bestFit="1" customWidth="1"/>
    <col min="2" max="2" width="24.4609375" bestFit="1" customWidth="1"/>
    <col min="3" max="3" width="16.61328125" bestFit="1" customWidth="1"/>
    <col min="4" max="4" width="17.23046875" bestFit="1" customWidth="1"/>
    <col min="5" max="5" width="18.53515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326</v>
      </c>
      <c r="C2" t="s">
        <v>7</v>
      </c>
      <c r="D2" t="s">
        <v>7</v>
      </c>
      <c r="E2" t="s">
        <v>151</v>
      </c>
      <c r="F2" t="s">
        <v>9</v>
      </c>
      <c r="G2" s="2">
        <v>9000000</v>
      </c>
      <c r="H2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9000000</v>
      </c>
      <c r="I2" s="27" t="s">
        <v>321</v>
      </c>
      <c r="J2" s="27"/>
    </row>
    <row r="3" spans="1:10" x14ac:dyDescent="0.4">
      <c r="A3" s="1">
        <v>44982.438888888886</v>
      </c>
      <c r="B3" t="s">
        <v>322</v>
      </c>
      <c r="C3" t="s">
        <v>7</v>
      </c>
      <c r="D3" t="s">
        <v>7</v>
      </c>
      <c r="E3" t="s">
        <v>223</v>
      </c>
      <c r="F3" t="s">
        <v>9</v>
      </c>
      <c r="G3" s="2">
        <v>250000</v>
      </c>
      <c r="H3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9250000</v>
      </c>
      <c r="I3" s="27" t="s">
        <v>321</v>
      </c>
      <c r="J3" s="27"/>
    </row>
    <row r="4" spans="1:10" x14ac:dyDescent="0.4">
      <c r="A4" s="1">
        <v>44988</v>
      </c>
      <c r="B4" t="s">
        <v>259</v>
      </c>
      <c r="C4" t="s">
        <v>7</v>
      </c>
      <c r="D4" t="s">
        <v>354</v>
      </c>
      <c r="E4" t="s">
        <v>105</v>
      </c>
      <c r="F4" t="s">
        <v>10</v>
      </c>
      <c r="G4" s="2">
        <v>1000000</v>
      </c>
      <c r="H4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8250000</v>
      </c>
      <c r="I4" s="27"/>
      <c r="J4" s="27"/>
    </row>
    <row r="5" spans="1:10" x14ac:dyDescent="0.4">
      <c r="A5" s="1">
        <v>45014.185416666667</v>
      </c>
      <c r="B5" t="s">
        <v>322</v>
      </c>
      <c r="C5" t="s">
        <v>7</v>
      </c>
      <c r="D5" t="s">
        <v>7</v>
      </c>
      <c r="E5" t="s">
        <v>223</v>
      </c>
      <c r="F5" t="s">
        <v>9</v>
      </c>
      <c r="G5" s="2">
        <v>300000</v>
      </c>
      <c r="H5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8550000</v>
      </c>
      <c r="I5" s="27"/>
      <c r="J5" s="27"/>
    </row>
    <row r="6" spans="1:10" x14ac:dyDescent="0.4">
      <c r="A6" s="1">
        <v>45015.819444444445</v>
      </c>
      <c r="B6" t="s">
        <v>322</v>
      </c>
      <c r="C6" t="s">
        <v>7</v>
      </c>
      <c r="D6" t="s">
        <v>7</v>
      </c>
      <c r="E6" t="s">
        <v>223</v>
      </c>
      <c r="F6" t="s">
        <v>9</v>
      </c>
      <c r="G6" s="2">
        <v>300000</v>
      </c>
      <c r="H6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8850000</v>
      </c>
      <c r="I6" s="27" t="s">
        <v>321</v>
      </c>
      <c r="J6" s="27"/>
    </row>
    <row r="7" spans="1:10" x14ac:dyDescent="0.4">
      <c r="A7" s="1">
        <v>45019.387499999997</v>
      </c>
      <c r="B7" t="s">
        <v>344</v>
      </c>
      <c r="C7" t="s">
        <v>7</v>
      </c>
      <c r="D7" t="s">
        <v>7</v>
      </c>
      <c r="E7" t="s">
        <v>223</v>
      </c>
      <c r="F7" t="s">
        <v>10</v>
      </c>
      <c r="G7" s="2">
        <v>400000</v>
      </c>
      <c r="H7" s="2">
        <f ca="1">IF(ISNUMBER(OFFSET(TabelGBank0009[[#This Row],[Saldo]],-1,0)),(IF(TabelGBank0009[[#This Row],[Jenis Transaksi]]="Debet",OFFSET(TabelGBank0009[[#This Row],[Saldo]],-1,0)-TabelGBank0009[[#This Row],[Jumlah Transaksi]],IF(TabelGBank0009[[#This Row],[Jenis Transaksi]]="Kredit",OFFSET(TabelGBank0009[[#This Row],[Saldo]],-1,0)+TabelGBank0009[[#This Row],[Jumlah Transaksi]],"ERROR"))),TabelGBank0009[[#This Row],[Jumlah Transaksi]])</f>
        <v>8450000</v>
      </c>
      <c r="I7" s="27"/>
      <c r="J7" s="27"/>
    </row>
  </sheetData>
  <phoneticPr fontId="2" type="noConversion"/>
  <conditionalFormatting sqref="A2:A7">
    <cfRule type="colorScale" priority="167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7">
    <cfRule type="containsText" dxfId="56" priority="5" operator="containsText" text="Kredit">
      <formula>NOT(ISERROR(SEARCH("Kredit",F2)))</formula>
    </cfRule>
    <cfRule type="containsText" dxfId="55" priority="6" operator="containsText" text="Debet">
      <formula>NOT(ISERROR(SEARCH("Debet",F2)))</formula>
    </cfRule>
  </conditionalFormatting>
  <conditionalFormatting sqref="H2:H7">
    <cfRule type="colorScale" priority="167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137ABB5-9D10-41BE-A892-07E7DCAB5787}">
          <x14:formula1>
            <xm:f>TabelReferensi!$A$2:$A$3</xm:f>
          </x14:formula1>
          <xm:sqref>F2:F7</xm:sqref>
        </x14:dataValidation>
        <x14:dataValidation type="list" allowBlank="1" showInputMessage="1" showErrorMessage="1" xr:uid="{423F5DEC-3ECA-4290-97D6-7FD7B57BDAE1}">
          <x14:formula1>
            <xm:f>COA!$A$2:$A$139</xm:f>
          </x14:formula1>
          <xm:sqref>E2:E7</xm:sqref>
        </x14:dataValidation>
        <x14:dataValidation type="list" allowBlank="1" xr:uid="{BAE7614A-8CAE-4305-842E-21D5B6F56F35}">
          <x14:formula1>
            <xm:f>Entitas!$A$2:$A$45</xm:f>
          </x14:formula1>
          <xm:sqref>C2:D7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08B7-49DF-44A6-830D-8FAE0882CEAD}">
  <sheetPr codeName="Lembar12"/>
  <dimension ref="A1:J13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F13" sqref="F13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360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2" s="27"/>
      <c r="J2" s="27"/>
    </row>
    <row r="3" spans="1:10" x14ac:dyDescent="0.4">
      <c r="A3" s="1">
        <v>44929</v>
      </c>
      <c r="B3" t="s">
        <v>249</v>
      </c>
      <c r="C3" t="s">
        <v>7</v>
      </c>
      <c r="D3" t="s">
        <v>355</v>
      </c>
      <c r="E3" t="s">
        <v>59</v>
      </c>
      <c r="F3" t="s">
        <v>10</v>
      </c>
      <c r="G3" s="2">
        <v>250000</v>
      </c>
      <c r="H3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-250000</v>
      </c>
      <c r="I3" s="27"/>
      <c r="J3" s="27"/>
    </row>
    <row r="4" spans="1:10" x14ac:dyDescent="0.4">
      <c r="A4" s="1">
        <v>44933</v>
      </c>
      <c r="B4" t="s">
        <v>369</v>
      </c>
      <c r="C4" t="s">
        <v>7</v>
      </c>
      <c r="D4" t="s">
        <v>367</v>
      </c>
      <c r="E4" t="s">
        <v>223</v>
      </c>
      <c r="F4" t="s">
        <v>9</v>
      </c>
      <c r="G4" s="2">
        <v>250000</v>
      </c>
      <c r="H4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4" s="27"/>
      <c r="J4" s="27"/>
    </row>
    <row r="5" spans="1:10" x14ac:dyDescent="0.4">
      <c r="A5" s="1">
        <v>44957</v>
      </c>
      <c r="B5" t="s">
        <v>368</v>
      </c>
      <c r="C5" t="s">
        <v>7</v>
      </c>
      <c r="D5" t="s">
        <v>367</v>
      </c>
      <c r="E5" t="s">
        <v>65</v>
      </c>
      <c r="F5" t="s">
        <v>10</v>
      </c>
      <c r="G5" s="2">
        <v>10000</v>
      </c>
      <c r="H5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-10000</v>
      </c>
      <c r="I5" s="27" t="s">
        <v>321</v>
      </c>
      <c r="J5" s="27"/>
    </row>
    <row r="6" spans="1:10" x14ac:dyDescent="0.4">
      <c r="A6" s="1">
        <v>44960</v>
      </c>
      <c r="B6" t="s">
        <v>249</v>
      </c>
      <c r="C6" t="s">
        <v>7</v>
      </c>
      <c r="D6" t="s">
        <v>355</v>
      </c>
      <c r="E6" t="s">
        <v>59</v>
      </c>
      <c r="F6" t="s">
        <v>10</v>
      </c>
      <c r="G6" s="2">
        <v>250000</v>
      </c>
      <c r="H6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-260000</v>
      </c>
      <c r="I6" s="27"/>
      <c r="J6" s="27"/>
    </row>
    <row r="7" spans="1:10" x14ac:dyDescent="0.4">
      <c r="A7" s="1">
        <v>44964</v>
      </c>
      <c r="B7" t="s">
        <v>369</v>
      </c>
      <c r="C7" t="s">
        <v>7</v>
      </c>
      <c r="D7" t="s">
        <v>367</v>
      </c>
      <c r="E7" t="s">
        <v>223</v>
      </c>
      <c r="F7" t="s">
        <v>9</v>
      </c>
      <c r="G7" s="2">
        <v>260000</v>
      </c>
      <c r="H7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7" s="27"/>
      <c r="J7" s="27"/>
    </row>
    <row r="8" spans="1:10" x14ac:dyDescent="0.4">
      <c r="A8" s="1">
        <v>44985</v>
      </c>
      <c r="B8" t="s">
        <v>368</v>
      </c>
      <c r="C8" t="s">
        <v>7</v>
      </c>
      <c r="D8" t="s">
        <v>367</v>
      </c>
      <c r="E8" t="s">
        <v>65</v>
      </c>
      <c r="F8" t="s">
        <v>10</v>
      </c>
      <c r="G8" s="2">
        <v>10000</v>
      </c>
      <c r="H8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-10000</v>
      </c>
      <c r="I8" s="27" t="s">
        <v>321</v>
      </c>
      <c r="J8" s="27"/>
    </row>
    <row r="9" spans="1:10" x14ac:dyDescent="0.4">
      <c r="A9" s="1">
        <v>44988</v>
      </c>
      <c r="B9" t="s">
        <v>249</v>
      </c>
      <c r="C9" t="s">
        <v>7</v>
      </c>
      <c r="D9" t="s">
        <v>355</v>
      </c>
      <c r="E9" t="s">
        <v>59</v>
      </c>
      <c r="F9" t="s">
        <v>10</v>
      </c>
      <c r="G9" s="2">
        <v>250000</v>
      </c>
      <c r="H9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-260000</v>
      </c>
      <c r="I9" s="27"/>
      <c r="J9" s="27"/>
    </row>
    <row r="10" spans="1:10" x14ac:dyDescent="0.4">
      <c r="A10" s="1">
        <v>44992</v>
      </c>
      <c r="B10" t="s">
        <v>369</v>
      </c>
      <c r="C10" t="s">
        <v>7</v>
      </c>
      <c r="D10" t="s">
        <v>367</v>
      </c>
      <c r="E10" t="s">
        <v>223</v>
      </c>
      <c r="F10" t="s">
        <v>9</v>
      </c>
      <c r="G10" s="2">
        <v>260000</v>
      </c>
      <c r="H10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10" s="27"/>
      <c r="J10" s="27"/>
    </row>
    <row r="11" spans="1:10" x14ac:dyDescent="0.4">
      <c r="A11" s="1">
        <v>45016</v>
      </c>
      <c r="B11" t="s">
        <v>368</v>
      </c>
      <c r="C11" t="s">
        <v>7</v>
      </c>
      <c r="D11" t="s">
        <v>367</v>
      </c>
      <c r="E11" t="s">
        <v>65</v>
      </c>
      <c r="F11" t="s">
        <v>10</v>
      </c>
      <c r="G11" s="2">
        <v>10000</v>
      </c>
      <c r="H11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-10000</v>
      </c>
      <c r="I11" s="27" t="s">
        <v>321</v>
      </c>
      <c r="J11" s="27"/>
    </row>
    <row r="12" spans="1:10" x14ac:dyDescent="0.4">
      <c r="A12" s="1">
        <v>45019</v>
      </c>
      <c r="B12" t="s">
        <v>249</v>
      </c>
      <c r="C12" t="s">
        <v>7</v>
      </c>
      <c r="D12" t="s">
        <v>355</v>
      </c>
      <c r="E12" t="s">
        <v>59</v>
      </c>
      <c r="F12" t="s">
        <v>10</v>
      </c>
      <c r="G12" s="2">
        <v>250000</v>
      </c>
      <c r="H12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-260000</v>
      </c>
      <c r="I12" s="27"/>
      <c r="J12" s="27"/>
    </row>
    <row r="13" spans="1:10" x14ac:dyDescent="0.4">
      <c r="A13" s="1">
        <v>45023</v>
      </c>
      <c r="B13" t="s">
        <v>369</v>
      </c>
      <c r="C13" t="s">
        <v>7</v>
      </c>
      <c r="D13" t="s">
        <v>367</v>
      </c>
      <c r="E13" t="s">
        <v>223</v>
      </c>
      <c r="F13" t="s">
        <v>9</v>
      </c>
      <c r="G13" s="2">
        <v>260000</v>
      </c>
      <c r="H13" s="2">
        <f ca="1">IF(ISNUMBER(OFFSET(TabelKKBank0001[[#This Row],[Saldo]],-1,0)),(IF(TabelKKBank0001[[#This Row],[Jenis Transaksi]]="Debet",OFFSET(TabelKKBank0001[[#This Row],[Saldo]],-1,0)-TabelKKBank0001[[#This Row],[Jumlah Transaksi]],IF(TabelKKBank0001[[#This Row],[Jenis Transaksi]]="Kredit",OFFSET(TabelKKBank0001[[#This Row],[Saldo]],-1,0)+TabelKKBank0001[[#This Row],[Jumlah Transaksi]],"ERROR"))),TabelKKBank0001[[#This Row],[Jumlah Transaksi]])</f>
        <v>0</v>
      </c>
      <c r="I13" s="27"/>
      <c r="J13" s="27"/>
    </row>
  </sheetData>
  <conditionalFormatting sqref="A2:A13">
    <cfRule type="colorScale" priority="167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3">
    <cfRule type="containsText" dxfId="54" priority="5" operator="containsText" text="Kredit">
      <formula>NOT(ISERROR(SEARCH("Kredit",F2)))</formula>
    </cfRule>
    <cfRule type="containsText" dxfId="53" priority="6" operator="containsText" text="Debet">
      <formula>NOT(ISERROR(SEARCH("Debet",F2)))</formula>
    </cfRule>
  </conditionalFormatting>
  <conditionalFormatting sqref="H2:H13">
    <cfRule type="colorScale" priority="167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6B5CB4-96F7-40C3-819C-7E796CC2A89B}">
          <x14:formula1>
            <xm:f>TabelReferensi!$A$2:$A$3</xm:f>
          </x14:formula1>
          <xm:sqref>F2:F13</xm:sqref>
        </x14:dataValidation>
        <x14:dataValidation type="list" allowBlank="1" showInputMessage="1" showErrorMessage="1" xr:uid="{DB016584-9B97-438A-9C2A-3E92224CCB66}">
          <x14:formula1>
            <xm:f>COA!$A$2:$A$139</xm:f>
          </x14:formula1>
          <xm:sqref>E2:E13</xm:sqref>
        </x14:dataValidation>
        <x14:dataValidation type="list" allowBlank="1" xr:uid="{53A33B1F-D5CB-441B-8869-D6546986604A}">
          <x14:formula1>
            <xm:f>Entitas!$A$2:$A$45</xm:f>
          </x14:formula1>
          <xm:sqref>C2:D13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8E72-5729-4F6F-AA2B-678301AC0EBE}">
  <sheetPr codeName="Lembar13"/>
  <dimension ref="A1:J9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A10" sqref="A10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0.0742187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361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2" s="27"/>
      <c r="J2" s="27"/>
    </row>
    <row r="3" spans="1:10" x14ac:dyDescent="0.4">
      <c r="A3" s="1">
        <v>44957</v>
      </c>
      <c r="B3" t="s">
        <v>368</v>
      </c>
      <c r="C3" t="s">
        <v>7</v>
      </c>
      <c r="D3" t="s">
        <v>371</v>
      </c>
      <c r="E3" t="s">
        <v>65</v>
      </c>
      <c r="F3" t="s">
        <v>10</v>
      </c>
      <c r="G3" s="2">
        <v>5000</v>
      </c>
      <c r="H3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-5000</v>
      </c>
      <c r="I3" s="27" t="s">
        <v>321</v>
      </c>
      <c r="J3" s="27"/>
    </row>
    <row r="4" spans="1:10" x14ac:dyDescent="0.4">
      <c r="A4" s="1">
        <v>44964</v>
      </c>
      <c r="B4" t="s">
        <v>370</v>
      </c>
      <c r="C4" t="s">
        <v>7</v>
      </c>
      <c r="D4" t="s">
        <v>371</v>
      </c>
      <c r="E4" t="s">
        <v>224</v>
      </c>
      <c r="F4" t="s">
        <v>9</v>
      </c>
      <c r="G4" s="2">
        <v>5000</v>
      </c>
      <c r="H4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4" s="27"/>
      <c r="J4" s="27"/>
    </row>
    <row r="5" spans="1:10" x14ac:dyDescent="0.4">
      <c r="A5" s="1">
        <v>44985</v>
      </c>
      <c r="B5" t="s">
        <v>368</v>
      </c>
      <c r="C5" t="s">
        <v>7</v>
      </c>
      <c r="D5" t="s">
        <v>371</v>
      </c>
      <c r="E5" t="s">
        <v>65</v>
      </c>
      <c r="F5" t="s">
        <v>10</v>
      </c>
      <c r="G5" s="2">
        <v>5000</v>
      </c>
      <c r="H5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-5000</v>
      </c>
      <c r="I5" s="27" t="s">
        <v>321</v>
      </c>
      <c r="J5" s="27"/>
    </row>
    <row r="6" spans="1:10" x14ac:dyDescent="0.4">
      <c r="A6" s="1">
        <v>44992</v>
      </c>
      <c r="B6" t="s">
        <v>370</v>
      </c>
      <c r="C6" t="s">
        <v>7</v>
      </c>
      <c r="D6" t="s">
        <v>371</v>
      </c>
      <c r="E6" t="s">
        <v>224</v>
      </c>
      <c r="F6" t="s">
        <v>9</v>
      </c>
      <c r="G6" s="2">
        <v>5000</v>
      </c>
      <c r="H6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6" s="27"/>
      <c r="J6" s="27"/>
    </row>
    <row r="7" spans="1:10" x14ac:dyDescent="0.4">
      <c r="A7" s="1">
        <v>45016</v>
      </c>
      <c r="B7" t="s">
        <v>368</v>
      </c>
      <c r="C7" t="s">
        <v>7</v>
      </c>
      <c r="D7" t="s">
        <v>371</v>
      </c>
      <c r="E7" t="s">
        <v>65</v>
      </c>
      <c r="F7" t="s">
        <v>10</v>
      </c>
      <c r="G7" s="2">
        <v>5000</v>
      </c>
      <c r="H7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-5000</v>
      </c>
      <c r="I7" s="27" t="s">
        <v>321</v>
      </c>
      <c r="J7" s="27"/>
    </row>
    <row r="8" spans="1:10" x14ac:dyDescent="0.4">
      <c r="A8" s="1">
        <v>45022</v>
      </c>
      <c r="B8" t="s">
        <v>260</v>
      </c>
      <c r="C8" t="s">
        <v>7</v>
      </c>
      <c r="D8" t="s">
        <v>376</v>
      </c>
      <c r="E8" t="s">
        <v>72</v>
      </c>
      <c r="F8" t="s">
        <v>10</v>
      </c>
      <c r="G8" s="2">
        <v>20000</v>
      </c>
      <c r="H8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-25000</v>
      </c>
      <c r="I8" s="27"/>
      <c r="J8" s="27"/>
    </row>
    <row r="9" spans="1:10" x14ac:dyDescent="0.4">
      <c r="A9" s="1">
        <v>45023</v>
      </c>
      <c r="B9" t="s">
        <v>370</v>
      </c>
      <c r="C9" t="s">
        <v>7</v>
      </c>
      <c r="D9" t="s">
        <v>371</v>
      </c>
      <c r="E9" t="s">
        <v>224</v>
      </c>
      <c r="F9" t="s">
        <v>9</v>
      </c>
      <c r="G9" s="2">
        <v>25000</v>
      </c>
      <c r="H9" s="2">
        <f ca="1">IF(ISNUMBER(OFFSET(TabelKKBank0002[[#This Row],[Saldo]],-1,0)),(IF(TabelKKBank0002[[#This Row],[Jenis Transaksi]]="Debet",OFFSET(TabelKKBank0002[[#This Row],[Saldo]],-1,0)-TabelKKBank0002[[#This Row],[Jumlah Transaksi]],IF(TabelKKBank0002[[#This Row],[Jenis Transaksi]]="Kredit",OFFSET(TabelKKBank0002[[#This Row],[Saldo]],-1,0)+TabelKKBank0002[[#This Row],[Jumlah Transaksi]],"ERROR"))),TabelKKBank0002[[#This Row],[Jumlah Transaksi]])</f>
        <v>0</v>
      </c>
      <c r="I9" s="27"/>
      <c r="J9" s="27"/>
    </row>
  </sheetData>
  <conditionalFormatting sqref="A2:A9">
    <cfRule type="colorScale" priority="17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52" priority="5" operator="containsText" text="Kredit">
      <formula>NOT(ISERROR(SEARCH("Kredit",F2)))</formula>
    </cfRule>
    <cfRule type="containsText" dxfId="51" priority="6" operator="containsText" text="Debet">
      <formula>NOT(ISERROR(SEARCH("Debet",F2)))</formula>
    </cfRule>
  </conditionalFormatting>
  <conditionalFormatting sqref="H2:H9">
    <cfRule type="colorScale" priority="17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6E843C-17BB-40D5-9D0B-478F9AB8250A}">
          <x14:formula1>
            <xm:f>TabelReferensi!$A$2:$A$3</xm:f>
          </x14:formula1>
          <xm:sqref>F2:F9</xm:sqref>
        </x14:dataValidation>
        <x14:dataValidation type="list" allowBlank="1" showInputMessage="1" showErrorMessage="1" xr:uid="{15DC1352-1B9E-42E0-A90F-4D59E0037EF8}">
          <x14:formula1>
            <xm:f>COA!$A$2:$A$139</xm:f>
          </x14:formula1>
          <xm:sqref>E2:E9</xm:sqref>
        </x14:dataValidation>
        <x14:dataValidation type="list" allowBlank="1" xr:uid="{E6BAB639-8669-48F7-B8D0-89CC622CC004}">
          <x14:formula1>
            <xm:f>Entitas!$A$2:$A$45</xm:f>
          </x14:formula1>
          <xm:sqref>C2:D9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24EE-3D9B-4F53-89CC-ED8549044A65}">
  <sheetPr codeName="Lembar14"/>
  <dimension ref="A1:J9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F2" sqref="F2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8.15234375" bestFit="1" customWidth="1"/>
    <col min="6" max="6" width="15.3046875" bestFit="1" customWidth="1"/>
    <col min="7" max="7" width="17.23046875" bestFit="1" customWidth="1"/>
    <col min="8" max="8" width="10.0742187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362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2" s="27"/>
      <c r="J2" s="27"/>
    </row>
    <row r="3" spans="1:10" x14ac:dyDescent="0.4">
      <c r="A3" s="1">
        <v>44957</v>
      </c>
      <c r="B3" t="s">
        <v>368</v>
      </c>
      <c r="C3" t="s">
        <v>7</v>
      </c>
      <c r="D3" t="s">
        <v>373</v>
      </c>
      <c r="E3" t="s">
        <v>65</v>
      </c>
      <c r="F3" t="s">
        <v>10</v>
      </c>
      <c r="G3" s="2">
        <v>5000</v>
      </c>
      <c r="H3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-5000</v>
      </c>
      <c r="I3" s="27" t="s">
        <v>321</v>
      </c>
      <c r="J3" s="27"/>
    </row>
    <row r="4" spans="1:10" x14ac:dyDescent="0.4">
      <c r="A4" s="1">
        <v>44964</v>
      </c>
      <c r="B4" t="s">
        <v>372</v>
      </c>
      <c r="C4" t="s">
        <v>7</v>
      </c>
      <c r="D4" t="s">
        <v>373</v>
      </c>
      <c r="E4" t="s">
        <v>225</v>
      </c>
      <c r="F4" t="s">
        <v>9</v>
      </c>
      <c r="G4" s="2">
        <v>5000</v>
      </c>
      <c r="H4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4" s="27"/>
      <c r="J4" s="27"/>
    </row>
    <row r="5" spans="1:10" x14ac:dyDescent="0.4">
      <c r="A5" s="1">
        <v>44985</v>
      </c>
      <c r="B5" t="s">
        <v>368</v>
      </c>
      <c r="C5" t="s">
        <v>7</v>
      </c>
      <c r="D5" t="s">
        <v>373</v>
      </c>
      <c r="E5" t="s">
        <v>65</v>
      </c>
      <c r="F5" t="s">
        <v>10</v>
      </c>
      <c r="G5" s="2">
        <v>5000</v>
      </c>
      <c r="H5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-5000</v>
      </c>
      <c r="I5" s="27" t="s">
        <v>321</v>
      </c>
      <c r="J5" s="27"/>
    </row>
    <row r="6" spans="1:10" x14ac:dyDescent="0.4">
      <c r="A6" s="1">
        <v>44992</v>
      </c>
      <c r="B6" t="s">
        <v>372</v>
      </c>
      <c r="C6" t="s">
        <v>7</v>
      </c>
      <c r="D6" t="s">
        <v>373</v>
      </c>
      <c r="E6" t="s">
        <v>225</v>
      </c>
      <c r="F6" t="s">
        <v>9</v>
      </c>
      <c r="G6" s="2">
        <v>5000</v>
      </c>
      <c r="H6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6" s="27"/>
      <c r="J6" s="27"/>
    </row>
    <row r="7" spans="1:10" x14ac:dyDescent="0.4">
      <c r="A7" s="1">
        <v>45016</v>
      </c>
      <c r="B7" t="s">
        <v>368</v>
      </c>
      <c r="C7" t="s">
        <v>7</v>
      </c>
      <c r="D7" t="s">
        <v>373</v>
      </c>
      <c r="E7" t="s">
        <v>65</v>
      </c>
      <c r="F7" t="s">
        <v>10</v>
      </c>
      <c r="G7" s="2">
        <v>5000</v>
      </c>
      <c r="H7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-5000</v>
      </c>
      <c r="I7" s="27" t="s">
        <v>321</v>
      </c>
      <c r="J7" s="27"/>
    </row>
    <row r="8" spans="1:10" x14ac:dyDescent="0.4">
      <c r="A8" s="1">
        <v>45018</v>
      </c>
      <c r="B8" t="s">
        <v>70</v>
      </c>
      <c r="C8" t="s">
        <v>7</v>
      </c>
      <c r="D8" t="s">
        <v>356</v>
      </c>
      <c r="E8" t="s">
        <v>70</v>
      </c>
      <c r="F8" t="s">
        <v>10</v>
      </c>
      <c r="G8" s="2">
        <v>50000</v>
      </c>
      <c r="H8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-55000</v>
      </c>
      <c r="I8" s="27"/>
      <c r="J8" s="27"/>
    </row>
    <row r="9" spans="1:10" x14ac:dyDescent="0.4">
      <c r="A9" s="1">
        <v>45023</v>
      </c>
      <c r="B9" t="s">
        <v>372</v>
      </c>
      <c r="C9" t="s">
        <v>7</v>
      </c>
      <c r="D9" t="s">
        <v>373</v>
      </c>
      <c r="E9" t="s">
        <v>225</v>
      </c>
      <c r="F9" t="s">
        <v>9</v>
      </c>
      <c r="G9" s="2">
        <v>55000</v>
      </c>
      <c r="H9" s="2">
        <f ca="1">IF(ISNUMBER(OFFSET(TabelKKBank0003[[#This Row],[Saldo]],-1,0)),(IF(TabelKKBank0003[[#This Row],[Jenis Transaksi]]="Debet",OFFSET(TabelKKBank0003[[#This Row],[Saldo]],-1,0)-TabelKKBank0003[[#This Row],[Jumlah Transaksi]],IF(TabelKKBank0003[[#This Row],[Jenis Transaksi]]="Kredit",OFFSET(TabelKKBank0003[[#This Row],[Saldo]],-1,0)+TabelKKBank0003[[#This Row],[Jumlah Transaksi]],"ERROR"))),TabelKKBank0003[[#This Row],[Jumlah Transaksi]])</f>
        <v>0</v>
      </c>
      <c r="I9" s="27"/>
      <c r="J9" s="27"/>
    </row>
  </sheetData>
  <conditionalFormatting sqref="A2:A9">
    <cfRule type="colorScale" priority="17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50" priority="1" operator="containsText" text="Kredit">
      <formula>NOT(ISERROR(SEARCH("Kredit",F2)))</formula>
    </cfRule>
    <cfRule type="containsText" dxfId="49" priority="2" operator="containsText" text="Debet">
      <formula>NOT(ISERROR(SEARCH("Debet",F2)))</formula>
    </cfRule>
  </conditionalFormatting>
  <conditionalFormatting sqref="H2:H9">
    <cfRule type="colorScale" priority="17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09B3609-3CFA-4A2B-94F8-8DECE95F90AA}">
          <x14:formula1>
            <xm:f>TabelReferensi!$A$2:$A$3</xm:f>
          </x14:formula1>
          <xm:sqref>F2:F9</xm:sqref>
        </x14:dataValidation>
        <x14:dataValidation type="list" allowBlank="1" showInputMessage="1" showErrorMessage="1" xr:uid="{88F1D63E-82A9-4508-8634-C9261660E81F}">
          <x14:formula1>
            <xm:f>COA!$A$2:$A$139</xm:f>
          </x14:formula1>
          <xm:sqref>E2:E9</xm:sqref>
        </x14:dataValidation>
        <x14:dataValidation type="list" allowBlank="1" xr:uid="{E2D11464-7D52-4D6F-B69A-F78D7F343A28}">
          <x14:formula1>
            <xm:f>Entitas!$A$2:$A$45</xm:f>
          </x14:formula1>
          <xm:sqref>C2:D9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3180-D6F1-494A-A2F9-6BE068BA7807}">
  <sheetPr codeName="Lembar15"/>
  <dimension ref="A1:J12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D1" sqref="D1:D12"/>
    </sheetView>
  </sheetViews>
  <sheetFormatPr defaultColWidth="9.3046875" defaultRowHeight="14.6" x14ac:dyDescent="0.4"/>
  <cols>
    <col min="1" max="1" width="10.3828125" bestFit="1" customWidth="1"/>
    <col min="2" max="2" width="22.69140625" bestFit="1" customWidth="1"/>
    <col min="3" max="3" width="16.61328125" bestFit="1" customWidth="1"/>
    <col min="4" max="4" width="17.23046875" bestFit="1" customWidth="1"/>
    <col min="5" max="5" width="19.69140625" bestFit="1" customWidth="1"/>
    <col min="6" max="6" width="15.3046875" bestFit="1" customWidth="1"/>
    <col min="7" max="7" width="17.23046875" bestFit="1" customWidth="1"/>
    <col min="8" max="8" width="12.6132812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363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2" s="27"/>
      <c r="J2" s="27"/>
    </row>
    <row r="3" spans="1:10" x14ac:dyDescent="0.4">
      <c r="A3" s="1">
        <v>44945</v>
      </c>
      <c r="B3" t="s">
        <v>261</v>
      </c>
      <c r="C3" t="s">
        <v>7</v>
      </c>
      <c r="D3" t="s">
        <v>357</v>
      </c>
      <c r="E3" t="s">
        <v>175</v>
      </c>
      <c r="F3" t="s">
        <v>10</v>
      </c>
      <c r="G3" s="2">
        <v>250000</v>
      </c>
      <c r="H3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3" s="27"/>
      <c r="J3" s="27"/>
    </row>
    <row r="4" spans="1:10" x14ac:dyDescent="0.4">
      <c r="A4" s="1">
        <v>44957</v>
      </c>
      <c r="B4" t="s">
        <v>368</v>
      </c>
      <c r="C4" t="s">
        <v>7</v>
      </c>
      <c r="D4" t="s">
        <v>374</v>
      </c>
      <c r="E4" t="s">
        <v>65</v>
      </c>
      <c r="F4" t="s">
        <v>10</v>
      </c>
      <c r="G4" s="2">
        <v>5000</v>
      </c>
      <c r="H4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-255000</v>
      </c>
      <c r="I4" s="27" t="s">
        <v>321</v>
      </c>
      <c r="J4" s="27"/>
    </row>
    <row r="5" spans="1:10" x14ac:dyDescent="0.4">
      <c r="A5" s="1">
        <v>44964</v>
      </c>
      <c r="B5" t="s">
        <v>375</v>
      </c>
      <c r="C5" t="s">
        <v>7</v>
      </c>
      <c r="D5" t="s">
        <v>374</v>
      </c>
      <c r="E5" t="s">
        <v>226</v>
      </c>
      <c r="F5" t="s">
        <v>9</v>
      </c>
      <c r="G5" s="2">
        <v>255000</v>
      </c>
      <c r="H5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5" s="27"/>
      <c r="J5" s="27"/>
    </row>
    <row r="6" spans="1:10" x14ac:dyDescent="0.4">
      <c r="A6" s="1">
        <v>44976</v>
      </c>
      <c r="B6" t="s">
        <v>261</v>
      </c>
      <c r="C6" t="s">
        <v>7</v>
      </c>
      <c r="D6" t="s">
        <v>357</v>
      </c>
      <c r="E6" t="s">
        <v>175</v>
      </c>
      <c r="F6" t="s">
        <v>10</v>
      </c>
      <c r="G6" s="2">
        <v>250000</v>
      </c>
      <c r="H6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6" s="27"/>
      <c r="J6" s="27"/>
    </row>
    <row r="7" spans="1:10" x14ac:dyDescent="0.4">
      <c r="A7" s="1">
        <v>44985</v>
      </c>
      <c r="B7" t="s">
        <v>368</v>
      </c>
      <c r="C7" t="s">
        <v>7</v>
      </c>
      <c r="D7" t="s">
        <v>374</v>
      </c>
      <c r="E7" t="s">
        <v>65</v>
      </c>
      <c r="F7" t="s">
        <v>10</v>
      </c>
      <c r="G7" s="2">
        <v>5000</v>
      </c>
      <c r="H7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-255000</v>
      </c>
      <c r="I7" s="27" t="s">
        <v>321</v>
      </c>
      <c r="J7" s="27"/>
    </row>
    <row r="8" spans="1:10" x14ac:dyDescent="0.4">
      <c r="A8" s="1">
        <v>44992</v>
      </c>
      <c r="B8" t="s">
        <v>375</v>
      </c>
      <c r="C8" t="s">
        <v>7</v>
      </c>
      <c r="D8" t="s">
        <v>374</v>
      </c>
      <c r="E8" t="s">
        <v>226</v>
      </c>
      <c r="F8" t="s">
        <v>9</v>
      </c>
      <c r="G8" s="2">
        <v>255000</v>
      </c>
      <c r="H8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8" s="27"/>
      <c r="J8" s="27"/>
    </row>
    <row r="9" spans="1:10" x14ac:dyDescent="0.4">
      <c r="A9" s="1">
        <v>45004</v>
      </c>
      <c r="B9" t="s">
        <v>261</v>
      </c>
      <c r="C9" t="s">
        <v>7</v>
      </c>
      <c r="D9" t="s">
        <v>357</v>
      </c>
      <c r="E9" t="s">
        <v>175</v>
      </c>
      <c r="F9" t="s">
        <v>10</v>
      </c>
      <c r="G9" s="2">
        <v>250000</v>
      </c>
      <c r="H9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9" s="27"/>
      <c r="J9" s="27"/>
    </row>
    <row r="10" spans="1:10" x14ac:dyDescent="0.4">
      <c r="A10" s="1">
        <v>45016</v>
      </c>
      <c r="B10" t="s">
        <v>368</v>
      </c>
      <c r="C10" t="s">
        <v>7</v>
      </c>
      <c r="D10" t="s">
        <v>374</v>
      </c>
      <c r="E10" t="s">
        <v>65</v>
      </c>
      <c r="F10" t="s">
        <v>10</v>
      </c>
      <c r="G10" s="2">
        <v>5000</v>
      </c>
      <c r="H10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-255000</v>
      </c>
      <c r="I10" s="27" t="s">
        <v>321</v>
      </c>
      <c r="J10" s="27"/>
    </row>
    <row r="11" spans="1:10" x14ac:dyDescent="0.4">
      <c r="A11" s="1">
        <v>45023</v>
      </c>
      <c r="B11" t="s">
        <v>375</v>
      </c>
      <c r="C11" t="s">
        <v>7</v>
      </c>
      <c r="D11" t="s">
        <v>374</v>
      </c>
      <c r="E11" t="s">
        <v>226</v>
      </c>
      <c r="F11" t="s">
        <v>9</v>
      </c>
      <c r="G11" s="2">
        <v>255000</v>
      </c>
      <c r="H11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0</v>
      </c>
      <c r="I11" s="27"/>
      <c r="J11" s="27"/>
    </row>
    <row r="12" spans="1:10" x14ac:dyDescent="0.4">
      <c r="A12" s="1">
        <v>45035</v>
      </c>
      <c r="B12" t="s">
        <v>261</v>
      </c>
      <c r="C12" t="s">
        <v>7</v>
      </c>
      <c r="D12" t="s">
        <v>357</v>
      </c>
      <c r="E12" t="s">
        <v>175</v>
      </c>
      <c r="F12" t="s">
        <v>10</v>
      </c>
      <c r="G12" s="2">
        <v>250000</v>
      </c>
      <c r="H12" s="2">
        <f ca="1">IF(ISNUMBER(OFFSET(TabelKKBank0004[[#This Row],[Saldo]],-1,0)),(IF(TabelKKBank0004[[#This Row],[Jenis Transaksi]]="Debet",OFFSET(TabelKKBank0004[[#This Row],[Saldo]],-1,0)-TabelKKBank0004[[#This Row],[Jumlah Transaksi]],IF(TabelKKBank0004[[#This Row],[Jenis Transaksi]]="Kredit",OFFSET(TabelKKBank0004[[#This Row],[Saldo]],-1,0)+TabelKKBank0004[[#This Row],[Jumlah Transaksi]],"ERROR"))),TabelKKBank0004[[#This Row],[Jumlah Transaksi]])</f>
        <v>-250000</v>
      </c>
      <c r="I12" s="27"/>
      <c r="J12" s="27"/>
    </row>
  </sheetData>
  <conditionalFormatting sqref="A2:A12">
    <cfRule type="colorScale" priority="176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">
    <cfRule type="containsText" dxfId="48" priority="5" operator="containsText" text="Kredit">
      <formula>NOT(ISERROR(SEARCH("Kredit",F2)))</formula>
    </cfRule>
    <cfRule type="containsText" dxfId="47" priority="6" operator="containsText" text="Debet">
      <formula>NOT(ISERROR(SEARCH("Debet",F2)))</formula>
    </cfRule>
  </conditionalFormatting>
  <conditionalFormatting sqref="H2:H12">
    <cfRule type="colorScale" priority="17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30868C-A067-430E-9F7A-EF5C865EF94F}">
          <x14:formula1>
            <xm:f>TabelReferensi!$A$2:$A$3</xm:f>
          </x14:formula1>
          <xm:sqref>F2:F12</xm:sqref>
        </x14:dataValidation>
        <x14:dataValidation type="list" allowBlank="1" showInputMessage="1" showErrorMessage="1" xr:uid="{9A7BB732-97BC-4DD7-833B-C663F3788EB3}">
          <x14:formula1>
            <xm:f>COA!$A$2:$A$139</xm:f>
          </x14:formula1>
          <xm:sqref>E2:E12</xm:sqref>
        </x14:dataValidation>
        <x14:dataValidation type="list" allowBlank="1" xr:uid="{46BA2BC2-E424-460A-BAD4-3DBACB2C5CEF}">
          <x14:formula1>
            <xm:f>Entitas!$A$2:$A$45</xm:f>
          </x14:formula1>
          <xm:sqref>C2:D12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249D-1EAF-4886-BDCD-FA7EBCB609A2}">
  <sheetPr codeName="Lembar16"/>
  <dimension ref="A1:J9"/>
  <sheetViews>
    <sheetView showGridLines="0" workbookViewId="0">
      <pane xSplit="1" ySplit="1" topLeftCell="B2" activePane="bottomRight" state="frozen"/>
      <selection activeCell="A755" sqref="A755"/>
      <selection pane="topRight" activeCell="A755" sqref="A755"/>
      <selection pane="bottomLeft" activeCell="A755" sqref="A755"/>
      <selection pane="bottomRight" activeCell="F2" sqref="F2"/>
    </sheetView>
  </sheetViews>
  <sheetFormatPr defaultColWidth="9.3046875" defaultRowHeight="14.6" x14ac:dyDescent="0.4"/>
  <cols>
    <col min="1" max="1" width="10.3828125" bestFit="1" customWidth="1"/>
    <col min="2" max="2" width="35.84375" bestFit="1" customWidth="1"/>
    <col min="3" max="3" width="16.61328125" bestFit="1" customWidth="1"/>
    <col min="4" max="4" width="17.23046875" bestFit="1" customWidth="1"/>
    <col min="5" max="5" width="13.61328125" bestFit="1" customWidth="1"/>
    <col min="6" max="6" width="15.3046875" bestFit="1" customWidth="1"/>
    <col min="7" max="7" width="17.23046875" bestFit="1" customWidth="1"/>
    <col min="8" max="8" width="13.3046875" bestFit="1" customWidth="1"/>
    <col min="9" max="9" width="12.69140625" bestFit="1" customWidth="1"/>
    <col min="10" max="10" width="13.1523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6</v>
      </c>
      <c r="I1" t="s">
        <v>318</v>
      </c>
      <c r="J1" t="s">
        <v>319</v>
      </c>
    </row>
    <row r="2" spans="1:10" x14ac:dyDescent="0.4">
      <c r="A2" s="1">
        <v>44927</v>
      </c>
      <c r="B2" t="s">
        <v>364</v>
      </c>
      <c r="C2" t="s">
        <v>7</v>
      </c>
      <c r="D2" t="s">
        <v>7</v>
      </c>
      <c r="E2" t="s">
        <v>151</v>
      </c>
      <c r="F2" t="s">
        <v>9</v>
      </c>
      <c r="G2" s="2">
        <v>0</v>
      </c>
      <c r="H2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2" s="27"/>
      <c r="J2" s="27"/>
    </row>
    <row r="3" spans="1:10" x14ac:dyDescent="0.4">
      <c r="A3" s="1">
        <v>44957</v>
      </c>
      <c r="B3" t="s">
        <v>368</v>
      </c>
      <c r="C3" t="s">
        <v>7</v>
      </c>
      <c r="D3" t="s">
        <v>378</v>
      </c>
      <c r="E3" t="s">
        <v>65</v>
      </c>
      <c r="F3" t="s">
        <v>10</v>
      </c>
      <c r="G3" s="2">
        <v>5000</v>
      </c>
      <c r="H3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-5000</v>
      </c>
      <c r="I3" s="27" t="s">
        <v>321</v>
      </c>
      <c r="J3" s="27"/>
    </row>
    <row r="4" spans="1:10" x14ac:dyDescent="0.4">
      <c r="A4" s="1">
        <v>44964</v>
      </c>
      <c r="B4" t="s">
        <v>377</v>
      </c>
      <c r="C4" t="s">
        <v>7</v>
      </c>
      <c r="D4" t="s">
        <v>378</v>
      </c>
      <c r="E4" t="s">
        <v>226</v>
      </c>
      <c r="F4" t="s">
        <v>9</v>
      </c>
      <c r="G4" s="2">
        <v>5000</v>
      </c>
      <c r="H4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4" s="27"/>
      <c r="J4" s="27"/>
    </row>
    <row r="5" spans="1:10" x14ac:dyDescent="0.4">
      <c r="A5" s="1">
        <v>44972</v>
      </c>
      <c r="B5" t="s">
        <v>359</v>
      </c>
      <c r="C5" t="s">
        <v>7</v>
      </c>
      <c r="D5" t="s">
        <v>358</v>
      </c>
      <c r="E5" t="s">
        <v>49</v>
      </c>
      <c r="F5" t="s">
        <v>10</v>
      </c>
      <c r="G5" s="2">
        <v>1100000</v>
      </c>
      <c r="H5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-1100000</v>
      </c>
      <c r="I5" s="27"/>
      <c r="J5" s="27"/>
    </row>
    <row r="6" spans="1:10" x14ac:dyDescent="0.4">
      <c r="A6" s="1">
        <v>44985</v>
      </c>
      <c r="B6" t="s">
        <v>368</v>
      </c>
      <c r="C6" t="s">
        <v>7</v>
      </c>
      <c r="D6" t="s">
        <v>378</v>
      </c>
      <c r="E6" t="s">
        <v>65</v>
      </c>
      <c r="F6" t="s">
        <v>10</v>
      </c>
      <c r="G6" s="2">
        <v>5000</v>
      </c>
      <c r="H6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-1105000</v>
      </c>
      <c r="I6" s="27" t="s">
        <v>321</v>
      </c>
      <c r="J6" s="27"/>
    </row>
    <row r="7" spans="1:10" x14ac:dyDescent="0.4">
      <c r="A7" s="1">
        <v>44992</v>
      </c>
      <c r="B7" t="s">
        <v>377</v>
      </c>
      <c r="C7" t="s">
        <v>7</v>
      </c>
      <c r="D7" t="s">
        <v>378</v>
      </c>
      <c r="E7" t="s">
        <v>226</v>
      </c>
      <c r="F7" t="s">
        <v>9</v>
      </c>
      <c r="G7" s="2">
        <v>1105000</v>
      </c>
      <c r="H7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7" s="27"/>
      <c r="J7" s="27"/>
    </row>
    <row r="8" spans="1:10" x14ac:dyDescent="0.4">
      <c r="A8" s="1">
        <v>45016</v>
      </c>
      <c r="B8" t="s">
        <v>368</v>
      </c>
      <c r="C8" t="s">
        <v>7</v>
      </c>
      <c r="D8" t="s">
        <v>378</v>
      </c>
      <c r="E8" t="s">
        <v>65</v>
      </c>
      <c r="F8" t="s">
        <v>10</v>
      </c>
      <c r="G8" s="2">
        <v>5000</v>
      </c>
      <c r="H8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-5000</v>
      </c>
      <c r="I8" s="27" t="s">
        <v>321</v>
      </c>
      <c r="J8" s="27"/>
    </row>
    <row r="9" spans="1:10" x14ac:dyDescent="0.4">
      <c r="A9" s="1">
        <v>45023</v>
      </c>
      <c r="B9" t="s">
        <v>377</v>
      </c>
      <c r="C9" t="s">
        <v>7</v>
      </c>
      <c r="D9" t="s">
        <v>378</v>
      </c>
      <c r="E9" t="s">
        <v>226</v>
      </c>
      <c r="F9" t="s">
        <v>9</v>
      </c>
      <c r="G9" s="2">
        <v>5000</v>
      </c>
      <c r="H9" s="2">
        <f ca="1">IF(ISNUMBER(OFFSET(TabelKKBank0005[[#This Row],[Saldo]],-1,0)),(IF(TabelKKBank0005[[#This Row],[Jenis Transaksi]]="Debet",OFFSET(TabelKKBank0005[[#This Row],[Saldo]],-1,0)-TabelKKBank0005[[#This Row],[Jumlah Transaksi]],IF(TabelKKBank0005[[#This Row],[Jenis Transaksi]]="Kredit",OFFSET(TabelKKBank0005[[#This Row],[Saldo]],-1,0)+TabelKKBank0005[[#This Row],[Jumlah Transaksi]],"ERROR"))),TabelKKBank0005[[#This Row],[Jumlah Transaksi]])</f>
        <v>0</v>
      </c>
      <c r="I9" s="27"/>
      <c r="J9" s="27"/>
    </row>
  </sheetData>
  <conditionalFormatting sqref="A2:A9">
    <cfRule type="colorScale" priority="17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">
    <cfRule type="containsText" dxfId="46" priority="5" operator="containsText" text="Kredit">
      <formula>NOT(ISERROR(SEARCH("Kredit",F2)))</formula>
    </cfRule>
    <cfRule type="containsText" dxfId="45" priority="6" operator="containsText" text="Debet">
      <formula>NOT(ISERROR(SEARCH("Debet",F2)))</formula>
    </cfRule>
  </conditionalFormatting>
  <conditionalFormatting sqref="H2:H9">
    <cfRule type="colorScale" priority="17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B314F6-D2EC-4C7E-983B-27A2C647CA8B}">
          <x14:formula1>
            <xm:f>TabelReferensi!$A$2:$A$3</xm:f>
          </x14:formula1>
          <xm:sqref>F2:F9</xm:sqref>
        </x14:dataValidation>
        <x14:dataValidation type="list" allowBlank="1" showInputMessage="1" showErrorMessage="1" xr:uid="{F2C49296-E86E-4BB1-A3D0-5D47D3BB87D1}">
          <x14:formula1>
            <xm:f>COA!$A$2:$A$139</xm:f>
          </x14:formula1>
          <xm:sqref>E2:E9</xm:sqref>
        </x14:dataValidation>
        <x14:dataValidation type="list" allowBlank="1" xr:uid="{357B9011-5B3D-45E8-8C6C-EE8F2EC7CB9B}">
          <x14:formula1>
            <xm:f>Entitas!$A$2:$A$45</xm:f>
          </x14:formula1>
          <xm:sqref>C2:D9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5651-0A29-43EB-B273-AB72054826BB}">
  <sheetPr codeName="Lembar17"/>
  <dimension ref="A2:B33"/>
  <sheetViews>
    <sheetView showGridLines="0" workbookViewId="0">
      <pane xSplit="1" ySplit="4" topLeftCell="B5" activePane="bottomRight" state="frozen"/>
      <selection activeCell="E15" sqref="E15"/>
      <selection pane="topRight" activeCell="E15" sqref="E15"/>
      <selection pane="bottomLeft" activeCell="E15" sqref="E15"/>
      <selection pane="bottomRight" activeCell="A6" sqref="A6:A25"/>
    </sheetView>
  </sheetViews>
  <sheetFormatPr defaultRowHeight="14.6" x14ac:dyDescent="0.4"/>
  <cols>
    <col min="1" max="1" width="26.07421875" bestFit="1" customWidth="1"/>
    <col min="2" max="2" width="10.15234375" bestFit="1" customWidth="1"/>
  </cols>
  <sheetData>
    <row r="2" spans="1:2" x14ac:dyDescent="0.4">
      <c r="A2" s="6" t="s">
        <v>387</v>
      </c>
      <c r="B2" t="s">
        <v>388</v>
      </c>
    </row>
    <row r="4" spans="1:2" x14ac:dyDescent="0.4">
      <c r="A4" s="6" t="s">
        <v>124</v>
      </c>
    </row>
    <row r="5" spans="1:2" x14ac:dyDescent="0.4">
      <c r="A5" s="7" t="s">
        <v>241</v>
      </c>
    </row>
    <row r="6" spans="1:2" x14ac:dyDescent="0.4">
      <c r="A6" s="9" t="s">
        <v>386</v>
      </c>
    </row>
    <row r="7" spans="1:2" x14ac:dyDescent="0.4">
      <c r="A7" s="9" t="s">
        <v>189</v>
      </c>
    </row>
    <row r="8" spans="1:2" x14ac:dyDescent="0.4">
      <c r="A8" s="9" t="s">
        <v>188</v>
      </c>
    </row>
    <row r="9" spans="1:2" x14ac:dyDescent="0.4">
      <c r="A9" s="9" t="s">
        <v>232</v>
      </c>
    </row>
    <row r="10" spans="1:2" x14ac:dyDescent="0.4">
      <c r="A10" s="9" t="s">
        <v>106</v>
      </c>
    </row>
    <row r="11" spans="1:2" x14ac:dyDescent="0.4">
      <c r="A11" s="9" t="s">
        <v>103</v>
      </c>
    </row>
    <row r="12" spans="1:2" x14ac:dyDescent="0.4">
      <c r="A12" s="9" t="s">
        <v>105</v>
      </c>
    </row>
    <row r="13" spans="1:2" x14ac:dyDescent="0.4">
      <c r="A13" s="9" t="s">
        <v>101</v>
      </c>
    </row>
    <row r="14" spans="1:2" x14ac:dyDescent="0.4">
      <c r="A14" s="9" t="s">
        <v>98</v>
      </c>
    </row>
    <row r="15" spans="1:2" x14ac:dyDescent="0.4">
      <c r="A15" s="9" t="s">
        <v>100</v>
      </c>
    </row>
    <row r="16" spans="1:2" x14ac:dyDescent="0.4">
      <c r="A16" s="9" t="s">
        <v>102</v>
      </c>
    </row>
    <row r="17" spans="1:1" x14ac:dyDescent="0.4">
      <c r="A17" s="9" t="s">
        <v>104</v>
      </c>
    </row>
    <row r="18" spans="1:1" x14ac:dyDescent="0.4">
      <c r="A18" s="9" t="s">
        <v>97</v>
      </c>
    </row>
    <row r="19" spans="1:1" x14ac:dyDescent="0.4">
      <c r="A19" s="9" t="s">
        <v>96</v>
      </c>
    </row>
    <row r="20" spans="1:1" x14ac:dyDescent="0.4">
      <c r="A20" s="9" t="s">
        <v>204</v>
      </c>
    </row>
    <row r="21" spans="1:1" x14ac:dyDescent="0.4">
      <c r="A21" s="9" t="s">
        <v>110</v>
      </c>
    </row>
    <row r="22" spans="1:1" x14ac:dyDescent="0.4">
      <c r="A22" s="9" t="s">
        <v>111</v>
      </c>
    </row>
    <row r="23" spans="1:1" x14ac:dyDescent="0.4">
      <c r="A23" s="9" t="s">
        <v>122</v>
      </c>
    </row>
    <row r="24" spans="1:1" x14ac:dyDescent="0.4">
      <c r="A24" s="9" t="s">
        <v>123</v>
      </c>
    </row>
    <row r="25" spans="1:1" x14ac:dyDescent="0.4">
      <c r="A25" s="9" t="s">
        <v>109</v>
      </c>
    </row>
    <row r="26" spans="1:1" x14ac:dyDescent="0.4">
      <c r="A26" s="7" t="s">
        <v>242</v>
      </c>
    </row>
    <row r="27" spans="1:1" x14ac:dyDescent="0.4">
      <c r="A27" s="9" t="s">
        <v>239</v>
      </c>
    </row>
    <row r="28" spans="1:1" x14ac:dyDescent="0.4">
      <c r="A28" s="9" t="s">
        <v>240</v>
      </c>
    </row>
    <row r="29" spans="1:1" x14ac:dyDescent="0.4">
      <c r="A29" s="9" t="s">
        <v>238</v>
      </c>
    </row>
    <row r="30" spans="1:1" x14ac:dyDescent="0.4">
      <c r="A30" s="9" t="s">
        <v>385</v>
      </c>
    </row>
    <row r="31" spans="1:1" x14ac:dyDescent="0.4">
      <c r="A31" s="9" t="s">
        <v>113</v>
      </c>
    </row>
    <row r="32" spans="1:1" x14ac:dyDescent="0.4">
      <c r="A32" s="9" t="s">
        <v>114</v>
      </c>
    </row>
    <row r="33" spans="1:1" x14ac:dyDescent="0.4">
      <c r="A33" s="7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5E33-358B-4C53-8BD3-FA7AC1F64C3B}">
  <sheetPr codeName="Lembar18"/>
  <dimension ref="A1:D105"/>
  <sheetViews>
    <sheetView showGridLines="0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B99" sqref="B99"/>
    </sheetView>
  </sheetViews>
  <sheetFormatPr defaultRowHeight="14.6" x14ac:dyDescent="0.4"/>
  <cols>
    <col min="1" max="1" width="10.07421875" bestFit="1" customWidth="1"/>
    <col min="2" max="2" width="29.765625" bestFit="1" customWidth="1"/>
    <col min="3" max="3" width="10.23046875" customWidth="1"/>
    <col min="4" max="4" width="14.69140625" bestFit="1" customWidth="1"/>
  </cols>
  <sheetData>
    <row r="1" spans="1:4" ht="28.75" customHeight="1" x14ac:dyDescent="0.4">
      <c r="A1" s="10" t="s">
        <v>163</v>
      </c>
      <c r="B1" s="10" t="s">
        <v>381</v>
      </c>
      <c r="C1" s="10" t="s">
        <v>13</v>
      </c>
      <c r="D1" s="10" t="s">
        <v>320</v>
      </c>
    </row>
    <row r="2" spans="1:4" x14ac:dyDescent="0.4">
      <c r="A2" s="28">
        <f t="shared" ref="A2:A23" si="0">EOMONTH("1/1/2023",0)</f>
        <v>44957</v>
      </c>
      <c r="B2" t="s">
        <v>386</v>
      </c>
      <c r="C2" t="str">
        <f>IF(VLOOKUP(TabelAsetLiabilitasBulanan[[#This Row],[Akun]],TabelCOA[#Data],3,FALSE)=0,"",VLOOKUP(TabelAsetLiabilitasBulanan[[#This Row],[Akun]],TabelCOA[#Data],3,FALSE))</f>
        <v>Aset</v>
      </c>
      <c r="D2" s="29">
        <v>0</v>
      </c>
    </row>
    <row r="3" spans="1:4" x14ac:dyDescent="0.4">
      <c r="A3" s="28">
        <f t="shared" si="0"/>
        <v>44957</v>
      </c>
      <c r="B3" t="s">
        <v>189</v>
      </c>
      <c r="C3" t="str">
        <f>IF(VLOOKUP(TabelAsetLiabilitasBulanan[[#This Row],[Akun]],TabelCOA[#Data],3,FALSE)=0,"",VLOOKUP(TabelAsetLiabilitasBulanan[[#This Row],[Akun]],TabelCOA[#Data],3,FALSE))</f>
        <v>Aset</v>
      </c>
      <c r="D3" s="29">
        <v>300000</v>
      </c>
    </row>
    <row r="4" spans="1:4" x14ac:dyDescent="0.4">
      <c r="A4" s="28">
        <f t="shared" si="0"/>
        <v>44957</v>
      </c>
      <c r="B4" t="s">
        <v>188</v>
      </c>
      <c r="C4" t="str">
        <f>IF(VLOOKUP(TabelAsetLiabilitasBulanan[[#This Row],[Akun]],TabelCOA[#Data],3,FALSE)=0,"",VLOOKUP(TabelAsetLiabilitasBulanan[[#This Row],[Akun]],TabelCOA[#Data],3,FALSE))</f>
        <v>Aset</v>
      </c>
      <c r="D4" s="29">
        <v>50000</v>
      </c>
    </row>
    <row r="5" spans="1:4" x14ac:dyDescent="0.4">
      <c r="A5" s="28">
        <f t="shared" si="0"/>
        <v>44957</v>
      </c>
      <c r="B5" t="s">
        <v>232</v>
      </c>
      <c r="C5" t="str">
        <f>IF(VLOOKUP(TabelAsetLiabilitasBulanan[[#This Row],[Akun]],TabelCOA[#Data],3,FALSE)=0,"",VLOOKUP(TabelAsetLiabilitasBulanan[[#This Row],[Akun]],TabelCOA[#Data],3,FALSE))</f>
        <v>Aset</v>
      </c>
      <c r="D5" s="29">
        <v>400000</v>
      </c>
    </row>
    <row r="6" spans="1:4" x14ac:dyDescent="0.4">
      <c r="A6" s="28">
        <f t="shared" si="0"/>
        <v>44957</v>
      </c>
      <c r="B6" t="s">
        <v>106</v>
      </c>
      <c r="C6" t="str">
        <f>IF(VLOOKUP(TabelAsetLiabilitasBulanan[[#This Row],[Akun]],TabelCOA[#Data],3,FALSE)=0,"",VLOOKUP(TabelAsetLiabilitasBulanan[[#This Row],[Akun]],TabelCOA[#Data],3,FALSE))</f>
        <v>Aset</v>
      </c>
      <c r="D6" s="29">
        <v>0</v>
      </c>
    </row>
    <row r="7" spans="1:4" x14ac:dyDescent="0.4">
      <c r="A7" s="28">
        <f t="shared" si="0"/>
        <v>44957</v>
      </c>
      <c r="B7" t="s">
        <v>103</v>
      </c>
      <c r="C7" t="str">
        <f>IF(VLOOKUP(TabelAsetLiabilitasBulanan[[#This Row],[Akun]],TabelCOA[#Data],3,FALSE)=0,"",VLOOKUP(TabelAsetLiabilitasBulanan[[#This Row],[Akun]],TabelCOA[#Data],3,FALSE))</f>
        <v>Aset</v>
      </c>
      <c r="D7" s="29">
        <v>0</v>
      </c>
    </row>
    <row r="8" spans="1:4" x14ac:dyDescent="0.4">
      <c r="A8" s="28">
        <f t="shared" si="0"/>
        <v>44957</v>
      </c>
      <c r="B8" t="s">
        <v>105</v>
      </c>
      <c r="C8" t="str">
        <f>IF(VLOOKUP(TabelAsetLiabilitasBulanan[[#This Row],[Akun]],TabelCOA[#Data],3,FALSE)=0,"",VLOOKUP(TabelAsetLiabilitasBulanan[[#This Row],[Akun]],TabelCOA[#Data],3,FALSE))</f>
        <v>Aset</v>
      </c>
      <c r="D8" s="29">
        <v>0</v>
      </c>
    </row>
    <row r="9" spans="1:4" x14ac:dyDescent="0.4">
      <c r="A9" s="28">
        <f t="shared" si="0"/>
        <v>44957</v>
      </c>
      <c r="B9" t="s">
        <v>101</v>
      </c>
      <c r="C9" t="str">
        <f>IF(VLOOKUP(TabelAsetLiabilitasBulanan[[#This Row],[Akun]],TabelCOA[#Data],3,FALSE)=0,"",VLOOKUP(TabelAsetLiabilitasBulanan[[#This Row],[Akun]],TabelCOA[#Data],3,FALSE))</f>
        <v>Aset</v>
      </c>
      <c r="D9" s="29">
        <v>0</v>
      </c>
    </row>
    <row r="10" spans="1:4" x14ac:dyDescent="0.4">
      <c r="A10" s="28">
        <f t="shared" si="0"/>
        <v>44957</v>
      </c>
      <c r="B10" t="s">
        <v>98</v>
      </c>
      <c r="C10" t="str">
        <f>IF(VLOOKUP(TabelAsetLiabilitasBulanan[[#This Row],[Akun]],TabelCOA[#Data],3,FALSE)=0,"",VLOOKUP(TabelAsetLiabilitasBulanan[[#This Row],[Akun]],TabelCOA[#Data],3,FALSE))</f>
        <v>Aset</v>
      </c>
      <c r="D10" s="29">
        <v>0</v>
      </c>
    </row>
    <row r="11" spans="1:4" x14ac:dyDescent="0.4">
      <c r="A11" s="28">
        <f t="shared" si="0"/>
        <v>44957</v>
      </c>
      <c r="B11" t="s">
        <v>100</v>
      </c>
      <c r="C11" t="str">
        <f>IF(VLOOKUP(TabelAsetLiabilitasBulanan[[#This Row],[Akun]],TabelCOA[#Data],3,FALSE)=0,"",VLOOKUP(TabelAsetLiabilitasBulanan[[#This Row],[Akun]],TabelCOA[#Data],3,FALSE))</f>
        <v>Aset</v>
      </c>
      <c r="D11" s="29">
        <v>0</v>
      </c>
    </row>
    <row r="12" spans="1:4" x14ac:dyDescent="0.4">
      <c r="A12" s="28">
        <f t="shared" si="0"/>
        <v>44957</v>
      </c>
      <c r="B12" t="s">
        <v>102</v>
      </c>
      <c r="C12" t="str">
        <f>IF(VLOOKUP(TabelAsetLiabilitasBulanan[[#This Row],[Akun]],TabelCOA[#Data],3,FALSE)=0,"",VLOOKUP(TabelAsetLiabilitasBulanan[[#This Row],[Akun]],TabelCOA[#Data],3,FALSE))</f>
        <v>Aset</v>
      </c>
      <c r="D12" s="29">
        <v>0</v>
      </c>
    </row>
    <row r="13" spans="1:4" x14ac:dyDescent="0.4">
      <c r="A13" s="28">
        <f t="shared" si="0"/>
        <v>44957</v>
      </c>
      <c r="B13" t="s">
        <v>104</v>
      </c>
      <c r="C13" t="str">
        <f>IF(VLOOKUP(TabelAsetLiabilitasBulanan[[#This Row],[Akun]],TabelCOA[#Data],3,FALSE)=0,"",VLOOKUP(TabelAsetLiabilitasBulanan[[#This Row],[Akun]],TabelCOA[#Data],3,FALSE))</f>
        <v>Aset</v>
      </c>
      <c r="D13" s="29">
        <v>0</v>
      </c>
    </row>
    <row r="14" spans="1:4" x14ac:dyDescent="0.4">
      <c r="A14" s="28">
        <f t="shared" si="0"/>
        <v>44957</v>
      </c>
      <c r="B14" t="s">
        <v>97</v>
      </c>
      <c r="C14" t="str">
        <f>IF(VLOOKUP(TabelAsetLiabilitasBulanan[[#This Row],[Akun]],TabelCOA[#Data],3,FALSE)=0,"",VLOOKUP(TabelAsetLiabilitasBulanan[[#This Row],[Akun]],TabelCOA[#Data],3,FALSE))</f>
        <v>Aset</v>
      </c>
      <c r="D14" s="29">
        <v>0</v>
      </c>
    </row>
    <row r="15" spans="1:4" x14ac:dyDescent="0.4">
      <c r="A15" s="28">
        <f t="shared" si="0"/>
        <v>44957</v>
      </c>
      <c r="B15" t="s">
        <v>96</v>
      </c>
      <c r="C15" t="str">
        <f>IF(VLOOKUP(TabelAsetLiabilitasBulanan[[#This Row],[Akun]],TabelCOA[#Data],3,FALSE)=0,"",VLOOKUP(TabelAsetLiabilitasBulanan[[#This Row],[Akun]],TabelCOA[#Data],3,FALSE))</f>
        <v>Aset</v>
      </c>
      <c r="D15" s="29">
        <v>0</v>
      </c>
    </row>
    <row r="16" spans="1:4" x14ac:dyDescent="0.4">
      <c r="A16" s="28">
        <f t="shared" si="0"/>
        <v>44957</v>
      </c>
      <c r="B16" t="s">
        <v>204</v>
      </c>
      <c r="C16" t="str">
        <f>IF(VLOOKUP(TabelAsetLiabilitasBulanan[[#This Row],[Akun]],TabelCOA[#Data],3,FALSE)=0,"",VLOOKUP(TabelAsetLiabilitasBulanan[[#This Row],[Akun]],TabelCOA[#Data],3,FALSE))</f>
        <v>Aset</v>
      </c>
      <c r="D16" s="29">
        <v>0</v>
      </c>
    </row>
    <row r="17" spans="1:4" x14ac:dyDescent="0.4">
      <c r="A17" s="28">
        <f t="shared" si="0"/>
        <v>44957</v>
      </c>
      <c r="B17" t="s">
        <v>110</v>
      </c>
      <c r="C17" t="str">
        <f>IF(VLOOKUP(TabelAsetLiabilitasBulanan[[#This Row],[Akun]],TabelCOA[#Data],3,FALSE)=0,"",VLOOKUP(TabelAsetLiabilitasBulanan[[#This Row],[Akun]],TabelCOA[#Data],3,FALSE))</f>
        <v>Aset</v>
      </c>
      <c r="D17" s="29">
        <v>6000000</v>
      </c>
    </row>
    <row r="18" spans="1:4" x14ac:dyDescent="0.4">
      <c r="A18" s="28">
        <f t="shared" si="0"/>
        <v>44957</v>
      </c>
      <c r="B18" t="s">
        <v>111</v>
      </c>
      <c r="C18" t="str">
        <f>IF(VLOOKUP(TabelAsetLiabilitasBulanan[[#This Row],[Akun]],TabelCOA[#Data],3,FALSE)=0,"",VLOOKUP(TabelAsetLiabilitasBulanan[[#This Row],[Akun]],TabelCOA[#Data],3,FALSE))</f>
        <v>Aset</v>
      </c>
      <c r="D18" s="29">
        <v>0</v>
      </c>
    </row>
    <row r="19" spans="1:4" x14ac:dyDescent="0.4">
      <c r="A19" s="28">
        <f t="shared" si="0"/>
        <v>44957</v>
      </c>
      <c r="B19" t="s">
        <v>122</v>
      </c>
      <c r="C19" t="str">
        <f>IF(VLOOKUP(TabelAsetLiabilitasBulanan[[#This Row],[Akun]],TabelCOA[#Data],3,FALSE)=0,"",VLOOKUP(TabelAsetLiabilitasBulanan[[#This Row],[Akun]],TabelCOA[#Data],3,FALSE))</f>
        <v>Aset</v>
      </c>
      <c r="D19" s="29">
        <v>0</v>
      </c>
    </row>
    <row r="20" spans="1:4" x14ac:dyDescent="0.4">
      <c r="A20" s="28">
        <f t="shared" si="0"/>
        <v>44957</v>
      </c>
      <c r="B20" t="s">
        <v>123</v>
      </c>
      <c r="C20" t="str">
        <f>IF(VLOOKUP(TabelAsetLiabilitasBulanan[[#This Row],[Akun]],TabelCOA[#Data],3,FALSE)=0,"",VLOOKUP(TabelAsetLiabilitasBulanan[[#This Row],[Akun]],TabelCOA[#Data],3,FALSE))</f>
        <v>Aset</v>
      </c>
      <c r="D20" s="29">
        <v>0</v>
      </c>
    </row>
    <row r="21" spans="1:4" x14ac:dyDescent="0.4">
      <c r="A21" s="28">
        <f t="shared" si="0"/>
        <v>44957</v>
      </c>
      <c r="B21" t="s">
        <v>109</v>
      </c>
      <c r="C21" t="str">
        <f>IF(VLOOKUP(TabelAsetLiabilitasBulanan[[#This Row],[Akun]],TabelCOA[#Data],3,FALSE)=0,"",VLOOKUP(TabelAsetLiabilitasBulanan[[#This Row],[Akun]],TabelCOA[#Data],3,FALSE))</f>
        <v>Aset</v>
      </c>
      <c r="D21" s="29">
        <v>350000000</v>
      </c>
    </row>
    <row r="22" spans="1:4" x14ac:dyDescent="0.4">
      <c r="A22" s="28">
        <f t="shared" si="0"/>
        <v>44957</v>
      </c>
      <c r="B22" t="s">
        <v>239</v>
      </c>
      <c r="C22" t="str">
        <f>IF(VLOOKUP(TabelAsetLiabilitasBulanan[[#This Row],[Akun]],TabelCOA[#Data],3,FALSE)=0,"",VLOOKUP(TabelAsetLiabilitasBulanan[[#This Row],[Akun]],TabelCOA[#Data],3,FALSE))</f>
        <v>Liabilitas</v>
      </c>
      <c r="D22" s="29">
        <v>0</v>
      </c>
    </row>
    <row r="23" spans="1:4" x14ac:dyDescent="0.4">
      <c r="A23" s="28">
        <f t="shared" si="0"/>
        <v>44957</v>
      </c>
      <c r="B23" t="s">
        <v>240</v>
      </c>
      <c r="C23" t="str">
        <f>IF(VLOOKUP(TabelAsetLiabilitasBulanan[[#This Row],[Akun]],TabelCOA[#Data],3,FALSE)=0,"",VLOOKUP(TabelAsetLiabilitasBulanan[[#This Row],[Akun]],TabelCOA[#Data],3,FALSE))</f>
        <v>Liabilitas</v>
      </c>
      <c r="D23" s="29">
        <v>0</v>
      </c>
    </row>
    <row r="24" spans="1:4" x14ac:dyDescent="0.4">
      <c r="A24" s="28">
        <f>EOMONTH("1/1/2023",0)</f>
        <v>44957</v>
      </c>
      <c r="B24" t="s">
        <v>238</v>
      </c>
      <c r="C24" t="str">
        <f>IF(VLOOKUP(TabelAsetLiabilitasBulanan[[#This Row],[Akun]],TabelCOA[#Data],3,FALSE)=0,"",VLOOKUP(TabelAsetLiabilitasBulanan[[#This Row],[Akun]],TabelCOA[#Data],3,FALSE))</f>
        <v>Liabilitas</v>
      </c>
      <c r="D24" s="29">
        <v>-125000</v>
      </c>
    </row>
    <row r="25" spans="1:4" x14ac:dyDescent="0.4">
      <c r="A25" s="28">
        <f t="shared" ref="A25:A27" si="1">EOMONTH("1/1/2023",0)</f>
        <v>44957</v>
      </c>
      <c r="B25" t="s">
        <v>385</v>
      </c>
      <c r="C25" t="str">
        <f>IF(VLOOKUP(TabelAsetLiabilitasBulanan[[#This Row],[Akun]],TabelCOA[#Data],3,FALSE)=0,"",VLOOKUP(TabelAsetLiabilitasBulanan[[#This Row],[Akun]],TabelCOA[#Data],3,FALSE))</f>
        <v>Liabilitas</v>
      </c>
      <c r="D25" s="29">
        <v>0</v>
      </c>
    </row>
    <row r="26" spans="1:4" x14ac:dyDescent="0.4">
      <c r="A26" s="28">
        <f t="shared" si="1"/>
        <v>44957</v>
      </c>
      <c r="B26" t="s">
        <v>113</v>
      </c>
      <c r="C26" t="str">
        <f>IF(VLOOKUP(TabelAsetLiabilitasBulanan[[#This Row],[Akun]],TabelCOA[#Data],3,FALSE)=0,"",VLOOKUP(TabelAsetLiabilitasBulanan[[#This Row],[Akun]],TabelCOA[#Data],3,FALSE))</f>
        <v>Liabilitas</v>
      </c>
      <c r="D26" s="29">
        <v>0</v>
      </c>
    </row>
    <row r="27" spans="1:4" x14ac:dyDescent="0.4">
      <c r="A27" s="28">
        <f t="shared" si="1"/>
        <v>44957</v>
      </c>
      <c r="B27" t="s">
        <v>114</v>
      </c>
      <c r="C27" t="str">
        <f>IF(VLOOKUP(TabelAsetLiabilitasBulanan[[#This Row],[Akun]],TabelCOA[#Data],3,FALSE)=0,"",VLOOKUP(TabelAsetLiabilitasBulanan[[#This Row],[Akun]],TabelCOA[#Data],3,FALSE))</f>
        <v>Liabilitas</v>
      </c>
      <c r="D27" s="29">
        <v>0</v>
      </c>
    </row>
    <row r="28" spans="1:4" x14ac:dyDescent="0.4">
      <c r="A28" s="28">
        <f t="shared" ref="A28:A49" si="2">EOMONTH("1/2/2023",0)</f>
        <v>44985</v>
      </c>
      <c r="B28" t="s">
        <v>386</v>
      </c>
      <c r="C28" t="str">
        <f>IF(VLOOKUP(TabelAsetLiabilitasBulanan[[#This Row],[Akun]],TabelCOA[#Data],3,FALSE)=0,"",VLOOKUP(TabelAsetLiabilitasBulanan[[#This Row],[Akun]],TabelCOA[#Data],3,FALSE))</f>
        <v>Aset</v>
      </c>
      <c r="D28" s="29">
        <v>0</v>
      </c>
    </row>
    <row r="29" spans="1:4" x14ac:dyDescent="0.4">
      <c r="A29" s="28">
        <f t="shared" si="2"/>
        <v>44985</v>
      </c>
      <c r="B29" t="s">
        <v>189</v>
      </c>
      <c r="C29" t="str">
        <f>IF(VLOOKUP(TabelAsetLiabilitasBulanan[[#This Row],[Akun]],TabelCOA[#Data],3,FALSE)=0,"",VLOOKUP(TabelAsetLiabilitasBulanan[[#This Row],[Akun]],TabelCOA[#Data],3,FALSE))</f>
        <v>Aset</v>
      </c>
      <c r="D29" s="29">
        <v>600000</v>
      </c>
    </row>
    <row r="30" spans="1:4" x14ac:dyDescent="0.4">
      <c r="A30" s="28">
        <f t="shared" si="2"/>
        <v>44985</v>
      </c>
      <c r="B30" t="s">
        <v>188</v>
      </c>
      <c r="C30" t="str">
        <f>IF(VLOOKUP(TabelAsetLiabilitasBulanan[[#This Row],[Akun]],TabelCOA[#Data],3,FALSE)=0,"",VLOOKUP(TabelAsetLiabilitasBulanan[[#This Row],[Akun]],TabelCOA[#Data],3,FALSE))</f>
        <v>Aset</v>
      </c>
      <c r="D30" s="29">
        <v>100000</v>
      </c>
    </row>
    <row r="31" spans="1:4" x14ac:dyDescent="0.4">
      <c r="A31" s="28">
        <f t="shared" si="2"/>
        <v>44985</v>
      </c>
      <c r="B31" t="s">
        <v>232</v>
      </c>
      <c r="C31" t="str">
        <f>IF(VLOOKUP(TabelAsetLiabilitasBulanan[[#This Row],[Akun]],TabelCOA[#Data],3,FALSE)=0,"",VLOOKUP(TabelAsetLiabilitasBulanan[[#This Row],[Akun]],TabelCOA[#Data],3,FALSE))</f>
        <v>Aset</v>
      </c>
      <c r="D31" s="29">
        <v>800000</v>
      </c>
    </row>
    <row r="32" spans="1:4" x14ac:dyDescent="0.4">
      <c r="A32" s="28">
        <f t="shared" si="2"/>
        <v>44985</v>
      </c>
      <c r="B32" t="s">
        <v>106</v>
      </c>
      <c r="C32" t="str">
        <f>IF(VLOOKUP(TabelAsetLiabilitasBulanan[[#This Row],[Akun]],TabelCOA[#Data],3,FALSE)=0,"",VLOOKUP(TabelAsetLiabilitasBulanan[[#This Row],[Akun]],TabelCOA[#Data],3,FALSE))</f>
        <v>Aset</v>
      </c>
      <c r="D32" s="29">
        <v>0</v>
      </c>
    </row>
    <row r="33" spans="1:4" x14ac:dyDescent="0.4">
      <c r="A33" s="28">
        <f t="shared" si="2"/>
        <v>44985</v>
      </c>
      <c r="B33" t="s">
        <v>103</v>
      </c>
      <c r="C33" t="str">
        <f>IF(VLOOKUP(TabelAsetLiabilitasBulanan[[#This Row],[Akun]],TabelCOA[#Data],3,FALSE)=0,"",VLOOKUP(TabelAsetLiabilitasBulanan[[#This Row],[Akun]],TabelCOA[#Data],3,FALSE))</f>
        <v>Aset</v>
      </c>
      <c r="D33" s="29">
        <v>0</v>
      </c>
    </row>
    <row r="34" spans="1:4" x14ac:dyDescent="0.4">
      <c r="A34" s="28">
        <f t="shared" si="2"/>
        <v>44985</v>
      </c>
      <c r="B34" t="s">
        <v>105</v>
      </c>
      <c r="C34" t="str">
        <f>IF(VLOOKUP(TabelAsetLiabilitasBulanan[[#This Row],[Akun]],TabelCOA[#Data],3,FALSE)=0,"",VLOOKUP(TabelAsetLiabilitasBulanan[[#This Row],[Akun]],TabelCOA[#Data],3,FALSE))</f>
        <v>Aset</v>
      </c>
      <c r="D34" s="29">
        <v>0</v>
      </c>
    </row>
    <row r="35" spans="1:4" x14ac:dyDescent="0.4">
      <c r="A35" s="28">
        <f t="shared" si="2"/>
        <v>44985</v>
      </c>
      <c r="B35" t="s">
        <v>101</v>
      </c>
      <c r="C35" t="str">
        <f>IF(VLOOKUP(TabelAsetLiabilitasBulanan[[#This Row],[Akun]],TabelCOA[#Data],3,FALSE)=0,"",VLOOKUP(TabelAsetLiabilitasBulanan[[#This Row],[Akun]],TabelCOA[#Data],3,FALSE))</f>
        <v>Aset</v>
      </c>
      <c r="D35" s="29">
        <v>0</v>
      </c>
    </row>
    <row r="36" spans="1:4" x14ac:dyDescent="0.4">
      <c r="A36" s="28">
        <f t="shared" si="2"/>
        <v>44985</v>
      </c>
      <c r="B36" t="s">
        <v>98</v>
      </c>
      <c r="C36" t="str">
        <f>IF(VLOOKUP(TabelAsetLiabilitasBulanan[[#This Row],[Akun]],TabelCOA[#Data],3,FALSE)=0,"",VLOOKUP(TabelAsetLiabilitasBulanan[[#This Row],[Akun]],TabelCOA[#Data],3,FALSE))</f>
        <v>Aset</v>
      </c>
      <c r="D36" s="29">
        <v>0</v>
      </c>
    </row>
    <row r="37" spans="1:4" x14ac:dyDescent="0.4">
      <c r="A37" s="28">
        <f t="shared" si="2"/>
        <v>44985</v>
      </c>
      <c r="B37" t="s">
        <v>100</v>
      </c>
      <c r="C37" t="str">
        <f>IF(VLOOKUP(TabelAsetLiabilitasBulanan[[#This Row],[Akun]],TabelCOA[#Data],3,FALSE)=0,"",VLOOKUP(TabelAsetLiabilitasBulanan[[#This Row],[Akun]],TabelCOA[#Data],3,FALSE))</f>
        <v>Aset</v>
      </c>
      <c r="D37" s="29">
        <v>0</v>
      </c>
    </row>
    <row r="38" spans="1:4" x14ac:dyDescent="0.4">
      <c r="A38" s="28">
        <f t="shared" si="2"/>
        <v>44985</v>
      </c>
      <c r="B38" t="s">
        <v>102</v>
      </c>
      <c r="C38" t="str">
        <f>IF(VLOOKUP(TabelAsetLiabilitasBulanan[[#This Row],[Akun]],TabelCOA[#Data],3,FALSE)=0,"",VLOOKUP(TabelAsetLiabilitasBulanan[[#This Row],[Akun]],TabelCOA[#Data],3,FALSE))</f>
        <v>Aset</v>
      </c>
      <c r="D38" s="29">
        <v>0</v>
      </c>
    </row>
    <row r="39" spans="1:4" x14ac:dyDescent="0.4">
      <c r="A39" s="28">
        <f t="shared" si="2"/>
        <v>44985</v>
      </c>
      <c r="B39" t="s">
        <v>104</v>
      </c>
      <c r="C39" t="str">
        <f>IF(VLOOKUP(TabelAsetLiabilitasBulanan[[#This Row],[Akun]],TabelCOA[#Data],3,FALSE)=0,"",VLOOKUP(TabelAsetLiabilitasBulanan[[#This Row],[Akun]],TabelCOA[#Data],3,FALSE))</f>
        <v>Aset</v>
      </c>
      <c r="D39" s="29">
        <v>0</v>
      </c>
    </row>
    <row r="40" spans="1:4" x14ac:dyDescent="0.4">
      <c r="A40" s="28">
        <f t="shared" si="2"/>
        <v>44985</v>
      </c>
      <c r="B40" t="s">
        <v>97</v>
      </c>
      <c r="C40" t="str">
        <f>IF(VLOOKUP(TabelAsetLiabilitasBulanan[[#This Row],[Akun]],TabelCOA[#Data],3,FALSE)=0,"",VLOOKUP(TabelAsetLiabilitasBulanan[[#This Row],[Akun]],TabelCOA[#Data],3,FALSE))</f>
        <v>Aset</v>
      </c>
      <c r="D40" s="29">
        <v>0</v>
      </c>
    </row>
    <row r="41" spans="1:4" x14ac:dyDescent="0.4">
      <c r="A41" s="28">
        <f t="shared" si="2"/>
        <v>44985</v>
      </c>
      <c r="B41" t="s">
        <v>96</v>
      </c>
      <c r="C41" t="str">
        <f>IF(VLOOKUP(TabelAsetLiabilitasBulanan[[#This Row],[Akun]],TabelCOA[#Data],3,FALSE)=0,"",VLOOKUP(TabelAsetLiabilitasBulanan[[#This Row],[Akun]],TabelCOA[#Data],3,FALSE))</f>
        <v>Aset</v>
      </c>
      <c r="D41" s="29">
        <v>0</v>
      </c>
    </row>
    <row r="42" spans="1:4" x14ac:dyDescent="0.4">
      <c r="A42" s="28">
        <f t="shared" si="2"/>
        <v>44985</v>
      </c>
      <c r="B42" t="s">
        <v>204</v>
      </c>
      <c r="C42" t="str">
        <f>IF(VLOOKUP(TabelAsetLiabilitasBulanan[[#This Row],[Akun]],TabelCOA[#Data],3,FALSE)=0,"",VLOOKUP(TabelAsetLiabilitasBulanan[[#This Row],[Akun]],TabelCOA[#Data],3,FALSE))</f>
        <v>Aset</v>
      </c>
      <c r="D42" s="29">
        <v>0</v>
      </c>
    </row>
    <row r="43" spans="1:4" x14ac:dyDescent="0.4">
      <c r="A43" s="28">
        <f t="shared" si="2"/>
        <v>44985</v>
      </c>
      <c r="B43" t="s">
        <v>110</v>
      </c>
      <c r="C43" t="str">
        <f>IF(VLOOKUP(TabelAsetLiabilitasBulanan[[#This Row],[Akun]],TabelCOA[#Data],3,FALSE)=0,"",VLOOKUP(TabelAsetLiabilitasBulanan[[#This Row],[Akun]],TabelCOA[#Data],3,FALSE))</f>
        <v>Aset</v>
      </c>
      <c r="D43" s="29">
        <v>6000000</v>
      </c>
    </row>
    <row r="44" spans="1:4" x14ac:dyDescent="0.4">
      <c r="A44" s="28">
        <f t="shared" si="2"/>
        <v>44985</v>
      </c>
      <c r="B44" t="s">
        <v>111</v>
      </c>
      <c r="C44" t="str">
        <f>IF(VLOOKUP(TabelAsetLiabilitasBulanan[[#This Row],[Akun]],TabelCOA[#Data],3,FALSE)=0,"",VLOOKUP(TabelAsetLiabilitasBulanan[[#This Row],[Akun]],TabelCOA[#Data],3,FALSE))</f>
        <v>Aset</v>
      </c>
      <c r="D44" s="29">
        <v>0</v>
      </c>
    </row>
    <row r="45" spans="1:4" x14ac:dyDescent="0.4">
      <c r="A45" s="28">
        <f t="shared" si="2"/>
        <v>44985</v>
      </c>
      <c r="B45" t="s">
        <v>122</v>
      </c>
      <c r="C45" t="str">
        <f>IF(VLOOKUP(TabelAsetLiabilitasBulanan[[#This Row],[Akun]],TabelCOA[#Data],3,FALSE)=0,"",VLOOKUP(TabelAsetLiabilitasBulanan[[#This Row],[Akun]],TabelCOA[#Data],3,FALSE))</f>
        <v>Aset</v>
      </c>
      <c r="D45" s="29">
        <v>0</v>
      </c>
    </row>
    <row r="46" spans="1:4" x14ac:dyDescent="0.4">
      <c r="A46" s="28">
        <f t="shared" si="2"/>
        <v>44985</v>
      </c>
      <c r="B46" t="s">
        <v>123</v>
      </c>
      <c r="C46" t="str">
        <f>IF(VLOOKUP(TabelAsetLiabilitasBulanan[[#This Row],[Akun]],TabelCOA[#Data],3,FALSE)=0,"",VLOOKUP(TabelAsetLiabilitasBulanan[[#This Row],[Akun]],TabelCOA[#Data],3,FALSE))</f>
        <v>Aset</v>
      </c>
      <c r="D46" s="29">
        <v>0</v>
      </c>
    </row>
    <row r="47" spans="1:4" x14ac:dyDescent="0.4">
      <c r="A47" s="28">
        <f t="shared" si="2"/>
        <v>44985</v>
      </c>
      <c r="B47" t="s">
        <v>109</v>
      </c>
      <c r="C47" t="str">
        <f>IF(VLOOKUP(TabelAsetLiabilitasBulanan[[#This Row],[Akun]],TabelCOA[#Data],3,FALSE)=0,"",VLOOKUP(TabelAsetLiabilitasBulanan[[#This Row],[Akun]],TabelCOA[#Data],3,FALSE))</f>
        <v>Aset</v>
      </c>
      <c r="D47" s="29">
        <v>350000000</v>
      </c>
    </row>
    <row r="48" spans="1:4" x14ac:dyDescent="0.4">
      <c r="A48" s="28">
        <f t="shared" si="2"/>
        <v>44985</v>
      </c>
      <c r="B48" t="s">
        <v>239</v>
      </c>
      <c r="C48" t="str">
        <f>IF(VLOOKUP(TabelAsetLiabilitasBulanan[[#This Row],[Akun]],TabelCOA[#Data],3,FALSE)=0,"",VLOOKUP(TabelAsetLiabilitasBulanan[[#This Row],[Akun]],TabelCOA[#Data],3,FALSE))</f>
        <v>Liabilitas</v>
      </c>
      <c r="D48" s="29">
        <v>-200000</v>
      </c>
    </row>
    <row r="49" spans="1:4" x14ac:dyDescent="0.4">
      <c r="A49" s="28">
        <f t="shared" si="2"/>
        <v>44985</v>
      </c>
      <c r="B49" t="s">
        <v>240</v>
      </c>
      <c r="C49" t="str">
        <f>IF(VLOOKUP(TabelAsetLiabilitasBulanan[[#This Row],[Akun]],TabelCOA[#Data],3,FALSE)=0,"",VLOOKUP(TabelAsetLiabilitasBulanan[[#This Row],[Akun]],TabelCOA[#Data],3,FALSE))</f>
        <v>Liabilitas</v>
      </c>
      <c r="D49" s="29">
        <v>0</v>
      </c>
    </row>
    <row r="50" spans="1:4" x14ac:dyDescent="0.4">
      <c r="A50" s="28">
        <f>EOMONTH("1/2/2023",0)</f>
        <v>44985</v>
      </c>
      <c r="B50" t="s">
        <v>238</v>
      </c>
      <c r="C50" t="str">
        <f>IF(VLOOKUP(TabelAsetLiabilitasBulanan[[#This Row],[Akun]],TabelCOA[#Data],3,FALSE)=0,"",VLOOKUP(TabelAsetLiabilitasBulanan[[#This Row],[Akun]],TabelCOA[#Data],3,FALSE))</f>
        <v>Liabilitas</v>
      </c>
      <c r="D50" s="29">
        <v>-125000</v>
      </c>
    </row>
    <row r="51" spans="1:4" x14ac:dyDescent="0.4">
      <c r="A51" s="28">
        <f t="shared" ref="A51:A53" si="3">EOMONTH("1/2/2023",0)</f>
        <v>44985</v>
      </c>
      <c r="B51" t="s">
        <v>385</v>
      </c>
      <c r="C51" t="str">
        <f>IF(VLOOKUP(TabelAsetLiabilitasBulanan[[#This Row],[Akun]],TabelCOA[#Data],3,FALSE)=0,"",VLOOKUP(TabelAsetLiabilitasBulanan[[#This Row],[Akun]],TabelCOA[#Data],3,FALSE))</f>
        <v>Liabilitas</v>
      </c>
      <c r="D51" s="29">
        <v>0</v>
      </c>
    </row>
    <row r="52" spans="1:4" x14ac:dyDescent="0.4">
      <c r="A52" s="28">
        <f t="shared" si="3"/>
        <v>44985</v>
      </c>
      <c r="B52" t="s">
        <v>113</v>
      </c>
      <c r="C52" t="str">
        <f>IF(VLOOKUP(TabelAsetLiabilitasBulanan[[#This Row],[Akun]],TabelCOA[#Data],3,FALSE)=0,"",VLOOKUP(TabelAsetLiabilitasBulanan[[#This Row],[Akun]],TabelCOA[#Data],3,FALSE))</f>
        <v>Liabilitas</v>
      </c>
      <c r="D52" s="29">
        <v>0</v>
      </c>
    </row>
    <row r="53" spans="1:4" x14ac:dyDescent="0.4">
      <c r="A53" s="28">
        <f t="shared" si="3"/>
        <v>44985</v>
      </c>
      <c r="B53" t="s">
        <v>114</v>
      </c>
      <c r="C53" t="str">
        <f>IF(VLOOKUP(TabelAsetLiabilitasBulanan[[#This Row],[Akun]],TabelCOA[#Data],3,FALSE)=0,"",VLOOKUP(TabelAsetLiabilitasBulanan[[#This Row],[Akun]],TabelCOA[#Data],3,FALSE))</f>
        <v>Liabilitas</v>
      </c>
      <c r="D53" s="29">
        <v>0</v>
      </c>
    </row>
    <row r="54" spans="1:4" x14ac:dyDescent="0.4">
      <c r="A54" s="28">
        <f t="shared" ref="A54:A74" si="4">EOMONTH("1/3/2023",0)</f>
        <v>45016</v>
      </c>
      <c r="B54" t="s">
        <v>386</v>
      </c>
      <c r="C54" t="str">
        <f>IF(VLOOKUP(TabelAsetLiabilitasBulanan[[#This Row],[Akun]],TabelCOA[#Data],3,FALSE)=0,"",VLOOKUP(TabelAsetLiabilitasBulanan[[#This Row],[Akun]],TabelCOA[#Data],3,FALSE))</f>
        <v>Aset</v>
      </c>
      <c r="D54" s="29">
        <v>0</v>
      </c>
    </row>
    <row r="55" spans="1:4" x14ac:dyDescent="0.4">
      <c r="A55" s="28">
        <f t="shared" si="4"/>
        <v>45016</v>
      </c>
      <c r="B55" t="s">
        <v>189</v>
      </c>
      <c r="C55" t="str">
        <f>IF(VLOOKUP(TabelAsetLiabilitasBulanan[[#This Row],[Akun]],TabelCOA[#Data],3,FALSE)=0,"",VLOOKUP(TabelAsetLiabilitasBulanan[[#This Row],[Akun]],TabelCOA[#Data],3,FALSE))</f>
        <v>Aset</v>
      </c>
      <c r="D55" s="29">
        <v>900000</v>
      </c>
    </row>
    <row r="56" spans="1:4" x14ac:dyDescent="0.4">
      <c r="A56" s="28">
        <f t="shared" si="4"/>
        <v>45016</v>
      </c>
      <c r="B56" t="s">
        <v>188</v>
      </c>
      <c r="C56" t="str">
        <f>IF(VLOOKUP(TabelAsetLiabilitasBulanan[[#This Row],[Akun]],TabelCOA[#Data],3,FALSE)=0,"",VLOOKUP(TabelAsetLiabilitasBulanan[[#This Row],[Akun]],TabelCOA[#Data],3,FALSE))</f>
        <v>Aset</v>
      </c>
      <c r="D56" s="29">
        <v>150000</v>
      </c>
    </row>
    <row r="57" spans="1:4" x14ac:dyDescent="0.4">
      <c r="A57" s="28">
        <f t="shared" si="4"/>
        <v>45016</v>
      </c>
      <c r="B57" t="s">
        <v>232</v>
      </c>
      <c r="C57" t="str">
        <f>IF(VLOOKUP(TabelAsetLiabilitasBulanan[[#This Row],[Akun]],TabelCOA[#Data],3,FALSE)=0,"",VLOOKUP(TabelAsetLiabilitasBulanan[[#This Row],[Akun]],TabelCOA[#Data],3,FALSE))</f>
        <v>Aset</v>
      </c>
      <c r="D57" s="29">
        <v>1200000</v>
      </c>
    </row>
    <row r="58" spans="1:4" x14ac:dyDescent="0.4">
      <c r="A58" s="28">
        <f t="shared" si="4"/>
        <v>45016</v>
      </c>
      <c r="B58" t="s">
        <v>106</v>
      </c>
      <c r="C58" t="str">
        <f>IF(VLOOKUP(TabelAsetLiabilitasBulanan[[#This Row],[Akun]],TabelCOA[#Data],3,FALSE)=0,"",VLOOKUP(TabelAsetLiabilitasBulanan[[#This Row],[Akun]],TabelCOA[#Data],3,FALSE))</f>
        <v>Aset</v>
      </c>
      <c r="D58" s="29">
        <v>1000000</v>
      </c>
    </row>
    <row r="59" spans="1:4" x14ac:dyDescent="0.4">
      <c r="A59" s="28">
        <f t="shared" si="4"/>
        <v>45016</v>
      </c>
      <c r="B59" t="s">
        <v>103</v>
      </c>
      <c r="C59" t="str">
        <f>IF(VLOOKUP(TabelAsetLiabilitasBulanan[[#This Row],[Akun]],TabelCOA[#Data],3,FALSE)=0,"",VLOOKUP(TabelAsetLiabilitasBulanan[[#This Row],[Akun]],TabelCOA[#Data],3,FALSE))</f>
        <v>Aset</v>
      </c>
      <c r="D59" s="29">
        <v>0</v>
      </c>
    </row>
    <row r="60" spans="1:4" x14ac:dyDescent="0.4">
      <c r="A60" s="28">
        <f t="shared" si="4"/>
        <v>45016</v>
      </c>
      <c r="B60" t="s">
        <v>105</v>
      </c>
      <c r="C60" t="str">
        <f>IF(VLOOKUP(TabelAsetLiabilitasBulanan[[#This Row],[Akun]],TabelCOA[#Data],3,FALSE)=0,"",VLOOKUP(TabelAsetLiabilitasBulanan[[#This Row],[Akun]],TabelCOA[#Data],3,FALSE))</f>
        <v>Aset</v>
      </c>
      <c r="D60" s="29">
        <v>1000000</v>
      </c>
    </row>
    <row r="61" spans="1:4" x14ac:dyDescent="0.4">
      <c r="A61" s="28">
        <f t="shared" si="4"/>
        <v>45016</v>
      </c>
      <c r="B61" t="s">
        <v>101</v>
      </c>
      <c r="C61" t="str">
        <f>IF(VLOOKUP(TabelAsetLiabilitasBulanan[[#This Row],[Akun]],TabelCOA[#Data],3,FALSE)=0,"",VLOOKUP(TabelAsetLiabilitasBulanan[[#This Row],[Akun]],TabelCOA[#Data],3,FALSE))</f>
        <v>Aset</v>
      </c>
      <c r="D61" s="29">
        <v>0</v>
      </c>
    </row>
    <row r="62" spans="1:4" x14ac:dyDescent="0.4">
      <c r="A62" s="28">
        <f t="shared" si="4"/>
        <v>45016</v>
      </c>
      <c r="B62" t="s">
        <v>98</v>
      </c>
      <c r="C62" t="str">
        <f>IF(VLOOKUP(TabelAsetLiabilitasBulanan[[#This Row],[Akun]],TabelCOA[#Data],3,FALSE)=0,"",VLOOKUP(TabelAsetLiabilitasBulanan[[#This Row],[Akun]],TabelCOA[#Data],3,FALSE))</f>
        <v>Aset</v>
      </c>
      <c r="D62" s="29">
        <v>0</v>
      </c>
    </row>
    <row r="63" spans="1:4" x14ac:dyDescent="0.4">
      <c r="A63" s="28">
        <f t="shared" si="4"/>
        <v>45016</v>
      </c>
      <c r="B63" t="s">
        <v>100</v>
      </c>
      <c r="C63" t="str">
        <f>IF(VLOOKUP(TabelAsetLiabilitasBulanan[[#This Row],[Akun]],TabelCOA[#Data],3,FALSE)=0,"",VLOOKUP(TabelAsetLiabilitasBulanan[[#This Row],[Akun]],TabelCOA[#Data],3,FALSE))</f>
        <v>Aset</v>
      </c>
      <c r="D63" s="29">
        <v>0</v>
      </c>
    </row>
    <row r="64" spans="1:4" x14ac:dyDescent="0.4">
      <c r="A64" s="28">
        <f t="shared" si="4"/>
        <v>45016</v>
      </c>
      <c r="B64" t="s">
        <v>102</v>
      </c>
      <c r="C64" t="str">
        <f>IF(VLOOKUP(TabelAsetLiabilitasBulanan[[#This Row],[Akun]],TabelCOA[#Data],3,FALSE)=0,"",VLOOKUP(TabelAsetLiabilitasBulanan[[#This Row],[Akun]],TabelCOA[#Data],3,FALSE))</f>
        <v>Aset</v>
      </c>
      <c r="D64" s="29">
        <v>0</v>
      </c>
    </row>
    <row r="65" spans="1:4" x14ac:dyDescent="0.4">
      <c r="A65" s="28">
        <f t="shared" si="4"/>
        <v>45016</v>
      </c>
      <c r="B65" t="s">
        <v>104</v>
      </c>
      <c r="C65" t="str">
        <f>IF(VLOOKUP(TabelAsetLiabilitasBulanan[[#This Row],[Akun]],TabelCOA[#Data],3,FALSE)=0,"",VLOOKUP(TabelAsetLiabilitasBulanan[[#This Row],[Akun]],TabelCOA[#Data],3,FALSE))</f>
        <v>Aset</v>
      </c>
      <c r="D65" s="29">
        <v>0</v>
      </c>
    </row>
    <row r="66" spans="1:4" x14ac:dyDescent="0.4">
      <c r="A66" s="28">
        <f t="shared" si="4"/>
        <v>45016</v>
      </c>
      <c r="B66" t="s">
        <v>97</v>
      </c>
      <c r="C66" t="str">
        <f>IF(VLOOKUP(TabelAsetLiabilitasBulanan[[#This Row],[Akun]],TabelCOA[#Data],3,FALSE)=0,"",VLOOKUP(TabelAsetLiabilitasBulanan[[#This Row],[Akun]],TabelCOA[#Data],3,FALSE))</f>
        <v>Aset</v>
      </c>
      <c r="D66" s="29">
        <v>0</v>
      </c>
    </row>
    <row r="67" spans="1:4" x14ac:dyDescent="0.4">
      <c r="A67" s="28">
        <f t="shared" si="4"/>
        <v>45016</v>
      </c>
      <c r="B67" t="s">
        <v>96</v>
      </c>
      <c r="C67" t="str">
        <f>IF(VLOOKUP(TabelAsetLiabilitasBulanan[[#This Row],[Akun]],TabelCOA[#Data],3,FALSE)=0,"",VLOOKUP(TabelAsetLiabilitasBulanan[[#This Row],[Akun]],TabelCOA[#Data],3,FALSE))</f>
        <v>Aset</v>
      </c>
      <c r="D67" s="29">
        <v>0</v>
      </c>
    </row>
    <row r="68" spans="1:4" x14ac:dyDescent="0.4">
      <c r="A68" s="28">
        <f t="shared" si="4"/>
        <v>45016</v>
      </c>
      <c r="B68" t="s">
        <v>204</v>
      </c>
      <c r="C68" t="str">
        <f>IF(VLOOKUP(TabelAsetLiabilitasBulanan[[#This Row],[Akun]],TabelCOA[#Data],3,FALSE)=0,"",VLOOKUP(TabelAsetLiabilitasBulanan[[#This Row],[Akun]],TabelCOA[#Data],3,FALSE))</f>
        <v>Aset</v>
      </c>
      <c r="D68" s="29">
        <v>0</v>
      </c>
    </row>
    <row r="69" spans="1:4" x14ac:dyDescent="0.4">
      <c r="A69" s="28">
        <f t="shared" si="4"/>
        <v>45016</v>
      </c>
      <c r="B69" t="s">
        <v>110</v>
      </c>
      <c r="C69" t="str">
        <f>IF(VLOOKUP(TabelAsetLiabilitasBulanan[[#This Row],[Akun]],TabelCOA[#Data],3,FALSE)=0,"",VLOOKUP(TabelAsetLiabilitasBulanan[[#This Row],[Akun]],TabelCOA[#Data],3,FALSE))</f>
        <v>Aset</v>
      </c>
      <c r="D69" s="29">
        <v>6000000</v>
      </c>
    </row>
    <row r="70" spans="1:4" x14ac:dyDescent="0.4">
      <c r="A70" s="28">
        <f t="shared" si="4"/>
        <v>45016</v>
      </c>
      <c r="B70" t="s">
        <v>111</v>
      </c>
      <c r="C70" t="str">
        <f>IF(VLOOKUP(TabelAsetLiabilitasBulanan[[#This Row],[Akun]],TabelCOA[#Data],3,FALSE)=0,"",VLOOKUP(TabelAsetLiabilitasBulanan[[#This Row],[Akun]],TabelCOA[#Data],3,FALSE))</f>
        <v>Aset</v>
      </c>
      <c r="D70" s="29">
        <v>0</v>
      </c>
    </row>
    <row r="71" spans="1:4" x14ac:dyDescent="0.4">
      <c r="A71" s="28">
        <f t="shared" si="4"/>
        <v>45016</v>
      </c>
      <c r="B71" t="s">
        <v>122</v>
      </c>
      <c r="C71" t="str">
        <f>IF(VLOOKUP(TabelAsetLiabilitasBulanan[[#This Row],[Akun]],TabelCOA[#Data],3,FALSE)=0,"",VLOOKUP(TabelAsetLiabilitasBulanan[[#This Row],[Akun]],TabelCOA[#Data],3,FALSE))</f>
        <v>Aset</v>
      </c>
      <c r="D71" s="29">
        <v>0</v>
      </c>
    </row>
    <row r="72" spans="1:4" x14ac:dyDescent="0.4">
      <c r="A72" s="28">
        <f t="shared" si="4"/>
        <v>45016</v>
      </c>
      <c r="B72" t="s">
        <v>123</v>
      </c>
      <c r="C72" t="str">
        <f>IF(VLOOKUP(TabelAsetLiabilitasBulanan[[#This Row],[Akun]],TabelCOA[#Data],3,FALSE)=0,"",VLOOKUP(TabelAsetLiabilitasBulanan[[#This Row],[Akun]],TabelCOA[#Data],3,FALSE))</f>
        <v>Aset</v>
      </c>
      <c r="D72" s="29">
        <v>0</v>
      </c>
    </row>
    <row r="73" spans="1:4" x14ac:dyDescent="0.4">
      <c r="A73" s="28">
        <f t="shared" si="4"/>
        <v>45016</v>
      </c>
      <c r="B73" t="s">
        <v>109</v>
      </c>
      <c r="C73" t="str">
        <f>IF(VLOOKUP(TabelAsetLiabilitasBulanan[[#This Row],[Akun]],TabelCOA[#Data],3,FALSE)=0,"",VLOOKUP(TabelAsetLiabilitasBulanan[[#This Row],[Akun]],TabelCOA[#Data],3,FALSE))</f>
        <v>Aset</v>
      </c>
      <c r="D73" s="29">
        <v>350000000</v>
      </c>
    </row>
    <row r="74" spans="1:4" x14ac:dyDescent="0.4">
      <c r="A74" s="28">
        <f t="shared" si="4"/>
        <v>45016</v>
      </c>
      <c r="B74" t="s">
        <v>239</v>
      </c>
      <c r="C74" t="str">
        <f>IF(VLOOKUP(TabelAsetLiabilitasBulanan[[#This Row],[Akun]],TabelCOA[#Data],3,FALSE)=0,"",VLOOKUP(TabelAsetLiabilitasBulanan[[#This Row],[Akun]],TabelCOA[#Data],3,FALSE))</f>
        <v>Liabilitas</v>
      </c>
      <c r="D74" s="29">
        <v>-200000</v>
      </c>
    </row>
    <row r="75" spans="1:4" x14ac:dyDescent="0.4">
      <c r="A75" s="28">
        <f>EOMONTH("1/3/2023",0)</f>
        <v>45016</v>
      </c>
      <c r="B75" t="s">
        <v>240</v>
      </c>
      <c r="C75" t="str">
        <f>IF(VLOOKUP(TabelAsetLiabilitasBulanan[[#This Row],[Akun]],TabelCOA[#Data],3,FALSE)=0,"",VLOOKUP(TabelAsetLiabilitasBulanan[[#This Row],[Akun]],TabelCOA[#Data],3,FALSE))</f>
        <v>Liabilitas</v>
      </c>
      <c r="D75" s="29">
        <v>0</v>
      </c>
    </row>
    <row r="76" spans="1:4" x14ac:dyDescent="0.4">
      <c r="A76" s="28">
        <f>EOMONTH("1/3/2023",0)</f>
        <v>45016</v>
      </c>
      <c r="B76" t="s">
        <v>238</v>
      </c>
      <c r="C76" t="str">
        <f>IF(VLOOKUP(TabelAsetLiabilitasBulanan[[#This Row],[Akun]],TabelCOA[#Data],3,FALSE)=0,"",VLOOKUP(TabelAsetLiabilitasBulanan[[#This Row],[Akun]],TabelCOA[#Data],3,FALSE))</f>
        <v>Liabilitas</v>
      </c>
      <c r="D76" s="29">
        <v>-125000</v>
      </c>
    </row>
    <row r="77" spans="1:4" x14ac:dyDescent="0.4">
      <c r="A77" s="28">
        <f>EOMONTH("1/3/2023",0)</f>
        <v>45016</v>
      </c>
      <c r="B77" t="s">
        <v>385</v>
      </c>
      <c r="C77" t="str">
        <f>IF(VLOOKUP(TabelAsetLiabilitasBulanan[[#This Row],[Akun]],TabelCOA[#Data],3,FALSE)=0,"",VLOOKUP(TabelAsetLiabilitasBulanan[[#This Row],[Akun]],TabelCOA[#Data],3,FALSE))</f>
        <v>Liabilitas</v>
      </c>
      <c r="D77" s="29">
        <v>0</v>
      </c>
    </row>
    <row r="78" spans="1:4" x14ac:dyDescent="0.4">
      <c r="A78" s="28">
        <f t="shared" ref="A78:A79" si="5">EOMONTH("1/3/2023",0)</f>
        <v>45016</v>
      </c>
      <c r="B78" t="s">
        <v>113</v>
      </c>
      <c r="C78" t="str">
        <f>IF(VLOOKUP(TabelAsetLiabilitasBulanan[[#This Row],[Akun]],TabelCOA[#Data],3,FALSE)=0,"",VLOOKUP(TabelAsetLiabilitasBulanan[[#This Row],[Akun]],TabelCOA[#Data],3,FALSE))</f>
        <v>Liabilitas</v>
      </c>
      <c r="D78" s="29">
        <v>0</v>
      </c>
    </row>
    <row r="79" spans="1:4" x14ac:dyDescent="0.4">
      <c r="A79" s="28">
        <f t="shared" si="5"/>
        <v>45016</v>
      </c>
      <c r="B79" t="s">
        <v>114</v>
      </c>
      <c r="C79" t="str">
        <f>IF(VLOOKUP(TabelAsetLiabilitasBulanan[[#This Row],[Akun]],TabelCOA[#Data],3,FALSE)=0,"",VLOOKUP(TabelAsetLiabilitasBulanan[[#This Row],[Akun]],TabelCOA[#Data],3,FALSE))</f>
        <v>Liabilitas</v>
      </c>
      <c r="D79" s="29">
        <v>0</v>
      </c>
    </row>
    <row r="80" spans="1:4" x14ac:dyDescent="0.4">
      <c r="A80" s="28">
        <f>EOMONTH("1/4/2023",0)</f>
        <v>45046</v>
      </c>
      <c r="B80" s="9" t="s">
        <v>386</v>
      </c>
      <c r="C80" t="str">
        <f>IF(VLOOKUP(TabelAsetLiabilitasBulanan[[#This Row],[Akun]],TabelCOA[#Data],3,FALSE)=0,"",VLOOKUP(TabelAsetLiabilitasBulanan[[#This Row],[Akun]],TabelCOA[#Data],3,FALSE))</f>
        <v>Aset</v>
      </c>
      <c r="D80" s="29">
        <v>0</v>
      </c>
    </row>
    <row r="81" spans="1:4" x14ac:dyDescent="0.4">
      <c r="A81" s="28">
        <f t="shared" ref="A81:A105" si="6">EOMONTH("1/4/2023",0)</f>
        <v>45046</v>
      </c>
      <c r="B81" s="9" t="s">
        <v>189</v>
      </c>
      <c r="C81" t="str">
        <f>IF(VLOOKUP(TabelAsetLiabilitasBulanan[[#This Row],[Akun]],TabelCOA[#Data],3,FALSE)=0,"",VLOOKUP(TabelAsetLiabilitasBulanan[[#This Row],[Akun]],TabelCOA[#Data],3,FALSE))</f>
        <v>Aset</v>
      </c>
      <c r="D81" s="29">
        <v>1200000</v>
      </c>
    </row>
    <row r="82" spans="1:4" x14ac:dyDescent="0.4">
      <c r="A82" s="28">
        <f t="shared" si="6"/>
        <v>45046</v>
      </c>
      <c r="B82" s="9" t="s">
        <v>188</v>
      </c>
      <c r="C82" t="str">
        <f>IF(VLOOKUP(TabelAsetLiabilitasBulanan[[#This Row],[Akun]],TabelCOA[#Data],3,FALSE)=0,"",VLOOKUP(TabelAsetLiabilitasBulanan[[#This Row],[Akun]],TabelCOA[#Data],3,FALSE))</f>
        <v>Aset</v>
      </c>
      <c r="D82" s="29">
        <v>200000</v>
      </c>
    </row>
    <row r="83" spans="1:4" x14ac:dyDescent="0.4">
      <c r="A83" s="28">
        <f t="shared" si="6"/>
        <v>45046</v>
      </c>
      <c r="B83" s="9" t="s">
        <v>232</v>
      </c>
      <c r="C83" t="str">
        <f>IF(VLOOKUP(TabelAsetLiabilitasBulanan[[#This Row],[Akun]],TabelCOA[#Data],3,FALSE)=0,"",VLOOKUP(TabelAsetLiabilitasBulanan[[#This Row],[Akun]],TabelCOA[#Data],3,FALSE))</f>
        <v>Aset</v>
      </c>
      <c r="D83" s="29">
        <v>1600000</v>
      </c>
    </row>
    <row r="84" spans="1:4" x14ac:dyDescent="0.4">
      <c r="A84" s="28">
        <f t="shared" si="6"/>
        <v>45046</v>
      </c>
      <c r="B84" s="9" t="s">
        <v>106</v>
      </c>
      <c r="C84" t="str">
        <f>IF(VLOOKUP(TabelAsetLiabilitasBulanan[[#This Row],[Akun]],TabelCOA[#Data],3,FALSE)=0,"",VLOOKUP(TabelAsetLiabilitasBulanan[[#This Row],[Akun]],TabelCOA[#Data],3,FALSE))</f>
        <v>Aset</v>
      </c>
      <c r="D84" s="29">
        <v>1000000</v>
      </c>
    </row>
    <row r="85" spans="1:4" x14ac:dyDescent="0.4">
      <c r="A85" s="28">
        <f t="shared" si="6"/>
        <v>45046</v>
      </c>
      <c r="B85" s="9" t="s">
        <v>103</v>
      </c>
      <c r="C85" t="str">
        <f>IF(VLOOKUP(TabelAsetLiabilitasBulanan[[#This Row],[Akun]],TabelCOA[#Data],3,FALSE)=0,"",VLOOKUP(TabelAsetLiabilitasBulanan[[#This Row],[Akun]],TabelCOA[#Data],3,FALSE))</f>
        <v>Aset</v>
      </c>
      <c r="D85" s="29">
        <v>0</v>
      </c>
    </row>
    <row r="86" spans="1:4" x14ac:dyDescent="0.4">
      <c r="A86" s="28">
        <f t="shared" si="6"/>
        <v>45046</v>
      </c>
      <c r="B86" s="9" t="s">
        <v>105</v>
      </c>
      <c r="C86" t="str">
        <f>IF(VLOOKUP(TabelAsetLiabilitasBulanan[[#This Row],[Akun]],TabelCOA[#Data],3,FALSE)=0,"",VLOOKUP(TabelAsetLiabilitasBulanan[[#This Row],[Akun]],TabelCOA[#Data],3,FALSE))</f>
        <v>Aset</v>
      </c>
      <c r="D86" s="29">
        <v>1000000</v>
      </c>
    </row>
    <row r="87" spans="1:4" x14ac:dyDescent="0.4">
      <c r="A87" s="28">
        <f t="shared" si="6"/>
        <v>45046</v>
      </c>
      <c r="B87" s="9" t="s">
        <v>101</v>
      </c>
      <c r="C87" t="str">
        <f>IF(VLOOKUP(TabelAsetLiabilitasBulanan[[#This Row],[Akun]],TabelCOA[#Data],3,FALSE)=0,"",VLOOKUP(TabelAsetLiabilitasBulanan[[#This Row],[Akun]],TabelCOA[#Data],3,FALSE))</f>
        <v>Aset</v>
      </c>
      <c r="D87" s="29">
        <v>0</v>
      </c>
    </row>
    <row r="88" spans="1:4" x14ac:dyDescent="0.4">
      <c r="A88" s="28">
        <f t="shared" si="6"/>
        <v>45046</v>
      </c>
      <c r="B88" s="9" t="s">
        <v>98</v>
      </c>
      <c r="C88" t="str">
        <f>IF(VLOOKUP(TabelAsetLiabilitasBulanan[[#This Row],[Akun]],TabelCOA[#Data],3,FALSE)=0,"",VLOOKUP(TabelAsetLiabilitasBulanan[[#This Row],[Akun]],TabelCOA[#Data],3,FALSE))</f>
        <v>Aset</v>
      </c>
      <c r="D88" s="29">
        <v>0</v>
      </c>
    </row>
    <row r="89" spans="1:4" x14ac:dyDescent="0.4">
      <c r="A89" s="28">
        <f t="shared" si="6"/>
        <v>45046</v>
      </c>
      <c r="B89" s="9" t="s">
        <v>100</v>
      </c>
      <c r="C89" t="str">
        <f>IF(VLOOKUP(TabelAsetLiabilitasBulanan[[#This Row],[Akun]],TabelCOA[#Data],3,FALSE)=0,"",VLOOKUP(TabelAsetLiabilitasBulanan[[#This Row],[Akun]],TabelCOA[#Data],3,FALSE))</f>
        <v>Aset</v>
      </c>
      <c r="D89" s="29">
        <v>0</v>
      </c>
    </row>
    <row r="90" spans="1:4" x14ac:dyDescent="0.4">
      <c r="A90" s="28">
        <f t="shared" si="6"/>
        <v>45046</v>
      </c>
      <c r="B90" s="9" t="s">
        <v>102</v>
      </c>
      <c r="C90" t="str">
        <f>IF(VLOOKUP(TabelAsetLiabilitasBulanan[[#This Row],[Akun]],TabelCOA[#Data],3,FALSE)=0,"",VLOOKUP(TabelAsetLiabilitasBulanan[[#This Row],[Akun]],TabelCOA[#Data],3,FALSE))</f>
        <v>Aset</v>
      </c>
      <c r="D90" s="29">
        <v>0</v>
      </c>
    </row>
    <row r="91" spans="1:4" x14ac:dyDescent="0.4">
      <c r="A91" s="28">
        <f t="shared" si="6"/>
        <v>45046</v>
      </c>
      <c r="B91" s="9" t="s">
        <v>104</v>
      </c>
      <c r="C91" t="str">
        <f>IF(VLOOKUP(TabelAsetLiabilitasBulanan[[#This Row],[Akun]],TabelCOA[#Data],3,FALSE)=0,"",VLOOKUP(TabelAsetLiabilitasBulanan[[#This Row],[Akun]],TabelCOA[#Data],3,FALSE))</f>
        <v>Aset</v>
      </c>
      <c r="D91" s="29">
        <v>0</v>
      </c>
    </row>
    <row r="92" spans="1:4" x14ac:dyDescent="0.4">
      <c r="A92" s="28">
        <f t="shared" si="6"/>
        <v>45046</v>
      </c>
      <c r="B92" s="9" t="s">
        <v>97</v>
      </c>
      <c r="C92" t="str">
        <f>IF(VLOOKUP(TabelAsetLiabilitasBulanan[[#This Row],[Akun]],TabelCOA[#Data],3,FALSE)=0,"",VLOOKUP(TabelAsetLiabilitasBulanan[[#This Row],[Akun]],TabelCOA[#Data],3,FALSE))</f>
        <v>Aset</v>
      </c>
      <c r="D92" s="29">
        <v>0</v>
      </c>
    </row>
    <row r="93" spans="1:4" x14ac:dyDescent="0.4">
      <c r="A93" s="28">
        <f t="shared" si="6"/>
        <v>45046</v>
      </c>
      <c r="B93" s="9" t="s">
        <v>96</v>
      </c>
      <c r="C93" t="str">
        <f>IF(VLOOKUP(TabelAsetLiabilitasBulanan[[#This Row],[Akun]],TabelCOA[#Data],3,FALSE)=0,"",VLOOKUP(TabelAsetLiabilitasBulanan[[#This Row],[Akun]],TabelCOA[#Data],3,FALSE))</f>
        <v>Aset</v>
      </c>
      <c r="D93" s="29">
        <v>0</v>
      </c>
    </row>
    <row r="94" spans="1:4" x14ac:dyDescent="0.4">
      <c r="A94" s="28">
        <f t="shared" si="6"/>
        <v>45046</v>
      </c>
      <c r="B94" s="9" t="s">
        <v>204</v>
      </c>
      <c r="C94" t="str">
        <f>IF(VLOOKUP(TabelAsetLiabilitasBulanan[[#This Row],[Akun]],TabelCOA[#Data],3,FALSE)=0,"",VLOOKUP(TabelAsetLiabilitasBulanan[[#This Row],[Akun]],TabelCOA[#Data],3,FALSE))</f>
        <v>Aset</v>
      </c>
      <c r="D94" s="29">
        <v>0</v>
      </c>
    </row>
    <row r="95" spans="1:4" x14ac:dyDescent="0.4">
      <c r="A95" s="28">
        <f t="shared" si="6"/>
        <v>45046</v>
      </c>
      <c r="B95" s="9" t="s">
        <v>110</v>
      </c>
      <c r="C95" t="str">
        <f>IF(VLOOKUP(TabelAsetLiabilitasBulanan[[#This Row],[Akun]],TabelCOA[#Data],3,FALSE)=0,"",VLOOKUP(TabelAsetLiabilitasBulanan[[#This Row],[Akun]],TabelCOA[#Data],3,FALSE))</f>
        <v>Aset</v>
      </c>
      <c r="D95" s="29">
        <v>6000000</v>
      </c>
    </row>
    <row r="96" spans="1:4" x14ac:dyDescent="0.4">
      <c r="A96" s="28">
        <f t="shared" si="6"/>
        <v>45046</v>
      </c>
      <c r="B96" s="9" t="s">
        <v>111</v>
      </c>
      <c r="C96" t="str">
        <f>IF(VLOOKUP(TabelAsetLiabilitasBulanan[[#This Row],[Akun]],TabelCOA[#Data],3,FALSE)=0,"",VLOOKUP(TabelAsetLiabilitasBulanan[[#This Row],[Akun]],TabelCOA[#Data],3,FALSE))</f>
        <v>Aset</v>
      </c>
      <c r="D96" s="29">
        <v>0</v>
      </c>
    </row>
    <row r="97" spans="1:4" x14ac:dyDescent="0.4">
      <c r="A97" s="28">
        <f t="shared" si="6"/>
        <v>45046</v>
      </c>
      <c r="B97" s="9" t="s">
        <v>122</v>
      </c>
      <c r="C97" t="str">
        <f>IF(VLOOKUP(TabelAsetLiabilitasBulanan[[#This Row],[Akun]],TabelCOA[#Data],3,FALSE)=0,"",VLOOKUP(TabelAsetLiabilitasBulanan[[#This Row],[Akun]],TabelCOA[#Data],3,FALSE))</f>
        <v>Aset</v>
      </c>
      <c r="D97" s="29">
        <v>0</v>
      </c>
    </row>
    <row r="98" spans="1:4" x14ac:dyDescent="0.4">
      <c r="A98" s="28">
        <f t="shared" si="6"/>
        <v>45046</v>
      </c>
      <c r="B98" s="9" t="s">
        <v>123</v>
      </c>
      <c r="C98" t="str">
        <f>IF(VLOOKUP(TabelAsetLiabilitasBulanan[[#This Row],[Akun]],TabelCOA[#Data],3,FALSE)=0,"",VLOOKUP(TabelAsetLiabilitasBulanan[[#This Row],[Akun]],TabelCOA[#Data],3,FALSE))</f>
        <v>Aset</v>
      </c>
      <c r="D98" s="29">
        <v>0</v>
      </c>
    </row>
    <row r="99" spans="1:4" x14ac:dyDescent="0.4">
      <c r="A99" s="28">
        <f t="shared" si="6"/>
        <v>45046</v>
      </c>
      <c r="B99" s="9" t="s">
        <v>109</v>
      </c>
      <c r="C99" t="str">
        <f>IF(VLOOKUP(TabelAsetLiabilitasBulanan[[#This Row],[Akun]],TabelCOA[#Data],3,FALSE)=0,"",VLOOKUP(TabelAsetLiabilitasBulanan[[#This Row],[Akun]],TabelCOA[#Data],3,FALSE))</f>
        <v>Aset</v>
      </c>
      <c r="D99" s="29">
        <v>350000000</v>
      </c>
    </row>
    <row r="100" spans="1:4" x14ac:dyDescent="0.4">
      <c r="A100" s="28">
        <f t="shared" si="6"/>
        <v>45046</v>
      </c>
      <c r="B100" s="9" t="s">
        <v>239</v>
      </c>
      <c r="C100" t="str">
        <f>IF(VLOOKUP(TabelAsetLiabilitasBulanan[[#This Row],[Akun]],TabelCOA[#Data],3,FALSE)=0,"",VLOOKUP(TabelAsetLiabilitasBulanan[[#This Row],[Akun]],TabelCOA[#Data],3,FALSE))</f>
        <v>Liabilitas</v>
      </c>
      <c r="D100" s="29">
        <v>-200000</v>
      </c>
    </row>
    <row r="101" spans="1:4" x14ac:dyDescent="0.4">
      <c r="A101" s="28">
        <f t="shared" si="6"/>
        <v>45046</v>
      </c>
      <c r="B101" s="9" t="s">
        <v>240</v>
      </c>
      <c r="C101" t="str">
        <f>IF(VLOOKUP(TabelAsetLiabilitasBulanan[[#This Row],[Akun]],TabelCOA[#Data],3,FALSE)=0,"",VLOOKUP(TabelAsetLiabilitasBulanan[[#This Row],[Akun]],TabelCOA[#Data],3,FALSE))</f>
        <v>Liabilitas</v>
      </c>
      <c r="D101" s="29">
        <v>0</v>
      </c>
    </row>
    <row r="102" spans="1:4" x14ac:dyDescent="0.4">
      <c r="A102" s="28">
        <f t="shared" si="6"/>
        <v>45046</v>
      </c>
      <c r="B102" s="9" t="s">
        <v>238</v>
      </c>
      <c r="C102" t="str">
        <f>IF(VLOOKUP(TabelAsetLiabilitasBulanan[[#This Row],[Akun]],TabelCOA[#Data],3,FALSE)=0,"",VLOOKUP(TabelAsetLiabilitasBulanan[[#This Row],[Akun]],TabelCOA[#Data],3,FALSE))</f>
        <v>Liabilitas</v>
      </c>
      <c r="D102" s="29">
        <v>-125000</v>
      </c>
    </row>
    <row r="103" spans="1:4" x14ac:dyDescent="0.4">
      <c r="A103" s="28">
        <f t="shared" si="6"/>
        <v>45046</v>
      </c>
      <c r="B103" s="9" t="s">
        <v>385</v>
      </c>
      <c r="C103" t="str">
        <f>IF(VLOOKUP(TabelAsetLiabilitasBulanan[[#This Row],[Akun]],TabelCOA[#Data],3,FALSE)=0,"",VLOOKUP(TabelAsetLiabilitasBulanan[[#This Row],[Akun]],TabelCOA[#Data],3,FALSE))</f>
        <v>Liabilitas</v>
      </c>
      <c r="D103" s="29">
        <v>0</v>
      </c>
    </row>
    <row r="104" spans="1:4" x14ac:dyDescent="0.4">
      <c r="A104" s="28">
        <f t="shared" si="6"/>
        <v>45046</v>
      </c>
      <c r="B104" s="9" t="s">
        <v>113</v>
      </c>
      <c r="C104" t="str">
        <f>IF(VLOOKUP(TabelAsetLiabilitasBulanan[[#This Row],[Akun]],TabelCOA[#Data],3,FALSE)=0,"",VLOOKUP(TabelAsetLiabilitasBulanan[[#This Row],[Akun]],TabelCOA[#Data],3,FALSE))</f>
        <v>Liabilitas</v>
      </c>
      <c r="D104" s="29">
        <v>0</v>
      </c>
    </row>
    <row r="105" spans="1:4" x14ac:dyDescent="0.4">
      <c r="A105" s="28">
        <f t="shared" si="6"/>
        <v>45046</v>
      </c>
      <c r="B105" s="9" t="s">
        <v>114</v>
      </c>
      <c r="C105" t="str">
        <f>IF(VLOOKUP(TabelAsetLiabilitasBulanan[[#This Row],[Akun]],TabelCOA[#Data],3,FALSE)=0,"",VLOOKUP(TabelAsetLiabilitasBulanan[[#This Row],[Akun]],TabelCOA[#Data],3,FALSE))</f>
        <v>Liabilitas</v>
      </c>
      <c r="D105" s="29">
        <v>0</v>
      </c>
    </row>
  </sheetData>
  <conditionalFormatting sqref="A2:A105">
    <cfRule type="colorScale" priority="176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5">
    <cfRule type="containsText" dxfId="44" priority="1" operator="containsText" text="Liabilitas">
      <formula>NOT(ISERROR(SEARCH("Liabilitas",C2)))</formula>
    </cfRule>
    <cfRule type="containsText" dxfId="43" priority="2" operator="containsText" text="Aset">
      <formula>NOT(ISERROR(SEARCH("Aset",C2)))</formula>
    </cfRule>
    <cfRule type="containsText" dxfId="42" priority="3" operator="containsText" text="Pengeluaran">
      <formula>NOT(ISERROR(SEARCH("Pengeluaran",C2)))</formula>
    </cfRule>
    <cfRule type="containsText" dxfId="41" priority="4" operator="containsText" text="Pendapatan">
      <formula>NOT(ISERROR(SEARCH("Pendapatan",C2)))</formula>
    </cfRule>
  </conditionalFormatting>
  <conditionalFormatting sqref="D2:D105">
    <cfRule type="colorScale" priority="176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53AF-20E2-4F61-B2DD-8047E6FF4ADC}">
  <sheetPr codeName="Lembar19"/>
  <dimension ref="A1:F61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11" sqref="A11"/>
      <selection pane="bottomRight" activeCell="D11" sqref="D11"/>
    </sheetView>
  </sheetViews>
  <sheetFormatPr defaultRowHeight="14.6" x14ac:dyDescent="0.4"/>
  <cols>
    <col min="1" max="1" width="37.3828125" bestFit="1" customWidth="1"/>
    <col min="2" max="2" width="15.4609375" bestFit="1" customWidth="1"/>
    <col min="3" max="5" width="12.69140625" bestFit="1" customWidth="1"/>
    <col min="6" max="6" width="15.921875" bestFit="1" customWidth="1"/>
    <col min="7" max="7" width="14.765625" bestFit="1" customWidth="1"/>
    <col min="8" max="8" width="15.921875" bestFit="1" customWidth="1"/>
    <col min="9" max="23" width="13.765625" bestFit="1" customWidth="1"/>
    <col min="24" max="24" width="15.921875" bestFit="1" customWidth="1"/>
    <col min="25" max="147" width="15.3046875" bestFit="1" customWidth="1"/>
    <col min="148" max="148" width="14.69140625" bestFit="1" customWidth="1"/>
    <col min="149" max="491" width="15.3046875" bestFit="1" customWidth="1"/>
    <col min="492" max="492" width="14.69140625" bestFit="1" customWidth="1"/>
    <col min="493" max="500" width="15.3046875" bestFit="1" customWidth="1"/>
    <col min="501" max="501" width="12.53515625" bestFit="1" customWidth="1"/>
    <col min="502" max="502" width="15.84375" bestFit="1" customWidth="1"/>
    <col min="503" max="816" width="15.3046875" bestFit="1" customWidth="1"/>
    <col min="817" max="817" width="15.84375" bestFit="1" customWidth="1"/>
  </cols>
  <sheetData>
    <row r="1" spans="1:6" x14ac:dyDescent="0.4">
      <c r="A1" s="6" t="s">
        <v>162</v>
      </c>
      <c r="B1" t="s">
        <v>140</v>
      </c>
    </row>
    <row r="3" spans="1:6" x14ac:dyDescent="0.4">
      <c r="A3" s="15" t="s">
        <v>129</v>
      </c>
      <c r="B3" s="15" t="s">
        <v>126</v>
      </c>
      <c r="C3" s="16"/>
      <c r="D3" s="16"/>
      <c r="E3" s="16"/>
      <c r="F3" s="16"/>
    </row>
    <row r="4" spans="1:6" x14ac:dyDescent="0.4">
      <c r="A4" s="16"/>
      <c r="B4" s="16">
        <v>2023</v>
      </c>
      <c r="C4" s="16"/>
      <c r="D4" s="16"/>
      <c r="E4" s="16"/>
      <c r="F4" s="16" t="s">
        <v>125</v>
      </c>
    </row>
    <row r="5" spans="1:6" x14ac:dyDescent="0.4">
      <c r="A5" s="15" t="s">
        <v>124</v>
      </c>
      <c r="B5" s="16">
        <v>1</v>
      </c>
      <c r="C5" s="16">
        <v>2</v>
      </c>
      <c r="D5" s="27">
        <v>3</v>
      </c>
      <c r="E5" s="27">
        <v>4</v>
      </c>
      <c r="F5" s="16"/>
    </row>
    <row r="6" spans="1:6" x14ac:dyDescent="0.4">
      <c r="A6" s="7" t="s">
        <v>8</v>
      </c>
      <c r="B6" s="8">
        <v>5750400</v>
      </c>
      <c r="C6" s="8">
        <v>6140500</v>
      </c>
      <c r="D6" s="8">
        <v>7473900</v>
      </c>
      <c r="E6" s="8">
        <v>5130000</v>
      </c>
      <c r="F6" s="8">
        <v>24494800</v>
      </c>
    </row>
    <row r="7" spans="1:6" x14ac:dyDescent="0.4">
      <c r="A7" s="9" t="s">
        <v>20</v>
      </c>
      <c r="B7" s="8"/>
      <c r="C7" s="8"/>
      <c r="D7" s="8"/>
      <c r="E7" s="8"/>
      <c r="F7" s="8"/>
    </row>
    <row r="8" spans="1:6" x14ac:dyDescent="0.4">
      <c r="A8" s="12" t="s">
        <v>21</v>
      </c>
      <c r="B8" s="8"/>
      <c r="C8" s="8"/>
      <c r="D8" s="8"/>
      <c r="E8" s="8"/>
      <c r="F8" s="8"/>
    </row>
    <row r="9" spans="1:6" x14ac:dyDescent="0.4">
      <c r="A9" s="13" t="s">
        <v>19</v>
      </c>
      <c r="B9" s="8">
        <v>5000000</v>
      </c>
      <c r="C9" s="8">
        <v>5000000</v>
      </c>
      <c r="D9" s="8">
        <v>5000000</v>
      </c>
      <c r="E9" s="8"/>
      <c r="F9" s="8">
        <v>15000000</v>
      </c>
    </row>
    <row r="10" spans="1:6" x14ac:dyDescent="0.4">
      <c r="A10" s="13" t="s">
        <v>26</v>
      </c>
      <c r="B10" s="8">
        <v>600000</v>
      </c>
      <c r="C10" s="8">
        <v>1140000</v>
      </c>
      <c r="D10" s="8">
        <v>973300</v>
      </c>
      <c r="E10" s="8">
        <v>130000</v>
      </c>
      <c r="F10" s="8">
        <v>2843300</v>
      </c>
    </row>
    <row r="11" spans="1:6" x14ac:dyDescent="0.4">
      <c r="A11" s="13" t="s">
        <v>23</v>
      </c>
      <c r="B11" s="8"/>
      <c r="C11" s="8"/>
      <c r="D11" s="8"/>
      <c r="E11" s="8"/>
      <c r="F11" s="8"/>
    </row>
    <row r="12" spans="1:6" x14ac:dyDescent="0.4">
      <c r="A12" s="14" t="s">
        <v>22</v>
      </c>
      <c r="B12" s="8"/>
      <c r="C12" s="8"/>
      <c r="D12" s="8"/>
      <c r="E12" s="8">
        <v>5000000</v>
      </c>
      <c r="F12" s="8">
        <v>5000000</v>
      </c>
    </row>
    <row r="13" spans="1:6" x14ac:dyDescent="0.4">
      <c r="A13" s="14" t="s">
        <v>121</v>
      </c>
      <c r="B13" s="8">
        <v>150000</v>
      </c>
      <c r="C13" s="8"/>
      <c r="D13" s="8"/>
      <c r="E13" s="8"/>
      <c r="F13" s="8">
        <v>150000</v>
      </c>
    </row>
    <row r="14" spans="1:6" x14ac:dyDescent="0.4">
      <c r="A14" s="9" t="s">
        <v>28</v>
      </c>
      <c r="B14" s="8"/>
      <c r="C14" s="8"/>
      <c r="D14" s="8"/>
      <c r="E14" s="8"/>
      <c r="F14" s="8"/>
    </row>
    <row r="15" spans="1:6" x14ac:dyDescent="0.4">
      <c r="A15" s="12" t="s">
        <v>170</v>
      </c>
      <c r="B15" s="8"/>
      <c r="C15" s="8"/>
      <c r="D15" s="8"/>
      <c r="E15" s="8"/>
      <c r="F15" s="8"/>
    </row>
    <row r="16" spans="1:6" x14ac:dyDescent="0.4">
      <c r="A16" s="13" t="s">
        <v>27</v>
      </c>
      <c r="B16" s="8">
        <v>400</v>
      </c>
      <c r="C16" s="8">
        <v>500</v>
      </c>
      <c r="D16" s="8">
        <v>600</v>
      </c>
      <c r="E16" s="8"/>
      <c r="F16" s="8">
        <v>1500</v>
      </c>
    </row>
    <row r="17" spans="1:6" x14ac:dyDescent="0.4">
      <c r="A17" s="12" t="s">
        <v>37</v>
      </c>
      <c r="B17" s="8"/>
      <c r="C17" s="8"/>
      <c r="D17" s="8"/>
      <c r="E17" s="8"/>
      <c r="F17" s="8"/>
    </row>
    <row r="18" spans="1:6" x14ac:dyDescent="0.4">
      <c r="A18" s="13" t="s">
        <v>40</v>
      </c>
      <c r="B18" s="8"/>
      <c r="C18" s="8"/>
      <c r="D18" s="8">
        <v>1500000</v>
      </c>
      <c r="E18" s="8"/>
      <c r="F18" s="8">
        <v>1500000</v>
      </c>
    </row>
    <row r="19" spans="1:6" x14ac:dyDescent="0.4">
      <c r="A19" s="7" t="s">
        <v>41</v>
      </c>
      <c r="B19" s="8">
        <v>-4858600</v>
      </c>
      <c r="C19" s="8">
        <v>-5838200</v>
      </c>
      <c r="D19" s="8">
        <v>-5310329</v>
      </c>
      <c r="E19" s="8">
        <v>-1637350</v>
      </c>
      <c r="F19" s="8">
        <v>-17644479</v>
      </c>
    </row>
    <row r="20" spans="1:6" x14ac:dyDescent="0.4">
      <c r="A20" s="9" t="s">
        <v>66</v>
      </c>
      <c r="B20" s="8"/>
      <c r="C20" s="8"/>
      <c r="D20" s="8"/>
      <c r="E20" s="8"/>
      <c r="F20" s="8"/>
    </row>
    <row r="21" spans="1:6" x14ac:dyDescent="0.4">
      <c r="A21" s="12" t="s">
        <v>65</v>
      </c>
      <c r="B21" s="8">
        <v>-43500</v>
      </c>
      <c r="C21" s="8">
        <v>-48000</v>
      </c>
      <c r="D21" s="8">
        <v>-50000</v>
      </c>
      <c r="E21" s="8">
        <v>-10000</v>
      </c>
      <c r="F21" s="8">
        <v>-151500</v>
      </c>
    </row>
    <row r="22" spans="1:6" x14ac:dyDescent="0.4">
      <c r="A22" s="12" t="s">
        <v>69</v>
      </c>
      <c r="B22" s="8">
        <v>-100</v>
      </c>
      <c r="C22" s="8">
        <v>-200</v>
      </c>
      <c r="D22" s="8">
        <v>-300</v>
      </c>
      <c r="E22" s="8"/>
      <c r="F22" s="8">
        <v>-600</v>
      </c>
    </row>
    <row r="23" spans="1:6" x14ac:dyDescent="0.4">
      <c r="A23" s="12" t="s">
        <v>68</v>
      </c>
      <c r="B23" s="8">
        <v>-15000</v>
      </c>
      <c r="C23" s="8"/>
      <c r="D23" s="8"/>
      <c r="E23" s="8">
        <v>-5000</v>
      </c>
      <c r="F23" s="8">
        <v>-20000</v>
      </c>
    </row>
    <row r="24" spans="1:6" x14ac:dyDescent="0.4">
      <c r="A24" s="9" t="s">
        <v>71</v>
      </c>
      <c r="B24" s="8"/>
      <c r="C24" s="8"/>
      <c r="D24" s="8"/>
      <c r="E24" s="8"/>
      <c r="F24" s="8"/>
    </row>
    <row r="25" spans="1:6" x14ac:dyDescent="0.4">
      <c r="A25" s="12" t="s">
        <v>70</v>
      </c>
      <c r="B25" s="8"/>
      <c r="C25" s="8"/>
      <c r="D25" s="8"/>
      <c r="E25" s="8">
        <v>-50000</v>
      </c>
      <c r="F25" s="8">
        <v>-50000</v>
      </c>
    </row>
    <row r="26" spans="1:6" x14ac:dyDescent="0.4">
      <c r="A26" s="12" t="s">
        <v>72</v>
      </c>
      <c r="B26" s="8"/>
      <c r="C26" s="8"/>
      <c r="D26" s="8">
        <v>-19000</v>
      </c>
      <c r="E26" s="8">
        <v>-120000</v>
      </c>
      <c r="F26" s="8">
        <v>-139000</v>
      </c>
    </row>
    <row r="27" spans="1:6" x14ac:dyDescent="0.4">
      <c r="A27" s="9" t="s">
        <v>42</v>
      </c>
      <c r="B27" s="8"/>
      <c r="C27" s="8"/>
      <c r="D27" s="8"/>
      <c r="E27" s="8"/>
      <c r="F27" s="8"/>
    </row>
    <row r="28" spans="1:6" x14ac:dyDescent="0.4">
      <c r="A28" s="12" t="s">
        <v>136</v>
      </c>
      <c r="B28" s="8"/>
      <c r="C28" s="8"/>
      <c r="D28" s="8"/>
      <c r="E28" s="8"/>
      <c r="F28" s="8"/>
    </row>
    <row r="29" spans="1:6" x14ac:dyDescent="0.4">
      <c r="A29" s="13" t="s">
        <v>137</v>
      </c>
      <c r="B29" s="8">
        <v>-900000</v>
      </c>
      <c r="C29" s="8">
        <v>-850000</v>
      </c>
      <c r="D29" s="8">
        <v>-950000</v>
      </c>
      <c r="E29" s="8">
        <v>-400000</v>
      </c>
      <c r="F29" s="8">
        <v>-3100000</v>
      </c>
    </row>
    <row r="30" spans="1:6" x14ac:dyDescent="0.4">
      <c r="A30" s="13" t="s">
        <v>268</v>
      </c>
      <c r="B30" s="8">
        <v>-1000000</v>
      </c>
      <c r="C30" s="8">
        <v>-1000000</v>
      </c>
      <c r="D30" s="8">
        <v>-1000000</v>
      </c>
      <c r="E30" s="8"/>
      <c r="F30" s="8">
        <v>-3000000</v>
      </c>
    </row>
    <row r="31" spans="1:6" x14ac:dyDescent="0.4">
      <c r="A31" s="13" t="s">
        <v>218</v>
      </c>
      <c r="B31" s="8"/>
      <c r="C31" s="8"/>
      <c r="D31" s="8"/>
      <c r="E31" s="8">
        <v>-34000</v>
      </c>
      <c r="F31" s="8">
        <v>-34000</v>
      </c>
    </row>
    <row r="32" spans="1:6" x14ac:dyDescent="0.4">
      <c r="A32" s="12" t="s">
        <v>131</v>
      </c>
      <c r="B32" s="8"/>
      <c r="C32" s="8"/>
      <c r="D32" s="8"/>
      <c r="E32" s="8"/>
      <c r="F32" s="8"/>
    </row>
    <row r="33" spans="1:6" x14ac:dyDescent="0.4">
      <c r="A33" s="13" t="s">
        <v>138</v>
      </c>
      <c r="B33" s="8"/>
      <c r="C33" s="8"/>
      <c r="D33" s="8"/>
      <c r="E33" s="8"/>
      <c r="F33" s="8"/>
    </row>
    <row r="34" spans="1:6" x14ac:dyDescent="0.4">
      <c r="A34" s="14" t="s">
        <v>120</v>
      </c>
      <c r="B34" s="8">
        <v>-145000</v>
      </c>
      <c r="C34" s="8"/>
      <c r="D34" s="8">
        <v>-295000</v>
      </c>
      <c r="E34" s="8"/>
      <c r="F34" s="8">
        <v>-440000</v>
      </c>
    </row>
    <row r="35" spans="1:6" x14ac:dyDescent="0.4">
      <c r="A35" s="14" t="s">
        <v>57</v>
      </c>
      <c r="B35" s="8">
        <v>-305000</v>
      </c>
      <c r="C35" s="8"/>
      <c r="D35" s="8">
        <v>-500000</v>
      </c>
      <c r="E35" s="8"/>
      <c r="F35" s="8">
        <v>-805000</v>
      </c>
    </row>
    <row r="36" spans="1:6" x14ac:dyDescent="0.4">
      <c r="A36" s="13" t="s">
        <v>135</v>
      </c>
      <c r="B36" s="8"/>
      <c r="C36" s="8"/>
      <c r="D36" s="8"/>
      <c r="E36" s="8"/>
      <c r="F36" s="8"/>
    </row>
    <row r="37" spans="1:6" x14ac:dyDescent="0.4">
      <c r="A37" s="14" t="s">
        <v>44</v>
      </c>
      <c r="B37" s="8">
        <v>-25000</v>
      </c>
      <c r="C37" s="8">
        <v>-30000</v>
      </c>
      <c r="D37" s="8">
        <v>-40000</v>
      </c>
      <c r="E37" s="8">
        <v>-68350</v>
      </c>
      <c r="F37" s="8">
        <v>-163350</v>
      </c>
    </row>
    <row r="38" spans="1:6" x14ac:dyDescent="0.4">
      <c r="A38" s="14" t="s">
        <v>49</v>
      </c>
      <c r="B38" s="8"/>
      <c r="C38" s="8">
        <v>-1100000</v>
      </c>
      <c r="D38" s="8"/>
      <c r="E38" s="8"/>
      <c r="F38" s="8">
        <v>-1100000</v>
      </c>
    </row>
    <row r="39" spans="1:6" x14ac:dyDescent="0.4">
      <c r="A39" s="14" t="s">
        <v>45</v>
      </c>
      <c r="B39" s="8">
        <v>-100000</v>
      </c>
      <c r="C39" s="8">
        <v>-100000</v>
      </c>
      <c r="D39" s="8">
        <v>-100000</v>
      </c>
      <c r="E39" s="8">
        <v>-100000</v>
      </c>
      <c r="F39" s="8">
        <v>-400000</v>
      </c>
    </row>
    <row r="40" spans="1:6" x14ac:dyDescent="0.4">
      <c r="A40" s="14" t="s">
        <v>46</v>
      </c>
      <c r="B40" s="8"/>
      <c r="C40" s="8"/>
      <c r="D40" s="8"/>
      <c r="E40" s="8"/>
      <c r="F40" s="8"/>
    </row>
    <row r="41" spans="1:6" x14ac:dyDescent="0.4">
      <c r="A41" s="17" t="s">
        <v>175</v>
      </c>
      <c r="B41" s="8">
        <v>-250000</v>
      </c>
      <c r="C41" s="8">
        <v>-250000</v>
      </c>
      <c r="D41" s="8">
        <v>-250000</v>
      </c>
      <c r="E41" s="8">
        <v>-250000</v>
      </c>
      <c r="F41" s="8">
        <v>-1000000</v>
      </c>
    </row>
    <row r="42" spans="1:6" x14ac:dyDescent="0.4">
      <c r="A42" s="17" t="s">
        <v>177</v>
      </c>
      <c r="B42" s="8">
        <v>-25000</v>
      </c>
      <c r="C42" s="8"/>
      <c r="D42" s="8">
        <v>-25000</v>
      </c>
      <c r="E42" s="8"/>
      <c r="F42" s="8">
        <v>-50000</v>
      </c>
    </row>
    <row r="43" spans="1:6" x14ac:dyDescent="0.4">
      <c r="A43" s="17" t="s">
        <v>176</v>
      </c>
      <c r="B43" s="8">
        <v>-25000</v>
      </c>
      <c r="C43" s="8">
        <v>-50000</v>
      </c>
      <c r="D43" s="8">
        <v>-25000</v>
      </c>
      <c r="E43" s="8"/>
      <c r="F43" s="8">
        <v>-100000</v>
      </c>
    </row>
    <row r="44" spans="1:6" x14ac:dyDescent="0.4">
      <c r="A44" s="9" t="s">
        <v>87</v>
      </c>
      <c r="B44" s="8"/>
      <c r="C44" s="8"/>
      <c r="D44" s="8"/>
      <c r="E44" s="8"/>
      <c r="F44" s="8"/>
    </row>
    <row r="45" spans="1:6" x14ac:dyDescent="0.4">
      <c r="A45" s="12" t="s">
        <v>88</v>
      </c>
      <c r="B45" s="8"/>
      <c r="C45" s="8"/>
      <c r="D45" s="8">
        <v>-26286</v>
      </c>
      <c r="E45" s="8"/>
      <c r="F45" s="8">
        <v>-26286</v>
      </c>
    </row>
    <row r="46" spans="1:6" x14ac:dyDescent="0.4">
      <c r="A46" s="12" t="s">
        <v>222</v>
      </c>
      <c r="B46" s="8">
        <v>-25000</v>
      </c>
      <c r="C46" s="8">
        <v>-25000</v>
      </c>
      <c r="D46" s="8">
        <v>-25000</v>
      </c>
      <c r="E46" s="8"/>
      <c r="F46" s="8">
        <v>-75000</v>
      </c>
    </row>
    <row r="47" spans="1:6" x14ac:dyDescent="0.4">
      <c r="A47" s="12" t="s">
        <v>202</v>
      </c>
      <c r="B47" s="8"/>
      <c r="C47" s="8"/>
      <c r="D47" s="8">
        <v>-4743</v>
      </c>
      <c r="E47" s="8"/>
      <c r="F47" s="8">
        <v>-4743</v>
      </c>
    </row>
    <row r="48" spans="1:6" x14ac:dyDescent="0.4">
      <c r="A48" s="12" t="s">
        <v>89</v>
      </c>
      <c r="B48" s="8">
        <v>-100000</v>
      </c>
      <c r="C48" s="8">
        <v>-500000</v>
      </c>
      <c r="D48" s="8">
        <v>-100000</v>
      </c>
      <c r="E48" s="8">
        <v>-100000</v>
      </c>
      <c r="F48" s="8">
        <v>-800000</v>
      </c>
    </row>
    <row r="49" spans="1:6" x14ac:dyDescent="0.4">
      <c r="A49" s="12" t="s">
        <v>90</v>
      </c>
      <c r="B49" s="8">
        <v>-30000</v>
      </c>
      <c r="C49" s="8"/>
      <c r="D49" s="8"/>
      <c r="E49" s="8"/>
      <c r="F49" s="8">
        <v>-30000</v>
      </c>
    </row>
    <row r="50" spans="1:6" x14ac:dyDescent="0.4">
      <c r="A50" s="9" t="s">
        <v>83</v>
      </c>
      <c r="B50" s="8"/>
      <c r="C50" s="8"/>
      <c r="D50" s="8"/>
      <c r="E50" s="8"/>
      <c r="F50" s="8"/>
    </row>
    <row r="51" spans="1:6" x14ac:dyDescent="0.4">
      <c r="A51" s="12" t="s">
        <v>82</v>
      </c>
      <c r="B51" s="8"/>
      <c r="C51" s="8"/>
      <c r="D51" s="8"/>
      <c r="E51" s="8"/>
      <c r="F51" s="8"/>
    </row>
    <row r="52" spans="1:6" x14ac:dyDescent="0.4">
      <c r="A52" s="13" t="s">
        <v>219</v>
      </c>
      <c r="B52" s="8">
        <v>-650000</v>
      </c>
      <c r="C52" s="8">
        <v>-650000</v>
      </c>
      <c r="D52" s="8">
        <v>-650000</v>
      </c>
      <c r="E52" s="8"/>
      <c r="F52" s="8">
        <v>-1950000</v>
      </c>
    </row>
    <row r="53" spans="1:6" x14ac:dyDescent="0.4">
      <c r="A53" s="13" t="s">
        <v>220</v>
      </c>
      <c r="B53" s="8">
        <v>-650000</v>
      </c>
      <c r="C53" s="8">
        <v>-650000</v>
      </c>
      <c r="D53" s="8">
        <v>-650000</v>
      </c>
      <c r="E53" s="8"/>
      <c r="F53" s="8">
        <v>-1950000</v>
      </c>
    </row>
    <row r="54" spans="1:6" x14ac:dyDescent="0.4">
      <c r="A54" s="12" t="s">
        <v>84</v>
      </c>
      <c r="B54" s="8"/>
      <c r="C54" s="8"/>
      <c r="D54" s="8"/>
      <c r="E54" s="8"/>
      <c r="F54" s="8"/>
    </row>
    <row r="55" spans="1:6" x14ac:dyDescent="0.4">
      <c r="A55" s="13" t="s">
        <v>141</v>
      </c>
      <c r="B55" s="8">
        <v>-60000</v>
      </c>
      <c r="C55" s="8">
        <v>-120000</v>
      </c>
      <c r="D55" s="8">
        <v>-40000</v>
      </c>
      <c r="E55" s="8">
        <v>-200000</v>
      </c>
      <c r="F55" s="8">
        <v>-420000</v>
      </c>
    </row>
    <row r="56" spans="1:6" x14ac:dyDescent="0.4">
      <c r="A56" s="13" t="s">
        <v>142</v>
      </c>
      <c r="B56" s="8">
        <v>-60000</v>
      </c>
      <c r="C56" s="8">
        <v>-15000</v>
      </c>
      <c r="D56" s="8">
        <v>-110000</v>
      </c>
      <c r="E56" s="8">
        <v>-50000</v>
      </c>
      <c r="F56" s="8">
        <v>-235000</v>
      </c>
    </row>
    <row r="57" spans="1:6" x14ac:dyDescent="0.4">
      <c r="A57" s="9" t="s">
        <v>86</v>
      </c>
      <c r="B57" s="8"/>
      <c r="C57" s="8"/>
      <c r="D57" s="8"/>
      <c r="E57" s="8"/>
      <c r="F57" s="8"/>
    </row>
    <row r="58" spans="1:6" x14ac:dyDescent="0.4">
      <c r="A58" s="12" t="s">
        <v>60</v>
      </c>
      <c r="B58" s="8"/>
      <c r="C58" s="8"/>
      <c r="D58" s="8"/>
      <c r="E58" s="8"/>
      <c r="F58" s="8"/>
    </row>
    <row r="59" spans="1:6" x14ac:dyDescent="0.4">
      <c r="A59" s="13" t="s">
        <v>59</v>
      </c>
      <c r="B59" s="8">
        <v>-250000</v>
      </c>
      <c r="C59" s="8">
        <v>-250000</v>
      </c>
      <c r="D59" s="8">
        <v>-250000</v>
      </c>
      <c r="E59" s="8">
        <v>-250000</v>
      </c>
      <c r="F59" s="8">
        <v>-1000000</v>
      </c>
    </row>
    <row r="60" spans="1:6" x14ac:dyDescent="0.4">
      <c r="A60" s="13" t="s">
        <v>64</v>
      </c>
      <c r="B60" s="8">
        <v>-200000</v>
      </c>
      <c r="C60" s="8">
        <v>-200000</v>
      </c>
      <c r="D60" s="8">
        <v>-200000</v>
      </c>
      <c r="E60" s="8"/>
      <c r="F60" s="8">
        <v>-600000</v>
      </c>
    </row>
    <row r="61" spans="1:6" x14ac:dyDescent="0.4">
      <c r="A61" s="7" t="s">
        <v>125</v>
      </c>
      <c r="B61" s="8">
        <v>891800</v>
      </c>
      <c r="C61" s="8">
        <v>302300</v>
      </c>
      <c r="D61" s="8">
        <v>2163571</v>
      </c>
      <c r="E61" s="8">
        <v>3492650</v>
      </c>
      <c r="F61" s="8">
        <v>6850321</v>
      </c>
    </row>
  </sheetData>
  <conditionalFormatting pivot="1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: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: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1:E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5D04-AE59-437C-BABE-B285B54F48B3}">
  <sheetPr codeName="Lembar20"/>
  <dimension ref="A1:E64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24" sqref="E24:E34"/>
    </sheetView>
  </sheetViews>
  <sheetFormatPr defaultRowHeight="14.6" x14ac:dyDescent="0.4"/>
  <cols>
    <col min="1" max="1" width="32.15234375" bestFit="1" customWidth="1"/>
    <col min="2" max="2" width="15.4609375" bestFit="1" customWidth="1"/>
    <col min="3" max="5" width="14.765625" bestFit="1" customWidth="1"/>
  </cols>
  <sheetData>
    <row r="1" spans="1:5" x14ac:dyDescent="0.4">
      <c r="A1" s="6" t="s">
        <v>162</v>
      </c>
      <c r="B1" t="s">
        <v>140</v>
      </c>
    </row>
    <row r="3" spans="1:5" x14ac:dyDescent="0.4">
      <c r="A3" s="30" t="s">
        <v>379</v>
      </c>
      <c r="B3" s="30" t="s">
        <v>126</v>
      </c>
      <c r="C3" s="27"/>
      <c r="D3" s="27"/>
      <c r="E3" s="27"/>
    </row>
    <row r="4" spans="1:5" x14ac:dyDescent="0.4">
      <c r="A4" s="27"/>
      <c r="B4" s="27">
        <v>2023</v>
      </c>
      <c r="C4" s="27"/>
      <c r="D4" s="27"/>
      <c r="E4" s="27"/>
    </row>
    <row r="5" spans="1:5" x14ac:dyDescent="0.4">
      <c r="A5" s="30" t="s">
        <v>124</v>
      </c>
      <c r="B5" s="27">
        <v>1</v>
      </c>
      <c r="C5" s="27">
        <v>2</v>
      </c>
      <c r="D5" s="27">
        <v>3</v>
      </c>
      <c r="E5" s="27">
        <v>4</v>
      </c>
    </row>
    <row r="6" spans="1:5" x14ac:dyDescent="0.4">
      <c r="A6" s="7" t="s">
        <v>241</v>
      </c>
      <c r="B6" s="8">
        <v>402996800</v>
      </c>
      <c r="C6" s="8">
        <v>405299100</v>
      </c>
      <c r="D6" s="8">
        <v>407062671</v>
      </c>
      <c r="E6" s="8">
        <v>361000000</v>
      </c>
    </row>
    <row r="7" spans="1:5" x14ac:dyDescent="0.4">
      <c r="A7" s="9" t="s">
        <v>382</v>
      </c>
      <c r="B7" s="8"/>
      <c r="C7" s="8"/>
      <c r="D7" s="8"/>
      <c r="E7" s="8"/>
    </row>
    <row r="8" spans="1:5" x14ac:dyDescent="0.4">
      <c r="A8" s="12" t="s">
        <v>106</v>
      </c>
      <c r="B8" s="8">
        <v>0</v>
      </c>
      <c r="C8" s="8">
        <v>0</v>
      </c>
      <c r="D8" s="8">
        <v>1000000</v>
      </c>
      <c r="E8" s="8">
        <v>1000000</v>
      </c>
    </row>
    <row r="9" spans="1:5" x14ac:dyDescent="0.4">
      <c r="A9" s="12" t="s">
        <v>33</v>
      </c>
      <c r="B9" s="8"/>
      <c r="C9" s="8"/>
      <c r="D9" s="8"/>
      <c r="E9" s="8"/>
    </row>
    <row r="10" spans="1:5" x14ac:dyDescent="0.4">
      <c r="A10" s="13" t="s">
        <v>103</v>
      </c>
      <c r="B10" s="8">
        <v>0</v>
      </c>
      <c r="C10" s="8">
        <v>0</v>
      </c>
      <c r="D10" s="8">
        <v>0</v>
      </c>
      <c r="E10" s="8">
        <v>0</v>
      </c>
    </row>
    <row r="11" spans="1:5" x14ac:dyDescent="0.4">
      <c r="A11" s="13" t="s">
        <v>105</v>
      </c>
      <c r="B11" s="8">
        <v>0</v>
      </c>
      <c r="C11" s="8">
        <v>0</v>
      </c>
      <c r="D11" s="8">
        <v>1000000</v>
      </c>
      <c r="E11" s="8">
        <v>1000000</v>
      </c>
    </row>
    <row r="12" spans="1:5" x14ac:dyDescent="0.4">
      <c r="A12" s="13" t="s">
        <v>99</v>
      </c>
      <c r="B12" s="8"/>
      <c r="C12" s="8"/>
      <c r="D12" s="8"/>
      <c r="E12" s="8"/>
    </row>
    <row r="13" spans="1:5" x14ac:dyDescent="0.4">
      <c r="A13" s="14" t="s">
        <v>101</v>
      </c>
      <c r="B13" s="8">
        <v>0</v>
      </c>
      <c r="C13" s="8">
        <v>0</v>
      </c>
      <c r="D13" s="8">
        <v>0</v>
      </c>
      <c r="E13" s="8">
        <v>0</v>
      </c>
    </row>
    <row r="14" spans="1:5" x14ac:dyDescent="0.4">
      <c r="A14" s="14" t="s">
        <v>98</v>
      </c>
      <c r="B14" s="8">
        <v>0</v>
      </c>
      <c r="C14" s="8">
        <v>0</v>
      </c>
      <c r="D14" s="8">
        <v>0</v>
      </c>
      <c r="E14" s="8">
        <v>0</v>
      </c>
    </row>
    <row r="15" spans="1:5" x14ac:dyDescent="0.4">
      <c r="A15" s="14" t="s">
        <v>100</v>
      </c>
      <c r="B15" s="8">
        <v>0</v>
      </c>
      <c r="C15" s="8">
        <v>0</v>
      </c>
      <c r="D15" s="8">
        <v>0</v>
      </c>
      <c r="E15" s="8">
        <v>0</v>
      </c>
    </row>
    <row r="16" spans="1:5" x14ac:dyDescent="0.4">
      <c r="A16" s="14" t="s">
        <v>102</v>
      </c>
      <c r="B16" s="8">
        <v>0</v>
      </c>
      <c r="C16" s="8">
        <v>0</v>
      </c>
      <c r="D16" s="8">
        <v>0</v>
      </c>
      <c r="E16" s="8">
        <v>0</v>
      </c>
    </row>
    <row r="17" spans="1:5" x14ac:dyDescent="0.4">
      <c r="A17" s="13" t="s">
        <v>104</v>
      </c>
      <c r="B17" s="8">
        <v>0</v>
      </c>
      <c r="C17" s="8">
        <v>0</v>
      </c>
      <c r="D17" s="8">
        <v>0</v>
      </c>
      <c r="E17" s="8">
        <v>0</v>
      </c>
    </row>
    <row r="18" spans="1:5" x14ac:dyDescent="0.4">
      <c r="A18" s="13" t="s">
        <v>95</v>
      </c>
      <c r="B18" s="8"/>
      <c r="C18" s="8"/>
      <c r="D18" s="8"/>
      <c r="E18" s="8"/>
    </row>
    <row r="19" spans="1:5" x14ac:dyDescent="0.4">
      <c r="A19" s="14" t="s">
        <v>97</v>
      </c>
      <c r="B19" s="8">
        <v>0</v>
      </c>
      <c r="C19" s="8">
        <v>0</v>
      </c>
      <c r="D19" s="8">
        <v>0</v>
      </c>
      <c r="E19" s="8">
        <v>0</v>
      </c>
    </row>
    <row r="20" spans="1:5" x14ac:dyDescent="0.4">
      <c r="A20" s="14" t="s">
        <v>96</v>
      </c>
      <c r="B20" s="8">
        <v>0</v>
      </c>
      <c r="C20" s="8">
        <v>0</v>
      </c>
      <c r="D20" s="8">
        <v>0</v>
      </c>
      <c r="E20" s="8">
        <v>0</v>
      </c>
    </row>
    <row r="21" spans="1:5" x14ac:dyDescent="0.4">
      <c r="A21" s="12" t="s">
        <v>94</v>
      </c>
      <c r="B21" s="8"/>
      <c r="C21" s="8"/>
      <c r="D21" s="8"/>
      <c r="E21" s="8"/>
    </row>
    <row r="22" spans="1:5" x14ac:dyDescent="0.4">
      <c r="A22" s="13" t="s">
        <v>29</v>
      </c>
      <c r="B22" s="8"/>
      <c r="C22" s="8"/>
      <c r="D22" s="8"/>
      <c r="E22" s="8"/>
    </row>
    <row r="23" spans="1:5" x14ac:dyDescent="0.4">
      <c r="A23" s="14" t="s">
        <v>146</v>
      </c>
      <c r="B23" s="8"/>
      <c r="C23" s="8"/>
      <c r="D23" s="8"/>
      <c r="E23" s="8"/>
    </row>
    <row r="24" spans="1:5" x14ac:dyDescent="0.4">
      <c r="A24" s="17" t="s">
        <v>231</v>
      </c>
      <c r="B24" s="8">
        <v>9000000</v>
      </c>
      <c r="C24" s="8">
        <v>9250000</v>
      </c>
      <c r="D24" s="8">
        <v>8850000</v>
      </c>
      <c r="E24" s="8"/>
    </row>
    <row r="25" spans="1:5" x14ac:dyDescent="0.4">
      <c r="A25" s="14" t="s">
        <v>145</v>
      </c>
      <c r="B25" s="8"/>
      <c r="C25" s="8"/>
      <c r="D25" s="8"/>
      <c r="E25" s="8"/>
    </row>
    <row r="26" spans="1:5" x14ac:dyDescent="0.4">
      <c r="A26" s="17" t="s">
        <v>223</v>
      </c>
      <c r="B26" s="8">
        <v>1746800</v>
      </c>
      <c r="C26" s="8">
        <v>3469100</v>
      </c>
      <c r="D26" s="8">
        <v>3052671</v>
      </c>
      <c r="E26" s="8"/>
    </row>
    <row r="27" spans="1:5" x14ac:dyDescent="0.4">
      <c r="A27" s="17" t="s">
        <v>224</v>
      </c>
      <c r="B27" s="8">
        <v>2200000</v>
      </c>
      <c r="C27" s="8">
        <v>2195000</v>
      </c>
      <c r="D27" s="8">
        <v>2190000</v>
      </c>
      <c r="E27" s="8"/>
    </row>
    <row r="28" spans="1:5" x14ac:dyDescent="0.4">
      <c r="A28" s="17" t="s">
        <v>225</v>
      </c>
      <c r="B28" s="8">
        <v>2700000</v>
      </c>
      <c r="C28" s="8">
        <v>2695000</v>
      </c>
      <c r="D28" s="8">
        <v>3090000</v>
      </c>
      <c r="E28" s="8"/>
    </row>
    <row r="29" spans="1:5" x14ac:dyDescent="0.4">
      <c r="A29" s="17" t="s">
        <v>226</v>
      </c>
      <c r="B29" s="8">
        <v>3900000</v>
      </c>
      <c r="C29" s="8">
        <v>3445000</v>
      </c>
      <c r="D29" s="8">
        <v>3390000</v>
      </c>
      <c r="E29" s="8"/>
    </row>
    <row r="30" spans="1:5" x14ac:dyDescent="0.4">
      <c r="A30" s="17" t="s">
        <v>227</v>
      </c>
      <c r="B30" s="8">
        <v>5400000</v>
      </c>
      <c r="C30" s="8">
        <v>5395000</v>
      </c>
      <c r="D30" s="8">
        <v>4590000</v>
      </c>
      <c r="E30" s="8"/>
    </row>
    <row r="31" spans="1:5" x14ac:dyDescent="0.4">
      <c r="A31" s="17" t="s">
        <v>228</v>
      </c>
      <c r="B31" s="8">
        <v>6400000</v>
      </c>
      <c r="C31" s="8">
        <v>6400000</v>
      </c>
      <c r="D31" s="8">
        <v>6750000</v>
      </c>
      <c r="E31" s="8"/>
    </row>
    <row r="32" spans="1:5" x14ac:dyDescent="0.4">
      <c r="A32" s="17" t="s">
        <v>229</v>
      </c>
      <c r="B32" s="8">
        <v>7400000</v>
      </c>
      <c r="C32" s="8">
        <v>7400000</v>
      </c>
      <c r="D32" s="8">
        <v>7600000</v>
      </c>
      <c r="E32" s="8"/>
    </row>
    <row r="33" spans="1:5" x14ac:dyDescent="0.4">
      <c r="A33" s="17" t="s">
        <v>230</v>
      </c>
      <c r="B33" s="8">
        <v>7100000</v>
      </c>
      <c r="C33" s="8">
        <v>6150000</v>
      </c>
      <c r="D33" s="8">
        <v>5100000</v>
      </c>
      <c r="E33" s="8"/>
    </row>
    <row r="34" spans="1:5" x14ac:dyDescent="0.4">
      <c r="A34" s="13" t="s">
        <v>93</v>
      </c>
      <c r="B34" s="8">
        <v>400000</v>
      </c>
      <c r="C34" s="8">
        <v>1400000</v>
      </c>
      <c r="D34" s="8">
        <v>2200000</v>
      </c>
      <c r="E34" s="8"/>
    </row>
    <row r="35" spans="1:5" x14ac:dyDescent="0.4">
      <c r="A35" s="12" t="s">
        <v>107</v>
      </c>
      <c r="B35" s="8"/>
      <c r="C35" s="8"/>
      <c r="D35" s="8"/>
      <c r="E35" s="8"/>
    </row>
    <row r="36" spans="1:5" x14ac:dyDescent="0.4">
      <c r="A36" s="13" t="s">
        <v>122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4">
      <c r="A37" s="13" t="s">
        <v>123</v>
      </c>
      <c r="B37" s="8">
        <v>0</v>
      </c>
      <c r="C37" s="8">
        <v>0</v>
      </c>
      <c r="D37" s="8">
        <v>0</v>
      </c>
      <c r="E37" s="8">
        <v>0</v>
      </c>
    </row>
    <row r="38" spans="1:5" x14ac:dyDescent="0.4">
      <c r="A38" s="9" t="s">
        <v>383</v>
      </c>
      <c r="B38" s="8"/>
      <c r="C38" s="8"/>
      <c r="D38" s="8"/>
      <c r="E38" s="8"/>
    </row>
    <row r="39" spans="1:5" x14ac:dyDescent="0.4">
      <c r="A39" s="12" t="s">
        <v>386</v>
      </c>
      <c r="B39" s="8">
        <v>0</v>
      </c>
      <c r="C39" s="8">
        <v>0</v>
      </c>
      <c r="D39" s="8">
        <v>0</v>
      </c>
      <c r="E39" s="8">
        <v>0</v>
      </c>
    </row>
    <row r="40" spans="1:5" x14ac:dyDescent="0.4">
      <c r="A40" s="12" t="s">
        <v>108</v>
      </c>
      <c r="B40" s="8"/>
      <c r="C40" s="8"/>
      <c r="D40" s="8"/>
      <c r="E40" s="8"/>
    </row>
    <row r="41" spans="1:5" x14ac:dyDescent="0.4">
      <c r="A41" s="13" t="s">
        <v>189</v>
      </c>
      <c r="B41" s="8">
        <v>300000</v>
      </c>
      <c r="C41" s="8">
        <v>600000</v>
      </c>
      <c r="D41" s="8">
        <v>900000</v>
      </c>
      <c r="E41" s="8">
        <v>1200000</v>
      </c>
    </row>
    <row r="42" spans="1:5" x14ac:dyDescent="0.4">
      <c r="A42" s="13" t="s">
        <v>188</v>
      </c>
      <c r="B42" s="8">
        <v>50000</v>
      </c>
      <c r="C42" s="8">
        <v>100000</v>
      </c>
      <c r="D42" s="8">
        <v>150000</v>
      </c>
      <c r="E42" s="8">
        <v>200000</v>
      </c>
    </row>
    <row r="43" spans="1:5" x14ac:dyDescent="0.4">
      <c r="A43" s="13" t="s">
        <v>232</v>
      </c>
      <c r="B43" s="8">
        <v>400000</v>
      </c>
      <c r="C43" s="8">
        <v>800000</v>
      </c>
      <c r="D43" s="8">
        <v>1200000</v>
      </c>
      <c r="E43" s="8">
        <v>1600000</v>
      </c>
    </row>
    <row r="44" spans="1:5" x14ac:dyDescent="0.4">
      <c r="A44" s="12" t="s">
        <v>204</v>
      </c>
      <c r="B44" s="8">
        <v>0</v>
      </c>
      <c r="C44" s="8">
        <v>0</v>
      </c>
      <c r="D44" s="8">
        <v>0</v>
      </c>
      <c r="E44" s="8">
        <v>0</v>
      </c>
    </row>
    <row r="45" spans="1:5" x14ac:dyDescent="0.4">
      <c r="A45" s="12" t="s">
        <v>110</v>
      </c>
      <c r="B45" s="8">
        <v>6000000</v>
      </c>
      <c r="C45" s="8">
        <v>6000000</v>
      </c>
      <c r="D45" s="8">
        <v>6000000</v>
      </c>
      <c r="E45" s="8">
        <v>6000000</v>
      </c>
    </row>
    <row r="46" spans="1:5" x14ac:dyDescent="0.4">
      <c r="A46" s="12" t="s">
        <v>111</v>
      </c>
      <c r="B46" s="8">
        <v>0</v>
      </c>
      <c r="C46" s="8">
        <v>0</v>
      </c>
      <c r="D46" s="8">
        <v>0</v>
      </c>
      <c r="E46" s="8">
        <v>0</v>
      </c>
    </row>
    <row r="47" spans="1:5" x14ac:dyDescent="0.4">
      <c r="A47" s="12" t="s">
        <v>109</v>
      </c>
      <c r="B47" s="8">
        <v>350000000</v>
      </c>
      <c r="C47" s="8">
        <v>350000000</v>
      </c>
      <c r="D47" s="8">
        <v>350000000</v>
      </c>
      <c r="E47" s="8">
        <v>350000000</v>
      </c>
    </row>
    <row r="48" spans="1:5" x14ac:dyDescent="0.4">
      <c r="A48" s="7" t="s">
        <v>242</v>
      </c>
      <c r="B48" s="8">
        <v>-405000</v>
      </c>
      <c r="C48" s="8">
        <v>-1705000</v>
      </c>
      <c r="D48" s="8">
        <v>-605000</v>
      </c>
      <c r="E48" s="8">
        <v>-325000</v>
      </c>
    </row>
    <row r="49" spans="1:5" x14ac:dyDescent="0.4">
      <c r="A49" s="9" t="s">
        <v>384</v>
      </c>
      <c r="B49" s="8"/>
      <c r="C49" s="8"/>
      <c r="D49" s="8"/>
      <c r="E49" s="8"/>
    </row>
    <row r="50" spans="1:5" x14ac:dyDescent="0.4">
      <c r="A50" s="12" t="s">
        <v>115</v>
      </c>
      <c r="B50" s="8"/>
      <c r="C50" s="8"/>
      <c r="D50" s="8"/>
      <c r="E50" s="8"/>
    </row>
    <row r="51" spans="1:5" x14ac:dyDescent="0.4">
      <c r="A51" s="13" t="s">
        <v>239</v>
      </c>
      <c r="B51" s="8">
        <v>0</v>
      </c>
      <c r="C51" s="8">
        <v>-200000</v>
      </c>
      <c r="D51" s="8">
        <v>-200000</v>
      </c>
      <c r="E51" s="8">
        <v>-200000</v>
      </c>
    </row>
    <row r="52" spans="1:5" x14ac:dyDescent="0.4">
      <c r="A52" s="13" t="s">
        <v>240</v>
      </c>
      <c r="B52" s="8">
        <v>0</v>
      </c>
      <c r="C52" s="8">
        <v>0</v>
      </c>
      <c r="D52" s="8">
        <v>0</v>
      </c>
      <c r="E52" s="8">
        <v>0</v>
      </c>
    </row>
    <row r="53" spans="1:5" x14ac:dyDescent="0.4">
      <c r="A53" s="13" t="s">
        <v>238</v>
      </c>
      <c r="B53" s="8">
        <v>-125000</v>
      </c>
      <c r="C53" s="8">
        <v>-125000</v>
      </c>
      <c r="D53" s="8">
        <v>-125000</v>
      </c>
      <c r="E53" s="8">
        <v>-125000</v>
      </c>
    </row>
    <row r="54" spans="1:5" x14ac:dyDescent="0.4">
      <c r="A54" s="12" t="s">
        <v>112</v>
      </c>
      <c r="B54" s="8"/>
      <c r="C54" s="8"/>
      <c r="D54" s="8"/>
      <c r="E54" s="8"/>
    </row>
    <row r="55" spans="1:5" x14ac:dyDescent="0.4">
      <c r="A55" s="13" t="s">
        <v>385</v>
      </c>
      <c r="B55" s="8">
        <v>0</v>
      </c>
      <c r="C55" s="8">
        <v>0</v>
      </c>
      <c r="D55" s="8">
        <v>0</v>
      </c>
      <c r="E55" s="8">
        <v>0</v>
      </c>
    </row>
    <row r="56" spans="1:5" x14ac:dyDescent="0.4">
      <c r="A56" s="13" t="s">
        <v>130</v>
      </c>
      <c r="B56" s="8"/>
      <c r="C56" s="8"/>
      <c r="D56" s="8"/>
      <c r="E56" s="8"/>
    </row>
    <row r="57" spans="1:5" x14ac:dyDescent="0.4">
      <c r="A57" s="14" t="s">
        <v>233</v>
      </c>
      <c r="B57" s="8">
        <v>-10000</v>
      </c>
      <c r="C57" s="8">
        <v>-10000</v>
      </c>
      <c r="D57" s="8">
        <v>-10000</v>
      </c>
      <c r="E57" s="8"/>
    </row>
    <row r="58" spans="1:5" x14ac:dyDescent="0.4">
      <c r="A58" s="14" t="s">
        <v>234</v>
      </c>
      <c r="B58" s="8">
        <v>-5000</v>
      </c>
      <c r="C58" s="8">
        <v>-5000</v>
      </c>
      <c r="D58" s="8">
        <v>-5000</v>
      </c>
      <c r="E58" s="8"/>
    </row>
    <row r="59" spans="1:5" x14ac:dyDescent="0.4">
      <c r="A59" s="14" t="s">
        <v>235</v>
      </c>
      <c r="B59" s="8">
        <v>-5000</v>
      </c>
      <c r="C59" s="8">
        <v>-5000</v>
      </c>
      <c r="D59" s="8">
        <v>-5000</v>
      </c>
      <c r="E59" s="8"/>
    </row>
    <row r="60" spans="1:5" x14ac:dyDescent="0.4">
      <c r="A60" s="14" t="s">
        <v>236</v>
      </c>
      <c r="B60" s="8">
        <v>-255000</v>
      </c>
      <c r="C60" s="8">
        <v>-255000</v>
      </c>
      <c r="D60" s="8">
        <v>-255000</v>
      </c>
      <c r="E60" s="8"/>
    </row>
    <row r="61" spans="1:5" x14ac:dyDescent="0.4">
      <c r="A61" s="14" t="s">
        <v>237</v>
      </c>
      <c r="B61" s="8">
        <v>-5000</v>
      </c>
      <c r="C61" s="8">
        <v>-1105000</v>
      </c>
      <c r="D61" s="8">
        <v>-5000</v>
      </c>
      <c r="E61" s="8"/>
    </row>
    <row r="62" spans="1:5" x14ac:dyDescent="0.4">
      <c r="A62" s="13" t="s">
        <v>113</v>
      </c>
      <c r="B62" s="8">
        <v>0</v>
      </c>
      <c r="C62" s="8">
        <v>0</v>
      </c>
      <c r="D62" s="8">
        <v>0</v>
      </c>
      <c r="E62" s="8">
        <v>0</v>
      </c>
    </row>
    <row r="63" spans="1:5" x14ac:dyDescent="0.4">
      <c r="A63" s="13" t="s">
        <v>114</v>
      </c>
      <c r="B63" s="8">
        <v>0</v>
      </c>
      <c r="C63" s="8">
        <v>0</v>
      </c>
      <c r="D63" s="8">
        <v>0</v>
      </c>
      <c r="E63" s="8">
        <v>0</v>
      </c>
    </row>
    <row r="64" spans="1:5" x14ac:dyDescent="0.4">
      <c r="A64" s="7" t="s">
        <v>125</v>
      </c>
      <c r="B64" s="8">
        <v>402591800</v>
      </c>
      <c r="C64" s="8">
        <v>403594100</v>
      </c>
      <c r="D64" s="8">
        <v>406457671</v>
      </c>
      <c r="E64" s="8">
        <v>360675000</v>
      </c>
    </row>
  </sheetData>
  <conditionalFormatting pivot="1" sqref="B6: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8:E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4:E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2CD9-2542-4969-8A55-502CD98FCCA1}">
  <sheetPr codeName="Lembar21"/>
  <dimension ref="A1"/>
  <sheetViews>
    <sheetView showGridLines="0" topLeftCell="A231" zoomScaleNormal="100" workbookViewId="0"/>
  </sheetViews>
  <sheetFormatPr defaultRowHeight="14.6" x14ac:dyDescent="0.4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F31B-4624-4412-A967-E3E7180F3D4B}">
  <sheetPr codeName="Lembar39"/>
  <dimension ref="A1"/>
  <sheetViews>
    <sheetView showGridLines="0" workbookViewId="0"/>
  </sheetViews>
  <sheetFormatPr defaultRowHeight="14.6" x14ac:dyDescent="0.4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D697-07C7-4E83-AEB8-EBDBF4C96771}">
  <dimension ref="A1:I36"/>
  <sheetViews>
    <sheetView showGridLines="0" workbookViewId="0">
      <selection activeCell="C20" sqref="C20"/>
    </sheetView>
  </sheetViews>
  <sheetFormatPr defaultRowHeight="14.6" x14ac:dyDescent="0.4"/>
  <cols>
    <col min="1" max="1" width="28.53515625" bestFit="1" customWidth="1"/>
    <col min="2" max="2" width="15.4609375" bestFit="1" customWidth="1"/>
    <col min="3" max="7" width="12.61328125" bestFit="1" customWidth="1"/>
    <col min="8" max="9" width="11.07421875" bestFit="1" customWidth="1"/>
    <col min="10" max="10" width="31.15234375" bestFit="1" customWidth="1"/>
    <col min="11" max="11" width="34.23046875" bestFit="1" customWidth="1"/>
    <col min="12" max="12" width="31.15234375" bestFit="1" customWidth="1"/>
    <col min="13" max="13" width="34.23046875" bestFit="1" customWidth="1"/>
  </cols>
  <sheetData>
    <row r="1" spans="1:9" x14ac:dyDescent="0.4">
      <c r="A1" s="6" t="s">
        <v>13</v>
      </c>
      <c r="B1" t="s">
        <v>41</v>
      </c>
    </row>
    <row r="2" spans="1:9" x14ac:dyDescent="0.4">
      <c r="A2" s="6" t="s">
        <v>162</v>
      </c>
      <c r="B2" t="s">
        <v>140</v>
      </c>
    </row>
    <row r="4" spans="1:9" x14ac:dyDescent="0.4">
      <c r="A4" s="16"/>
      <c r="B4" s="42" t="s">
        <v>126</v>
      </c>
      <c r="C4" s="43"/>
      <c r="D4" s="43"/>
      <c r="E4" s="43"/>
      <c r="F4" s="43"/>
      <c r="G4" s="43"/>
      <c r="H4" s="43"/>
      <c r="I4" s="43"/>
    </row>
    <row r="5" spans="1:9" x14ac:dyDescent="0.4">
      <c r="A5" s="16"/>
      <c r="B5" s="44">
        <v>2023</v>
      </c>
      <c r="C5" s="43"/>
      <c r="D5" s="43"/>
      <c r="E5" s="43"/>
      <c r="F5" s="43"/>
      <c r="G5" s="43"/>
      <c r="H5" s="43"/>
      <c r="I5" s="43"/>
    </row>
    <row r="6" spans="1:9" x14ac:dyDescent="0.4">
      <c r="A6" s="16"/>
      <c r="B6" s="44">
        <v>1</v>
      </c>
      <c r="C6" s="43"/>
      <c r="D6" s="44">
        <v>2</v>
      </c>
      <c r="E6" s="43"/>
      <c r="F6" s="44">
        <v>3</v>
      </c>
      <c r="G6" s="43"/>
      <c r="H6" s="44">
        <v>4</v>
      </c>
      <c r="I6" s="43"/>
    </row>
    <row r="7" spans="1:9" x14ac:dyDescent="0.4">
      <c r="A7" s="39" t="s">
        <v>124</v>
      </c>
      <c r="B7" s="38" t="s">
        <v>479</v>
      </c>
      <c r="C7" s="38" t="s">
        <v>480</v>
      </c>
      <c r="D7" s="38" t="s">
        <v>479</v>
      </c>
      <c r="E7" s="38" t="s">
        <v>480</v>
      </c>
      <c r="F7" s="38" t="s">
        <v>479</v>
      </c>
      <c r="G7" s="38" t="s">
        <v>480</v>
      </c>
      <c r="H7" s="38" t="s">
        <v>479</v>
      </c>
      <c r="I7" s="38" t="s">
        <v>480</v>
      </c>
    </row>
    <row r="8" spans="1:9" x14ac:dyDescent="0.4">
      <c r="A8" s="40" t="s">
        <v>137</v>
      </c>
      <c r="B8" s="41">
        <v>-500000</v>
      </c>
      <c r="C8" s="41">
        <v>-900000</v>
      </c>
      <c r="D8" s="41">
        <v>-500000</v>
      </c>
      <c r="E8" s="41">
        <v>-850000</v>
      </c>
      <c r="F8" s="41">
        <v>-500000</v>
      </c>
      <c r="G8" s="41">
        <v>-950000</v>
      </c>
      <c r="H8" s="41">
        <v>-500000</v>
      </c>
      <c r="I8" s="41">
        <v>-400000</v>
      </c>
    </row>
    <row r="9" spans="1:9" x14ac:dyDescent="0.4">
      <c r="A9" s="40" t="s">
        <v>70</v>
      </c>
      <c r="B9" s="41"/>
      <c r="C9" s="41"/>
      <c r="D9" s="41"/>
      <c r="E9" s="41"/>
      <c r="F9" s="41"/>
      <c r="G9" s="41"/>
      <c r="H9" s="41">
        <v>0</v>
      </c>
      <c r="I9" s="41">
        <v>-50000</v>
      </c>
    </row>
    <row r="10" spans="1:9" x14ac:dyDescent="0.4">
      <c r="A10" s="40" t="s">
        <v>72</v>
      </c>
      <c r="B10" s="41"/>
      <c r="C10" s="41"/>
      <c r="D10" s="41"/>
      <c r="E10" s="41"/>
      <c r="F10" s="41">
        <v>0</v>
      </c>
      <c r="G10" s="41">
        <v>-19000</v>
      </c>
      <c r="H10" s="41">
        <v>0</v>
      </c>
      <c r="I10" s="41">
        <v>-120000</v>
      </c>
    </row>
    <row r="11" spans="1:9" x14ac:dyDescent="0.4">
      <c r="A11" s="40" t="s">
        <v>120</v>
      </c>
      <c r="B11" s="41">
        <v>0</v>
      </c>
      <c r="C11" s="41">
        <v>-145000</v>
      </c>
      <c r="D11" s="41"/>
      <c r="E11" s="41"/>
      <c r="F11" s="41">
        <v>0</v>
      </c>
      <c r="G11" s="41">
        <v>-295000</v>
      </c>
      <c r="H11" s="41"/>
      <c r="I11" s="41"/>
    </row>
    <row r="12" spans="1:9" x14ac:dyDescent="0.4">
      <c r="A12" s="40" t="s">
        <v>44</v>
      </c>
      <c r="B12" s="41">
        <v>-45000</v>
      </c>
      <c r="C12" s="41">
        <v>-25000</v>
      </c>
      <c r="D12" s="41">
        <v>-45000</v>
      </c>
      <c r="E12" s="41">
        <v>-30000</v>
      </c>
      <c r="F12" s="41">
        <v>-45000</v>
      </c>
      <c r="G12" s="41">
        <v>-40000</v>
      </c>
      <c r="H12" s="41">
        <v>-45000</v>
      </c>
      <c r="I12" s="41">
        <v>-68350</v>
      </c>
    </row>
    <row r="13" spans="1:9" x14ac:dyDescent="0.4">
      <c r="A13" s="40" t="s">
        <v>65</v>
      </c>
      <c r="B13" s="41">
        <v>-30000</v>
      </c>
      <c r="C13" s="41">
        <v>-43500</v>
      </c>
      <c r="D13" s="41">
        <v>-30000</v>
      </c>
      <c r="E13" s="41">
        <v>-48000</v>
      </c>
      <c r="F13" s="41">
        <v>-30000</v>
      </c>
      <c r="G13" s="41">
        <v>-50000</v>
      </c>
      <c r="H13" s="41">
        <v>-30000</v>
      </c>
      <c r="I13" s="41">
        <v>-10000</v>
      </c>
    </row>
    <row r="14" spans="1:9" x14ac:dyDescent="0.4">
      <c r="A14" s="40" t="s">
        <v>59</v>
      </c>
      <c r="B14" s="41">
        <v>-300000</v>
      </c>
      <c r="C14" s="41">
        <v>-250000</v>
      </c>
      <c r="D14" s="41">
        <v>-300000</v>
      </c>
      <c r="E14" s="41">
        <v>-250000</v>
      </c>
      <c r="F14" s="41">
        <v>-300000</v>
      </c>
      <c r="G14" s="41">
        <v>-250000</v>
      </c>
      <c r="H14" s="41">
        <v>-300000</v>
      </c>
      <c r="I14" s="41">
        <v>-250000</v>
      </c>
    </row>
    <row r="15" spans="1:9" x14ac:dyDescent="0.4">
      <c r="A15" s="40" t="s">
        <v>175</v>
      </c>
      <c r="B15" s="41">
        <v>-250000</v>
      </c>
      <c r="C15" s="41">
        <v>-250000</v>
      </c>
      <c r="D15" s="41">
        <v>-250000</v>
      </c>
      <c r="E15" s="41">
        <v>-250000</v>
      </c>
      <c r="F15" s="41">
        <v>-250000</v>
      </c>
      <c r="G15" s="41">
        <v>-250000</v>
      </c>
      <c r="H15" s="41">
        <v>-250000</v>
      </c>
      <c r="I15" s="41">
        <v>-250000</v>
      </c>
    </row>
    <row r="16" spans="1:9" x14ac:dyDescent="0.4">
      <c r="A16" s="40" t="s">
        <v>215</v>
      </c>
      <c r="B16" s="41"/>
      <c r="C16" s="41"/>
      <c r="D16" s="41"/>
      <c r="E16" s="41"/>
      <c r="F16" s="41"/>
      <c r="G16" s="41"/>
      <c r="H16" s="41">
        <v>0</v>
      </c>
      <c r="I16" s="41">
        <v>-100000</v>
      </c>
    </row>
    <row r="17" spans="1:9" x14ac:dyDescent="0.4">
      <c r="A17" s="40" t="s">
        <v>88</v>
      </c>
      <c r="B17" s="41"/>
      <c r="C17" s="41"/>
      <c r="D17" s="41"/>
      <c r="E17" s="41"/>
      <c r="F17" s="41">
        <v>0</v>
      </c>
      <c r="G17" s="41">
        <v>-26286</v>
      </c>
      <c r="H17" s="41"/>
      <c r="I17" s="41"/>
    </row>
    <row r="18" spans="1:9" x14ac:dyDescent="0.4">
      <c r="A18" s="40" t="s">
        <v>49</v>
      </c>
      <c r="B18" s="41"/>
      <c r="C18" s="41"/>
      <c r="D18" s="41">
        <v>0</v>
      </c>
      <c r="E18" s="41">
        <v>-1100000</v>
      </c>
      <c r="F18" s="41"/>
      <c r="G18" s="41"/>
      <c r="H18" s="41"/>
      <c r="I18" s="41"/>
    </row>
    <row r="19" spans="1:9" x14ac:dyDescent="0.4">
      <c r="A19" s="40" t="s">
        <v>48</v>
      </c>
      <c r="B19" s="41">
        <v>-50000</v>
      </c>
      <c r="C19" s="41">
        <v>-50000</v>
      </c>
      <c r="D19" s="41">
        <v>-50000</v>
      </c>
      <c r="E19" s="41">
        <v>-50000</v>
      </c>
      <c r="F19" s="41">
        <v>-50000</v>
      </c>
      <c r="G19" s="41">
        <v>-50000</v>
      </c>
      <c r="H19" s="41"/>
      <c r="I19" s="41"/>
    </row>
    <row r="20" spans="1:9" x14ac:dyDescent="0.4">
      <c r="A20" s="40" t="s">
        <v>45</v>
      </c>
      <c r="B20" s="41">
        <v>-200000</v>
      </c>
      <c r="C20" s="41">
        <v>-100000</v>
      </c>
      <c r="D20" s="41">
        <v>-200000</v>
      </c>
      <c r="E20" s="41">
        <v>-100000</v>
      </c>
      <c r="F20" s="41">
        <v>-200000</v>
      </c>
      <c r="G20" s="41">
        <v>-100000</v>
      </c>
      <c r="H20" s="41">
        <v>-200000</v>
      </c>
      <c r="I20" s="41">
        <v>-100000</v>
      </c>
    </row>
    <row r="21" spans="1:9" x14ac:dyDescent="0.4">
      <c r="A21" s="40" t="s">
        <v>222</v>
      </c>
      <c r="B21" s="41">
        <v>-25000</v>
      </c>
      <c r="C21" s="41">
        <v>-25000</v>
      </c>
      <c r="D21" s="41">
        <v>-25000</v>
      </c>
      <c r="E21" s="41">
        <v>-25000</v>
      </c>
      <c r="F21" s="41">
        <v>-25000</v>
      </c>
      <c r="G21" s="41">
        <v>-25000</v>
      </c>
      <c r="H21" s="41"/>
      <c r="I21" s="41"/>
    </row>
    <row r="22" spans="1:9" x14ac:dyDescent="0.4">
      <c r="A22" s="40" t="s">
        <v>69</v>
      </c>
      <c r="B22" s="41">
        <v>0</v>
      </c>
      <c r="C22" s="41">
        <v>-100</v>
      </c>
      <c r="D22" s="41">
        <v>0</v>
      </c>
      <c r="E22" s="41">
        <v>-200</v>
      </c>
      <c r="F22" s="41">
        <v>0</v>
      </c>
      <c r="G22" s="41">
        <v>-300</v>
      </c>
      <c r="H22" s="41"/>
      <c r="I22" s="41"/>
    </row>
    <row r="23" spans="1:9" x14ac:dyDescent="0.4">
      <c r="A23" s="40" t="s">
        <v>177</v>
      </c>
      <c r="B23" s="41">
        <v>-50000</v>
      </c>
      <c r="C23" s="41">
        <v>-25000</v>
      </c>
      <c r="D23" s="41"/>
      <c r="E23" s="41"/>
      <c r="F23" s="41">
        <v>-50000</v>
      </c>
      <c r="G23" s="41">
        <v>-25000</v>
      </c>
      <c r="H23" s="41"/>
      <c r="I23" s="41"/>
    </row>
    <row r="24" spans="1:9" x14ac:dyDescent="0.4">
      <c r="A24" s="40" t="s">
        <v>176</v>
      </c>
      <c r="B24" s="41">
        <v>-50000</v>
      </c>
      <c r="C24" s="41">
        <v>-25000</v>
      </c>
      <c r="D24" s="41">
        <v>-50000</v>
      </c>
      <c r="E24" s="41">
        <v>-50000</v>
      </c>
      <c r="F24" s="41">
        <v>-50000</v>
      </c>
      <c r="G24" s="41">
        <v>-25000</v>
      </c>
      <c r="H24" s="41"/>
      <c r="I24" s="41"/>
    </row>
    <row r="25" spans="1:9" x14ac:dyDescent="0.4">
      <c r="A25" s="40" t="s">
        <v>64</v>
      </c>
      <c r="B25" s="41">
        <v>-150000</v>
      </c>
      <c r="C25" s="41">
        <v>-200000</v>
      </c>
      <c r="D25" s="41">
        <v>-150000</v>
      </c>
      <c r="E25" s="41">
        <v>-200000</v>
      </c>
      <c r="F25" s="41">
        <v>-150000</v>
      </c>
      <c r="G25" s="41">
        <v>-200000</v>
      </c>
      <c r="H25" s="41"/>
      <c r="I25" s="41"/>
    </row>
    <row r="26" spans="1:9" x14ac:dyDescent="0.4">
      <c r="A26" s="40" t="s">
        <v>68</v>
      </c>
      <c r="B26" s="41">
        <v>0</v>
      </c>
      <c r="C26" s="41">
        <v>-15000</v>
      </c>
      <c r="D26" s="41"/>
      <c r="E26" s="41"/>
      <c r="F26" s="41"/>
      <c r="G26" s="41"/>
      <c r="H26" s="41">
        <v>0</v>
      </c>
      <c r="I26" s="41">
        <v>-5000</v>
      </c>
    </row>
    <row r="27" spans="1:9" x14ac:dyDescent="0.4">
      <c r="A27" s="40" t="s">
        <v>57</v>
      </c>
      <c r="B27" s="41">
        <v>0</v>
      </c>
      <c r="C27" s="41">
        <v>-305000</v>
      </c>
      <c r="D27" s="41"/>
      <c r="E27" s="41"/>
      <c r="F27" s="41">
        <v>0</v>
      </c>
      <c r="G27" s="41">
        <v>-500000</v>
      </c>
      <c r="H27" s="41"/>
      <c r="I27" s="41"/>
    </row>
    <row r="28" spans="1:9" x14ac:dyDescent="0.4">
      <c r="A28" s="40" t="s">
        <v>219</v>
      </c>
      <c r="B28" s="41">
        <v>-650000</v>
      </c>
      <c r="C28" s="41">
        <v>-650000</v>
      </c>
      <c r="D28" s="41">
        <v>-650000</v>
      </c>
      <c r="E28" s="41">
        <v>-650000</v>
      </c>
      <c r="F28" s="41">
        <v>-650000</v>
      </c>
      <c r="G28" s="41">
        <v>-650000</v>
      </c>
      <c r="H28" s="41"/>
      <c r="I28" s="41"/>
    </row>
    <row r="29" spans="1:9" x14ac:dyDescent="0.4">
      <c r="A29" s="40" t="s">
        <v>220</v>
      </c>
      <c r="B29" s="41">
        <v>-650000</v>
      </c>
      <c r="C29" s="41">
        <v>-650000</v>
      </c>
      <c r="D29" s="41">
        <v>-650000</v>
      </c>
      <c r="E29" s="41">
        <v>-650000</v>
      </c>
      <c r="F29" s="41">
        <v>-650000</v>
      </c>
      <c r="G29" s="41">
        <v>-650000</v>
      </c>
      <c r="H29" s="41"/>
      <c r="I29" s="41"/>
    </row>
    <row r="30" spans="1:9" x14ac:dyDescent="0.4">
      <c r="A30" s="40" t="s">
        <v>268</v>
      </c>
      <c r="B30" s="41">
        <v>-1000000</v>
      </c>
      <c r="C30" s="41">
        <v>-1000000</v>
      </c>
      <c r="D30" s="41">
        <v>-1000000</v>
      </c>
      <c r="E30" s="41">
        <v>-1000000</v>
      </c>
      <c r="F30" s="41">
        <v>-1000000</v>
      </c>
      <c r="G30" s="41">
        <v>-1000000</v>
      </c>
      <c r="H30" s="41"/>
      <c r="I30" s="41"/>
    </row>
    <row r="31" spans="1:9" x14ac:dyDescent="0.4">
      <c r="A31" s="40" t="s">
        <v>218</v>
      </c>
      <c r="B31" s="41"/>
      <c r="C31" s="41"/>
      <c r="D31" s="41"/>
      <c r="E31" s="41"/>
      <c r="F31" s="41"/>
      <c r="G31" s="41"/>
      <c r="H31" s="41">
        <v>-100000</v>
      </c>
      <c r="I31" s="41">
        <v>-34000</v>
      </c>
    </row>
    <row r="32" spans="1:9" x14ac:dyDescent="0.4">
      <c r="A32" s="40" t="s">
        <v>202</v>
      </c>
      <c r="B32" s="41"/>
      <c r="C32" s="41"/>
      <c r="D32" s="41"/>
      <c r="E32" s="41"/>
      <c r="F32" s="41">
        <v>0</v>
      </c>
      <c r="G32" s="41">
        <v>-4743</v>
      </c>
      <c r="H32" s="41"/>
      <c r="I32" s="41"/>
    </row>
    <row r="33" spans="1:9" x14ac:dyDescent="0.4">
      <c r="A33" s="40" t="s">
        <v>89</v>
      </c>
      <c r="B33" s="41">
        <v>0</v>
      </c>
      <c r="C33" s="41">
        <v>-100000</v>
      </c>
      <c r="D33" s="41">
        <v>0</v>
      </c>
      <c r="E33" s="41">
        <v>-500000</v>
      </c>
      <c r="F33" s="41">
        <v>0</v>
      </c>
      <c r="G33" s="41">
        <v>-100000</v>
      </c>
      <c r="H33" s="41">
        <v>0</v>
      </c>
      <c r="I33" s="41">
        <v>-100000</v>
      </c>
    </row>
    <row r="34" spans="1:9" x14ac:dyDescent="0.4">
      <c r="A34" s="40" t="s">
        <v>90</v>
      </c>
      <c r="B34" s="41">
        <v>0</v>
      </c>
      <c r="C34" s="41">
        <v>-30000</v>
      </c>
      <c r="D34" s="41"/>
      <c r="E34" s="41"/>
      <c r="F34" s="41"/>
      <c r="G34" s="41"/>
      <c r="H34" s="41"/>
      <c r="I34" s="41"/>
    </row>
    <row r="35" spans="1:9" x14ac:dyDescent="0.4">
      <c r="A35" s="40" t="s">
        <v>141</v>
      </c>
      <c r="B35" s="41">
        <v>-120000</v>
      </c>
      <c r="C35" s="41">
        <v>-60000</v>
      </c>
      <c r="D35" s="41">
        <v>-120000</v>
      </c>
      <c r="E35" s="41">
        <v>-120000</v>
      </c>
      <c r="F35" s="41">
        <v>-120000</v>
      </c>
      <c r="G35" s="41">
        <v>-40000</v>
      </c>
      <c r="H35" s="41">
        <v>-120000</v>
      </c>
      <c r="I35" s="41">
        <v>-200000</v>
      </c>
    </row>
    <row r="36" spans="1:9" x14ac:dyDescent="0.4">
      <c r="A36" s="40" t="s">
        <v>142</v>
      </c>
      <c r="B36" s="41">
        <v>0</v>
      </c>
      <c r="C36" s="41">
        <v>-60000</v>
      </c>
      <c r="D36" s="41">
        <v>0</v>
      </c>
      <c r="E36" s="41">
        <v>-15000</v>
      </c>
      <c r="F36" s="41">
        <v>0</v>
      </c>
      <c r="G36" s="41">
        <v>-110000</v>
      </c>
      <c r="H36" s="41">
        <v>0</v>
      </c>
      <c r="I36" s="41">
        <v>-50000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C178-58A1-4E40-80C6-86C489856095}">
  <sheetPr codeName="Lembar40"/>
  <dimension ref="A1:O139"/>
  <sheetViews>
    <sheetView workbookViewId="0">
      <pane xSplit="4" ySplit="1" topLeftCell="F26" activePane="bottomRight" state="frozen"/>
      <selection pane="topRight" activeCell="D1" sqref="D1"/>
      <selection pane="bottomLeft" activeCell="A2" sqref="A2"/>
      <selection pane="bottomRight" activeCell="J40" sqref="J40"/>
    </sheetView>
  </sheetViews>
  <sheetFormatPr defaultRowHeight="14.6" x14ac:dyDescent="0.4"/>
  <cols>
    <col min="1" max="1" width="31.921875" bestFit="1" customWidth="1"/>
    <col min="2" max="2" width="7.3046875" bestFit="1" customWidth="1"/>
    <col min="3" max="3" width="11" bestFit="1" customWidth="1"/>
    <col min="4" max="4" width="22.61328125" bestFit="1" customWidth="1"/>
    <col min="5" max="5" width="24.53515625" bestFit="1" customWidth="1"/>
    <col min="6" max="6" width="31.921875" bestFit="1" customWidth="1"/>
    <col min="7" max="7" width="25.53515625" bestFit="1" customWidth="1"/>
    <col min="8" max="8" width="19.69140625" bestFit="1" customWidth="1"/>
    <col min="9" max="9" width="15.3046875" bestFit="1" customWidth="1"/>
    <col min="10" max="10" width="16.3828125" bestFit="1" customWidth="1"/>
    <col min="11" max="11" width="14.3046875" bestFit="1" customWidth="1"/>
    <col min="12" max="12" width="22.3046875" bestFit="1" customWidth="1"/>
    <col min="13" max="13" width="7.4609375" bestFit="1" customWidth="1"/>
    <col min="14" max="14" width="14.84375" bestFit="1" customWidth="1"/>
    <col min="15" max="15" width="13.07421875" bestFit="1" customWidth="1"/>
  </cols>
  <sheetData>
    <row r="1" spans="1:15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440</v>
      </c>
      <c r="J1" t="s">
        <v>265</v>
      </c>
      <c r="K1" t="s">
        <v>207</v>
      </c>
      <c r="L1" t="s">
        <v>208</v>
      </c>
      <c r="M1" t="s">
        <v>387</v>
      </c>
      <c r="N1" t="s">
        <v>1</v>
      </c>
      <c r="O1" t="s">
        <v>117</v>
      </c>
    </row>
    <row r="2" spans="1:15" x14ac:dyDescent="0.4">
      <c r="A2" t="str" cm="1">
        <f t="array" ref="A2">LOOKUP(2,1/(TabelCOA[[#This Row],[COA1]:[COA6]]&lt;&gt;""),TabelCOA[[#This Row],[COA1]:[COA6]])</f>
        <v>Gaji Bulanan</v>
      </c>
      <c r="B2" s="3"/>
      <c r="C2" t="s">
        <v>8</v>
      </c>
      <c r="D2" t="s">
        <v>20</v>
      </c>
      <c r="E2" t="s">
        <v>21</v>
      </c>
      <c r="F2" t="s">
        <v>19</v>
      </c>
      <c r="J2" s="18"/>
      <c r="M2" s="27"/>
      <c r="O2">
        <v>1</v>
      </c>
    </row>
    <row r="3" spans="1:15" x14ac:dyDescent="0.4">
      <c r="A3" t="str" cm="1">
        <f t="array" ref="A3">LOOKUP(2,1/(TabelCOA[[#This Row],[COA1]:[COA6]]&lt;&gt;""),TabelCOA[[#This Row],[COA1]:[COA6]])</f>
        <v>THR</v>
      </c>
      <c r="B3" s="3"/>
      <c r="C3" t="s">
        <v>8</v>
      </c>
      <c r="D3" t="s">
        <v>20</v>
      </c>
      <c r="E3" t="s">
        <v>21</v>
      </c>
      <c r="F3" t="s">
        <v>23</v>
      </c>
      <c r="G3" t="s">
        <v>22</v>
      </c>
      <c r="J3" s="18"/>
      <c r="M3" s="27"/>
      <c r="O3">
        <v>2</v>
      </c>
    </row>
    <row r="4" spans="1:15" x14ac:dyDescent="0.4">
      <c r="A4" t="str" cm="1">
        <f t="array" ref="A4">LOOKUP(2,1/(TabelCOA[[#This Row],[COA1]:[COA6]]&lt;&gt;""),TabelCOA[[#This Row],[COA1]:[COA6]])</f>
        <v>Tunjangan Kinerja</v>
      </c>
      <c r="B4" s="3"/>
      <c r="C4" t="s">
        <v>8</v>
      </c>
      <c r="D4" t="s">
        <v>20</v>
      </c>
      <c r="E4" t="s">
        <v>21</v>
      </c>
      <c r="F4" t="s">
        <v>23</v>
      </c>
      <c r="G4" t="s">
        <v>134</v>
      </c>
      <c r="J4" s="18"/>
      <c r="M4" s="27"/>
      <c r="O4">
        <v>3</v>
      </c>
    </row>
    <row r="5" spans="1:15" x14ac:dyDescent="0.4">
      <c r="A5" t="str" cm="1">
        <f t="array" ref="A5">LOOKUP(2,1/(TabelCOA[[#This Row],[COA1]:[COA6]]&lt;&gt;""),TabelCOA[[#This Row],[COA1]:[COA6]])</f>
        <v>Tunjangan Cuti</v>
      </c>
      <c r="B5" s="3"/>
      <c r="C5" t="s">
        <v>8</v>
      </c>
      <c r="D5" t="s">
        <v>20</v>
      </c>
      <c r="E5" t="s">
        <v>21</v>
      </c>
      <c r="F5" t="s">
        <v>23</v>
      </c>
      <c r="G5" t="s">
        <v>24</v>
      </c>
      <c r="J5" s="18"/>
      <c r="M5" s="27"/>
      <c r="O5">
        <v>4</v>
      </c>
    </row>
    <row r="6" spans="1:15" x14ac:dyDescent="0.4">
      <c r="A6" t="str" cm="1">
        <f t="array" ref="A6">LOOKUP(2,1/(TabelCOA[[#This Row],[COA1]:[COA6]]&lt;&gt;""),TabelCOA[[#This Row],[COA1]:[COA6]])</f>
        <v>Tunjangan Lainnya</v>
      </c>
      <c r="B6" s="3"/>
      <c r="C6" t="s">
        <v>8</v>
      </c>
      <c r="D6" t="s">
        <v>20</v>
      </c>
      <c r="E6" t="s">
        <v>21</v>
      </c>
      <c r="F6" t="s">
        <v>23</v>
      </c>
      <c r="G6" t="s">
        <v>121</v>
      </c>
      <c r="J6" s="18"/>
      <c r="M6" s="27"/>
      <c r="O6">
        <v>5</v>
      </c>
    </row>
    <row r="7" spans="1:15" x14ac:dyDescent="0.4">
      <c r="A7" t="str" cm="1">
        <f t="array" ref="A7">LOOKUP(2,1/(TabelCOA[[#This Row],[COA1]:[COA6]]&lt;&gt;""),TabelCOA[[#This Row],[COA1]:[COA6]])</f>
        <v>Bonus</v>
      </c>
      <c r="B7" s="3"/>
      <c r="C7" t="s">
        <v>8</v>
      </c>
      <c r="D7" t="s">
        <v>20</v>
      </c>
      <c r="E7" t="s">
        <v>21</v>
      </c>
      <c r="F7" t="s">
        <v>25</v>
      </c>
      <c r="J7" s="18"/>
      <c r="M7" s="27"/>
      <c r="O7">
        <v>6</v>
      </c>
    </row>
    <row r="8" spans="1:15" x14ac:dyDescent="0.4">
      <c r="A8" t="str" cm="1">
        <f t="array" ref="A8">LOOKUP(2,1/(TabelCOA[[#This Row],[COA1]:[COA6]]&lt;&gt;""),TabelCOA[[#This Row],[COA1]:[COA6]])</f>
        <v>Pendapatan Tetap Lainnya</v>
      </c>
      <c r="B8" s="3"/>
      <c r="C8" t="s">
        <v>8</v>
      </c>
      <c r="D8" t="s">
        <v>20</v>
      </c>
      <c r="E8" t="s">
        <v>21</v>
      </c>
      <c r="F8" t="s">
        <v>26</v>
      </c>
      <c r="J8" s="18"/>
      <c r="M8" s="27"/>
      <c r="O8">
        <v>7</v>
      </c>
    </row>
    <row r="9" spans="1:15" x14ac:dyDescent="0.4">
      <c r="A9" t="str" cm="1">
        <f t="array" ref="A9">LOOKUP(2,1/(TabelCOA[[#This Row],[COA1]:[COA6]]&lt;&gt;""),TabelCOA[[#This Row],[COA1]:[COA6]])</f>
        <v>Bagi Hasil</v>
      </c>
      <c r="B9" s="3"/>
      <c r="C9" t="s">
        <v>8</v>
      </c>
      <c r="D9" t="s">
        <v>28</v>
      </c>
      <c r="E9" t="s">
        <v>170</v>
      </c>
      <c r="F9" t="s">
        <v>27</v>
      </c>
      <c r="J9" s="18"/>
      <c r="M9" s="27"/>
      <c r="O9">
        <v>8</v>
      </c>
    </row>
    <row r="10" spans="1:15" x14ac:dyDescent="0.4">
      <c r="A10" t="str" cm="1">
        <f t="array" ref="A10">LOOKUP(2,1/(TabelCOA[[#This Row],[COA1]:[COA6]]&lt;&gt;""),TabelCOA[[#This Row],[COA1]:[COA6]])</f>
        <v>Bunga Bank</v>
      </c>
      <c r="B10" s="3"/>
      <c r="C10" t="s">
        <v>8</v>
      </c>
      <c r="D10" t="s">
        <v>28</v>
      </c>
      <c r="E10" t="s">
        <v>170</v>
      </c>
      <c r="F10" t="s">
        <v>30</v>
      </c>
      <c r="J10" s="18"/>
      <c r="M10" s="27"/>
      <c r="O10">
        <v>9</v>
      </c>
    </row>
    <row r="11" spans="1:15" x14ac:dyDescent="0.4">
      <c r="A11" t="str" cm="1">
        <f t="array" ref="A11">LOOKUP(2,1/(TabelCOA[[#This Row],[COA1]:[COA6]]&lt;&gt;""),TabelCOA[[#This Row],[COA1]:[COA6]])</f>
        <v>Cashback</v>
      </c>
      <c r="B11" s="3"/>
      <c r="C11" t="s">
        <v>8</v>
      </c>
      <c r="D11" t="s">
        <v>28</v>
      </c>
      <c r="E11" t="s">
        <v>170</v>
      </c>
      <c r="F11" t="s">
        <v>31</v>
      </c>
      <c r="J11" s="18"/>
      <c r="M11" s="27"/>
      <c r="O11">
        <v>10</v>
      </c>
    </row>
    <row r="12" spans="1:15" x14ac:dyDescent="0.4">
      <c r="A12" t="str" cm="1">
        <f t="array" ref="A12">LOOKUP(2,1/(TabelCOA[[#This Row],[COA1]:[COA6]]&lt;&gt;""),TabelCOA[[#This Row],[COA1]:[COA6]])</f>
        <v>Lainnya</v>
      </c>
      <c r="B12" s="3"/>
      <c r="C12" t="s">
        <v>8</v>
      </c>
      <c r="D12" t="s">
        <v>28</v>
      </c>
      <c r="E12" t="s">
        <v>170</v>
      </c>
      <c r="F12" t="s">
        <v>32</v>
      </c>
      <c r="J12" s="18"/>
      <c r="M12" s="27"/>
      <c r="O12">
        <v>11</v>
      </c>
    </row>
    <row r="13" spans="1:15" x14ac:dyDescent="0.4">
      <c r="A13" t="str" cm="1">
        <f t="array" ref="A13">LOOKUP(2,1/(TabelCOA[[#This Row],[COA1]:[COA6]]&lt;&gt;""),TabelCOA[[#This Row],[COA1]:[COA6]])</f>
        <v>Pendapatan P2P Lending</v>
      </c>
      <c r="B13" s="3"/>
      <c r="C13" t="s">
        <v>8</v>
      </c>
      <c r="D13" t="s">
        <v>28</v>
      </c>
      <c r="E13" t="s">
        <v>171</v>
      </c>
      <c r="F13" t="s">
        <v>172</v>
      </c>
      <c r="J13" s="18"/>
      <c r="M13" s="27"/>
      <c r="O13">
        <v>12</v>
      </c>
    </row>
    <row r="14" spans="1:15" x14ac:dyDescent="0.4">
      <c r="A14" t="str" cm="1">
        <f t="array" ref="A14">LOOKUP(2,1/(TabelCOA[[#This Row],[COA1]:[COA6]]&lt;&gt;""),TabelCOA[[#This Row],[COA1]:[COA6]])</f>
        <v>Capital Gain Saham</v>
      </c>
      <c r="B14" s="3"/>
      <c r="C14" t="s">
        <v>8</v>
      </c>
      <c r="D14" t="s">
        <v>28</v>
      </c>
      <c r="E14" t="s">
        <v>171</v>
      </c>
      <c r="F14" t="s">
        <v>173</v>
      </c>
      <c r="G14" t="s">
        <v>216</v>
      </c>
      <c r="J14" s="18"/>
      <c r="M14" s="27"/>
      <c r="O14">
        <v>13</v>
      </c>
    </row>
    <row r="15" spans="1:15" x14ac:dyDescent="0.4">
      <c r="A15" t="str" cm="1">
        <f t="array" ref="A15">LOOKUP(2,1/(TabelCOA[[#This Row],[COA1]:[COA6]]&lt;&gt;""),TabelCOA[[#This Row],[COA1]:[COA6]])</f>
        <v>Imbal Hasil Deposito</v>
      </c>
      <c r="B15" s="3"/>
      <c r="C15" t="s">
        <v>8</v>
      </c>
      <c r="D15" t="s">
        <v>28</v>
      </c>
      <c r="E15" t="s">
        <v>171</v>
      </c>
      <c r="F15" t="s">
        <v>164</v>
      </c>
      <c r="J15" s="18"/>
      <c r="M15" s="27"/>
      <c r="O15">
        <v>14</v>
      </c>
    </row>
    <row r="16" spans="1:15" x14ac:dyDescent="0.4">
      <c r="A16" t="str" cm="1">
        <f t="array" ref="A16">LOOKUP(2,1/(TabelCOA[[#This Row],[COA1]:[COA6]]&lt;&gt;""),TabelCOA[[#This Row],[COA1]:[COA6]])</f>
        <v>Imbal Hasil RDPT</v>
      </c>
      <c r="B16" s="3"/>
      <c r="C16" t="s">
        <v>8</v>
      </c>
      <c r="D16" t="s">
        <v>28</v>
      </c>
      <c r="E16" t="s">
        <v>171</v>
      </c>
      <c r="F16" t="s">
        <v>174</v>
      </c>
      <c r="G16" t="s">
        <v>165</v>
      </c>
      <c r="J16" s="18"/>
      <c r="M16" s="27"/>
      <c r="O16">
        <v>15</v>
      </c>
    </row>
    <row r="17" spans="1:15" x14ac:dyDescent="0.4">
      <c r="A17" t="str" cm="1">
        <f t="array" ref="A17">LOOKUP(2,1/(TabelCOA[[#This Row],[COA1]:[COA6]]&lt;&gt;""),TabelCOA[[#This Row],[COA1]:[COA6]])</f>
        <v>Imbal Hasil RDPU</v>
      </c>
      <c r="B17" s="3"/>
      <c r="C17" t="s">
        <v>8</v>
      </c>
      <c r="D17" t="s">
        <v>28</v>
      </c>
      <c r="E17" t="s">
        <v>171</v>
      </c>
      <c r="F17" t="s">
        <v>174</v>
      </c>
      <c r="G17" t="s">
        <v>166</v>
      </c>
      <c r="J17" s="18"/>
      <c r="M17" s="27"/>
      <c r="O17">
        <v>16</v>
      </c>
    </row>
    <row r="18" spans="1:15" x14ac:dyDescent="0.4">
      <c r="A18" t="str" cm="1">
        <f t="array" ref="A18">LOOKUP(2,1/(TabelCOA[[#This Row],[COA1]:[COA6]]&lt;&gt;""),TabelCOA[[#This Row],[COA1]:[COA6]])</f>
        <v>Imbal Hasil RDC</v>
      </c>
      <c r="B18" s="3"/>
      <c r="C18" t="s">
        <v>8</v>
      </c>
      <c r="D18" t="s">
        <v>28</v>
      </c>
      <c r="E18" t="s">
        <v>171</v>
      </c>
      <c r="F18" t="s">
        <v>174</v>
      </c>
      <c r="G18" t="s">
        <v>167</v>
      </c>
      <c r="J18" s="18"/>
      <c r="M18" s="27"/>
      <c r="O18">
        <v>17</v>
      </c>
    </row>
    <row r="19" spans="1:15" x14ac:dyDescent="0.4">
      <c r="A19" t="str" cm="1">
        <f t="array" ref="A19">LOOKUP(2,1/(TabelCOA[[#This Row],[COA1]:[COA6]]&lt;&gt;""),TabelCOA[[#This Row],[COA1]:[COA6]])</f>
        <v>Imbal Hasil Sukuk Tabungan</v>
      </c>
      <c r="B19" s="3"/>
      <c r="C19" t="s">
        <v>8</v>
      </c>
      <c r="D19" t="s">
        <v>28</v>
      </c>
      <c r="E19" t="s">
        <v>171</v>
      </c>
      <c r="F19" t="s">
        <v>168</v>
      </c>
      <c r="J19" s="18"/>
      <c r="M19" s="27"/>
      <c r="O19">
        <v>18</v>
      </c>
    </row>
    <row r="20" spans="1:15" x14ac:dyDescent="0.4">
      <c r="A20" t="str" cm="1">
        <f t="array" ref="A20">LOOKUP(2,1/(TabelCOA[[#This Row],[COA1]:[COA6]]&lt;&gt;""),TabelCOA[[#This Row],[COA1]:[COA6]])</f>
        <v>Imbal Hasil Sukuk Ritel</v>
      </c>
      <c r="B20" s="3"/>
      <c r="C20" t="s">
        <v>8</v>
      </c>
      <c r="D20" t="s">
        <v>28</v>
      </c>
      <c r="E20" t="s">
        <v>171</v>
      </c>
      <c r="F20" t="s">
        <v>217</v>
      </c>
      <c r="J20" s="18"/>
      <c r="M20" s="27"/>
      <c r="O20">
        <v>19</v>
      </c>
    </row>
    <row r="21" spans="1:15" x14ac:dyDescent="0.4">
      <c r="A21" t="str" cm="1">
        <f t="array" ref="A21">LOOKUP(2,1/(TabelCOA[[#This Row],[COA1]:[COA6]]&lt;&gt;""),TabelCOA[[#This Row],[COA1]:[COA6]])</f>
        <v>Kompensasi DPLK</v>
      </c>
      <c r="B21" s="3"/>
      <c r="C21" t="s">
        <v>8</v>
      </c>
      <c r="D21" t="s">
        <v>28</v>
      </c>
      <c r="E21" t="s">
        <v>192</v>
      </c>
      <c r="F21" t="s">
        <v>34</v>
      </c>
      <c r="G21" t="s">
        <v>194</v>
      </c>
      <c r="J21" s="18"/>
      <c r="M21" s="27"/>
      <c r="O21">
        <v>20</v>
      </c>
    </row>
    <row r="22" spans="1:15" x14ac:dyDescent="0.4">
      <c r="A22" t="str" cm="1">
        <f t="array" ref="A22">LOOKUP(2,1/(TabelCOA[[#This Row],[COA1]:[COA6]]&lt;&gt;""),TabelCOA[[#This Row],[COA1]:[COA6]])</f>
        <v>Imbal Hasil DPLK</v>
      </c>
      <c r="B22" s="3"/>
      <c r="C22" t="s">
        <v>8</v>
      </c>
      <c r="D22" t="s">
        <v>28</v>
      </c>
      <c r="E22" t="s">
        <v>192</v>
      </c>
      <c r="F22" t="s">
        <v>34</v>
      </c>
      <c r="G22" t="s">
        <v>193</v>
      </c>
      <c r="J22" s="18"/>
      <c r="M22" s="27"/>
      <c r="O22">
        <v>21</v>
      </c>
    </row>
    <row r="23" spans="1:15" x14ac:dyDescent="0.4">
      <c r="A23" t="str" cm="1">
        <f t="array" ref="A23">LOOKUP(2,1/(TabelCOA[[#This Row],[COA1]:[COA6]]&lt;&gt;""),TabelCOA[[#This Row],[COA1]:[COA6]])</f>
        <v>Pendapatan Sewa Kontrakan</v>
      </c>
      <c r="B23" s="3"/>
      <c r="C23" t="s">
        <v>8</v>
      </c>
      <c r="D23" t="s">
        <v>28</v>
      </c>
      <c r="E23" t="s">
        <v>35</v>
      </c>
      <c r="J23" s="18"/>
      <c r="M23" s="27"/>
      <c r="O23">
        <v>22</v>
      </c>
    </row>
    <row r="24" spans="1:15" x14ac:dyDescent="0.4">
      <c r="A24" t="str" cm="1">
        <f t="array" ref="A24">LOOKUP(2,1/(TabelCOA[[#This Row],[COA1]:[COA6]]&lt;&gt;""),TabelCOA[[#This Row],[COA1]:[COA6]])</f>
        <v>Taspen</v>
      </c>
      <c r="B24" s="3"/>
      <c r="C24" t="s">
        <v>8</v>
      </c>
      <c r="D24" t="s">
        <v>28</v>
      </c>
      <c r="E24" t="s">
        <v>37</v>
      </c>
      <c r="F24" t="s">
        <v>132</v>
      </c>
      <c r="J24" s="18"/>
      <c r="M24" s="27"/>
      <c r="O24">
        <v>23</v>
      </c>
    </row>
    <row r="25" spans="1:15" x14ac:dyDescent="0.4">
      <c r="A25" t="str" cm="1">
        <f t="array" ref="A25">LOOKUP(2,1/(TabelCOA[[#This Row],[COA1]:[COA6]]&lt;&gt;""),TabelCOA[[#This Row],[COA1]:[COA6]])</f>
        <v>Tapera</v>
      </c>
      <c r="B25" s="3"/>
      <c r="C25" t="s">
        <v>8</v>
      </c>
      <c r="D25" t="s">
        <v>28</v>
      </c>
      <c r="E25" t="s">
        <v>37</v>
      </c>
      <c r="F25" t="s">
        <v>139</v>
      </c>
      <c r="J25" s="18"/>
      <c r="M25" s="27"/>
      <c r="O25">
        <v>24</v>
      </c>
    </row>
    <row r="26" spans="1:15" x14ac:dyDescent="0.4">
      <c r="A26" t="str" cm="1">
        <f t="array" ref="A26">LOOKUP(2,1/(TabelCOA[[#This Row],[COA1]:[COA6]]&lt;&gt;""),TabelCOA[[#This Row],[COA1]:[COA6]])</f>
        <v>Hibah</v>
      </c>
      <c r="B26" s="3"/>
      <c r="C26" t="s">
        <v>8</v>
      </c>
      <c r="D26" t="s">
        <v>28</v>
      </c>
      <c r="E26" t="s">
        <v>37</v>
      </c>
      <c r="F26" t="s">
        <v>36</v>
      </c>
      <c r="J26" s="18"/>
      <c r="M26" s="27"/>
      <c r="O26">
        <v>25</v>
      </c>
    </row>
    <row r="27" spans="1:15" x14ac:dyDescent="0.4">
      <c r="A27" t="str" cm="1">
        <f t="array" ref="A27">LOOKUP(2,1/(TabelCOA[[#This Row],[COA1]:[COA6]]&lt;&gt;""),TabelCOA[[#This Row],[COA1]:[COA6]])</f>
        <v>Hadiah</v>
      </c>
      <c r="B27" s="3"/>
      <c r="C27" t="s">
        <v>8</v>
      </c>
      <c r="D27" t="s">
        <v>28</v>
      </c>
      <c r="E27" t="s">
        <v>37</v>
      </c>
      <c r="F27" t="s">
        <v>38</v>
      </c>
      <c r="J27" s="18"/>
      <c r="M27" s="27"/>
      <c r="O27">
        <v>26</v>
      </c>
    </row>
    <row r="28" spans="1:15" x14ac:dyDescent="0.4">
      <c r="A28" t="str" cm="1">
        <f t="array" ref="A28">LOOKUP(2,1/(TabelCOA[[#This Row],[COA1]:[COA6]]&lt;&gt;""),TabelCOA[[#This Row],[COA1]:[COA6]])</f>
        <v>Refund</v>
      </c>
      <c r="B28" s="3"/>
      <c r="C28" t="s">
        <v>8</v>
      </c>
      <c r="D28" t="s">
        <v>28</v>
      </c>
      <c r="E28" t="s">
        <v>37</v>
      </c>
      <c r="F28" t="s">
        <v>39</v>
      </c>
      <c r="J28" s="18"/>
      <c r="M28" s="27"/>
      <c r="O28">
        <v>27</v>
      </c>
    </row>
    <row r="29" spans="1:15" x14ac:dyDescent="0.4">
      <c r="A29" t="str" cm="1">
        <f t="array" ref="A29">LOOKUP(2,1/(TabelCOA[[#This Row],[COA1]:[COA6]]&lt;&gt;""),TabelCOA[[#This Row],[COA1]:[COA6]])</f>
        <v>Pendapatan Lain-Lain</v>
      </c>
      <c r="B29" s="3"/>
      <c r="C29" t="s">
        <v>8</v>
      </c>
      <c r="D29" t="s">
        <v>28</v>
      </c>
      <c r="E29" t="s">
        <v>37</v>
      </c>
      <c r="F29" t="s">
        <v>40</v>
      </c>
      <c r="J29" s="18"/>
      <c r="M29" s="27"/>
      <c r="O29">
        <v>28</v>
      </c>
    </row>
    <row r="30" spans="1:15" x14ac:dyDescent="0.4">
      <c r="A30" t="str" cm="1">
        <f t="array" ref="A30">LOOKUP(2,1/(TabelCOA[[#This Row],[COA1]:[COA6]]&lt;&gt;""),TabelCOA[[#This Row],[COA1]:[COA6]])</f>
        <v>Cicilan Beli Rumah</v>
      </c>
      <c r="B30" s="3"/>
      <c r="C30" t="s">
        <v>41</v>
      </c>
      <c r="D30" t="s">
        <v>42</v>
      </c>
      <c r="E30" t="s">
        <v>131</v>
      </c>
      <c r="F30" t="s">
        <v>138</v>
      </c>
      <c r="G30" t="s">
        <v>116</v>
      </c>
      <c r="J30" s="18">
        <v>0</v>
      </c>
      <c r="M30" s="27"/>
      <c r="O30">
        <v>29</v>
      </c>
    </row>
    <row r="31" spans="1:15" x14ac:dyDescent="0.4">
      <c r="A31" t="str" cm="1">
        <f t="array" ref="A31">LOOKUP(2,1/(TabelCOA[[#This Row],[COA1]:[COA6]]&lt;&gt;""),TabelCOA[[#This Row],[COA1]:[COA6]])</f>
        <v>Biaya Tukang</v>
      </c>
      <c r="B31" s="3"/>
      <c r="C31" t="s">
        <v>41</v>
      </c>
      <c r="D31" t="s">
        <v>42</v>
      </c>
      <c r="E31" t="s">
        <v>131</v>
      </c>
      <c r="F31" t="s">
        <v>138</v>
      </c>
      <c r="G31" t="s">
        <v>57</v>
      </c>
      <c r="J31" s="18">
        <v>0</v>
      </c>
      <c r="M31" s="27"/>
      <c r="O31">
        <v>30</v>
      </c>
    </row>
    <row r="32" spans="1:15" x14ac:dyDescent="0.4">
      <c r="A32" t="str" cm="1">
        <f t="array" ref="A32">LOOKUP(2,1/(TabelCOA[[#This Row],[COA1]:[COA6]]&lt;&gt;""),TabelCOA[[#This Row],[COA1]:[COA6]])</f>
        <v>Beli Material</v>
      </c>
      <c r="B32" s="3"/>
      <c r="C32" t="s">
        <v>41</v>
      </c>
      <c r="D32" t="s">
        <v>42</v>
      </c>
      <c r="E32" t="s">
        <v>131</v>
      </c>
      <c r="F32" t="s">
        <v>138</v>
      </c>
      <c r="G32" t="s">
        <v>120</v>
      </c>
      <c r="J32" s="18">
        <v>0</v>
      </c>
      <c r="M32" s="27"/>
      <c r="O32">
        <v>31</v>
      </c>
    </row>
    <row r="33" spans="1:15" x14ac:dyDescent="0.4">
      <c r="A33" t="str" cm="1">
        <f t="array" ref="A33">LOOKUP(2,1/(TabelCOA[[#This Row],[COA1]:[COA6]]&lt;&gt;""),TabelCOA[[#This Row],[COA1]:[COA6]])</f>
        <v>Beli Peralatan Multimedia</v>
      </c>
      <c r="B33" s="3"/>
      <c r="C33" t="s">
        <v>41</v>
      </c>
      <c r="D33" t="s">
        <v>42</v>
      </c>
      <c r="E33" t="s">
        <v>131</v>
      </c>
      <c r="F33" t="s">
        <v>51</v>
      </c>
      <c r="G33" t="s">
        <v>50</v>
      </c>
      <c r="J33" s="18">
        <v>0</v>
      </c>
      <c r="M33" s="27"/>
      <c r="O33">
        <v>32</v>
      </c>
    </row>
    <row r="34" spans="1:15" x14ac:dyDescent="0.4">
      <c r="A34" t="str" cm="1">
        <f t="array" ref="A34">LOOKUP(2,1/(TabelCOA[[#This Row],[COA1]:[COA6]]&lt;&gt;""),TabelCOA[[#This Row],[COA1]:[COA6]])</f>
        <v>Beli Peralatan Telekomunikasi</v>
      </c>
      <c r="B34" s="3"/>
      <c r="C34" t="s">
        <v>41</v>
      </c>
      <c r="D34" t="s">
        <v>42</v>
      </c>
      <c r="E34" t="s">
        <v>131</v>
      </c>
      <c r="F34" t="s">
        <v>51</v>
      </c>
      <c r="G34" t="s">
        <v>52</v>
      </c>
      <c r="J34" s="18">
        <v>0</v>
      </c>
      <c r="M34" s="27"/>
      <c r="O34">
        <v>33</v>
      </c>
    </row>
    <row r="35" spans="1:15" x14ac:dyDescent="0.4">
      <c r="A35" t="str" cm="1">
        <f t="array" ref="A35">LOOKUP(2,1/(TabelCOA[[#This Row],[COA1]:[COA6]]&lt;&gt;""),TabelCOA[[#This Row],[COA1]:[COA6]])</f>
        <v>Beli Peralatan TI</v>
      </c>
      <c r="B35" s="3"/>
      <c r="C35" t="s">
        <v>41</v>
      </c>
      <c r="D35" t="s">
        <v>42</v>
      </c>
      <c r="E35" t="s">
        <v>131</v>
      </c>
      <c r="F35" t="s">
        <v>51</v>
      </c>
      <c r="G35" t="s">
        <v>53</v>
      </c>
      <c r="J35" s="18">
        <v>0</v>
      </c>
      <c r="M35" s="27"/>
      <c r="O35">
        <v>34</v>
      </c>
    </row>
    <row r="36" spans="1:15" x14ac:dyDescent="0.4">
      <c r="A36" t="str" cm="1">
        <f t="array" ref="A36">LOOKUP(2,1/(TabelCOA[[#This Row],[COA1]:[COA6]]&lt;&gt;""),TabelCOA[[#This Row],[COA1]:[COA6]])</f>
        <v>Beli Peralatan Rumah Tangga</v>
      </c>
      <c r="B36" s="3"/>
      <c r="C36" t="s">
        <v>41</v>
      </c>
      <c r="D36" t="s">
        <v>42</v>
      </c>
      <c r="E36" t="s">
        <v>131</v>
      </c>
      <c r="F36" t="s">
        <v>51</v>
      </c>
      <c r="G36" t="s">
        <v>54</v>
      </c>
      <c r="J36" s="18">
        <v>0</v>
      </c>
      <c r="M36" s="27"/>
      <c r="O36">
        <v>35</v>
      </c>
    </row>
    <row r="37" spans="1:15" x14ac:dyDescent="0.4">
      <c r="A37" t="str" cm="1">
        <f t="array" ref="A37">LOOKUP(2,1/(TabelCOA[[#This Row],[COA1]:[COA6]]&lt;&gt;""),TabelCOA[[#This Row],[COA1]:[COA6]])</f>
        <v>Beli Perkakas</v>
      </c>
      <c r="B37" s="3"/>
      <c r="C37" t="s">
        <v>41</v>
      </c>
      <c r="D37" t="s">
        <v>42</v>
      </c>
      <c r="E37" t="s">
        <v>131</v>
      </c>
      <c r="F37" t="s">
        <v>51</v>
      </c>
      <c r="G37" t="s">
        <v>55</v>
      </c>
      <c r="J37" s="18">
        <v>0</v>
      </c>
      <c r="M37" s="27"/>
      <c r="N37" t="s">
        <v>485</v>
      </c>
      <c r="O37">
        <v>36</v>
      </c>
    </row>
    <row r="38" spans="1:15" x14ac:dyDescent="0.4">
      <c r="A38" t="str" cm="1">
        <f t="array" ref="A38">LOOKUP(2,1/(TabelCOA[[#This Row],[COA1]:[COA6]]&lt;&gt;""),TabelCOA[[#This Row],[COA1]:[COA6]])</f>
        <v>Beli Perlengkapan Properti</v>
      </c>
      <c r="B38" s="3"/>
      <c r="C38" t="s">
        <v>41</v>
      </c>
      <c r="D38" t="s">
        <v>42</v>
      </c>
      <c r="E38" t="s">
        <v>131</v>
      </c>
      <c r="F38" t="s">
        <v>51</v>
      </c>
      <c r="G38" t="s">
        <v>56</v>
      </c>
      <c r="J38" s="18">
        <v>0</v>
      </c>
      <c r="M38" s="27"/>
      <c r="O38">
        <v>37</v>
      </c>
    </row>
    <row r="39" spans="1:15" x14ac:dyDescent="0.4">
      <c r="A39" t="str" cm="1">
        <f t="array" ref="A39">LOOKUP(2,1/(TabelCOA[[#This Row],[COA1]:[COA6]]&lt;&gt;""),TabelCOA[[#This Row],[COA1]:[COA6]])</f>
        <v>Biaya Air</v>
      </c>
      <c r="B39" s="3"/>
      <c r="C39" t="s">
        <v>41</v>
      </c>
      <c r="D39" t="s">
        <v>42</v>
      </c>
      <c r="E39" t="s">
        <v>131</v>
      </c>
      <c r="F39" t="s">
        <v>135</v>
      </c>
      <c r="G39" t="s">
        <v>44</v>
      </c>
      <c r="J39" s="18">
        <v>-45000</v>
      </c>
      <c r="M39" s="27"/>
      <c r="O39">
        <v>38</v>
      </c>
    </row>
    <row r="40" spans="1:15" x14ac:dyDescent="0.4">
      <c r="A40" t="str" cm="1">
        <f t="array" ref="A40">LOOKUP(2,1/(TabelCOA[[#This Row],[COA1]:[COA6]]&lt;&gt;""),TabelCOA[[#This Row],[COA1]:[COA6]])</f>
        <v>Biaya Listrik</v>
      </c>
      <c r="B40" s="3"/>
      <c r="C40" t="s">
        <v>41</v>
      </c>
      <c r="D40" t="s">
        <v>42</v>
      </c>
      <c r="E40" t="s">
        <v>131</v>
      </c>
      <c r="F40" t="s">
        <v>135</v>
      </c>
      <c r="G40" t="s">
        <v>45</v>
      </c>
      <c r="J40" s="18">
        <v>-200000</v>
      </c>
      <c r="M40" s="27"/>
      <c r="O40">
        <v>39</v>
      </c>
    </row>
    <row r="41" spans="1:15" x14ac:dyDescent="0.4">
      <c r="A41" t="str" cm="1">
        <f t="array" ref="A41">LOOKUP(2,1/(TabelCOA[[#This Row],[COA1]:[COA6]]&lt;&gt;""),TabelCOA[[#This Row],[COA1]:[COA6]])</f>
        <v>Biaya Internet Telepon</v>
      </c>
      <c r="B41" s="3"/>
      <c r="C41" t="s">
        <v>41</v>
      </c>
      <c r="D41" t="s">
        <v>42</v>
      </c>
      <c r="E41" t="s">
        <v>131</v>
      </c>
      <c r="F41" t="s">
        <v>135</v>
      </c>
      <c r="G41" t="s">
        <v>46</v>
      </c>
      <c r="H41" t="s">
        <v>175</v>
      </c>
      <c r="J41" s="18">
        <v>-250000</v>
      </c>
      <c r="M41" s="27"/>
      <c r="O41">
        <v>40</v>
      </c>
    </row>
    <row r="42" spans="1:15" x14ac:dyDescent="0.4">
      <c r="A42" t="str" cm="1">
        <f t="array" ref="A42">LOOKUP(2,1/(TabelCOA[[#This Row],[COA1]:[COA6]]&lt;&gt;""),TabelCOA[[#This Row],[COA1]:[COA6]])</f>
        <v>Biaya Pulsa Pribadi</v>
      </c>
      <c r="B42" s="3"/>
      <c r="C42" t="s">
        <v>41</v>
      </c>
      <c r="D42" t="s">
        <v>42</v>
      </c>
      <c r="E42" t="s">
        <v>131</v>
      </c>
      <c r="F42" t="s">
        <v>135</v>
      </c>
      <c r="G42" t="s">
        <v>46</v>
      </c>
      <c r="H42" t="s">
        <v>176</v>
      </c>
      <c r="J42" s="18">
        <v>-50000</v>
      </c>
      <c r="M42" s="27"/>
      <c r="O42">
        <v>41</v>
      </c>
    </row>
    <row r="43" spans="1:15" x14ac:dyDescent="0.4">
      <c r="A43" t="str" cm="1">
        <f t="array" ref="A43">LOOKUP(2,1/(TabelCOA[[#This Row],[COA1]:[COA6]]&lt;&gt;""),TabelCOA[[#This Row],[COA1]:[COA6]])</f>
        <v>Biaya Pulsa Istri</v>
      </c>
      <c r="B43" s="3"/>
      <c r="C43" t="s">
        <v>41</v>
      </c>
      <c r="D43" t="s">
        <v>42</v>
      </c>
      <c r="E43" t="s">
        <v>131</v>
      </c>
      <c r="F43" t="s">
        <v>135</v>
      </c>
      <c r="G43" t="s">
        <v>46</v>
      </c>
      <c r="H43" t="s">
        <v>177</v>
      </c>
      <c r="J43" s="18">
        <v>-50000</v>
      </c>
      <c r="M43" s="27"/>
      <c r="O43">
        <v>42</v>
      </c>
    </row>
    <row r="44" spans="1:15" x14ac:dyDescent="0.4">
      <c r="A44" t="str" cm="1">
        <f t="array" ref="A44">LOOKUP(2,1/(TabelCOA[[#This Row],[COA1]:[COA6]]&lt;&gt;""),TabelCOA[[#This Row],[COA1]:[COA6]])</f>
        <v>Biaya Gas</v>
      </c>
      <c r="B44" s="3"/>
      <c r="C44" t="s">
        <v>41</v>
      </c>
      <c r="D44" t="s">
        <v>42</v>
      </c>
      <c r="E44" t="s">
        <v>131</v>
      </c>
      <c r="F44" t="s">
        <v>135</v>
      </c>
      <c r="G44" t="s">
        <v>47</v>
      </c>
      <c r="J44" s="18">
        <v>-20000</v>
      </c>
      <c r="M44" s="27"/>
      <c r="O44">
        <v>43</v>
      </c>
    </row>
    <row r="45" spans="1:15" x14ac:dyDescent="0.4">
      <c r="A45" t="str" cm="1">
        <f t="array" ref="A45">LOOKUP(2,1/(TabelCOA[[#This Row],[COA1]:[COA6]]&lt;&gt;""),TabelCOA[[#This Row],[COA1]:[COA6]])</f>
        <v>Biaya Lingkungan</v>
      </c>
      <c r="B45" s="3"/>
      <c r="C45" t="s">
        <v>41</v>
      </c>
      <c r="D45" t="s">
        <v>42</v>
      </c>
      <c r="E45" t="s">
        <v>131</v>
      </c>
      <c r="F45" t="s">
        <v>135</v>
      </c>
      <c r="G45" t="s">
        <v>48</v>
      </c>
      <c r="J45" s="18">
        <v>-50000</v>
      </c>
      <c r="M45" s="27"/>
      <c r="O45">
        <v>44</v>
      </c>
    </row>
    <row r="46" spans="1:15" x14ac:dyDescent="0.4">
      <c r="A46" t="str" cm="1">
        <f t="array" ref="A46">LOOKUP(2,1/(TabelCOA[[#This Row],[COA1]:[COA6]]&lt;&gt;""),TabelCOA[[#This Row],[COA1]:[COA6]])</f>
        <v>Biaya Jasa TI</v>
      </c>
      <c r="B46" s="3"/>
      <c r="C46" t="s">
        <v>41</v>
      </c>
      <c r="D46" t="s">
        <v>42</v>
      </c>
      <c r="E46" t="s">
        <v>131</v>
      </c>
      <c r="F46" t="s">
        <v>135</v>
      </c>
      <c r="G46" t="s">
        <v>49</v>
      </c>
      <c r="J46" s="18">
        <v>0</v>
      </c>
      <c r="M46" s="27"/>
      <c r="O46">
        <v>45</v>
      </c>
    </row>
    <row r="47" spans="1:15" x14ac:dyDescent="0.4">
      <c r="A47" t="str" cm="1">
        <f t="array" ref="A47">LOOKUP(2,1/(TabelCOA[[#This Row],[COA1]:[COA6]]&lt;&gt;""),TabelCOA[[#This Row],[COA1]:[COA6]])</f>
        <v>Biaya Pajak Bumi dan Bangunan (PBB)</v>
      </c>
      <c r="B47" s="3"/>
      <c r="C47" t="s">
        <v>41</v>
      </c>
      <c r="D47" t="s">
        <v>42</v>
      </c>
      <c r="E47" t="s">
        <v>131</v>
      </c>
      <c r="F47" t="s">
        <v>58</v>
      </c>
      <c r="J47" s="18">
        <v>0</v>
      </c>
      <c r="M47" s="27"/>
      <c r="O47">
        <v>46</v>
      </c>
    </row>
    <row r="48" spans="1:15" x14ac:dyDescent="0.4">
      <c r="A48" t="str" cm="1">
        <f t="array" ref="A48">LOOKUP(2,1/(TabelCOA[[#This Row],[COA1]:[COA6]]&lt;&gt;""),TabelCOA[[#This Row],[COA1]:[COA6]])</f>
        <v>Belanja Dapur dan Rumah Tangga</v>
      </c>
      <c r="B48" s="3"/>
      <c r="C48" t="s">
        <v>41</v>
      </c>
      <c r="D48" t="s">
        <v>42</v>
      </c>
      <c r="E48" t="s">
        <v>136</v>
      </c>
      <c r="F48" t="s">
        <v>137</v>
      </c>
      <c r="J48" s="18">
        <v>-500000</v>
      </c>
      <c r="M48" s="27"/>
      <c r="O48">
        <v>47</v>
      </c>
    </row>
    <row r="49" spans="1:15" x14ac:dyDescent="0.4">
      <c r="A49" t="str" cm="1">
        <f t="array" ref="A49">LOOKUP(2,1/(TabelCOA[[#This Row],[COA1]:[COA6]]&lt;&gt;""),TabelCOA[[#This Row],[COA1]:[COA6]])</f>
        <v>Bulanan untuk Istri</v>
      </c>
      <c r="B49" s="3"/>
      <c r="C49" t="s">
        <v>41</v>
      </c>
      <c r="D49" t="s">
        <v>42</v>
      </c>
      <c r="E49" t="s">
        <v>136</v>
      </c>
      <c r="F49" t="s">
        <v>268</v>
      </c>
      <c r="J49" s="18">
        <v>-1000000</v>
      </c>
      <c r="M49" s="27"/>
      <c r="O49">
        <v>48</v>
      </c>
    </row>
    <row r="50" spans="1:15" x14ac:dyDescent="0.4">
      <c r="A50" t="str" cm="1">
        <f t="array" ref="A50">LOOKUP(2,1/(TabelCOA[[#This Row],[COA1]:[COA6]]&lt;&gt;""),TabelCOA[[#This Row],[COA1]:[COA6]])</f>
        <v>Makan di Luar</v>
      </c>
      <c r="B50" s="3"/>
      <c r="C50" t="s">
        <v>41</v>
      </c>
      <c r="D50" t="s">
        <v>42</v>
      </c>
      <c r="E50" t="s">
        <v>136</v>
      </c>
      <c r="F50" t="s">
        <v>218</v>
      </c>
      <c r="J50" s="18">
        <v>-100000</v>
      </c>
      <c r="M50" s="27"/>
      <c r="O50">
        <v>49</v>
      </c>
    </row>
    <row r="51" spans="1:15" x14ac:dyDescent="0.4">
      <c r="A51" t="str" cm="1">
        <f t="array" ref="A51">LOOKUP(2,1/(TabelCOA[[#This Row],[COA1]:[COA6]]&lt;&gt;""),TabelCOA[[#This Row],[COA1]:[COA6]])</f>
        <v>Beli Pakaian</v>
      </c>
      <c r="B51" s="3"/>
      <c r="C51" t="s">
        <v>41</v>
      </c>
      <c r="D51" t="s">
        <v>42</v>
      </c>
      <c r="E51" t="s">
        <v>136</v>
      </c>
      <c r="F51" t="s">
        <v>190</v>
      </c>
      <c r="G51" t="s">
        <v>43</v>
      </c>
      <c r="J51" s="18">
        <v>0</v>
      </c>
      <c r="M51" s="27"/>
      <c r="O51">
        <v>50</v>
      </c>
    </row>
    <row r="52" spans="1:15" x14ac:dyDescent="0.4">
      <c r="A52" t="str" cm="1">
        <f t="array" ref="A52">LOOKUP(2,1/(TabelCOA[[#This Row],[COA1]:[COA6]]&lt;&gt;""),TabelCOA[[#This Row],[COA1]:[COA6]])</f>
        <v>Beli Aksesoris Fashion</v>
      </c>
      <c r="B52" s="3"/>
      <c r="C52" t="s">
        <v>41</v>
      </c>
      <c r="D52" t="s">
        <v>42</v>
      </c>
      <c r="E52" t="s">
        <v>136</v>
      </c>
      <c r="F52" t="s">
        <v>190</v>
      </c>
      <c r="G52" t="s">
        <v>191</v>
      </c>
      <c r="J52" s="18">
        <v>0</v>
      </c>
      <c r="M52" s="27"/>
      <c r="O52">
        <v>51</v>
      </c>
    </row>
    <row r="53" spans="1:15" x14ac:dyDescent="0.4">
      <c r="A53" t="str" cm="1">
        <f t="array" ref="A53">LOOKUP(2,1/(TabelCOA[[#This Row],[COA1]:[COA6]]&lt;&gt;""),TabelCOA[[#This Row],[COA1]:[COA6]])</f>
        <v>Biaya Jahit Pakaian</v>
      </c>
      <c r="B53" s="3"/>
      <c r="C53" t="s">
        <v>41</v>
      </c>
      <c r="D53" t="s">
        <v>42</v>
      </c>
      <c r="E53" t="s">
        <v>136</v>
      </c>
      <c r="F53" t="s">
        <v>190</v>
      </c>
      <c r="G53" t="s">
        <v>215</v>
      </c>
      <c r="J53" s="18">
        <v>0</v>
      </c>
      <c r="M53" s="27"/>
      <c r="O53">
        <v>52</v>
      </c>
    </row>
    <row r="54" spans="1:15" x14ac:dyDescent="0.4">
      <c r="A54" t="str" cm="1">
        <f t="array" ref="A54">LOOKUP(2,1/(TabelCOA[[#This Row],[COA1]:[COA6]]&lt;&gt;""),TabelCOA[[#This Row],[COA1]:[COA6]])</f>
        <v>Biaya Transportasi Publik</v>
      </c>
      <c r="B54" s="3"/>
      <c r="C54" t="s">
        <v>41</v>
      </c>
      <c r="D54" t="s">
        <v>86</v>
      </c>
      <c r="E54" t="s">
        <v>85</v>
      </c>
      <c r="J54" s="18">
        <v>-100000</v>
      </c>
      <c r="M54" s="27"/>
      <c r="O54">
        <v>53</v>
      </c>
    </row>
    <row r="55" spans="1:15" x14ac:dyDescent="0.4">
      <c r="A55" t="str" cm="1">
        <f t="array" ref="A55">LOOKUP(2,1/(TabelCOA[[#This Row],[COA1]:[COA6]]&lt;&gt;""),TabelCOA[[#This Row],[COA1]:[COA6]])</f>
        <v>Cicilan Beli Kendaraan</v>
      </c>
      <c r="B55" s="3"/>
      <c r="C55" t="s">
        <v>41</v>
      </c>
      <c r="D55" t="s">
        <v>86</v>
      </c>
      <c r="E55" t="s">
        <v>60</v>
      </c>
      <c r="F55" t="s">
        <v>269</v>
      </c>
      <c r="J55" s="18">
        <v>0</v>
      </c>
      <c r="M55" s="27"/>
      <c r="O55">
        <v>54</v>
      </c>
    </row>
    <row r="56" spans="1:15" x14ac:dyDescent="0.4">
      <c r="A56" t="str" cm="1">
        <f t="array" ref="A56">LOOKUP(2,1/(TabelCOA[[#This Row],[COA1]:[COA6]]&lt;&gt;""),TabelCOA[[#This Row],[COA1]:[COA6]])</f>
        <v>Biaya Bensin</v>
      </c>
      <c r="B56" s="3"/>
      <c r="C56" t="s">
        <v>41</v>
      </c>
      <c r="D56" t="s">
        <v>86</v>
      </c>
      <c r="E56" t="s">
        <v>60</v>
      </c>
      <c r="F56" t="s">
        <v>59</v>
      </c>
      <c r="J56" s="18">
        <v>-300000</v>
      </c>
      <c r="M56" s="27"/>
      <c r="O56">
        <v>55</v>
      </c>
    </row>
    <row r="57" spans="1:15" x14ac:dyDescent="0.4">
      <c r="A57" t="str" cm="1">
        <f t="array" ref="A57">LOOKUP(2,1/(TabelCOA[[#This Row],[COA1]:[COA6]]&lt;&gt;""),TabelCOA[[#This Row],[COA1]:[COA6]])</f>
        <v>Biaya SIM</v>
      </c>
      <c r="B57" s="3"/>
      <c r="C57" t="s">
        <v>41</v>
      </c>
      <c r="D57" t="s">
        <v>86</v>
      </c>
      <c r="E57" t="s">
        <v>60</v>
      </c>
      <c r="F57" t="s">
        <v>61</v>
      </c>
      <c r="J57" s="18">
        <v>0</v>
      </c>
      <c r="M57" s="27"/>
      <c r="O57">
        <v>56</v>
      </c>
    </row>
    <row r="58" spans="1:15" x14ac:dyDescent="0.4">
      <c r="A58" t="str" cm="1">
        <f t="array" ref="A58">LOOKUP(2,1/(TabelCOA[[#This Row],[COA1]:[COA6]]&lt;&gt;""),TabelCOA[[#This Row],[COA1]:[COA6]])</f>
        <v>Biaya Perawatan Otomotif</v>
      </c>
      <c r="B58" s="3"/>
      <c r="C58" t="s">
        <v>41</v>
      </c>
      <c r="D58" t="s">
        <v>86</v>
      </c>
      <c r="E58" t="s">
        <v>60</v>
      </c>
      <c r="F58" t="s">
        <v>62</v>
      </c>
      <c r="J58" s="18">
        <v>0</v>
      </c>
      <c r="M58" s="27"/>
      <c r="O58">
        <v>57</v>
      </c>
    </row>
    <row r="59" spans="1:15" x14ac:dyDescent="0.4">
      <c r="A59" t="str" cm="1">
        <f t="array" ref="A59">LOOKUP(2,1/(TabelCOA[[#This Row],[COA1]:[COA6]]&lt;&gt;""),TabelCOA[[#This Row],[COA1]:[COA6]])</f>
        <v>Biaya Pajak Otomotif</v>
      </c>
      <c r="B59" s="3"/>
      <c r="C59" t="s">
        <v>41</v>
      </c>
      <c r="D59" t="s">
        <v>86</v>
      </c>
      <c r="E59" t="s">
        <v>60</v>
      </c>
      <c r="F59" t="s">
        <v>63</v>
      </c>
      <c r="J59" s="18">
        <v>0</v>
      </c>
      <c r="M59" s="27"/>
      <c r="O59">
        <v>58</v>
      </c>
    </row>
    <row r="60" spans="1:15" x14ac:dyDescent="0.4">
      <c r="A60" t="str" cm="1">
        <f t="array" ref="A60">LOOKUP(2,1/(TabelCOA[[#This Row],[COA1]:[COA6]]&lt;&gt;""),TabelCOA[[#This Row],[COA1]:[COA6]])</f>
        <v>Biaya Tol dan Parkir</v>
      </c>
      <c r="B60" s="3"/>
      <c r="C60" t="s">
        <v>41</v>
      </c>
      <c r="D60" t="s">
        <v>86</v>
      </c>
      <c r="E60" t="s">
        <v>60</v>
      </c>
      <c r="F60" t="s">
        <v>64</v>
      </c>
      <c r="J60" s="18">
        <v>-150000</v>
      </c>
      <c r="M60" s="27"/>
      <c r="O60">
        <v>59</v>
      </c>
    </row>
    <row r="61" spans="1:15" x14ac:dyDescent="0.4">
      <c r="A61" t="str" cm="1">
        <f t="array" ref="A61">LOOKUP(2,1/(TabelCOA[[#This Row],[COA1]:[COA6]]&lt;&gt;""),TabelCOA[[#This Row],[COA1]:[COA6]])</f>
        <v>Biaya Bank</v>
      </c>
      <c r="B61" s="3"/>
      <c r="C61" t="s">
        <v>41</v>
      </c>
      <c r="D61" t="s">
        <v>66</v>
      </c>
      <c r="E61" t="s">
        <v>65</v>
      </c>
      <c r="J61" s="18">
        <v>-30000</v>
      </c>
      <c r="M61" s="27"/>
      <c r="O61">
        <v>60</v>
      </c>
    </row>
    <row r="62" spans="1:15" x14ac:dyDescent="0.4">
      <c r="A62" t="str" cm="1">
        <f t="array" ref="A62">LOOKUP(2,1/(TabelCOA[[#This Row],[COA1]:[COA6]]&lt;&gt;""),TabelCOA[[#This Row],[COA1]:[COA6]])</f>
        <v>Biaya Jasa Finansial</v>
      </c>
      <c r="B62" s="3"/>
      <c r="C62" t="s">
        <v>41</v>
      </c>
      <c r="D62" t="s">
        <v>66</v>
      </c>
      <c r="E62" t="s">
        <v>67</v>
      </c>
      <c r="J62" s="18">
        <v>0</v>
      </c>
      <c r="M62" s="27"/>
      <c r="O62">
        <v>61</v>
      </c>
    </row>
    <row r="63" spans="1:15" x14ac:dyDescent="0.4">
      <c r="A63" t="str" cm="1">
        <f t="array" ref="A63">LOOKUP(2,1/(TabelCOA[[#This Row],[COA1]:[COA6]]&lt;&gt;""),TabelCOA[[#This Row],[COA1]:[COA6]])</f>
        <v>Biaya Transaksi</v>
      </c>
      <c r="B63" s="3"/>
      <c r="C63" t="s">
        <v>41</v>
      </c>
      <c r="D63" t="s">
        <v>66</v>
      </c>
      <c r="E63" t="s">
        <v>68</v>
      </c>
      <c r="J63" s="18">
        <v>0</v>
      </c>
      <c r="M63" s="27"/>
      <c r="O63">
        <v>62</v>
      </c>
    </row>
    <row r="64" spans="1:15" x14ac:dyDescent="0.4">
      <c r="A64" t="str" cm="1">
        <f t="array" ref="A64">LOOKUP(2,1/(TabelCOA[[#This Row],[COA1]:[COA6]]&lt;&gt;""),TabelCOA[[#This Row],[COA1]:[COA6]])</f>
        <v>Biaya Pajak Bank</v>
      </c>
      <c r="B64" s="3"/>
      <c r="C64" t="s">
        <v>41</v>
      </c>
      <c r="D64" t="s">
        <v>66</v>
      </c>
      <c r="E64" t="s">
        <v>69</v>
      </c>
      <c r="J64" s="18">
        <v>0</v>
      </c>
      <c r="M64" s="27"/>
      <c r="O64">
        <v>63</v>
      </c>
    </row>
    <row r="65" spans="1:15" x14ac:dyDescent="0.4">
      <c r="A65" t="str" cm="1">
        <f t="array" ref="A65">LOOKUP(2,1/(TabelCOA[[#This Row],[COA1]:[COA6]]&lt;&gt;""),TabelCOA[[#This Row],[COA1]:[COA6]])</f>
        <v>Beli Buku</v>
      </c>
      <c r="B65" s="3"/>
      <c r="C65" t="s">
        <v>41</v>
      </c>
      <c r="D65" t="s">
        <v>71</v>
      </c>
      <c r="E65" t="s">
        <v>70</v>
      </c>
      <c r="J65" s="18">
        <v>0</v>
      </c>
      <c r="M65" s="27"/>
      <c r="O65">
        <v>64</v>
      </c>
    </row>
    <row r="66" spans="1:15" x14ac:dyDescent="0.4">
      <c r="A66" t="str" cm="1">
        <f t="array" ref="A66">LOOKUP(2,1/(TabelCOA[[#This Row],[COA1]:[COA6]]&lt;&gt;""),TabelCOA[[#This Row],[COA1]:[COA6]])</f>
        <v>Beli Jajanan</v>
      </c>
      <c r="B66" s="3"/>
      <c r="C66" t="s">
        <v>41</v>
      </c>
      <c r="D66" t="s">
        <v>71</v>
      </c>
      <c r="E66" t="s">
        <v>72</v>
      </c>
      <c r="J66" s="18">
        <v>0</v>
      </c>
      <c r="M66" s="27"/>
      <c r="O66">
        <v>65</v>
      </c>
    </row>
    <row r="67" spans="1:15" x14ac:dyDescent="0.4">
      <c r="A67" t="str" cm="1">
        <f t="array" ref="A67">LOOKUP(2,1/(TabelCOA[[#This Row],[COA1]:[COA6]]&lt;&gt;""),TabelCOA[[#This Row],[COA1]:[COA6]])</f>
        <v>Beli Oleh-Oleh</v>
      </c>
      <c r="B67" s="3"/>
      <c r="C67" t="s">
        <v>41</v>
      </c>
      <c r="D67" t="s">
        <v>71</v>
      </c>
      <c r="E67" t="s">
        <v>73</v>
      </c>
      <c r="J67" s="18">
        <v>0</v>
      </c>
      <c r="M67" s="27"/>
      <c r="O67">
        <v>66</v>
      </c>
    </row>
    <row r="68" spans="1:15" x14ac:dyDescent="0.4">
      <c r="A68" t="str" cm="1">
        <f t="array" ref="A68">LOOKUP(2,1/(TabelCOA[[#This Row],[COA1]:[COA6]]&lt;&gt;""),TabelCOA[[#This Row],[COA1]:[COA6]])</f>
        <v>Wisata, Rekreasi, Travel</v>
      </c>
      <c r="B68" s="3"/>
      <c r="C68" t="s">
        <v>41</v>
      </c>
      <c r="D68" t="s">
        <v>71</v>
      </c>
      <c r="E68" t="s">
        <v>75</v>
      </c>
      <c r="F68" t="s">
        <v>74</v>
      </c>
      <c r="J68" s="18">
        <v>0</v>
      </c>
      <c r="M68" s="27"/>
      <c r="O68">
        <v>67</v>
      </c>
    </row>
    <row r="69" spans="1:15" x14ac:dyDescent="0.4">
      <c r="A69" t="str" cm="1">
        <f t="array" ref="A69">LOOKUP(2,1/(TabelCOA[[#This Row],[COA1]:[COA6]]&lt;&gt;""),TabelCOA[[#This Row],[COA1]:[COA6]])</f>
        <v>Nonton Film atau Musik</v>
      </c>
      <c r="B69" s="3"/>
      <c r="C69" t="s">
        <v>41</v>
      </c>
      <c r="D69" t="s">
        <v>71</v>
      </c>
      <c r="E69" t="s">
        <v>75</v>
      </c>
      <c r="F69" t="s">
        <v>76</v>
      </c>
      <c r="J69" s="18">
        <v>0</v>
      </c>
      <c r="M69" s="27"/>
      <c r="O69">
        <v>68</v>
      </c>
    </row>
    <row r="70" spans="1:15" x14ac:dyDescent="0.4">
      <c r="A70" t="str" cm="1">
        <f t="array" ref="A70">LOOKUP(2,1/(TabelCOA[[#This Row],[COA1]:[COA6]]&lt;&gt;""),TabelCOA[[#This Row],[COA1]:[COA6]])</f>
        <v>Beli Kosmetik</v>
      </c>
      <c r="B70" s="3"/>
      <c r="C70" t="s">
        <v>41</v>
      </c>
      <c r="D70" t="s">
        <v>71</v>
      </c>
      <c r="E70" t="s">
        <v>77</v>
      </c>
      <c r="J70" s="18">
        <v>0</v>
      </c>
      <c r="M70" s="27"/>
      <c r="O70">
        <v>69</v>
      </c>
    </row>
    <row r="71" spans="1:15" x14ac:dyDescent="0.4">
      <c r="A71" t="str" cm="1">
        <f t="array" ref="A71">LOOKUP(2,1/(TabelCOA[[#This Row],[COA1]:[COA6]]&lt;&gt;""),TabelCOA[[#This Row],[COA1]:[COA6]])</f>
        <v>Biaya Rawat Inap</v>
      </c>
      <c r="B71" s="3"/>
      <c r="C71" t="s">
        <v>41</v>
      </c>
      <c r="D71" t="s">
        <v>79</v>
      </c>
      <c r="E71" t="s">
        <v>78</v>
      </c>
      <c r="J71" s="18">
        <v>0</v>
      </c>
      <c r="M71" s="27"/>
      <c r="O71">
        <v>70</v>
      </c>
    </row>
    <row r="72" spans="1:15" x14ac:dyDescent="0.4">
      <c r="A72" t="str" cm="1">
        <f t="array" ref="A72">LOOKUP(2,1/(TabelCOA[[#This Row],[COA1]:[COA6]]&lt;&gt;""),TabelCOA[[#This Row],[COA1]:[COA6]])</f>
        <v>Biaya Berobat</v>
      </c>
      <c r="B72" s="3"/>
      <c r="C72" t="s">
        <v>41</v>
      </c>
      <c r="D72" t="s">
        <v>79</v>
      </c>
      <c r="E72" t="s">
        <v>80</v>
      </c>
      <c r="J72" s="18">
        <v>0</v>
      </c>
      <c r="M72" s="27"/>
      <c r="O72">
        <v>71</v>
      </c>
    </row>
    <row r="73" spans="1:15" x14ac:dyDescent="0.4">
      <c r="A73" t="str" cm="1">
        <f t="array" ref="A73">LOOKUP(2,1/(TabelCOA[[#This Row],[COA1]:[COA6]]&lt;&gt;""),TabelCOA[[#This Row],[COA1]:[COA6]])</f>
        <v>Biaya Tes Kesehatan</v>
      </c>
      <c r="B73" s="3"/>
      <c r="C73" t="s">
        <v>41</v>
      </c>
      <c r="D73" t="s">
        <v>79</v>
      </c>
      <c r="E73" t="s">
        <v>148</v>
      </c>
      <c r="J73" s="18">
        <v>0</v>
      </c>
      <c r="M73" s="27"/>
      <c r="O73">
        <v>72</v>
      </c>
    </row>
    <row r="74" spans="1:15" x14ac:dyDescent="0.4">
      <c r="A74" t="str" cm="1">
        <f t="array" ref="A74">LOOKUP(2,1/(TabelCOA[[#This Row],[COA1]:[COA6]]&lt;&gt;""),TabelCOA[[#This Row],[COA1]:[COA6]])</f>
        <v>Beli Obat atau Herbal</v>
      </c>
      <c r="B74" s="3"/>
      <c r="C74" t="s">
        <v>41</v>
      </c>
      <c r="D74" t="s">
        <v>79</v>
      </c>
      <c r="E74" t="s">
        <v>118</v>
      </c>
      <c r="J74" s="18">
        <v>0</v>
      </c>
      <c r="M74" s="27"/>
      <c r="O74">
        <v>73</v>
      </c>
    </row>
    <row r="75" spans="1:15" x14ac:dyDescent="0.4">
      <c r="A75" t="str" cm="1">
        <f t="array" ref="A75">LOOKUP(2,1/(TabelCOA[[#This Row],[COA1]:[COA6]]&lt;&gt;""),TabelCOA[[#This Row],[COA1]:[COA6]])</f>
        <v>Beli Peralatan Kesehatan</v>
      </c>
      <c r="B75" s="3"/>
      <c r="C75" t="s">
        <v>41</v>
      </c>
      <c r="D75" t="s">
        <v>79</v>
      </c>
      <c r="E75" t="s">
        <v>153</v>
      </c>
      <c r="J75" s="18">
        <v>0</v>
      </c>
      <c r="M75" s="27"/>
      <c r="O75">
        <v>74</v>
      </c>
    </row>
    <row r="76" spans="1:15" x14ac:dyDescent="0.4">
      <c r="A76" t="str" cm="1">
        <f t="array" ref="A76">LOOKUP(2,1/(TabelCOA[[#This Row],[COA1]:[COA6]]&lt;&gt;""),TabelCOA[[#This Row],[COA1]:[COA6]])</f>
        <v>Beli Kacamata</v>
      </c>
      <c r="B76" s="3"/>
      <c r="C76" t="s">
        <v>41</v>
      </c>
      <c r="D76" t="s">
        <v>79</v>
      </c>
      <c r="E76" t="s">
        <v>147</v>
      </c>
      <c r="J76" s="18">
        <v>0</v>
      </c>
      <c r="M76" s="27"/>
      <c r="O76">
        <v>75</v>
      </c>
    </row>
    <row r="77" spans="1:15" x14ac:dyDescent="0.4">
      <c r="A77" t="str" cm="1">
        <f t="array" ref="A77">LOOKUP(2,1/(TabelCOA[[#This Row],[COA1]:[COA6]]&lt;&gt;""),TabelCOA[[#This Row],[COA1]:[COA6]])</f>
        <v>Biaya Perawatan Tubuh</v>
      </c>
      <c r="B77" s="3"/>
      <c r="C77" t="s">
        <v>41</v>
      </c>
      <c r="D77" t="s">
        <v>79</v>
      </c>
      <c r="E77" t="s">
        <v>81</v>
      </c>
      <c r="J77" s="18">
        <v>0</v>
      </c>
      <c r="M77" s="27"/>
      <c r="O77">
        <v>76</v>
      </c>
    </row>
    <row r="78" spans="1:15" x14ac:dyDescent="0.4">
      <c r="A78" t="str" cm="1">
        <f t="array" ref="A78">LOOKUP(2,1/(TabelCOA[[#This Row],[COA1]:[COA6]]&lt;&gt;""),TabelCOA[[#This Row],[COA1]:[COA6]])</f>
        <v>Bulanan untuk Bapak</v>
      </c>
      <c r="B78" s="3"/>
      <c r="C78" t="s">
        <v>41</v>
      </c>
      <c r="D78" t="s">
        <v>83</v>
      </c>
      <c r="E78" t="s">
        <v>82</v>
      </c>
      <c r="F78" t="s">
        <v>219</v>
      </c>
      <c r="J78" s="18">
        <v>-650000</v>
      </c>
      <c r="M78" s="27"/>
      <c r="O78">
        <v>77</v>
      </c>
    </row>
    <row r="79" spans="1:15" x14ac:dyDescent="0.4">
      <c r="A79" t="str" cm="1">
        <f t="array" ref="A79">LOOKUP(2,1/(TabelCOA[[#This Row],[COA1]:[COA6]]&lt;&gt;""),TabelCOA[[#This Row],[COA1]:[COA6]])</f>
        <v>Bulanan untuk Ibu</v>
      </c>
      <c r="B79" s="3"/>
      <c r="C79" t="s">
        <v>41</v>
      </c>
      <c r="D79" t="s">
        <v>83</v>
      </c>
      <c r="E79" t="s">
        <v>82</v>
      </c>
      <c r="F79" t="s">
        <v>220</v>
      </c>
      <c r="J79" s="18">
        <v>-650000</v>
      </c>
      <c r="M79" s="27"/>
      <c r="O79">
        <v>78</v>
      </c>
    </row>
    <row r="80" spans="1:15" x14ac:dyDescent="0.4">
      <c r="A80" t="str" cm="1">
        <f t="array" ref="A80">LOOKUP(2,1/(TabelCOA[[#This Row],[COA1]:[COA6]]&lt;&gt;""),TabelCOA[[#This Row],[COA1]:[COA6]])</f>
        <v>ZISWAF Rutin</v>
      </c>
      <c r="B80" s="3"/>
      <c r="C80" t="s">
        <v>41</v>
      </c>
      <c r="D80" t="s">
        <v>83</v>
      </c>
      <c r="E80" t="s">
        <v>84</v>
      </c>
      <c r="F80" t="s">
        <v>141</v>
      </c>
      <c r="J80" s="18">
        <v>-120000</v>
      </c>
      <c r="M80" s="27"/>
      <c r="O80">
        <v>79</v>
      </c>
    </row>
    <row r="81" spans="1:15" x14ac:dyDescent="0.4">
      <c r="A81" t="str" cm="1">
        <f t="array" ref="A81">LOOKUP(2,1/(TabelCOA[[#This Row],[COA1]:[COA6]]&lt;&gt;""),TabelCOA[[#This Row],[COA1]:[COA6]])</f>
        <v>ZISWAF Tidak Rutin</v>
      </c>
      <c r="B81" s="3"/>
      <c r="C81" t="s">
        <v>41</v>
      </c>
      <c r="D81" t="s">
        <v>83</v>
      </c>
      <c r="E81" t="s">
        <v>84</v>
      </c>
      <c r="F81" t="s">
        <v>142</v>
      </c>
      <c r="J81" s="18">
        <v>0</v>
      </c>
      <c r="M81" s="27"/>
      <c r="O81">
        <v>80</v>
      </c>
    </row>
    <row r="82" spans="1:15" x14ac:dyDescent="0.4">
      <c r="A82" t="str" cm="1">
        <f t="array" ref="A82">LOOKUP(2,1/(TabelCOA[[#This Row],[COA1]:[COA6]]&lt;&gt;""),TabelCOA[[#This Row],[COA1]:[COA6]])</f>
        <v>Qurban</v>
      </c>
      <c r="B82" s="3"/>
      <c r="C82" t="s">
        <v>41</v>
      </c>
      <c r="D82" t="s">
        <v>83</v>
      </c>
      <c r="E82" t="s">
        <v>119</v>
      </c>
      <c r="J82" s="18">
        <v>0</v>
      </c>
      <c r="M82" s="27"/>
      <c r="O82">
        <v>81</v>
      </c>
    </row>
    <row r="83" spans="1:15" x14ac:dyDescent="0.4">
      <c r="A83" t="str" cm="1">
        <f t="array" ref="A83">LOOKUP(2,1/(TabelCOA[[#This Row],[COA1]:[COA6]]&lt;&gt;""),TabelCOA[[#This Row],[COA1]:[COA6]])</f>
        <v>Memberi Hadiah</v>
      </c>
      <c r="B83" s="3"/>
      <c r="C83" t="s">
        <v>41</v>
      </c>
      <c r="D83" t="s">
        <v>83</v>
      </c>
      <c r="E83" t="s">
        <v>91</v>
      </c>
      <c r="J83" s="18">
        <v>0</v>
      </c>
      <c r="M83" s="27"/>
      <c r="O83">
        <v>82</v>
      </c>
    </row>
    <row r="84" spans="1:15" x14ac:dyDescent="0.4">
      <c r="A84" t="str" cm="1">
        <f t="array" ref="A84">LOOKUP(2,1/(TabelCOA[[#This Row],[COA1]:[COA6]]&lt;&gt;""),TabelCOA[[#This Row],[COA1]:[COA6]])</f>
        <v>Traktir Makan</v>
      </c>
      <c r="B84" s="3"/>
      <c r="C84" t="s">
        <v>41</v>
      </c>
      <c r="D84" t="s">
        <v>83</v>
      </c>
      <c r="E84" t="s">
        <v>152</v>
      </c>
      <c r="J84" s="18">
        <v>0</v>
      </c>
      <c r="M84" s="27"/>
      <c r="O84">
        <v>83</v>
      </c>
    </row>
    <row r="85" spans="1:15" x14ac:dyDescent="0.4">
      <c r="A85" t="str" cm="1">
        <f t="array" ref="A85">LOOKUP(2,1/(TabelCOA[[#This Row],[COA1]:[COA6]]&lt;&gt;""),TabelCOA[[#This Row],[COA1]:[COA6]])</f>
        <v>Sosial Lainnya</v>
      </c>
      <c r="B85" s="3"/>
      <c r="C85" t="s">
        <v>41</v>
      </c>
      <c r="D85" t="s">
        <v>83</v>
      </c>
      <c r="E85" t="s">
        <v>149</v>
      </c>
      <c r="J85" s="18">
        <v>0</v>
      </c>
      <c r="M85" s="27"/>
      <c r="O85">
        <v>84</v>
      </c>
    </row>
    <row r="86" spans="1:15" x14ac:dyDescent="0.4">
      <c r="A86" t="str" cm="1">
        <f t="array" ref="A86">LOOKUP(2,1/(TabelCOA[[#This Row],[COA1]:[COA6]]&lt;&gt;""),TabelCOA[[#This Row],[COA1]:[COA6]])</f>
        <v>Biaya Haji</v>
      </c>
      <c r="B86" s="3"/>
      <c r="C86" t="s">
        <v>41</v>
      </c>
      <c r="D86" t="s">
        <v>143</v>
      </c>
      <c r="E86" t="s">
        <v>221</v>
      </c>
      <c r="J86" s="18">
        <v>0</v>
      </c>
      <c r="M86" s="27"/>
      <c r="O86">
        <v>85</v>
      </c>
    </row>
    <row r="87" spans="1:15" x14ac:dyDescent="0.4">
      <c r="A87" t="str" cm="1">
        <f t="array" ref="A87">LOOKUP(2,1/(TabelCOA[[#This Row],[COA1]:[COA6]]&lt;&gt;""),TabelCOA[[#This Row],[COA1]:[COA6]])</f>
        <v>Biaya Umrah</v>
      </c>
      <c r="B87" s="3"/>
      <c r="C87" t="s">
        <v>41</v>
      </c>
      <c r="D87" t="s">
        <v>143</v>
      </c>
      <c r="E87" t="s">
        <v>206</v>
      </c>
      <c r="J87" s="18">
        <v>0</v>
      </c>
      <c r="M87" s="27"/>
      <c r="O87">
        <v>86</v>
      </c>
    </row>
    <row r="88" spans="1:15" x14ac:dyDescent="0.4">
      <c r="A88" t="str" cm="1">
        <f t="array" ref="A88">LOOKUP(2,1/(TabelCOA[[#This Row],[COA1]:[COA6]]&lt;&gt;""),TabelCOA[[#This Row],[COA1]:[COA6]])</f>
        <v>Premi Asuransi Kesehatan</v>
      </c>
      <c r="B88" s="3"/>
      <c r="C88" t="s">
        <v>41</v>
      </c>
      <c r="D88" t="s">
        <v>201</v>
      </c>
      <c r="E88" t="s">
        <v>266</v>
      </c>
      <c r="J88" s="18">
        <v>-200000</v>
      </c>
      <c r="M88" s="27"/>
      <c r="O88">
        <v>87</v>
      </c>
    </row>
    <row r="89" spans="1:15" x14ac:dyDescent="0.4">
      <c r="A89" t="str" cm="1">
        <f t="array" ref="A89">LOOKUP(2,1/(TabelCOA[[#This Row],[COA1]:[COA6]]&lt;&gt;""),TabelCOA[[#This Row],[COA1]:[COA6]])</f>
        <v>Premi Asuransi Jiwa</v>
      </c>
      <c r="B89" s="3"/>
      <c r="C89" t="s">
        <v>41</v>
      </c>
      <c r="D89" t="s">
        <v>201</v>
      </c>
      <c r="E89" t="s">
        <v>267</v>
      </c>
      <c r="J89" s="18">
        <v>0</v>
      </c>
      <c r="M89" s="27"/>
      <c r="O89">
        <v>88</v>
      </c>
    </row>
    <row r="90" spans="1:15" x14ac:dyDescent="0.4">
      <c r="A90" t="str" cm="1">
        <f t="array" ref="A90">LOOKUP(2,1/(TabelCOA[[#This Row],[COA1]:[COA6]]&lt;&gt;""),TabelCOA[[#This Row],[COA1]:[COA6]])</f>
        <v>Biaya Paspor</v>
      </c>
      <c r="B90" s="3"/>
      <c r="C90" t="s">
        <v>41</v>
      </c>
      <c r="D90" t="s">
        <v>87</v>
      </c>
      <c r="E90" t="s">
        <v>154</v>
      </c>
      <c r="J90" s="18">
        <v>0</v>
      </c>
      <c r="M90" s="27"/>
      <c r="O90">
        <v>89</v>
      </c>
    </row>
    <row r="91" spans="1:15" x14ac:dyDescent="0.4">
      <c r="A91" t="str" cm="1">
        <f t="array" ref="A91">LOOKUP(2,1/(TabelCOA[[#This Row],[COA1]:[COA6]]&lt;&gt;""),TabelCOA[[#This Row],[COA1]:[COA6]])</f>
        <v>Biaya Makam Orang Tua</v>
      </c>
      <c r="B91" s="3"/>
      <c r="C91" t="s">
        <v>41</v>
      </c>
      <c r="D91" t="s">
        <v>87</v>
      </c>
      <c r="E91" t="s">
        <v>222</v>
      </c>
      <c r="J91" s="18">
        <v>-25000</v>
      </c>
      <c r="M91" s="27"/>
      <c r="O91">
        <v>90</v>
      </c>
    </row>
    <row r="92" spans="1:15" x14ac:dyDescent="0.4">
      <c r="A92" t="str" cm="1">
        <f t="array" ref="A92">LOOKUP(2,1/(TabelCOA[[#This Row],[COA1]:[COA6]]&lt;&gt;""),TabelCOA[[#This Row],[COA1]:[COA6]])</f>
        <v>Biaya Jasa Pengiriman</v>
      </c>
      <c r="B92" s="3"/>
      <c r="C92" t="s">
        <v>41</v>
      </c>
      <c r="D92" t="s">
        <v>87</v>
      </c>
      <c r="E92" t="s">
        <v>88</v>
      </c>
      <c r="J92" s="18">
        <v>0</v>
      </c>
      <c r="M92" s="27"/>
      <c r="O92">
        <v>91</v>
      </c>
    </row>
    <row r="93" spans="1:15" x14ac:dyDescent="0.4">
      <c r="A93" t="str" cm="1">
        <f t="array" ref="A93">LOOKUP(2,1/(TabelCOA[[#This Row],[COA1]:[COA6]]&lt;&gt;""),TabelCOA[[#This Row],[COA1]:[COA6]])</f>
        <v>Beban Bunga</v>
      </c>
      <c r="B93" s="3"/>
      <c r="C93" t="s">
        <v>41</v>
      </c>
      <c r="D93" t="s">
        <v>87</v>
      </c>
      <c r="E93" t="s">
        <v>144</v>
      </c>
      <c r="J93" s="18">
        <v>0</v>
      </c>
      <c r="M93" s="27"/>
      <c r="O93">
        <v>92</v>
      </c>
    </row>
    <row r="94" spans="1:15" x14ac:dyDescent="0.4">
      <c r="A94" t="str" cm="1">
        <f t="array" ref="A94">LOOKUP(2,1/(TabelCOA[[#This Row],[COA1]:[COA6]]&lt;&gt;""),TabelCOA[[#This Row],[COA1]:[COA6]])</f>
        <v>Tarik ATM</v>
      </c>
      <c r="B94" s="3"/>
      <c r="C94" t="s">
        <v>41</v>
      </c>
      <c r="D94" t="s">
        <v>87</v>
      </c>
      <c r="E94" t="s">
        <v>89</v>
      </c>
      <c r="J94" s="18">
        <v>0</v>
      </c>
      <c r="M94" s="27"/>
      <c r="O94">
        <v>93</v>
      </c>
    </row>
    <row r="95" spans="1:15" x14ac:dyDescent="0.4">
      <c r="A95" t="str" cm="1">
        <f t="array" ref="A95">LOOKUP(2,1/(TabelCOA[[#This Row],[COA1]:[COA6]]&lt;&gt;""),TabelCOA[[#This Row],[COA1]:[COA6]])</f>
        <v>Topup e-Wallet</v>
      </c>
      <c r="B95" s="3"/>
      <c r="C95" t="s">
        <v>41</v>
      </c>
      <c r="D95" t="s">
        <v>87</v>
      </c>
      <c r="E95" t="s">
        <v>90</v>
      </c>
      <c r="J95" s="18">
        <v>0</v>
      </c>
      <c r="M95" s="27"/>
      <c r="O95">
        <v>94</v>
      </c>
    </row>
    <row r="96" spans="1:15" x14ac:dyDescent="0.4">
      <c r="A96" t="str" cm="1">
        <f t="array" ref="A96">LOOKUP(2,1/(TabelCOA[[#This Row],[COA1]:[COA6]]&lt;&gt;""),TabelCOA[[#This Row],[COA1]:[COA6]])</f>
        <v>Pajak Lainnya</v>
      </c>
      <c r="B96" s="3"/>
      <c r="C96" t="s">
        <v>41</v>
      </c>
      <c r="D96" t="s">
        <v>87</v>
      </c>
      <c r="E96" t="s">
        <v>202</v>
      </c>
      <c r="J96" s="18">
        <v>0</v>
      </c>
      <c r="M96" s="27"/>
      <c r="O96">
        <v>95</v>
      </c>
    </row>
    <row r="97" spans="1:15" x14ac:dyDescent="0.4">
      <c r="A97" t="str" cm="1">
        <f t="array" ref="A97">LOOKUP(2,1/(TabelCOA[[#This Row],[COA1]:[COA6]]&lt;&gt;""),TabelCOA[[#This Row],[COA1]:[COA6]])</f>
        <v>Biaya Lain-Lain</v>
      </c>
      <c r="B97" s="3"/>
      <c r="C97" t="s">
        <v>41</v>
      </c>
      <c r="D97" t="s">
        <v>87</v>
      </c>
      <c r="E97" t="s">
        <v>92</v>
      </c>
      <c r="J97" s="18">
        <v>0</v>
      </c>
      <c r="M97" s="27"/>
      <c r="O97">
        <v>96</v>
      </c>
    </row>
    <row r="98" spans="1:15" x14ac:dyDescent="0.4">
      <c r="A98" t="str" cm="1">
        <f t="array" ref="A98">LOOKUP(2,1/(TabelCOA[[#This Row],[COA1]:[COA6]]&lt;&gt;""),TabelCOA[[#This Row],[COA1]:[COA6]])</f>
        <v>Kas Tunai</v>
      </c>
      <c r="B98" s="3"/>
      <c r="C98" t="s">
        <v>241</v>
      </c>
      <c r="D98" t="s">
        <v>382</v>
      </c>
      <c r="E98" t="s">
        <v>94</v>
      </c>
      <c r="F98" s="5" t="s">
        <v>93</v>
      </c>
      <c r="I98" t="s">
        <v>195</v>
      </c>
      <c r="J98" s="18"/>
      <c r="M98" s="27" t="s">
        <v>321</v>
      </c>
      <c r="O98">
        <v>97</v>
      </c>
    </row>
    <row r="99" spans="1:15" x14ac:dyDescent="0.4">
      <c r="A99" t="str" cm="1">
        <f t="array" ref="A99">LOOKUP(2,1/(TabelCOA[[#This Row],[COA1]:[COA6]]&lt;&gt;""),TabelCOA[[#This Row],[COA1]:[COA6]])</f>
        <v>Tabungan Bank-0001</v>
      </c>
      <c r="B99" s="3"/>
      <c r="C99" t="s">
        <v>241</v>
      </c>
      <c r="D99" t="s">
        <v>382</v>
      </c>
      <c r="E99" t="s">
        <v>94</v>
      </c>
      <c r="F99" t="s">
        <v>29</v>
      </c>
      <c r="G99" t="s">
        <v>145</v>
      </c>
      <c r="H99" s="5" t="s">
        <v>223</v>
      </c>
      <c r="I99" t="s">
        <v>200</v>
      </c>
      <c r="J99" s="18"/>
      <c r="M99" s="27" t="s">
        <v>321</v>
      </c>
      <c r="O99">
        <v>98</v>
      </c>
    </row>
    <row r="100" spans="1:15" x14ac:dyDescent="0.4">
      <c r="A100" t="str" cm="1">
        <f t="array" ref="A100">LOOKUP(2,1/(TabelCOA[[#This Row],[COA1]:[COA6]]&lt;&gt;""),TabelCOA[[#This Row],[COA1]:[COA6]])</f>
        <v>Tabungan Bank-0002</v>
      </c>
      <c r="B100" s="3"/>
      <c r="C100" t="s">
        <v>241</v>
      </c>
      <c r="D100" t="s">
        <v>382</v>
      </c>
      <c r="E100" t="s">
        <v>94</v>
      </c>
      <c r="F100" t="s">
        <v>29</v>
      </c>
      <c r="G100" t="s">
        <v>145</v>
      </c>
      <c r="H100" s="5" t="s">
        <v>224</v>
      </c>
      <c r="I100" t="s">
        <v>195</v>
      </c>
      <c r="J100" s="18"/>
      <c r="M100" s="27" t="s">
        <v>321</v>
      </c>
      <c r="O100">
        <v>99</v>
      </c>
    </row>
    <row r="101" spans="1:15" x14ac:dyDescent="0.4">
      <c r="A101" t="str" cm="1">
        <f t="array" ref="A101">LOOKUP(2,1/(TabelCOA[[#This Row],[COA1]:[COA6]]&lt;&gt;""),TabelCOA[[#This Row],[COA1]:[COA6]])</f>
        <v>Tabungan Bank-0003</v>
      </c>
      <c r="B101" s="3"/>
      <c r="C101" t="s">
        <v>241</v>
      </c>
      <c r="D101" t="s">
        <v>382</v>
      </c>
      <c r="E101" t="s">
        <v>94</v>
      </c>
      <c r="F101" t="s">
        <v>29</v>
      </c>
      <c r="G101" t="s">
        <v>145</v>
      </c>
      <c r="H101" s="5" t="s">
        <v>225</v>
      </c>
      <c r="I101" t="s">
        <v>195</v>
      </c>
      <c r="J101" s="18"/>
      <c r="M101" s="27" t="s">
        <v>321</v>
      </c>
      <c r="O101">
        <v>100</v>
      </c>
    </row>
    <row r="102" spans="1:15" x14ac:dyDescent="0.4">
      <c r="A102" t="str" cm="1">
        <f t="array" ref="A102">LOOKUP(2,1/(TabelCOA[[#This Row],[COA1]:[COA6]]&lt;&gt;""),TabelCOA[[#This Row],[COA1]:[COA6]])</f>
        <v>Tabungan Bank-0004</v>
      </c>
      <c r="B102" s="3"/>
      <c r="C102" t="s">
        <v>241</v>
      </c>
      <c r="D102" t="s">
        <v>382</v>
      </c>
      <c r="E102" t="s">
        <v>94</v>
      </c>
      <c r="F102" t="s">
        <v>29</v>
      </c>
      <c r="G102" t="s">
        <v>145</v>
      </c>
      <c r="H102" s="5" t="s">
        <v>226</v>
      </c>
      <c r="I102" t="s">
        <v>200</v>
      </c>
      <c r="J102" s="18"/>
      <c r="M102" s="27" t="s">
        <v>321</v>
      </c>
      <c r="O102">
        <v>101</v>
      </c>
    </row>
    <row r="103" spans="1:15" x14ac:dyDescent="0.4">
      <c r="A103" t="str" cm="1">
        <f t="array" ref="A103">LOOKUP(2,1/(TabelCOA[[#This Row],[COA1]:[COA6]]&lt;&gt;""),TabelCOA[[#This Row],[COA1]:[COA6]])</f>
        <v>Tabungan Bank-0005</v>
      </c>
      <c r="B103" s="3"/>
      <c r="C103" t="s">
        <v>241</v>
      </c>
      <c r="D103" t="s">
        <v>382</v>
      </c>
      <c r="E103" t="s">
        <v>94</v>
      </c>
      <c r="F103" t="s">
        <v>29</v>
      </c>
      <c r="G103" t="s">
        <v>145</v>
      </c>
      <c r="H103" s="5" t="s">
        <v>227</v>
      </c>
      <c r="I103" t="s">
        <v>195</v>
      </c>
      <c r="J103" s="18"/>
      <c r="M103" s="27" t="s">
        <v>321</v>
      </c>
      <c r="O103">
        <v>102</v>
      </c>
    </row>
    <row r="104" spans="1:15" x14ac:dyDescent="0.4">
      <c r="A104" t="str" cm="1">
        <f t="array" ref="A104">LOOKUP(2,1/(TabelCOA[[#This Row],[COA1]:[COA6]]&lt;&gt;""),TabelCOA[[#This Row],[COA1]:[COA6]])</f>
        <v>Tabungan Bank-0006</v>
      </c>
      <c r="B104" s="3"/>
      <c r="C104" t="s">
        <v>241</v>
      </c>
      <c r="D104" t="s">
        <v>382</v>
      </c>
      <c r="E104" t="s">
        <v>94</v>
      </c>
      <c r="F104" t="s">
        <v>29</v>
      </c>
      <c r="G104" t="s">
        <v>145</v>
      </c>
      <c r="H104" s="5" t="s">
        <v>228</v>
      </c>
      <c r="I104" t="s">
        <v>195</v>
      </c>
      <c r="J104" s="18"/>
      <c r="M104" s="27" t="s">
        <v>321</v>
      </c>
      <c r="O104">
        <v>103</v>
      </c>
    </row>
    <row r="105" spans="1:15" x14ac:dyDescent="0.4">
      <c r="A105" t="str" cm="1">
        <f t="array" ref="A105">LOOKUP(2,1/(TabelCOA[[#This Row],[COA1]:[COA6]]&lt;&gt;""),TabelCOA[[#This Row],[COA1]:[COA6]])</f>
        <v>Tabungan Bank-0007</v>
      </c>
      <c r="B105" s="3"/>
      <c r="C105" t="s">
        <v>241</v>
      </c>
      <c r="D105" t="s">
        <v>382</v>
      </c>
      <c r="E105" t="s">
        <v>94</v>
      </c>
      <c r="F105" t="s">
        <v>29</v>
      </c>
      <c r="G105" t="s">
        <v>145</v>
      </c>
      <c r="H105" s="5" t="s">
        <v>229</v>
      </c>
      <c r="I105" t="s">
        <v>195</v>
      </c>
      <c r="J105" s="18"/>
      <c r="M105" s="27" t="s">
        <v>321</v>
      </c>
      <c r="O105">
        <v>104</v>
      </c>
    </row>
    <row r="106" spans="1:15" x14ac:dyDescent="0.4">
      <c r="A106" t="str" cm="1">
        <f t="array" ref="A106">LOOKUP(2,1/(TabelCOA[[#This Row],[COA1]:[COA6]]&lt;&gt;""),TabelCOA[[#This Row],[COA1]:[COA6]])</f>
        <v>Tabungan Bank-0008</v>
      </c>
      <c r="B106" s="3"/>
      <c r="C106" t="s">
        <v>241</v>
      </c>
      <c r="D106" t="s">
        <v>382</v>
      </c>
      <c r="E106" t="s">
        <v>94</v>
      </c>
      <c r="F106" t="s">
        <v>29</v>
      </c>
      <c r="G106" t="s">
        <v>145</v>
      </c>
      <c r="H106" s="5" t="s">
        <v>230</v>
      </c>
      <c r="I106" t="s">
        <v>200</v>
      </c>
      <c r="J106" s="18"/>
      <c r="M106" s="27" t="s">
        <v>321</v>
      </c>
      <c r="O106">
        <v>105</v>
      </c>
    </row>
    <row r="107" spans="1:15" x14ac:dyDescent="0.4">
      <c r="A107" t="str" cm="1">
        <f t="array" ref="A107">LOOKUP(2,1/(TabelCOA[[#This Row],[COA1]:[COA6]]&lt;&gt;""),TabelCOA[[#This Row],[COA1]:[COA6]])</f>
        <v>Giro Bank-0009</v>
      </c>
      <c r="B107" s="3"/>
      <c r="C107" t="s">
        <v>241</v>
      </c>
      <c r="D107" t="s">
        <v>382</v>
      </c>
      <c r="E107" t="s">
        <v>94</v>
      </c>
      <c r="F107" t="s">
        <v>29</v>
      </c>
      <c r="G107" t="s">
        <v>146</v>
      </c>
      <c r="H107" s="5" t="s">
        <v>231</v>
      </c>
      <c r="I107" t="s">
        <v>195</v>
      </c>
      <c r="J107" s="18"/>
      <c r="K107" t="s">
        <v>211</v>
      </c>
      <c r="L107" t="s">
        <v>212</v>
      </c>
      <c r="M107" s="27" t="s">
        <v>321</v>
      </c>
      <c r="O107">
        <v>106</v>
      </c>
    </row>
    <row r="108" spans="1:15" x14ac:dyDescent="0.4">
      <c r="A108" t="str" cm="1">
        <f t="array" ref="A108">LOOKUP(2,1/(TabelCOA[[#This Row],[COA1]:[COA6]]&lt;&gt;""),TabelCOA[[#This Row],[COA1]:[COA6]])</f>
        <v>Investasi Sukuk Tabungan</v>
      </c>
      <c r="B108" s="3"/>
      <c r="C108" t="s">
        <v>241</v>
      </c>
      <c r="D108" t="s">
        <v>382</v>
      </c>
      <c r="E108" t="s">
        <v>33</v>
      </c>
      <c r="F108" t="s">
        <v>95</v>
      </c>
      <c r="G108" t="s">
        <v>96</v>
      </c>
      <c r="I108" t="s">
        <v>196</v>
      </c>
      <c r="J108" s="18"/>
      <c r="K108" t="s">
        <v>210</v>
      </c>
      <c r="L108" t="s">
        <v>213</v>
      </c>
      <c r="M108" s="27"/>
      <c r="O108">
        <v>107</v>
      </c>
    </row>
    <row r="109" spans="1:15" x14ac:dyDescent="0.4">
      <c r="A109" t="str" cm="1">
        <f t="array" ref="A109">LOOKUP(2,1/(TabelCOA[[#This Row],[COA1]:[COA6]]&lt;&gt;""),TabelCOA[[#This Row],[COA1]:[COA6]])</f>
        <v>Investasi Sukuk Ritel</v>
      </c>
      <c r="B109" s="3"/>
      <c r="C109" t="s">
        <v>241</v>
      </c>
      <c r="D109" t="s">
        <v>382</v>
      </c>
      <c r="E109" t="s">
        <v>33</v>
      </c>
      <c r="F109" t="s">
        <v>95</v>
      </c>
      <c r="G109" t="s">
        <v>97</v>
      </c>
      <c r="I109" t="s">
        <v>196</v>
      </c>
      <c r="J109" s="18"/>
      <c r="K109" t="s">
        <v>210</v>
      </c>
      <c r="L109" t="s">
        <v>212</v>
      </c>
      <c r="M109" s="27"/>
      <c r="O109">
        <v>108</v>
      </c>
    </row>
    <row r="110" spans="1:15" x14ac:dyDescent="0.4">
      <c r="A110" t="str" cm="1">
        <f t="array" ref="A110">LOOKUP(2,1/(TabelCOA[[#This Row],[COA1]:[COA6]]&lt;&gt;""),TabelCOA[[#This Row],[COA1]:[COA6]])</f>
        <v>Investasi RDPT</v>
      </c>
      <c r="B110" s="3"/>
      <c r="C110" t="s">
        <v>241</v>
      </c>
      <c r="D110" t="s">
        <v>382</v>
      </c>
      <c r="E110" t="s">
        <v>33</v>
      </c>
      <c r="F110" t="s">
        <v>99</v>
      </c>
      <c r="G110" t="s">
        <v>98</v>
      </c>
      <c r="I110" t="s">
        <v>196</v>
      </c>
      <c r="J110" s="18"/>
      <c r="K110" t="s">
        <v>209</v>
      </c>
      <c r="L110" t="s">
        <v>213</v>
      </c>
      <c r="M110" s="27"/>
      <c r="O110">
        <v>109</v>
      </c>
    </row>
    <row r="111" spans="1:15" x14ac:dyDescent="0.4">
      <c r="A111" t="str" cm="1">
        <f t="array" ref="A111">LOOKUP(2,1/(TabelCOA[[#This Row],[COA1]:[COA6]]&lt;&gt;""),TabelCOA[[#This Row],[COA1]:[COA6]])</f>
        <v>Investasi RDPU</v>
      </c>
      <c r="B111" s="3"/>
      <c r="C111" t="s">
        <v>241</v>
      </c>
      <c r="D111" t="s">
        <v>382</v>
      </c>
      <c r="E111" t="s">
        <v>33</v>
      </c>
      <c r="F111" t="s">
        <v>99</v>
      </c>
      <c r="G111" t="s">
        <v>100</v>
      </c>
      <c r="I111" t="s">
        <v>195</v>
      </c>
      <c r="J111" s="18"/>
      <c r="K111" t="s">
        <v>211</v>
      </c>
      <c r="L111" t="s">
        <v>212</v>
      </c>
      <c r="M111" s="27"/>
      <c r="O111">
        <v>110</v>
      </c>
    </row>
    <row r="112" spans="1:15" x14ac:dyDescent="0.4">
      <c r="A112" t="str" cm="1">
        <f t="array" ref="A112">LOOKUP(2,1/(TabelCOA[[#This Row],[COA1]:[COA6]]&lt;&gt;""),TabelCOA[[#This Row],[COA1]:[COA6]])</f>
        <v>Investasi RDC</v>
      </c>
      <c r="B112" s="3"/>
      <c r="C112" t="s">
        <v>241</v>
      </c>
      <c r="D112" t="s">
        <v>382</v>
      </c>
      <c r="E112" t="s">
        <v>33</v>
      </c>
      <c r="F112" t="s">
        <v>99</v>
      </c>
      <c r="G112" t="s">
        <v>101</v>
      </c>
      <c r="I112" t="s">
        <v>196</v>
      </c>
      <c r="J112" s="18"/>
      <c r="K112" t="s">
        <v>209</v>
      </c>
      <c r="L112" t="s">
        <v>213</v>
      </c>
      <c r="M112" s="27"/>
      <c r="O112">
        <v>111</v>
      </c>
    </row>
    <row r="113" spans="1:15" x14ac:dyDescent="0.4">
      <c r="A113" t="str" cm="1">
        <f t="array" ref="A113">LOOKUP(2,1/(TabelCOA[[#This Row],[COA1]:[COA6]]&lt;&gt;""),TabelCOA[[#This Row],[COA1]:[COA6]])</f>
        <v>Investasi RDS</v>
      </c>
      <c r="B113" s="3"/>
      <c r="C113" t="s">
        <v>241</v>
      </c>
      <c r="D113" t="s">
        <v>382</v>
      </c>
      <c r="E113" t="s">
        <v>33</v>
      </c>
      <c r="F113" t="s">
        <v>99</v>
      </c>
      <c r="G113" t="s">
        <v>102</v>
      </c>
      <c r="I113" t="s">
        <v>196</v>
      </c>
      <c r="J113" s="18"/>
      <c r="K113" t="s">
        <v>209</v>
      </c>
      <c r="L113" t="s">
        <v>213</v>
      </c>
      <c r="M113" s="27"/>
      <c r="O113">
        <v>112</v>
      </c>
    </row>
    <row r="114" spans="1:15" x14ac:dyDescent="0.4">
      <c r="A114" t="str" cm="1">
        <f t="array" ref="A114">LOOKUP(2,1/(TabelCOA[[#This Row],[COA1]:[COA6]]&lt;&gt;""),TabelCOA[[#This Row],[COA1]:[COA6]])</f>
        <v>Investasi Deposito</v>
      </c>
      <c r="B114" s="3"/>
      <c r="C114" t="s">
        <v>241</v>
      </c>
      <c r="D114" t="s">
        <v>382</v>
      </c>
      <c r="E114" t="s">
        <v>33</v>
      </c>
      <c r="F114" t="s">
        <v>103</v>
      </c>
      <c r="I114" t="s">
        <v>196</v>
      </c>
      <c r="J114" s="18"/>
      <c r="K114" t="s">
        <v>211</v>
      </c>
      <c r="L114" t="s">
        <v>212</v>
      </c>
      <c r="M114" s="27"/>
      <c r="O114">
        <v>113</v>
      </c>
    </row>
    <row r="115" spans="1:15" x14ac:dyDescent="0.4">
      <c r="A115" t="str" cm="1">
        <f t="array" ref="A115">LOOKUP(2,1/(TabelCOA[[#This Row],[COA1]:[COA6]]&lt;&gt;""),TabelCOA[[#This Row],[COA1]:[COA6]])</f>
        <v>Investasi Saham</v>
      </c>
      <c r="B115" s="3"/>
      <c r="C115" t="s">
        <v>241</v>
      </c>
      <c r="D115" t="s">
        <v>382</v>
      </c>
      <c r="E115" t="s">
        <v>33</v>
      </c>
      <c r="F115" t="s">
        <v>104</v>
      </c>
      <c r="I115" t="s">
        <v>196</v>
      </c>
      <c r="J115" s="18"/>
      <c r="K115" t="s">
        <v>209</v>
      </c>
      <c r="L115" t="s">
        <v>214</v>
      </c>
      <c r="M115" s="27"/>
      <c r="O115">
        <v>114</v>
      </c>
    </row>
    <row r="116" spans="1:15" x14ac:dyDescent="0.4">
      <c r="A116" t="str" cm="1">
        <f t="array" ref="A116">LOOKUP(2,1/(TabelCOA[[#This Row],[COA1]:[COA6]]&lt;&gt;""),TabelCOA[[#This Row],[COA1]:[COA6]])</f>
        <v>Investasi P2P Lending</v>
      </c>
      <c r="B116" s="3"/>
      <c r="C116" t="s">
        <v>241</v>
      </c>
      <c r="D116" t="s">
        <v>382</v>
      </c>
      <c r="E116" t="s">
        <v>33</v>
      </c>
      <c r="F116" t="s">
        <v>105</v>
      </c>
      <c r="I116" t="s">
        <v>195</v>
      </c>
      <c r="J116" s="18"/>
      <c r="K116" t="s">
        <v>210</v>
      </c>
      <c r="L116" t="s">
        <v>214</v>
      </c>
      <c r="M116" s="27"/>
      <c r="O116">
        <v>115</v>
      </c>
    </row>
    <row r="117" spans="1:15" x14ac:dyDescent="0.4">
      <c r="A117" t="str" cm="1">
        <f t="array" ref="A117">LOOKUP(2,1/(TabelCOA[[#This Row],[COA1]:[COA6]]&lt;&gt;""),TabelCOA[[#This Row],[COA1]:[COA6]])</f>
        <v>Emas</v>
      </c>
      <c r="B117" s="3"/>
      <c r="C117" t="s">
        <v>241</v>
      </c>
      <c r="D117" t="s">
        <v>382</v>
      </c>
      <c r="E117" t="s">
        <v>106</v>
      </c>
      <c r="I117" t="s">
        <v>195</v>
      </c>
      <c r="J117" s="18"/>
      <c r="K117" t="s">
        <v>211</v>
      </c>
      <c r="L117" t="s">
        <v>212</v>
      </c>
      <c r="M117" s="27"/>
      <c r="O117">
        <v>116</v>
      </c>
    </row>
    <row r="118" spans="1:15" x14ac:dyDescent="0.4">
      <c r="A118" t="str" cm="1">
        <f t="array" ref="A118">LOOKUP(2,1/(TabelCOA[[#This Row],[COA1]:[COA6]]&lt;&gt;""),TabelCOA[[#This Row],[COA1]:[COA6]])</f>
        <v>Piutang Kantor</v>
      </c>
      <c r="B118" s="3"/>
      <c r="C118" t="s">
        <v>241</v>
      </c>
      <c r="D118" t="s">
        <v>382</v>
      </c>
      <c r="E118" t="s">
        <v>107</v>
      </c>
      <c r="F118" t="s">
        <v>122</v>
      </c>
      <c r="I118" t="s">
        <v>198</v>
      </c>
      <c r="J118" s="18"/>
      <c r="M118" s="27"/>
      <c r="O118">
        <v>117</v>
      </c>
    </row>
    <row r="119" spans="1:15" x14ac:dyDescent="0.4">
      <c r="A119" t="str" cm="1">
        <f t="array" ref="A119">LOOKUP(2,1/(TabelCOA[[#This Row],[COA1]:[COA6]]&lt;&gt;""),TabelCOA[[#This Row],[COA1]:[COA6]])</f>
        <v>Piutang Lain-Lain</v>
      </c>
      <c r="B119" s="3"/>
      <c r="C119" t="s">
        <v>241</v>
      </c>
      <c r="D119" t="s">
        <v>382</v>
      </c>
      <c r="E119" t="s">
        <v>107</v>
      </c>
      <c r="F119" t="s">
        <v>123</v>
      </c>
      <c r="I119" t="s">
        <v>198</v>
      </c>
      <c r="J119" s="18"/>
      <c r="M119" s="27"/>
      <c r="O119">
        <v>118</v>
      </c>
    </row>
    <row r="120" spans="1:15" x14ac:dyDescent="0.4">
      <c r="A120" t="str" cm="1">
        <f t="array" ref="A120">LOOKUP(2,1/(TabelCOA[[#This Row],[COA1]:[COA6]]&lt;&gt;""),TabelCOA[[#This Row],[COA1]:[COA6]])</f>
        <v>Investasi Unit Link</v>
      </c>
      <c r="B120" s="3"/>
      <c r="C120" t="s">
        <v>241</v>
      </c>
      <c r="D120" t="s">
        <v>383</v>
      </c>
      <c r="E120" t="s">
        <v>204</v>
      </c>
      <c r="I120" t="s">
        <v>205</v>
      </c>
      <c r="J120" s="18"/>
      <c r="K120" t="s">
        <v>209</v>
      </c>
      <c r="L120" t="s">
        <v>213</v>
      </c>
      <c r="M120" s="27"/>
      <c r="O120">
        <v>119</v>
      </c>
    </row>
    <row r="121" spans="1:15" x14ac:dyDescent="0.4">
      <c r="A121" t="str" cm="1">
        <f t="array" ref="A121">LOOKUP(2,1/(TabelCOA[[#This Row],[COA1]:[COA6]]&lt;&gt;""),TabelCOA[[#This Row],[COA1]:[COA6]])</f>
        <v>BPJS TK - JHT</v>
      </c>
      <c r="B121" s="3"/>
      <c r="C121" t="s">
        <v>241</v>
      </c>
      <c r="D121" t="s">
        <v>383</v>
      </c>
      <c r="E121" t="s">
        <v>108</v>
      </c>
      <c r="F121" t="s">
        <v>189</v>
      </c>
      <c r="I121" t="s">
        <v>197</v>
      </c>
      <c r="J121" s="18"/>
      <c r="M121" s="27"/>
      <c r="O121">
        <v>120</v>
      </c>
    </row>
    <row r="122" spans="1:15" x14ac:dyDescent="0.4">
      <c r="A122" t="str" cm="1">
        <f t="array" ref="A122">LOOKUP(2,1/(TabelCOA[[#This Row],[COA1]:[COA6]]&lt;&gt;""),TabelCOA[[#This Row],[COA1]:[COA6]])</f>
        <v>BPJS TK - JP</v>
      </c>
      <c r="B122" s="3"/>
      <c r="C122" t="s">
        <v>241</v>
      </c>
      <c r="D122" t="s">
        <v>383</v>
      </c>
      <c r="E122" t="s">
        <v>108</v>
      </c>
      <c r="F122" t="s">
        <v>188</v>
      </c>
      <c r="I122" t="s">
        <v>197</v>
      </c>
      <c r="J122" s="18"/>
      <c r="M122" s="27"/>
      <c r="O122">
        <v>121</v>
      </c>
    </row>
    <row r="123" spans="1:15" x14ac:dyDescent="0.4">
      <c r="A123" t="str" cm="1">
        <f t="array" ref="A123">LOOKUP(2,1/(TabelCOA[[#This Row],[COA1]:[COA6]]&lt;&gt;""),TabelCOA[[#This Row],[COA1]:[COA6]])</f>
        <v>DPLK Bank-0010</v>
      </c>
      <c r="B123" s="3"/>
      <c r="C123" t="s">
        <v>241</v>
      </c>
      <c r="D123" t="s">
        <v>383</v>
      </c>
      <c r="E123" t="s">
        <v>108</v>
      </c>
      <c r="F123" t="s">
        <v>232</v>
      </c>
      <c r="I123" t="s">
        <v>197</v>
      </c>
      <c r="J123" s="18"/>
      <c r="M123" s="27"/>
      <c r="O123">
        <v>122</v>
      </c>
    </row>
    <row r="124" spans="1:15" x14ac:dyDescent="0.4">
      <c r="A124" t="str" cm="1">
        <f t="array" ref="A124">LOOKUP(2,1/(TabelCOA[[#This Row],[COA1]:[COA6]]&lt;&gt;""),TabelCOA[[#This Row],[COA1]:[COA6]])</f>
        <v>Tanah dan Bangunan</v>
      </c>
      <c r="B124" s="3"/>
      <c r="C124" t="s">
        <v>241</v>
      </c>
      <c r="D124" t="s">
        <v>383</v>
      </c>
      <c r="E124" t="s">
        <v>109</v>
      </c>
      <c r="I124" t="s">
        <v>199</v>
      </c>
      <c r="J124" s="18"/>
      <c r="M124" s="27"/>
      <c r="O124">
        <v>123</v>
      </c>
    </row>
    <row r="125" spans="1:15" x14ac:dyDescent="0.4">
      <c r="A125" t="str" cm="1">
        <f t="array" ref="A125">LOOKUP(2,1/(TabelCOA[[#This Row],[COA1]:[COA6]]&lt;&gt;""),TabelCOA[[#This Row],[COA1]:[COA6]])</f>
        <v>Kendaraan</v>
      </c>
      <c r="B125" s="3"/>
      <c r="C125" t="s">
        <v>241</v>
      </c>
      <c r="D125" t="s">
        <v>383</v>
      </c>
      <c r="E125" t="s">
        <v>110</v>
      </c>
      <c r="I125" t="s">
        <v>199</v>
      </c>
      <c r="J125" s="18"/>
      <c r="M125" s="27"/>
      <c r="O125">
        <v>124</v>
      </c>
    </row>
    <row r="126" spans="1:15" x14ac:dyDescent="0.4">
      <c r="A126" t="str" cm="1">
        <f t="array" ref="A126">LOOKUP(2,1/(TabelCOA[[#This Row],[COA1]:[COA6]]&lt;&gt;""),TabelCOA[[#This Row],[COA1]:[COA6]])</f>
        <v>Merek Dagang</v>
      </c>
      <c r="B126" s="3"/>
      <c r="C126" t="s">
        <v>241</v>
      </c>
      <c r="D126" t="s">
        <v>383</v>
      </c>
      <c r="E126" t="s">
        <v>111</v>
      </c>
      <c r="I126" t="s">
        <v>199</v>
      </c>
      <c r="J126" s="18"/>
      <c r="M126" s="27"/>
      <c r="O126">
        <v>125</v>
      </c>
    </row>
    <row r="127" spans="1:15" x14ac:dyDescent="0.4">
      <c r="A127" t="str" cm="1">
        <f t="array" ref="A127">LOOKUP(2,1/(TabelCOA[[#This Row],[COA1]:[COA6]]&lt;&gt;""),TabelCOA[[#This Row],[COA1]:[COA6]])</f>
        <v>Aset Tidak Lancar Lainnya</v>
      </c>
      <c r="B127" s="3"/>
      <c r="C127" t="s">
        <v>241</v>
      </c>
      <c r="D127" t="s">
        <v>383</v>
      </c>
      <c r="E127" t="s">
        <v>386</v>
      </c>
      <c r="I127" t="s">
        <v>199</v>
      </c>
      <c r="J127" s="18"/>
      <c r="M127" s="27"/>
      <c r="O127">
        <v>126</v>
      </c>
    </row>
    <row r="128" spans="1:15" x14ac:dyDescent="0.4">
      <c r="A128" t="str" cm="1">
        <f t="array" ref="A128">LOOKUP(2,1/(TabelCOA[[#This Row],[COA1]:[COA6]]&lt;&gt;""),TabelCOA[[#This Row],[COA1]:[COA6]])</f>
        <v>Utang KK Bank-0001</v>
      </c>
      <c r="B128" s="3"/>
      <c r="C128" t="s">
        <v>242</v>
      </c>
      <c r="D128" t="s">
        <v>384</v>
      </c>
      <c r="E128" t="s">
        <v>112</v>
      </c>
      <c r="F128" t="s">
        <v>130</v>
      </c>
      <c r="G128" s="5" t="s">
        <v>233</v>
      </c>
      <c r="I128" t="s">
        <v>200</v>
      </c>
      <c r="J128" s="18"/>
      <c r="M128" s="27" t="s">
        <v>321</v>
      </c>
      <c r="O128">
        <v>127</v>
      </c>
    </row>
    <row r="129" spans="1:15" x14ac:dyDescent="0.4">
      <c r="A129" t="str" cm="1">
        <f t="array" ref="A129">LOOKUP(2,1/(TabelCOA[[#This Row],[COA1]:[COA6]]&lt;&gt;""),TabelCOA[[#This Row],[COA1]:[COA6]])</f>
        <v>Utang KK Bank-0002</v>
      </c>
      <c r="B129" s="3"/>
      <c r="C129" t="s">
        <v>242</v>
      </c>
      <c r="D129" t="s">
        <v>384</v>
      </c>
      <c r="E129" t="s">
        <v>112</v>
      </c>
      <c r="F129" t="s">
        <v>130</v>
      </c>
      <c r="G129" s="5" t="s">
        <v>234</v>
      </c>
      <c r="I129" t="s">
        <v>200</v>
      </c>
      <c r="J129" s="18"/>
      <c r="M129" s="27" t="s">
        <v>321</v>
      </c>
      <c r="O129">
        <v>128</v>
      </c>
    </row>
    <row r="130" spans="1:15" x14ac:dyDescent="0.4">
      <c r="A130" t="str" cm="1">
        <f t="array" ref="A130">LOOKUP(2,1/(TabelCOA[[#This Row],[COA1]:[COA6]]&lt;&gt;""),TabelCOA[[#This Row],[COA1]:[COA6]])</f>
        <v>Utang KK Bank-0003</v>
      </c>
      <c r="B130" s="3"/>
      <c r="C130" t="s">
        <v>242</v>
      </c>
      <c r="D130" t="s">
        <v>384</v>
      </c>
      <c r="E130" t="s">
        <v>112</v>
      </c>
      <c r="F130" t="s">
        <v>130</v>
      </c>
      <c r="G130" s="5" t="s">
        <v>235</v>
      </c>
      <c r="I130" t="s">
        <v>200</v>
      </c>
      <c r="J130" s="18"/>
      <c r="M130" s="27" t="s">
        <v>321</v>
      </c>
      <c r="O130">
        <v>129</v>
      </c>
    </row>
    <row r="131" spans="1:15" x14ac:dyDescent="0.4">
      <c r="A131" t="str" cm="1">
        <f t="array" ref="A131">LOOKUP(2,1/(TabelCOA[[#This Row],[COA1]:[COA6]]&lt;&gt;""),TabelCOA[[#This Row],[COA1]:[COA6]])</f>
        <v>Utang KK Bank-0004</v>
      </c>
      <c r="B131" s="3"/>
      <c r="C131" t="s">
        <v>242</v>
      </c>
      <c r="D131" t="s">
        <v>384</v>
      </c>
      <c r="E131" t="s">
        <v>112</v>
      </c>
      <c r="F131" t="s">
        <v>130</v>
      </c>
      <c r="G131" s="5" t="s">
        <v>236</v>
      </c>
      <c r="I131" t="s">
        <v>200</v>
      </c>
      <c r="J131" s="18"/>
      <c r="M131" s="27" t="s">
        <v>321</v>
      </c>
      <c r="O131">
        <v>130</v>
      </c>
    </row>
    <row r="132" spans="1:15" x14ac:dyDescent="0.4">
      <c r="A132" t="str" cm="1">
        <f t="array" ref="A132">LOOKUP(2,1/(TabelCOA[[#This Row],[COA1]:[COA6]]&lt;&gt;""),TabelCOA[[#This Row],[COA1]:[COA6]])</f>
        <v>Utang KK Bank-0005</v>
      </c>
      <c r="B132" s="3"/>
      <c r="C132" t="s">
        <v>242</v>
      </c>
      <c r="D132" t="s">
        <v>384</v>
      </c>
      <c r="E132" t="s">
        <v>112</v>
      </c>
      <c r="F132" t="s">
        <v>130</v>
      </c>
      <c r="G132" s="5" t="s">
        <v>237</v>
      </c>
      <c r="I132" t="s">
        <v>200</v>
      </c>
      <c r="J132" s="18"/>
      <c r="M132" s="27" t="s">
        <v>321</v>
      </c>
      <c r="O132">
        <v>131</v>
      </c>
    </row>
    <row r="133" spans="1:15" x14ac:dyDescent="0.4">
      <c r="A133" t="str" cm="1">
        <f t="array" ref="A133">LOOKUP(2,1/(TabelCOA[[#This Row],[COA1]:[COA6]]&lt;&gt;""),TabelCOA[[#This Row],[COA1]:[COA6]])</f>
        <v>Utang Konsumtif</v>
      </c>
      <c r="B133" s="3"/>
      <c r="C133" t="s">
        <v>242</v>
      </c>
      <c r="D133" t="s">
        <v>384</v>
      </c>
      <c r="E133" t="s">
        <v>112</v>
      </c>
      <c r="F133" t="s">
        <v>113</v>
      </c>
      <c r="I133" t="s">
        <v>200</v>
      </c>
      <c r="J133" s="18"/>
      <c r="M133" s="27"/>
      <c r="O133">
        <v>132</v>
      </c>
    </row>
    <row r="134" spans="1:15" x14ac:dyDescent="0.4">
      <c r="A134" t="str" cm="1">
        <f t="array" ref="A134">LOOKUP(2,1/(TabelCOA[[#This Row],[COA1]:[COA6]]&lt;&gt;""),TabelCOA[[#This Row],[COA1]:[COA6]])</f>
        <v>Utang Kantor</v>
      </c>
      <c r="B134" s="3"/>
      <c r="C134" t="s">
        <v>242</v>
      </c>
      <c r="D134" t="s">
        <v>384</v>
      </c>
      <c r="E134" t="s">
        <v>112</v>
      </c>
      <c r="F134" t="s">
        <v>385</v>
      </c>
      <c r="I134" t="s">
        <v>200</v>
      </c>
      <c r="J134" s="18"/>
      <c r="M134" s="27"/>
      <c r="O134">
        <v>133</v>
      </c>
    </row>
    <row r="135" spans="1:15" x14ac:dyDescent="0.4">
      <c r="A135" t="str" cm="1">
        <f t="array" ref="A135">LOOKUP(2,1/(TabelCOA[[#This Row],[COA1]:[COA6]]&lt;&gt;""),TabelCOA[[#This Row],[COA1]:[COA6]])</f>
        <v>Utang Lainnya</v>
      </c>
      <c r="B135" s="3"/>
      <c r="C135" t="s">
        <v>242</v>
      </c>
      <c r="D135" t="s">
        <v>384</v>
      </c>
      <c r="E135" t="s">
        <v>112</v>
      </c>
      <c r="F135" t="s">
        <v>114</v>
      </c>
      <c r="I135" t="s">
        <v>200</v>
      </c>
      <c r="J135" s="18"/>
      <c r="M135" s="27"/>
      <c r="O135">
        <v>134</v>
      </c>
    </row>
    <row r="136" spans="1:15" x14ac:dyDescent="0.4">
      <c r="A136" t="str" cm="1">
        <f t="array" ref="A136">LOOKUP(2,1/(TabelCOA[[#This Row],[COA1]:[COA6]]&lt;&gt;""),TabelCOA[[#This Row],[COA1]:[COA6]])</f>
        <v>Kas RT</v>
      </c>
      <c r="B136" s="3"/>
      <c r="C136" t="s">
        <v>242</v>
      </c>
      <c r="D136" t="s">
        <v>384</v>
      </c>
      <c r="E136" t="s">
        <v>115</v>
      </c>
      <c r="F136" t="s">
        <v>238</v>
      </c>
      <c r="I136" t="s">
        <v>441</v>
      </c>
      <c r="J136" s="18"/>
      <c r="M136" s="27"/>
      <c r="O136">
        <v>135</v>
      </c>
    </row>
    <row r="137" spans="1:15" x14ac:dyDescent="0.4">
      <c r="A137" t="str" cm="1">
        <f t="array" ref="A137">LOOKUP(2,1/(TabelCOA[[#This Row],[COA1]:[COA6]]&lt;&gt;""),TabelCOA[[#This Row],[COA1]:[COA6]])</f>
        <v>Kas DKM</v>
      </c>
      <c r="B137" s="3"/>
      <c r="C137" t="s">
        <v>242</v>
      </c>
      <c r="D137" t="s">
        <v>384</v>
      </c>
      <c r="E137" t="s">
        <v>115</v>
      </c>
      <c r="F137" t="s">
        <v>239</v>
      </c>
      <c r="I137" t="s">
        <v>441</v>
      </c>
      <c r="J137" s="18"/>
      <c r="M137" s="27"/>
      <c r="O137">
        <v>136</v>
      </c>
    </row>
    <row r="138" spans="1:15" x14ac:dyDescent="0.4">
      <c r="A138" t="str" cm="1">
        <f t="array" ref="A138">LOOKUP(2,1/(TabelCOA[[#This Row],[COA1]:[COA6]]&lt;&gt;""),TabelCOA[[#This Row],[COA1]:[COA6]])</f>
        <v>Kas PKK</v>
      </c>
      <c r="B138" s="3"/>
      <c r="C138" t="s">
        <v>242</v>
      </c>
      <c r="D138" t="s">
        <v>384</v>
      </c>
      <c r="E138" t="s">
        <v>115</v>
      </c>
      <c r="F138" t="s">
        <v>240</v>
      </c>
      <c r="I138" t="s">
        <v>441</v>
      </c>
      <c r="J138" s="18"/>
      <c r="M138" s="27"/>
      <c r="O138">
        <v>137</v>
      </c>
    </row>
    <row r="139" spans="1:15" x14ac:dyDescent="0.4">
      <c r="A139" t="str" cm="1">
        <f t="array" ref="A139">LOOKUP(2,1/(TabelCOA[[#This Row],[COA1]:[COA6]]&lt;&gt;""),TabelCOA[[#This Row],[COA1]:[COA6]])</f>
        <v>Modal Awal</v>
      </c>
      <c r="B139" s="3"/>
      <c r="C139" t="s">
        <v>150</v>
      </c>
      <c r="D139" t="s">
        <v>151</v>
      </c>
      <c r="J139" s="18"/>
      <c r="M139" s="27"/>
      <c r="O139">
        <v>138</v>
      </c>
    </row>
  </sheetData>
  <phoneticPr fontId="2" type="noConversion"/>
  <conditionalFormatting sqref="A2:A139">
    <cfRule type="duplicateValues" dxfId="40" priority="17697"/>
  </conditionalFormatting>
  <conditionalFormatting sqref="A140:A1048576 O2:P139">
    <cfRule type="duplicateValues" dxfId="39" priority="9707"/>
  </conditionalFormatting>
  <conditionalFormatting sqref="B2:B139">
    <cfRule type="duplicateValues" dxfId="38" priority="17699"/>
  </conditionalFormatting>
  <conditionalFormatting sqref="C2:C139">
    <cfRule type="containsText" dxfId="37" priority="27" operator="containsText" text="Liabilitas">
      <formula>NOT(ISERROR(SEARCH("Liabilitas",C2)))</formula>
    </cfRule>
    <cfRule type="containsText" dxfId="36" priority="28" operator="containsText" text="Aset">
      <formula>NOT(ISERROR(SEARCH("Aset",C2)))</formula>
    </cfRule>
    <cfRule type="containsText" dxfId="35" priority="29" operator="containsText" text="Pengeluaran">
      <formula>NOT(ISERROR(SEARCH("Pengeluaran",C2)))</formula>
    </cfRule>
    <cfRule type="containsText" dxfId="34" priority="30" operator="containsText" text="Pendapatan">
      <formula>NOT(ISERROR(SEARCH("Pendapatan",C2)))</formula>
    </cfRule>
  </conditionalFormatting>
  <conditionalFormatting sqref="D2:D139">
    <cfRule type="duplicateValues" dxfId="33" priority="17701"/>
  </conditionalFormatting>
  <conditionalFormatting sqref="E2:E139">
    <cfRule type="duplicateValues" dxfId="32" priority="17703"/>
  </conditionalFormatting>
  <conditionalFormatting sqref="F2:F46 F48:F139">
    <cfRule type="duplicateValues" dxfId="31" priority="17705"/>
  </conditionalFormatting>
  <conditionalFormatting sqref="F47">
    <cfRule type="duplicateValues" dxfId="30" priority="2"/>
  </conditionalFormatting>
  <conditionalFormatting sqref="F140:F1048576">
    <cfRule type="duplicateValues" dxfId="29" priority="45"/>
  </conditionalFormatting>
  <conditionalFormatting sqref="G2:G139">
    <cfRule type="duplicateValues" dxfId="28" priority="17708"/>
  </conditionalFormatting>
  <conditionalFormatting sqref="G140:G1048576">
    <cfRule type="duplicateValues" dxfId="27" priority="44"/>
  </conditionalFormatting>
  <conditionalFormatting sqref="H2:H139">
    <cfRule type="duplicateValues" dxfId="26" priority="17710"/>
  </conditionalFormatting>
  <conditionalFormatting sqref="H140:N1048576">
    <cfRule type="duplicateValues" dxfId="25" priority="17586"/>
  </conditionalFormatting>
  <conditionalFormatting sqref="J30:J97">
    <cfRule type="colorScale" priority="177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9">
    <cfRule type="colorScale" priority="17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BD9B-937A-44F3-A94B-76AE759A1628}">
  <sheetPr codeName="Lembar22"/>
  <dimension ref="A2:B10"/>
  <sheetViews>
    <sheetView workbookViewId="0">
      <selection activeCell="E14" sqref="E14"/>
    </sheetView>
  </sheetViews>
  <sheetFormatPr defaultRowHeight="14.6" x14ac:dyDescent="0.4"/>
  <cols>
    <col min="1" max="1" width="15.921875" bestFit="1" customWidth="1"/>
    <col min="2" max="2" width="29.4609375" bestFit="1" customWidth="1"/>
    <col min="3" max="3" width="14.69140625" bestFit="1" customWidth="1"/>
    <col min="4" max="4" width="15.84375" bestFit="1" customWidth="1"/>
    <col min="5" max="6" width="14.69140625" bestFit="1" customWidth="1"/>
    <col min="7" max="7" width="15.84375" bestFit="1" customWidth="1"/>
  </cols>
  <sheetData>
    <row r="2" spans="1:2" x14ac:dyDescent="0.4">
      <c r="A2" s="6" t="s">
        <v>13</v>
      </c>
      <c r="B2" t="s">
        <v>155</v>
      </c>
    </row>
    <row r="4" spans="1:2" x14ac:dyDescent="0.4">
      <c r="A4" s="6" t="s">
        <v>124</v>
      </c>
      <c r="B4" t="s">
        <v>129</v>
      </c>
    </row>
    <row r="5" spans="1:2" x14ac:dyDescent="0.4">
      <c r="A5" s="19">
        <v>2023</v>
      </c>
      <c r="B5" s="8"/>
    </row>
    <row r="6" spans="1:2" x14ac:dyDescent="0.4">
      <c r="A6" s="9" t="s">
        <v>284</v>
      </c>
      <c r="B6" s="8">
        <v>841800</v>
      </c>
    </row>
    <row r="7" spans="1:2" x14ac:dyDescent="0.4">
      <c r="A7" s="9" t="s">
        <v>285</v>
      </c>
      <c r="B7" s="8">
        <v>252300</v>
      </c>
    </row>
    <row r="8" spans="1:2" x14ac:dyDescent="0.4">
      <c r="A8" s="9" t="s">
        <v>178</v>
      </c>
      <c r="B8" s="8">
        <v>2113571</v>
      </c>
    </row>
    <row r="9" spans="1:2" x14ac:dyDescent="0.4">
      <c r="A9" s="9" t="s">
        <v>203</v>
      </c>
      <c r="B9" s="8">
        <v>3392650</v>
      </c>
    </row>
    <row r="10" spans="1:2" x14ac:dyDescent="0.4">
      <c r="A10" s="20" t="s">
        <v>125</v>
      </c>
      <c r="B10" s="8">
        <v>6600321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6F4-3305-4007-8A4D-45E4EEEECD5B}">
  <sheetPr codeName="Lembar23"/>
  <dimension ref="A1:E20"/>
  <sheetViews>
    <sheetView workbookViewId="0">
      <pane xSplit="1" ySplit="8" topLeftCell="B9" activePane="bottomRight" state="frozen"/>
      <selection activeCell="C29" sqref="C29"/>
      <selection pane="topRight" activeCell="C29" sqref="C29"/>
      <selection pane="bottomLeft" activeCell="C29" sqref="C29"/>
      <selection pane="bottomRight" activeCell="H18" sqref="H18"/>
    </sheetView>
  </sheetViews>
  <sheetFormatPr defaultRowHeight="14.6" x14ac:dyDescent="0.4"/>
  <cols>
    <col min="1" max="1" width="29.4609375" bestFit="1" customWidth="1"/>
    <col min="2" max="2" width="16.4609375" bestFit="1" customWidth="1"/>
    <col min="3" max="4" width="12.61328125" bestFit="1" customWidth="1"/>
    <col min="5" max="5" width="11.07421875" bestFit="1" customWidth="1"/>
    <col min="6" max="7" width="12.61328125" bestFit="1" customWidth="1"/>
    <col min="8" max="8" width="13.69140625" bestFit="1" customWidth="1"/>
    <col min="9" max="9" width="12.61328125" bestFit="1" customWidth="1"/>
    <col min="10" max="10" width="13.69140625" bestFit="1" customWidth="1"/>
    <col min="11" max="13" width="12.61328125" bestFit="1" customWidth="1"/>
    <col min="14" max="14" width="13.69140625" bestFit="1" customWidth="1"/>
    <col min="15" max="16" width="12.61328125" bestFit="1" customWidth="1"/>
    <col min="17" max="19" width="13.69140625" bestFit="1" customWidth="1"/>
    <col min="20" max="23" width="12.61328125" bestFit="1" customWidth="1"/>
    <col min="24" max="24" width="11.07421875" bestFit="1" customWidth="1"/>
    <col min="25" max="25" width="29.3046875" bestFit="1" customWidth="1"/>
    <col min="26" max="26" width="25.3046875" bestFit="1" customWidth="1"/>
    <col min="27" max="27" width="29.3046875" bestFit="1" customWidth="1"/>
    <col min="28" max="28" width="25.3046875" bestFit="1" customWidth="1"/>
    <col min="29" max="29" width="29.3046875" bestFit="1" customWidth="1"/>
    <col min="30" max="30" width="25.3046875" bestFit="1" customWidth="1"/>
    <col min="31" max="31" width="29.3046875" bestFit="1" customWidth="1"/>
    <col min="32" max="32" width="25.3046875" bestFit="1" customWidth="1"/>
    <col min="33" max="33" width="29.3046875" bestFit="1" customWidth="1"/>
    <col min="34" max="34" width="25.3046875" bestFit="1" customWidth="1"/>
    <col min="35" max="35" width="29.3046875" bestFit="1" customWidth="1"/>
    <col min="36" max="36" width="25.3046875" bestFit="1" customWidth="1"/>
    <col min="37" max="37" width="29.3046875" bestFit="1" customWidth="1"/>
    <col min="38" max="38" width="25.3046875" bestFit="1" customWidth="1"/>
    <col min="39" max="39" width="29.3046875" bestFit="1" customWidth="1"/>
    <col min="40" max="40" width="25.3046875" bestFit="1" customWidth="1"/>
    <col min="41" max="41" width="29.3046875" bestFit="1" customWidth="1"/>
  </cols>
  <sheetData>
    <row r="1" spans="1:5" x14ac:dyDescent="0.4">
      <c r="A1" s="6" t="s">
        <v>127</v>
      </c>
      <c r="B1" t="s">
        <v>155</v>
      </c>
    </row>
    <row r="2" spans="1:5" x14ac:dyDescent="0.4">
      <c r="A2" s="6" t="s">
        <v>13</v>
      </c>
      <c r="B2" t="s">
        <v>140</v>
      </c>
    </row>
    <row r="3" spans="1:5" x14ac:dyDescent="0.4">
      <c r="A3" s="6" t="s">
        <v>14</v>
      </c>
      <c r="B3" t="s">
        <v>140</v>
      </c>
    </row>
    <row r="4" spans="1:5" x14ac:dyDescent="0.4">
      <c r="A4" s="6" t="s">
        <v>15</v>
      </c>
      <c r="B4" t="s">
        <v>140</v>
      </c>
    </row>
    <row r="5" spans="1:5" x14ac:dyDescent="0.4">
      <c r="A5" s="6" t="s">
        <v>16</v>
      </c>
      <c r="B5" t="s">
        <v>140</v>
      </c>
    </row>
    <row r="6" spans="1:5" x14ac:dyDescent="0.4">
      <c r="A6" s="6" t="s">
        <v>162</v>
      </c>
      <c r="B6" t="s">
        <v>140</v>
      </c>
    </row>
    <row r="8" spans="1:5" x14ac:dyDescent="0.4">
      <c r="A8" s="6" t="s">
        <v>129</v>
      </c>
      <c r="B8" s="6" t="s">
        <v>126</v>
      </c>
    </row>
    <row r="9" spans="1:5" x14ac:dyDescent="0.4">
      <c r="B9">
        <v>2023</v>
      </c>
    </row>
    <row r="10" spans="1:5" x14ac:dyDescent="0.4">
      <c r="A10" s="6" t="s">
        <v>124</v>
      </c>
      <c r="B10">
        <v>1</v>
      </c>
      <c r="C10">
        <v>2</v>
      </c>
      <c r="D10">
        <v>3</v>
      </c>
      <c r="E10">
        <v>4</v>
      </c>
    </row>
    <row r="11" spans="1:5" x14ac:dyDescent="0.4">
      <c r="A11" s="7">
        <v>1</v>
      </c>
      <c r="B11" s="8">
        <v>0</v>
      </c>
      <c r="C11" s="8">
        <v>0</v>
      </c>
      <c r="D11" s="8">
        <v>0</v>
      </c>
      <c r="E11" s="8">
        <v>0</v>
      </c>
    </row>
    <row r="12" spans="1:5" x14ac:dyDescent="0.4">
      <c r="A12" s="7">
        <v>2</v>
      </c>
      <c r="B12" s="8">
        <v>0</v>
      </c>
      <c r="C12" s="8">
        <v>0</v>
      </c>
      <c r="D12" s="8">
        <v>0</v>
      </c>
      <c r="E12" s="8">
        <v>-50000</v>
      </c>
    </row>
    <row r="13" spans="1:5" x14ac:dyDescent="0.4">
      <c r="A13" s="7">
        <v>3</v>
      </c>
      <c r="B13" s="8">
        <v>-250000</v>
      </c>
      <c r="C13" s="8">
        <v>-250000</v>
      </c>
      <c r="D13" s="8">
        <v>-250000</v>
      </c>
      <c r="E13" s="8">
        <v>-300000</v>
      </c>
    </row>
    <row r="14" spans="1:5" x14ac:dyDescent="0.4">
      <c r="A14" s="7">
        <v>6</v>
      </c>
      <c r="B14" s="8">
        <v>-250000</v>
      </c>
      <c r="C14" s="8">
        <v>-250000</v>
      </c>
      <c r="D14" s="8">
        <v>-250000</v>
      </c>
      <c r="E14" s="8">
        <v>-320000</v>
      </c>
    </row>
    <row r="15" spans="1:5" x14ac:dyDescent="0.4">
      <c r="A15" s="7">
        <v>7</v>
      </c>
      <c r="B15" s="8">
        <v>0</v>
      </c>
      <c r="C15" s="8">
        <v>280000</v>
      </c>
      <c r="D15" s="8">
        <v>1380000</v>
      </c>
      <c r="E15" s="8">
        <v>280000</v>
      </c>
    </row>
    <row r="16" spans="1:5" x14ac:dyDescent="0.4">
      <c r="A16" s="7">
        <v>15</v>
      </c>
      <c r="B16" s="8">
        <v>0</v>
      </c>
      <c r="C16" s="8">
        <v>-820000</v>
      </c>
      <c r="D16" s="8">
        <v>1380000</v>
      </c>
      <c r="E16" s="8">
        <v>280000</v>
      </c>
    </row>
    <row r="17" spans="1:5" x14ac:dyDescent="0.4">
      <c r="A17" s="7">
        <v>19</v>
      </c>
      <c r="B17" s="8">
        <v>-250000</v>
      </c>
      <c r="C17" s="8">
        <v>-1070000</v>
      </c>
      <c r="D17" s="8">
        <v>1130000</v>
      </c>
      <c r="E17" s="8">
        <v>30000</v>
      </c>
    </row>
    <row r="18" spans="1:5" x14ac:dyDescent="0.4">
      <c r="A18" s="7">
        <v>28</v>
      </c>
      <c r="B18" s="8">
        <v>-250000</v>
      </c>
      <c r="C18" s="8">
        <v>-1100000</v>
      </c>
      <c r="D18" s="8">
        <v>1130000</v>
      </c>
      <c r="E18" s="8">
        <v>30000</v>
      </c>
    </row>
    <row r="19" spans="1:5" x14ac:dyDescent="0.4">
      <c r="A19" s="7">
        <v>31</v>
      </c>
      <c r="B19" s="8">
        <v>-280000</v>
      </c>
      <c r="C19" s="8">
        <v>-1100000</v>
      </c>
      <c r="D19" s="8">
        <v>1100000</v>
      </c>
      <c r="E19" s="8">
        <v>30000</v>
      </c>
    </row>
    <row r="20" spans="1:5" x14ac:dyDescent="0.4">
      <c r="A20" s="7" t="s">
        <v>125</v>
      </c>
    </row>
  </sheetData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F907-FE2D-46BA-8847-662A4FFD4CBF}">
  <sheetPr codeName="Lembar24"/>
  <dimension ref="A4:F35"/>
  <sheetViews>
    <sheetView workbookViewId="0">
      <pane xSplit="1" ySplit="7" topLeftCell="B8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17" bestFit="1" customWidth="1"/>
    <col min="2" max="2" width="16.4609375" bestFit="1" customWidth="1"/>
    <col min="3" max="5" width="12.61328125" bestFit="1" customWidth="1"/>
    <col min="6" max="14" width="13.69140625" bestFit="1" customWidth="1"/>
    <col min="15" max="15" width="14.69140625" bestFit="1" customWidth="1"/>
    <col min="16" max="19" width="13.69140625" bestFit="1" customWidth="1"/>
    <col min="20" max="21" width="12.53515625" bestFit="1" customWidth="1"/>
    <col min="22" max="22" width="14.69140625" bestFit="1" customWidth="1"/>
    <col min="23" max="37" width="13.69140625" bestFit="1" customWidth="1"/>
    <col min="38" max="41" width="12.53515625" bestFit="1" customWidth="1"/>
    <col min="42" max="42" width="14.69140625" bestFit="1" customWidth="1"/>
  </cols>
  <sheetData>
    <row r="4" spans="1:6" x14ac:dyDescent="0.4">
      <c r="A4" s="6" t="s">
        <v>0</v>
      </c>
      <c r="B4" t="s">
        <v>140</v>
      </c>
    </row>
    <row r="5" spans="1:6" x14ac:dyDescent="0.4">
      <c r="A5" s="6" t="s">
        <v>13</v>
      </c>
      <c r="B5" t="s">
        <v>155</v>
      </c>
    </row>
    <row r="7" spans="1:6" ht="29.15" x14ac:dyDescent="0.4">
      <c r="A7" s="11" t="s">
        <v>129</v>
      </c>
      <c r="B7" s="6" t="s">
        <v>126</v>
      </c>
      <c r="C7" s="10"/>
      <c r="D7" s="10"/>
      <c r="E7" s="10"/>
      <c r="F7" s="10"/>
    </row>
    <row r="8" spans="1:6" ht="29.15" x14ac:dyDescent="0.4">
      <c r="A8" s="11" t="s">
        <v>124</v>
      </c>
      <c r="B8" t="s">
        <v>284</v>
      </c>
      <c r="C8" t="s">
        <v>285</v>
      </c>
      <c r="D8" t="s">
        <v>178</v>
      </c>
      <c r="E8" t="s">
        <v>203</v>
      </c>
      <c r="F8" s="10" t="s">
        <v>125</v>
      </c>
    </row>
    <row r="9" spans="1:6" x14ac:dyDescent="0.4">
      <c r="A9" s="7">
        <v>1</v>
      </c>
      <c r="B9" s="8">
        <v>0</v>
      </c>
      <c r="C9" s="8">
        <v>-30000</v>
      </c>
      <c r="D9" s="8">
        <v>-40000</v>
      </c>
      <c r="E9" s="8">
        <v>-68350</v>
      </c>
      <c r="F9" s="8">
        <v>-138350</v>
      </c>
    </row>
    <row r="10" spans="1:6" x14ac:dyDescent="0.4">
      <c r="A10" s="7">
        <v>2</v>
      </c>
      <c r="B10" s="8">
        <v>-27500</v>
      </c>
      <c r="C10" s="8">
        <v>-30000</v>
      </c>
      <c r="D10" s="8">
        <v>-40000</v>
      </c>
      <c r="E10" s="8">
        <v>-252350</v>
      </c>
      <c r="F10" s="8">
        <v>-349850</v>
      </c>
    </row>
    <row r="11" spans="1:6" x14ac:dyDescent="0.4">
      <c r="A11" s="7">
        <v>3</v>
      </c>
      <c r="B11" s="8">
        <v>-277500</v>
      </c>
      <c r="C11" s="8">
        <v>-280000</v>
      </c>
      <c r="D11" s="8">
        <v>-290000</v>
      </c>
      <c r="E11" s="8">
        <v>-802350</v>
      </c>
      <c r="F11" s="8">
        <v>-1649850</v>
      </c>
    </row>
    <row r="12" spans="1:6" x14ac:dyDescent="0.4">
      <c r="A12" s="7">
        <v>4</v>
      </c>
      <c r="B12" s="8">
        <v>-277500</v>
      </c>
      <c r="C12" s="8">
        <v>-280000</v>
      </c>
      <c r="D12" s="8">
        <v>-590000</v>
      </c>
      <c r="E12" s="8">
        <v>-802350</v>
      </c>
      <c r="F12" s="8">
        <v>-1949850</v>
      </c>
    </row>
    <row r="13" spans="1:6" x14ac:dyDescent="0.4">
      <c r="A13" s="7">
        <v>5</v>
      </c>
      <c r="B13" s="8">
        <v>-377500</v>
      </c>
      <c r="C13" s="8">
        <v>-440000</v>
      </c>
      <c r="D13" s="8">
        <v>-690000</v>
      </c>
      <c r="E13" s="8">
        <v>-902350</v>
      </c>
      <c r="F13" s="8">
        <v>-2409850</v>
      </c>
    </row>
    <row r="14" spans="1:6" x14ac:dyDescent="0.4">
      <c r="A14" s="7">
        <v>6</v>
      </c>
      <c r="B14" s="8">
        <v>-837500</v>
      </c>
      <c r="C14" s="8">
        <v>-110000</v>
      </c>
      <c r="D14" s="8">
        <v>-710000</v>
      </c>
      <c r="E14" s="8">
        <v>3792650</v>
      </c>
      <c r="F14" s="8">
        <v>2135150</v>
      </c>
    </row>
    <row r="15" spans="1:6" x14ac:dyDescent="0.4">
      <c r="A15" s="7">
        <v>7</v>
      </c>
      <c r="B15" s="8">
        <v>-897500</v>
      </c>
      <c r="C15" s="8">
        <v>-110000</v>
      </c>
      <c r="D15" s="8">
        <v>-710000</v>
      </c>
      <c r="E15" s="8">
        <v>3762650</v>
      </c>
      <c r="F15" s="8">
        <v>2045150</v>
      </c>
    </row>
    <row r="16" spans="1:6" x14ac:dyDescent="0.4">
      <c r="A16" s="7">
        <v>8</v>
      </c>
      <c r="B16" s="8">
        <v>-957500</v>
      </c>
      <c r="C16" s="8">
        <v>-115500</v>
      </c>
      <c r="D16" s="8">
        <v>-715500</v>
      </c>
      <c r="E16" s="8">
        <v>3662650</v>
      </c>
      <c r="F16" s="8">
        <v>1874150</v>
      </c>
    </row>
    <row r="17" spans="1:6" x14ac:dyDescent="0.4">
      <c r="A17" s="7">
        <v>9</v>
      </c>
      <c r="B17" s="8">
        <v>-957500</v>
      </c>
      <c r="C17" s="8">
        <v>-115500</v>
      </c>
      <c r="D17" s="8">
        <v>-580700</v>
      </c>
      <c r="E17" s="8">
        <v>3642650</v>
      </c>
      <c r="F17" s="8">
        <v>1988950</v>
      </c>
    </row>
    <row r="18" spans="1:6" x14ac:dyDescent="0.4">
      <c r="A18" s="7">
        <v>10</v>
      </c>
      <c r="B18" s="8">
        <v>-957500</v>
      </c>
      <c r="C18" s="8">
        <v>-115500</v>
      </c>
      <c r="D18" s="8">
        <v>-368700</v>
      </c>
      <c r="E18" s="8">
        <v>3642650</v>
      </c>
      <c r="F18" s="8">
        <v>2200950</v>
      </c>
    </row>
    <row r="19" spans="1:6" x14ac:dyDescent="0.4">
      <c r="A19" s="7">
        <v>11</v>
      </c>
      <c r="B19" s="8">
        <v>-957500</v>
      </c>
      <c r="C19" s="8">
        <v>-115500</v>
      </c>
      <c r="D19" s="8">
        <v>-479700</v>
      </c>
      <c r="E19" s="8">
        <v>3642650</v>
      </c>
      <c r="F19" s="8">
        <v>2089950</v>
      </c>
    </row>
    <row r="20" spans="1:6" x14ac:dyDescent="0.4">
      <c r="A20" s="7">
        <v>12</v>
      </c>
      <c r="B20" s="8">
        <v>-957500</v>
      </c>
      <c r="C20" s="8">
        <v>-115500</v>
      </c>
      <c r="D20" s="8">
        <v>1020300</v>
      </c>
      <c r="E20" s="8">
        <v>3642650</v>
      </c>
      <c r="F20" s="8">
        <v>3589950</v>
      </c>
    </row>
    <row r="21" spans="1:6" x14ac:dyDescent="0.4">
      <c r="A21" s="7">
        <v>13</v>
      </c>
      <c r="B21" s="8">
        <v>-957500</v>
      </c>
      <c r="C21" s="8">
        <v>-115500</v>
      </c>
      <c r="D21" s="8">
        <v>1001300</v>
      </c>
      <c r="E21" s="8">
        <v>3642650</v>
      </c>
      <c r="F21" s="8">
        <v>3570950</v>
      </c>
    </row>
    <row r="22" spans="1:6" x14ac:dyDescent="0.4">
      <c r="A22" s="7">
        <v>15</v>
      </c>
      <c r="B22" s="8">
        <v>-957500</v>
      </c>
      <c r="C22" s="8">
        <v>-715500</v>
      </c>
      <c r="D22" s="8">
        <v>1084271</v>
      </c>
      <c r="E22" s="8">
        <v>3642650</v>
      </c>
      <c r="F22" s="8">
        <v>3053921</v>
      </c>
    </row>
    <row r="23" spans="1:6" x14ac:dyDescent="0.4">
      <c r="A23" s="7">
        <v>17</v>
      </c>
      <c r="B23" s="8">
        <v>-972500</v>
      </c>
      <c r="C23" s="8">
        <v>-715500</v>
      </c>
      <c r="D23" s="8">
        <v>1204271</v>
      </c>
      <c r="E23" s="8">
        <v>3642650</v>
      </c>
      <c r="F23" s="8">
        <v>3158921</v>
      </c>
    </row>
    <row r="24" spans="1:6" x14ac:dyDescent="0.4">
      <c r="A24" s="7">
        <v>19</v>
      </c>
      <c r="B24" s="8">
        <v>-1252500</v>
      </c>
      <c r="C24" s="8">
        <v>-980500</v>
      </c>
      <c r="D24" s="8">
        <v>954271</v>
      </c>
      <c r="E24" s="8">
        <v>3392650</v>
      </c>
      <c r="F24" s="8">
        <v>2113921</v>
      </c>
    </row>
    <row r="25" spans="1:6" x14ac:dyDescent="0.4">
      <c r="A25" s="7">
        <v>20</v>
      </c>
      <c r="B25" s="8">
        <v>-952500</v>
      </c>
      <c r="C25" s="8">
        <v>-980500</v>
      </c>
      <c r="D25" s="8">
        <v>569271</v>
      </c>
      <c r="E25" s="8">
        <v>3392650</v>
      </c>
      <c r="F25" s="8">
        <v>2028921</v>
      </c>
    </row>
    <row r="26" spans="1:6" x14ac:dyDescent="0.4">
      <c r="A26" s="7">
        <v>23</v>
      </c>
      <c r="B26" s="8">
        <v>-952500</v>
      </c>
      <c r="C26" s="8">
        <v>-980500</v>
      </c>
      <c r="D26" s="8">
        <v>459271</v>
      </c>
      <c r="E26" s="8">
        <v>3392650</v>
      </c>
      <c r="F26" s="8">
        <v>1918921</v>
      </c>
    </row>
    <row r="27" spans="1:6" x14ac:dyDescent="0.4">
      <c r="A27" s="7">
        <v>24</v>
      </c>
      <c r="B27" s="8">
        <v>-952500</v>
      </c>
      <c r="C27" s="8">
        <v>4319500</v>
      </c>
      <c r="D27" s="8">
        <v>5459271</v>
      </c>
      <c r="E27" s="8">
        <v>3392650</v>
      </c>
      <c r="F27" s="8">
        <v>12218921</v>
      </c>
    </row>
    <row r="28" spans="1:6" x14ac:dyDescent="0.4">
      <c r="A28" s="7">
        <v>25</v>
      </c>
      <c r="B28" s="8">
        <v>4047500</v>
      </c>
      <c r="C28" s="8">
        <v>3769500</v>
      </c>
      <c r="D28" s="8">
        <v>4378271</v>
      </c>
      <c r="E28" s="8">
        <v>3392650</v>
      </c>
      <c r="F28" s="8">
        <v>15587921</v>
      </c>
    </row>
    <row r="29" spans="1:6" x14ac:dyDescent="0.4">
      <c r="A29" s="7">
        <v>26</v>
      </c>
      <c r="B29" s="8">
        <v>597500</v>
      </c>
      <c r="C29" s="8">
        <v>1394500</v>
      </c>
      <c r="D29" s="8">
        <v>1928271</v>
      </c>
      <c r="E29" s="8">
        <v>3392650</v>
      </c>
      <c r="F29" s="8">
        <v>7312921</v>
      </c>
    </row>
    <row r="30" spans="1:6" x14ac:dyDescent="0.4">
      <c r="A30" s="7">
        <v>27</v>
      </c>
      <c r="B30" s="8">
        <v>722500</v>
      </c>
      <c r="C30" s="8">
        <v>1394500</v>
      </c>
      <c r="D30" s="8">
        <v>1928271</v>
      </c>
      <c r="E30" s="8">
        <v>3392650</v>
      </c>
      <c r="F30" s="8">
        <v>7437921</v>
      </c>
    </row>
    <row r="31" spans="1:6" x14ac:dyDescent="0.4">
      <c r="A31" s="7">
        <v>28</v>
      </c>
      <c r="B31" s="8">
        <v>621500</v>
      </c>
      <c r="C31" s="8">
        <v>252300</v>
      </c>
      <c r="D31" s="8">
        <v>2078271</v>
      </c>
      <c r="E31" s="8">
        <v>3392650</v>
      </c>
      <c r="F31" s="8">
        <v>6344721</v>
      </c>
    </row>
    <row r="32" spans="1:6" x14ac:dyDescent="0.4">
      <c r="A32" s="7">
        <v>29</v>
      </c>
      <c r="B32" s="8">
        <v>571500</v>
      </c>
      <c r="C32" s="8">
        <v>252300</v>
      </c>
      <c r="D32" s="8">
        <v>2028271</v>
      </c>
      <c r="E32" s="8">
        <v>3392650</v>
      </c>
      <c r="F32" s="8">
        <v>6244721</v>
      </c>
    </row>
    <row r="33" spans="1:6" x14ac:dyDescent="0.4">
      <c r="A33" s="7">
        <v>30</v>
      </c>
      <c r="B33" s="8">
        <v>571500</v>
      </c>
      <c r="C33" s="8">
        <v>252300</v>
      </c>
      <c r="D33" s="8">
        <v>2183271</v>
      </c>
      <c r="E33" s="8">
        <v>3392650</v>
      </c>
      <c r="F33" s="8">
        <v>6399721</v>
      </c>
    </row>
    <row r="34" spans="1:6" x14ac:dyDescent="0.4">
      <c r="A34" s="7">
        <v>31</v>
      </c>
      <c r="B34" s="8">
        <v>841800</v>
      </c>
      <c r="C34" s="8">
        <v>252300</v>
      </c>
      <c r="D34" s="8">
        <v>2113571</v>
      </c>
      <c r="E34" s="8">
        <v>3392650</v>
      </c>
      <c r="F34" s="8">
        <v>6600321</v>
      </c>
    </row>
    <row r="35" spans="1:6" x14ac:dyDescent="0.4">
      <c r="A35" s="7" t="s">
        <v>125</v>
      </c>
    </row>
  </sheetData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F4A3-97D1-48B9-964E-31362875C5BB}">
  <sheetPr codeName="Lembar25"/>
  <dimension ref="A1:AJ28"/>
  <sheetViews>
    <sheetView workbookViewId="0">
      <pane xSplit="1" ySplit="4" topLeftCell="B5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2" width="13.765625" bestFit="1" customWidth="1"/>
    <col min="3" max="3" width="12.69140625" bestFit="1" customWidth="1"/>
    <col min="4" max="4" width="23.23046875" bestFit="1" customWidth="1"/>
    <col min="5" max="5" width="18.921875" bestFit="1" customWidth="1"/>
    <col min="6" max="6" width="16.53515625" bestFit="1" customWidth="1"/>
    <col min="7" max="7" width="9.15234375" bestFit="1" customWidth="1"/>
    <col min="8" max="8" width="15.921875" bestFit="1" customWidth="1"/>
    <col min="9" max="9" width="18.921875" bestFit="1" customWidth="1"/>
    <col min="10" max="10" width="24.921875" bestFit="1" customWidth="1"/>
    <col min="11" max="11" width="16.53515625" bestFit="1" customWidth="1"/>
    <col min="12" max="12" width="20.3046875" bestFit="1" customWidth="1"/>
    <col min="13" max="13" width="12.69140625" bestFit="1" customWidth="1"/>
    <col min="14" max="14" width="24.84375" bestFit="1" customWidth="1"/>
    <col min="15" max="15" width="12.69140625" bestFit="1" customWidth="1"/>
    <col min="16" max="16" width="15.3046875" bestFit="1" customWidth="1"/>
    <col min="17" max="18" width="11.15234375" bestFit="1" customWidth="1"/>
    <col min="19" max="19" width="24.23046875" bestFit="1" customWidth="1"/>
    <col min="20" max="20" width="20.921875" bestFit="1" customWidth="1"/>
    <col min="21" max="21" width="10.15234375" bestFit="1" customWidth="1"/>
    <col min="22" max="22" width="10.69140625" bestFit="1" customWidth="1"/>
    <col min="23" max="23" width="15.921875" bestFit="1" customWidth="1"/>
    <col min="24" max="25" width="3.07421875" customWidth="1"/>
    <col min="26" max="27" width="7.69140625" customWidth="1"/>
    <col min="28" max="28" width="16.15234375" bestFit="1" customWidth="1"/>
    <col min="29" max="36" width="12.53515625" customWidth="1"/>
  </cols>
  <sheetData>
    <row r="1" spans="1:36" x14ac:dyDescent="0.4">
      <c r="A1" s="6" t="s">
        <v>13</v>
      </c>
      <c r="B1" t="s">
        <v>8</v>
      </c>
    </row>
    <row r="2" spans="1:36" x14ac:dyDescent="0.4">
      <c r="A2" s="6" t="s">
        <v>162</v>
      </c>
      <c r="B2" t="s">
        <v>140</v>
      </c>
    </row>
    <row r="4" spans="1:36" x14ac:dyDescent="0.4">
      <c r="A4" s="6" t="s">
        <v>129</v>
      </c>
      <c r="B4" s="6" t="s">
        <v>126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</row>
    <row r="5" spans="1:36" x14ac:dyDescent="0.4">
      <c r="A5" s="6" t="s">
        <v>124</v>
      </c>
      <c r="B5" t="s">
        <v>19</v>
      </c>
      <c r="C5" t="s">
        <v>22</v>
      </c>
      <c r="D5" t="s">
        <v>26</v>
      </c>
      <c r="E5" t="s">
        <v>40</v>
      </c>
      <c r="F5" t="s">
        <v>121</v>
      </c>
      <c r="G5" t="s">
        <v>27</v>
      </c>
      <c r="H5" t="s">
        <v>125</v>
      </c>
      <c r="Y5" s="8"/>
      <c r="Z5" s="8"/>
      <c r="AA5" s="8"/>
    </row>
    <row r="6" spans="1:36" x14ac:dyDescent="0.4">
      <c r="A6" s="7">
        <v>2023</v>
      </c>
      <c r="B6" s="8"/>
      <c r="C6" s="8"/>
      <c r="D6" s="8"/>
      <c r="E6" s="8"/>
      <c r="F6" s="8"/>
      <c r="G6" s="8"/>
      <c r="H6" s="8"/>
      <c r="Y6" s="8"/>
      <c r="Z6" s="8"/>
      <c r="AA6" s="8"/>
    </row>
    <row r="7" spans="1:36" x14ac:dyDescent="0.4">
      <c r="A7" s="9">
        <v>1</v>
      </c>
      <c r="B7" s="8">
        <v>5000000</v>
      </c>
      <c r="C7" s="8"/>
      <c r="D7" s="8">
        <v>600000</v>
      </c>
      <c r="E7" s="8"/>
      <c r="F7" s="8">
        <v>150000</v>
      </c>
      <c r="G7" s="8">
        <v>400</v>
      </c>
      <c r="H7" s="8">
        <v>5750400</v>
      </c>
      <c r="Y7" s="8"/>
      <c r="Z7" s="8"/>
      <c r="AA7" s="8"/>
    </row>
    <row r="8" spans="1:36" x14ac:dyDescent="0.4">
      <c r="A8" s="9">
        <v>2</v>
      </c>
      <c r="B8" s="8">
        <v>5000000</v>
      </c>
      <c r="C8" s="8"/>
      <c r="D8" s="8">
        <v>1140000</v>
      </c>
      <c r="E8" s="8"/>
      <c r="F8" s="8"/>
      <c r="G8" s="8">
        <v>500</v>
      </c>
      <c r="H8" s="8">
        <v>6140500</v>
      </c>
      <c r="Y8" s="8"/>
      <c r="Z8" s="8"/>
      <c r="AA8" s="8"/>
    </row>
    <row r="9" spans="1:36" x14ac:dyDescent="0.4">
      <c r="A9" s="9">
        <v>3</v>
      </c>
      <c r="B9" s="8">
        <v>5000000</v>
      </c>
      <c r="C9" s="8"/>
      <c r="D9" s="8">
        <v>973300</v>
      </c>
      <c r="E9" s="8">
        <v>1500000</v>
      </c>
      <c r="F9" s="8"/>
      <c r="G9" s="8">
        <v>600</v>
      </c>
      <c r="H9" s="8">
        <v>7473900</v>
      </c>
      <c r="Y9" s="8"/>
      <c r="Z9" s="8"/>
      <c r="AA9" s="8"/>
    </row>
    <row r="10" spans="1:36" x14ac:dyDescent="0.4">
      <c r="A10" s="9">
        <v>4</v>
      </c>
      <c r="B10" s="8"/>
      <c r="C10" s="8">
        <v>5000000</v>
      </c>
      <c r="D10" s="8">
        <v>130000</v>
      </c>
      <c r="E10" s="8"/>
      <c r="F10" s="8"/>
      <c r="G10" s="8"/>
      <c r="H10" s="8">
        <v>5130000</v>
      </c>
      <c r="Y10" s="8"/>
      <c r="Z10" s="8"/>
      <c r="AA10" s="8"/>
    </row>
    <row r="11" spans="1:36" x14ac:dyDescent="0.4">
      <c r="A11" s="7" t="s">
        <v>125</v>
      </c>
      <c r="B11" s="8">
        <v>15000000</v>
      </c>
      <c r="C11" s="8">
        <v>5000000</v>
      </c>
      <c r="D11" s="8">
        <v>2843300</v>
      </c>
      <c r="E11" s="8">
        <v>1500000</v>
      </c>
      <c r="F11" s="8">
        <v>150000</v>
      </c>
      <c r="G11" s="8">
        <v>1500</v>
      </c>
      <c r="H11" s="8">
        <v>24494800</v>
      </c>
      <c r="Y11" s="8"/>
      <c r="Z11" s="8"/>
      <c r="AA11" s="8"/>
    </row>
    <row r="12" spans="1:36" x14ac:dyDescent="0.4">
      <c r="Y12" s="8"/>
      <c r="Z12" s="8"/>
      <c r="AA12" s="8"/>
    </row>
    <row r="13" spans="1:36" x14ac:dyDescent="0.4">
      <c r="Y13" s="8"/>
      <c r="Z13" s="8"/>
      <c r="AA13" s="8"/>
    </row>
    <row r="14" spans="1:36" x14ac:dyDescent="0.4">
      <c r="Y14" s="8"/>
      <c r="Z14" s="8"/>
      <c r="AA14" s="8"/>
    </row>
    <row r="15" spans="1:36" x14ac:dyDescent="0.4">
      <c r="Y15" s="8"/>
      <c r="Z15" s="8"/>
      <c r="AA15" s="8"/>
    </row>
    <row r="16" spans="1:36" x14ac:dyDescent="0.4">
      <c r="Y16" s="8"/>
      <c r="Z16" s="8"/>
      <c r="AA16" s="8"/>
    </row>
    <row r="17" spans="25:36" x14ac:dyDescent="0.4">
      <c r="Y17" s="8"/>
      <c r="Z17" s="8"/>
      <c r="AA17" s="8"/>
    </row>
    <row r="18" spans="25:36" x14ac:dyDescent="0.4">
      <c r="Y18" s="8"/>
      <c r="Z18" s="8"/>
      <c r="AA18" s="8"/>
    </row>
    <row r="19" spans="25:36" x14ac:dyDescent="0.4">
      <c r="Y19" s="8"/>
      <c r="Z19" s="8"/>
      <c r="AA19" s="8"/>
    </row>
    <row r="20" spans="25:36" x14ac:dyDescent="0.4">
      <c r="Y20" s="8"/>
      <c r="Z20" s="8"/>
      <c r="AA20" s="8"/>
    </row>
    <row r="21" spans="25:36" x14ac:dyDescent="0.4">
      <c r="Y21" s="8"/>
      <c r="Z21" s="8"/>
      <c r="AA21" s="8"/>
    </row>
    <row r="22" spans="25:36" x14ac:dyDescent="0.4">
      <c r="Y22" s="8"/>
      <c r="Z22" s="8"/>
      <c r="AA22" s="8"/>
    </row>
    <row r="23" spans="25:36" x14ac:dyDescent="0.4">
      <c r="Y23" s="8"/>
      <c r="Z23" s="8"/>
      <c r="AA23" s="8"/>
    </row>
    <row r="24" spans="25:36" x14ac:dyDescent="0.4">
      <c r="Y24" s="8"/>
      <c r="Z24" s="8"/>
      <c r="AA24" s="8"/>
    </row>
    <row r="25" spans="25:36" x14ac:dyDescent="0.4">
      <c r="Y25" s="8"/>
      <c r="Z25" s="21">
        <v>2023</v>
      </c>
      <c r="AA25" s="21">
        <v>1</v>
      </c>
      <c r="AB25" s="2" t="e">
        <f>GETPIVOTDATA("Jumlah Transaksi Real",$A$3,"Akun","Gaji Bulanan","Date - Year",Z25,"Date - Month",AA25)
+GETPIVOTDATA("Jumlah Transaksi Real",$A$3,"Akun","Tunjangan Cuti","Date - Year",Z25,"Date - Month",AA25)
+GETPIVOTDATA("Jumlah Transaksi Real",$A$3,"Akun","Tunjangan Kinerja","Date - Year",Z25,"Date - Month",AA25)
+GETPIVOTDATA("Jumlah Transaksi Real",$A$3,"Akun","THR","Date - Year",Z25,"Date - Month",AA25)
+GETPIVOTDATA("Jumlah Transaksi Real",$A$3,"Akun","Pendapatan Sewa Kontrakan","Date - Year",Z25,"Date - Month",AA25)
+GETPIVOTDATA("Jumlah Transaksi Real",$A$3,"Akun","Tunjangan Lainnya","Date - Year",Z25,"Date - Month",AA25)
+GETPIVOTDATA("Jumlah Transaksi Real",$A$3,"Akun","Imbal Hasil P2P Lending HDN","Date - Year",Z25,"Date - Month",AA25)
+GETPIVOTDATA("Jumlah Transaksi Real",$A$3,"Akun","Iklan di Dkw","Date - Year",Z25,"Date - Month",AA25)
+GETPIVOTDATA("Jumlah Transaksi Real",$A$3,"Akun","Bonus P2P Lending HDN","Date - Year",Z25,"Date - Month",AA25)
+GETPIVOTDATA("Jumlah Transaksi Real",$A$3,"Akun","Imbal Hasil Sukuk Tabungan","Date - Year",Z25,"Date - Month",AA25)</f>
        <v>#REF!</v>
      </c>
      <c r="AC25" s="2" t="e">
        <f>IF(AB25&lt;&gt;"",IF(AB25&gt;=3000000,1.5%*AB25,15000),0)</f>
        <v>#REF!</v>
      </c>
      <c r="AD25" s="2" t="e">
        <f>IF(AB25&gt;=3000000,0.5%*AB25,0)</f>
        <v>#REF!</v>
      </c>
      <c r="AE25" s="2" t="e">
        <f>IF(AB25&gt;=3000000,2%*AB25,0)</f>
        <v>#REF!</v>
      </c>
      <c r="AF25" s="2" t="e">
        <f>IF(AB25&gt;=7000000,0.5%*AB25,0)</f>
        <v>#REF!</v>
      </c>
      <c r="AG25" s="2" t="e">
        <f>IF(AB25&gt;=7000000,2.5%*AB25,0)</f>
        <v>#REF!</v>
      </c>
      <c r="AH25" s="2" t="e">
        <f>IF(AB25&lt;3000000,"",100000)</f>
        <v>#REF!</v>
      </c>
      <c r="AI25" s="2"/>
      <c r="AJ25" s="2" t="e">
        <f>SUM(AC25:AI25)</f>
        <v>#REF!</v>
      </c>
    </row>
    <row r="26" spans="25:36" x14ac:dyDescent="0.4">
      <c r="Y26" s="8"/>
      <c r="Z26" s="21">
        <v>2023</v>
      </c>
      <c r="AA26" s="21">
        <v>2</v>
      </c>
      <c r="AB26" s="2" t="e">
        <f>GETPIVOTDATA("Jumlah Transaksi Real",$A$3,"Akun","Gaji Bulanan","Date - Year",Z26,"Date - Month",AA26)
+GETPIVOTDATA("Jumlah Transaksi Real",$A$3,"Akun","Tunjangan Cuti","Date - Year",Z26,"Date - Month",AA26)
+GETPIVOTDATA("Jumlah Transaksi Real",$A$3,"Akun","Tunjangan Kinerja","Date - Year",Z26,"Date - Month",AA26)
+GETPIVOTDATA("Jumlah Transaksi Real",$A$3,"Akun","THR","Date - Year",Z26,"Date - Month",AA26)
+GETPIVOTDATA("Jumlah Transaksi Real",$A$3,"Akun","Pendapatan Sewa Kontrakan","Date - Year",Z26,"Date - Month",AA26)
+GETPIVOTDATA("Jumlah Transaksi Real",$A$3,"Akun","Tunjangan Lainnya","Date - Year",Z26,"Date - Month",AA26)
+GETPIVOTDATA("Jumlah Transaksi Real",$A$3,"Akun","Imbal Hasil P2P Lending HDN","Date - Year",Z26,"Date - Month",AA26)
+GETPIVOTDATA("Jumlah Transaksi Real",$A$3,"Akun","Iklan di Dkw","Date - Year",Z26,"Date - Month",AA26)
+GETPIVOTDATA("Jumlah Transaksi Real",$A$3,"Akun","Bonus P2P Lending HDN","Date - Year",Z26,"Date - Month",AA26)
+GETPIVOTDATA("Jumlah Transaksi Real",$A$3,"Akun","Imbal Hasil Sukuk Tabungan","Date - Year",Z26,"Date - Month",AA26)</f>
        <v>#REF!</v>
      </c>
      <c r="AC26" s="2" t="e">
        <f>IF(AB26&lt;&gt;"",IF(AB26&gt;=3000000,1.5%*AB26,15000),0)</f>
        <v>#REF!</v>
      </c>
      <c r="AD26" s="2" t="e">
        <f>IF(AB26&gt;=3000000,0.5%*AB26,0)</f>
        <v>#REF!</v>
      </c>
      <c r="AE26" s="2" t="e">
        <f>IF(AB26&gt;=3000000,2%*AB26,0)</f>
        <v>#REF!</v>
      </c>
      <c r="AF26" s="2" t="e">
        <f>IF(AB26&gt;=7000000,0.5%*AB26,0)</f>
        <v>#REF!</v>
      </c>
      <c r="AG26" s="2" t="e">
        <f>IF(AB26&gt;=7000000,2.5%*AB26,0)</f>
        <v>#REF!</v>
      </c>
      <c r="AH26" s="2" t="e">
        <f>IF(AB26&lt;3000000,"",100000)</f>
        <v>#REF!</v>
      </c>
      <c r="AI26" s="2"/>
      <c r="AJ26" s="2" t="e">
        <f>SUM(AC26:AI26)</f>
        <v>#REF!</v>
      </c>
    </row>
    <row r="27" spans="25:36" x14ac:dyDescent="0.4">
      <c r="Y27" s="8"/>
      <c r="Z27" s="21">
        <v>2023</v>
      </c>
      <c r="AA27" s="21">
        <v>3</v>
      </c>
      <c r="AB27" s="2" t="e">
        <f>GETPIVOTDATA("Jumlah Transaksi Real",$A$3,"Akun","Gaji Bulanan","Date - Year",Z27,"Date - Month",AA27)
+GETPIVOTDATA("Jumlah Transaksi Real",$A$3,"Akun","Tunjangan Cuti","Date - Year",Z27,"Date - Month",AA27)
+GETPIVOTDATA("Jumlah Transaksi Real",$A$3,"Akun","Tunjangan Kinerja","Date - Year",Z27,"Date - Month",AA27)
+GETPIVOTDATA("Jumlah Transaksi Real",$A$3,"Akun","THR","Date - Year",Z27,"Date - Month",AA27)
+GETPIVOTDATA("Jumlah Transaksi Real",$A$3,"Akun","Pendapatan Sewa Kontrakan","Date - Year",Z27,"Date - Month",AA27)
+GETPIVOTDATA("Jumlah Transaksi Real",$A$3,"Akun","Pendapatan Lain-Lain","Date - Year",Z27,"Date - Month",AA27)
+GETPIVOTDATA("Jumlah Transaksi Real",$A$3,"Akun","Tunjangan Lainnya","Date - Year",Z27,"Date - Month",AA27)
+GETPIVOTDATA("Jumlah Transaksi Real",$A$3,"Akun","Imbal Hasil P2P Lending HDN","Date - Year",Z27,"Date - Month",AA27)
+GETPIVOTDATA("Jumlah Transaksi Real",$A$3,"Akun","Iklan di Dkw","Date - Year",Z27,"Date - Month",AA27)
+GETPIVOTDATA("Jumlah Transaksi Real",$A$3,"Akun","Iklan di Facebook","Date - Year",Z27,"Date - Month",AA27)
+GETPIVOTDATA("Jumlah Transaksi Real",$A$3,"Akun","Bonus P2P Lending HDN","Date - Year",Z27,"Date - Month",AA27)
+GETPIVOTDATA("Jumlah Transaksi Real",$A$3,"Akun","Imbal Hasil Sukuk Tabungan","Date - Year",Z27,"Date - Month",AA27)</f>
        <v>#REF!</v>
      </c>
      <c r="AC27" s="2" t="e">
        <f>IF(AB27&lt;&gt;"",IF(AB27&gt;=3000000,1.5%*AB27,15000),0)</f>
        <v>#REF!</v>
      </c>
      <c r="AD27" s="2" t="e">
        <f>IF(AB27&gt;=3000000,0.5%*AB27,0)</f>
        <v>#REF!</v>
      </c>
      <c r="AE27" s="2" t="e">
        <f>IF(AB27&gt;=3000000,2%*AB27,0)</f>
        <v>#REF!</v>
      </c>
      <c r="AF27" s="2" t="e">
        <f>IF(AB27&gt;=7000000,0.5%*AB27,0)</f>
        <v>#REF!</v>
      </c>
      <c r="AG27" s="2" t="e">
        <f>IF(AB27&gt;=7000000,2.5%*AB27,0)</f>
        <v>#REF!</v>
      </c>
      <c r="AH27" s="2" t="e">
        <f>IF(AB27&lt;3000000,"",100000)</f>
        <v>#REF!</v>
      </c>
      <c r="AI27" s="2"/>
      <c r="AJ27" s="2" t="e">
        <f>SUM(AC27:AI27)</f>
        <v>#REF!</v>
      </c>
    </row>
    <row r="28" spans="25:36" x14ac:dyDescent="0.4">
      <c r="Z28" s="21">
        <v>2023</v>
      </c>
      <c r="AA28" s="21">
        <v>4</v>
      </c>
      <c r="AB28" s="2" t="e">
        <f>GETPIVOTDATA("Jumlah Transaksi Real",$A$3,"Akun","Gaji Bulanan","Date - Year",Z28,"Date - Month",AA28)
+GETPIVOTDATA("Jumlah Transaksi Real",$A$3,"Akun","Tunjangan Cuti","Date - Year",Z28,"Date - Month",AA28)
+GETPIVOTDATA("Jumlah Transaksi Real",$A$3,"Akun","Tunjangan Kinerja","Date - Year",Z28,"Date - Month",AA28)
+GETPIVOTDATA("Jumlah Transaksi Real",$A$3,"Akun","THR","Date - Year",Z28,"Date - Month",AA28)
+GETPIVOTDATA("Jumlah Transaksi Real",$A$3,"Akun","Pendapatan Sewa Kontrakan","Date - Year",Z28,"Date - Month",AA28)
+GETPIVOTDATA("Jumlah Transaksi Real",$A$3,"Akun","Pendapatan Lain-Lain","Date - Year",Z28,"Date - Month",AA28)
+GETPIVOTDATA("Jumlah Transaksi Real",$A$3,"Akun","Tunjangan Lainnya","Date - Year",Z28,"Date - Month",AA28)
+GETPIVOTDATA("Jumlah Transaksi Real",$A$3,"Akun","Imbal Hasil P2P Lending HDN","Date - Year",Z28,"Date - Month",AA28)
+GETPIVOTDATA("Jumlah Transaksi Real",$A$3,"Akun","Iklan di Dkw","Date - Year",Z28,"Date - Month",AA28)
+GETPIVOTDATA("Jumlah Transaksi Real",$A$3,"Akun","Iklan di Facebook","Date - Year",Z28,"Date - Month",AA28)
+GETPIVOTDATA("Jumlah Transaksi Real",$A$3,"Akun","Bonus P2P Lending HDN","Date - Year",Z28,"Date - Month",AA28)
+GETPIVOTDATA("Jumlah Transaksi Real",$A$3,"Akun","Imbal Hasil Sukuk Tabungan","Date - Year",Z28,"Date - Month",AA28)</f>
        <v>#REF!</v>
      </c>
      <c r="AC28" s="2" t="e">
        <f>IF(AB28&lt;&gt;"",IF(AB28&gt;=3000000,1.5%*AB28,15000),0)</f>
        <v>#REF!</v>
      </c>
      <c r="AD28" s="2" t="e">
        <f>IF(AB28&gt;=3000000,0.5%*AB28,0)</f>
        <v>#REF!</v>
      </c>
      <c r="AE28" s="2" t="e">
        <f>IF(AB28&gt;=3000000,2%*AB28,0)</f>
        <v>#REF!</v>
      </c>
      <c r="AF28" s="2" t="e">
        <f>IF(AB28&gt;=7000000,0.5%*AB28,0)</f>
        <v>#REF!</v>
      </c>
      <c r="AG28" s="2" t="e">
        <f>IF(AB28&gt;=7000000,2.5%*AB28,0)</f>
        <v>#REF!</v>
      </c>
      <c r="AH28" s="2" t="e">
        <f>IF(AB28&lt;3000000,"",100000)</f>
        <v>#REF!</v>
      </c>
      <c r="AI28" s="2"/>
      <c r="AJ28" s="2" t="e">
        <f>SUM(AC28:AI28)</f>
        <v>#REF!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823A-3C16-4974-B65F-2ECD3655D133}">
  <sheetPr codeName="Lembar26"/>
  <dimension ref="A1:H11"/>
  <sheetViews>
    <sheetView workbookViewId="0">
      <pane xSplit="1" ySplit="4" topLeftCell="B5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3" width="16.3828125" bestFit="1" customWidth="1"/>
    <col min="4" max="4" width="18.23046875" bestFit="1" customWidth="1"/>
    <col min="5" max="6" width="12.69140625" bestFit="1" customWidth="1"/>
    <col min="7" max="7" width="23" bestFit="1" customWidth="1"/>
    <col min="8" max="8" width="15.921875" bestFit="1" customWidth="1"/>
    <col min="9" max="9" width="15.3046875" bestFit="1" customWidth="1"/>
    <col min="10" max="10" width="12.3828125" bestFit="1" customWidth="1"/>
    <col min="11" max="11" width="11.84375" bestFit="1" customWidth="1"/>
    <col min="12" max="12" width="19.3046875" bestFit="1" customWidth="1"/>
    <col min="13" max="13" width="29.3828125" bestFit="1" customWidth="1"/>
    <col min="14" max="14" width="13.23046875" bestFit="1" customWidth="1"/>
    <col min="15" max="15" width="20.61328125" bestFit="1" customWidth="1"/>
    <col min="16" max="16" width="13.921875" bestFit="1" customWidth="1"/>
    <col min="17" max="17" width="13.3046875" bestFit="1" customWidth="1"/>
    <col min="18" max="18" width="33.07421875" bestFit="1" customWidth="1"/>
    <col min="19" max="19" width="12.921875" bestFit="1" customWidth="1"/>
    <col min="20" max="20" width="21.765625" bestFit="1" customWidth="1"/>
    <col min="21" max="21" width="23.15234375" bestFit="1" customWidth="1"/>
    <col min="22" max="22" width="17.921875" bestFit="1" customWidth="1"/>
    <col min="23" max="23" width="11.4609375" bestFit="1" customWidth="1"/>
    <col min="24" max="24" width="12.4609375" bestFit="1" customWidth="1"/>
    <col min="25" max="25" width="11.15234375" bestFit="1" customWidth="1"/>
    <col min="26" max="26" width="25.4609375" bestFit="1" customWidth="1"/>
    <col min="27" max="27" width="11.765625" bestFit="1" customWidth="1"/>
    <col min="28" max="28" width="12.69140625" bestFit="1" customWidth="1"/>
    <col min="29" max="29" width="13.61328125" bestFit="1" customWidth="1"/>
    <col min="30" max="30" width="16.61328125" bestFit="1" customWidth="1"/>
    <col min="31" max="31" width="12.69140625" bestFit="1" customWidth="1"/>
    <col min="32" max="32" width="19.07421875" bestFit="1" customWidth="1"/>
    <col min="33" max="33" width="12.69140625" bestFit="1" customWidth="1"/>
    <col min="34" max="34" width="15.61328125" bestFit="1" customWidth="1"/>
    <col min="35" max="37" width="12.69140625" bestFit="1" customWidth="1"/>
    <col min="38" max="38" width="21.921875" bestFit="1" customWidth="1"/>
    <col min="39" max="41" width="12.69140625" bestFit="1" customWidth="1"/>
    <col min="42" max="42" width="18.84375" bestFit="1" customWidth="1"/>
    <col min="43" max="43" width="22.69140625" bestFit="1" customWidth="1"/>
    <col min="44" max="44" width="20.84375" bestFit="1" customWidth="1"/>
    <col min="45" max="45" width="22.15234375" bestFit="1" customWidth="1"/>
    <col min="46" max="47" width="12.69140625" bestFit="1" customWidth="1"/>
    <col min="48" max="48" width="18.61328125" bestFit="1" customWidth="1"/>
    <col min="49" max="49" width="12.69140625" bestFit="1" customWidth="1"/>
    <col min="50" max="50" width="17.23046875" bestFit="1" customWidth="1"/>
    <col min="51" max="51" width="12.69140625" bestFit="1" customWidth="1"/>
    <col min="52" max="52" width="19.921875" bestFit="1" customWidth="1"/>
    <col min="53" max="53" width="27.4609375" bestFit="1" customWidth="1"/>
    <col min="54" max="55" width="13.765625" bestFit="1" customWidth="1"/>
    <col min="56" max="56" width="27.07421875" bestFit="1" customWidth="1"/>
    <col min="57" max="57" width="17.4609375" bestFit="1" customWidth="1"/>
    <col min="58" max="58" width="26" bestFit="1" customWidth="1"/>
    <col min="59" max="61" width="13.765625" bestFit="1" customWidth="1"/>
    <col min="62" max="62" width="14.4609375" bestFit="1" customWidth="1"/>
    <col min="63" max="63" width="13.765625" bestFit="1" customWidth="1"/>
    <col min="64" max="64" width="23.15234375" bestFit="1" customWidth="1"/>
    <col min="65" max="65" width="17.921875" bestFit="1" customWidth="1"/>
    <col min="66" max="69" width="13.765625" bestFit="1" customWidth="1"/>
    <col min="70" max="70" width="16.23046875" bestFit="1" customWidth="1"/>
    <col min="71" max="71" width="23.3046875" bestFit="1" customWidth="1"/>
    <col min="72" max="72" width="15.921875" bestFit="1" customWidth="1"/>
    <col min="73" max="73" width="29.3046875" bestFit="1" customWidth="1"/>
    <col min="74" max="74" width="25.3046875" bestFit="1" customWidth="1"/>
    <col min="75" max="75" width="29.3046875" bestFit="1" customWidth="1"/>
    <col min="76" max="76" width="25.3046875" bestFit="1" customWidth="1"/>
    <col min="77" max="77" width="29.3046875" bestFit="1" customWidth="1"/>
    <col min="78" max="78" width="25.3046875" bestFit="1" customWidth="1"/>
    <col min="79" max="79" width="29.3046875" bestFit="1" customWidth="1"/>
    <col min="80" max="80" width="25.3046875" bestFit="1" customWidth="1"/>
    <col min="81" max="81" width="29.3046875" bestFit="1" customWidth="1"/>
    <col min="82" max="82" width="25.3046875" bestFit="1" customWidth="1"/>
    <col min="83" max="83" width="29.3046875" bestFit="1" customWidth="1"/>
    <col min="84" max="84" width="25.3046875" bestFit="1" customWidth="1"/>
    <col min="85" max="85" width="29.3046875" bestFit="1" customWidth="1"/>
    <col min="86" max="86" width="25.3046875" bestFit="1" customWidth="1"/>
    <col min="87" max="87" width="29.3046875" bestFit="1" customWidth="1"/>
    <col min="88" max="88" width="25.3046875" bestFit="1" customWidth="1"/>
    <col min="89" max="89" width="29.3046875" bestFit="1" customWidth="1"/>
    <col min="90" max="90" width="25.3046875" bestFit="1" customWidth="1"/>
    <col min="91" max="91" width="29.3046875" bestFit="1" customWidth="1"/>
    <col min="92" max="92" width="25.3046875" bestFit="1" customWidth="1"/>
    <col min="93" max="93" width="29.3046875" bestFit="1" customWidth="1"/>
    <col min="94" max="94" width="25.3046875" bestFit="1" customWidth="1"/>
    <col min="95" max="95" width="29.3046875" bestFit="1" customWidth="1"/>
    <col min="96" max="96" width="27.4609375" bestFit="1" customWidth="1"/>
    <col min="97" max="97" width="29.3046875" bestFit="1" customWidth="1"/>
    <col min="98" max="98" width="27" bestFit="1" customWidth="1"/>
    <col min="99" max="99" width="29.3046875" bestFit="1" customWidth="1"/>
    <col min="100" max="100" width="25.3046875" bestFit="1" customWidth="1"/>
    <col min="101" max="101" width="29.3046875" bestFit="1" customWidth="1"/>
    <col min="102" max="102" width="25.3046875" bestFit="1" customWidth="1"/>
    <col min="103" max="103" width="29.3046875" bestFit="1" customWidth="1"/>
    <col min="104" max="104" width="25.3046875" bestFit="1" customWidth="1"/>
    <col min="105" max="105" width="29.3046875" bestFit="1" customWidth="1"/>
    <col min="106" max="106" width="25.3046875" bestFit="1" customWidth="1"/>
    <col min="107" max="107" width="29.3046875" bestFit="1" customWidth="1"/>
    <col min="108" max="108" width="25.3046875" bestFit="1" customWidth="1"/>
    <col min="109" max="109" width="29.3046875" bestFit="1" customWidth="1"/>
    <col min="110" max="110" width="25.3046875" bestFit="1" customWidth="1"/>
    <col min="111" max="111" width="29.3046875" bestFit="1" customWidth="1"/>
    <col min="112" max="112" width="25.3046875" bestFit="1" customWidth="1"/>
    <col min="113" max="113" width="29.3046875" bestFit="1" customWidth="1"/>
    <col min="114" max="114" width="25.3046875" bestFit="1" customWidth="1"/>
    <col min="115" max="115" width="29.3046875" bestFit="1" customWidth="1"/>
    <col min="116" max="116" width="25.3046875" bestFit="1" customWidth="1"/>
    <col min="117" max="117" width="29.3046875" bestFit="1" customWidth="1"/>
    <col min="118" max="118" width="25.3046875" bestFit="1" customWidth="1"/>
    <col min="119" max="119" width="29.3046875" bestFit="1" customWidth="1"/>
    <col min="120" max="120" width="25.3046875" bestFit="1" customWidth="1"/>
    <col min="121" max="121" width="29.3046875" bestFit="1" customWidth="1"/>
    <col min="122" max="122" width="25.3046875" bestFit="1" customWidth="1"/>
    <col min="123" max="123" width="29.3046875" bestFit="1" customWidth="1"/>
    <col min="124" max="124" width="25.3046875" bestFit="1" customWidth="1"/>
    <col min="125" max="125" width="29.3046875" bestFit="1" customWidth="1"/>
    <col min="126" max="126" width="30.15234375" bestFit="1" customWidth="1"/>
    <col min="127" max="127" width="34.15234375" bestFit="1" customWidth="1"/>
  </cols>
  <sheetData>
    <row r="1" spans="1:8" x14ac:dyDescent="0.4">
      <c r="A1" s="6" t="s">
        <v>13</v>
      </c>
      <c r="B1" t="s">
        <v>41</v>
      </c>
    </row>
    <row r="2" spans="1:8" x14ac:dyDescent="0.4">
      <c r="A2" s="6" t="s">
        <v>162</v>
      </c>
      <c r="B2" t="s">
        <v>140</v>
      </c>
    </row>
    <row r="4" spans="1:8" x14ac:dyDescent="0.4">
      <c r="A4" s="6" t="s">
        <v>129</v>
      </c>
      <c r="B4" s="6" t="s">
        <v>126</v>
      </c>
    </row>
    <row r="5" spans="1:8" x14ac:dyDescent="0.4">
      <c r="A5" s="6" t="s">
        <v>124</v>
      </c>
      <c r="B5" t="s">
        <v>66</v>
      </c>
      <c r="C5" t="s">
        <v>71</v>
      </c>
      <c r="D5" t="s">
        <v>87</v>
      </c>
      <c r="E5" t="s">
        <v>86</v>
      </c>
      <c r="F5" t="s">
        <v>83</v>
      </c>
      <c r="G5" t="s">
        <v>42</v>
      </c>
      <c r="H5" t="s">
        <v>125</v>
      </c>
    </row>
    <row r="6" spans="1:8" x14ac:dyDescent="0.4">
      <c r="A6" s="7">
        <v>2023</v>
      </c>
      <c r="B6" s="8">
        <v>-172100</v>
      </c>
      <c r="C6" s="8">
        <v>-189000</v>
      </c>
      <c r="D6" s="8">
        <v>-936029</v>
      </c>
      <c r="E6" s="8">
        <v>-1600000</v>
      </c>
      <c r="F6" s="8">
        <v>-4555000</v>
      </c>
      <c r="G6" s="8">
        <v>-10442350</v>
      </c>
      <c r="H6" s="8">
        <v>-17894479</v>
      </c>
    </row>
    <row r="7" spans="1:8" x14ac:dyDescent="0.4">
      <c r="A7" s="9">
        <v>1</v>
      </c>
      <c r="B7" s="8">
        <v>-58600</v>
      </c>
      <c r="C7" s="8"/>
      <c r="D7" s="8">
        <v>-155000</v>
      </c>
      <c r="E7" s="8">
        <v>-450000</v>
      </c>
      <c r="F7" s="8">
        <v>-1420000</v>
      </c>
      <c r="G7" s="8">
        <v>-2825000</v>
      </c>
      <c r="H7" s="8">
        <v>-4908600</v>
      </c>
    </row>
    <row r="8" spans="1:8" x14ac:dyDescent="0.4">
      <c r="A8" s="9">
        <v>2</v>
      </c>
      <c r="B8" s="8">
        <v>-48200</v>
      </c>
      <c r="C8" s="8"/>
      <c r="D8" s="8">
        <v>-525000</v>
      </c>
      <c r="E8" s="8">
        <v>-450000</v>
      </c>
      <c r="F8" s="8">
        <v>-1435000</v>
      </c>
      <c r="G8" s="8">
        <v>-3430000</v>
      </c>
      <c r="H8" s="8">
        <v>-5888200</v>
      </c>
    </row>
    <row r="9" spans="1:8" x14ac:dyDescent="0.4">
      <c r="A9" s="9">
        <v>3</v>
      </c>
      <c r="B9" s="8">
        <v>-50300</v>
      </c>
      <c r="C9" s="8">
        <v>-19000</v>
      </c>
      <c r="D9" s="8">
        <v>-156029</v>
      </c>
      <c r="E9" s="8">
        <v>-450000</v>
      </c>
      <c r="F9" s="8">
        <v>-1450000</v>
      </c>
      <c r="G9" s="8">
        <v>-3235000</v>
      </c>
      <c r="H9" s="8">
        <v>-5360329</v>
      </c>
    </row>
    <row r="10" spans="1:8" x14ac:dyDescent="0.4">
      <c r="A10" s="9">
        <v>4</v>
      </c>
      <c r="B10" s="8">
        <v>-15000</v>
      </c>
      <c r="C10" s="8">
        <v>-170000</v>
      </c>
      <c r="D10" s="8">
        <v>-100000</v>
      </c>
      <c r="E10" s="8">
        <v>-250000</v>
      </c>
      <c r="F10" s="8">
        <v>-250000</v>
      </c>
      <c r="G10" s="8">
        <v>-952350</v>
      </c>
      <c r="H10" s="8">
        <v>-1737350</v>
      </c>
    </row>
    <row r="11" spans="1:8" x14ac:dyDescent="0.4">
      <c r="A11" s="7" t="s">
        <v>125</v>
      </c>
      <c r="B11" s="8">
        <v>-172100</v>
      </c>
      <c r="C11" s="8">
        <v>-189000</v>
      </c>
      <c r="D11" s="8">
        <v>-936029</v>
      </c>
      <c r="E11" s="8">
        <v>-1600000</v>
      </c>
      <c r="F11" s="8">
        <v>-4555000</v>
      </c>
      <c r="G11" s="8">
        <v>-10442350</v>
      </c>
      <c r="H11" s="8">
        <v>-17894479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1B60-01DF-4F3B-A36D-7170B9B80E5B}">
  <sheetPr codeName="Lembar27"/>
  <dimension ref="A1:E11"/>
  <sheetViews>
    <sheetView workbookViewId="0">
      <pane xSplit="1" ySplit="4" topLeftCell="B5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2" width="13.23046875" bestFit="1" customWidth="1"/>
    <col min="3" max="5" width="13.765625" bestFit="1" customWidth="1"/>
    <col min="6" max="6" width="12.69140625" bestFit="1" customWidth="1"/>
    <col min="7" max="22" width="14.765625" bestFit="1" customWidth="1"/>
    <col min="23" max="24" width="14.69140625" bestFit="1" customWidth="1"/>
    <col min="25" max="25" width="15.84375" bestFit="1" customWidth="1"/>
  </cols>
  <sheetData>
    <row r="1" spans="1:5" x14ac:dyDescent="0.4">
      <c r="A1" s="6" t="s">
        <v>13</v>
      </c>
      <c r="B1" t="s">
        <v>8</v>
      </c>
    </row>
    <row r="3" spans="1:5" x14ac:dyDescent="0.4">
      <c r="A3" s="6" t="s">
        <v>129</v>
      </c>
      <c r="B3" s="6" t="s">
        <v>126</v>
      </c>
    </row>
    <row r="4" spans="1:5" x14ac:dyDescent="0.4">
      <c r="A4" s="6" t="s">
        <v>124</v>
      </c>
      <c r="B4" t="s">
        <v>284</v>
      </c>
      <c r="C4" t="s">
        <v>285</v>
      </c>
      <c r="D4" t="s">
        <v>178</v>
      </c>
      <c r="E4" t="s">
        <v>203</v>
      </c>
    </row>
    <row r="5" spans="1:5" x14ac:dyDescent="0.4">
      <c r="A5" s="7" t="s">
        <v>27</v>
      </c>
      <c r="B5" s="8">
        <v>400</v>
      </c>
      <c r="C5" s="8">
        <v>900</v>
      </c>
      <c r="D5" s="8">
        <v>1500</v>
      </c>
      <c r="E5" s="8">
        <v>1500</v>
      </c>
    </row>
    <row r="6" spans="1:5" x14ac:dyDescent="0.4">
      <c r="A6" s="7" t="s">
        <v>19</v>
      </c>
      <c r="B6" s="8">
        <v>5000000</v>
      </c>
      <c r="C6" s="8">
        <v>10000000</v>
      </c>
      <c r="D6" s="8">
        <v>15000000</v>
      </c>
      <c r="E6" s="8">
        <v>15000000</v>
      </c>
    </row>
    <row r="7" spans="1:5" x14ac:dyDescent="0.4">
      <c r="A7" s="7" t="s">
        <v>40</v>
      </c>
      <c r="B7" s="8">
        <v>0</v>
      </c>
      <c r="C7" s="8">
        <v>0</v>
      </c>
      <c r="D7" s="8">
        <v>1500000</v>
      </c>
      <c r="E7" s="8">
        <v>1500000</v>
      </c>
    </row>
    <row r="8" spans="1:5" x14ac:dyDescent="0.4">
      <c r="A8" s="7" t="s">
        <v>26</v>
      </c>
      <c r="B8" s="8">
        <v>600000</v>
      </c>
      <c r="C8" s="8">
        <v>1740000</v>
      </c>
      <c r="D8" s="8">
        <v>2713300</v>
      </c>
      <c r="E8" s="8">
        <v>2843300</v>
      </c>
    </row>
    <row r="9" spans="1:5" x14ac:dyDescent="0.4">
      <c r="A9" s="7" t="s">
        <v>22</v>
      </c>
      <c r="B9" s="8">
        <v>0</v>
      </c>
      <c r="C9" s="8">
        <v>0</v>
      </c>
      <c r="D9" s="8">
        <v>0</v>
      </c>
      <c r="E9" s="8">
        <v>5000000</v>
      </c>
    </row>
    <row r="10" spans="1:5" x14ac:dyDescent="0.4">
      <c r="A10" s="7" t="s">
        <v>121</v>
      </c>
      <c r="B10" s="8">
        <v>150000</v>
      </c>
      <c r="C10" s="8">
        <v>150000</v>
      </c>
      <c r="D10" s="8">
        <v>150000</v>
      </c>
      <c r="E10" s="8">
        <v>150000</v>
      </c>
    </row>
    <row r="11" spans="1:5" x14ac:dyDescent="0.4">
      <c r="A11" s="7" t="s">
        <v>125</v>
      </c>
      <c r="B11" s="8">
        <v>5750400</v>
      </c>
      <c r="C11" s="8">
        <v>11890900</v>
      </c>
      <c r="D11" s="8">
        <v>19364800</v>
      </c>
      <c r="E11" s="8">
        <v>24494800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04F8-A5BA-48D2-A47E-9B18804F278A}">
  <sheetPr codeName="Lembar28"/>
  <dimension ref="A1:D10"/>
  <sheetViews>
    <sheetView workbookViewId="0">
      <pane xSplit="1" ySplit="3" topLeftCell="B4" activePane="bottomRight" state="frozen"/>
      <selection activeCell="C29" sqref="C29"/>
      <selection pane="topRight" activeCell="C29" sqref="C29"/>
      <selection pane="bottomLeft" activeCell="C29" sqref="C29"/>
      <selection pane="bottomRight" activeCell="C29" sqref="C29"/>
    </sheetView>
  </sheetViews>
  <sheetFormatPr defaultRowHeight="14.6" x14ac:dyDescent="0.4"/>
  <cols>
    <col min="1" max="1" width="29.4609375" bestFit="1" customWidth="1"/>
    <col min="2" max="3" width="13.765625" bestFit="1" customWidth="1"/>
    <col min="4" max="4" width="15.921875" bestFit="1" customWidth="1"/>
    <col min="5" max="5" width="15.84375" bestFit="1" customWidth="1"/>
    <col min="6" max="6" width="3.3828125" customWidth="1"/>
    <col min="7" max="7" width="25.84375" bestFit="1" customWidth="1"/>
    <col min="8" max="8" width="14.3828125" bestFit="1" customWidth="1"/>
    <col min="9" max="9" width="11.69140625" bestFit="1" customWidth="1"/>
    <col min="10" max="10" width="23.15234375" bestFit="1" customWidth="1"/>
    <col min="11" max="12" width="12.53515625" bestFit="1" customWidth="1"/>
    <col min="13" max="13" width="13.69140625" bestFit="1" customWidth="1"/>
    <col min="14" max="14" width="12.53515625" bestFit="1" customWidth="1"/>
    <col min="15" max="15" width="19.23046875" bestFit="1" customWidth="1"/>
    <col min="16" max="16" width="12.53515625" bestFit="1" customWidth="1"/>
    <col min="17" max="17" width="13.3046875" bestFit="1" customWidth="1"/>
    <col min="18" max="19" width="12.53515625" bestFit="1" customWidth="1"/>
    <col min="20" max="20" width="15.3046875" bestFit="1" customWidth="1"/>
    <col min="21" max="21" width="33.07421875" bestFit="1" customWidth="1"/>
    <col min="22" max="22" width="18.53515625" bestFit="1" customWidth="1"/>
    <col min="23" max="23" width="12.53515625" bestFit="1" customWidth="1"/>
    <col min="24" max="24" width="23.15234375" bestFit="1" customWidth="1"/>
    <col min="25" max="25" width="20.69140625" bestFit="1" customWidth="1"/>
    <col min="26" max="26" width="23.23046875" bestFit="1" customWidth="1"/>
    <col min="27" max="27" width="11.15234375" bestFit="1" customWidth="1"/>
    <col min="28" max="28" width="18.84375" bestFit="1" customWidth="1"/>
    <col min="29" max="29" width="17.921875" bestFit="1" customWidth="1"/>
    <col min="30" max="30" width="17.3828125" bestFit="1" customWidth="1"/>
    <col min="31" max="31" width="13.61328125" bestFit="1" customWidth="1"/>
    <col min="32" max="32" width="21.61328125" bestFit="1" customWidth="1"/>
    <col min="33" max="33" width="12.53515625" bestFit="1" customWidth="1"/>
    <col min="34" max="34" width="20.61328125" bestFit="1" customWidth="1"/>
    <col min="35" max="35" width="17.921875" bestFit="1" customWidth="1"/>
    <col min="36" max="36" width="13.15234375" bestFit="1" customWidth="1"/>
    <col min="37" max="37" width="13.69140625" bestFit="1" customWidth="1"/>
    <col min="38" max="38" width="13.3046875" bestFit="1" customWidth="1"/>
    <col min="39" max="39" width="12.53515625" bestFit="1" customWidth="1"/>
    <col min="40" max="40" width="21" bestFit="1" customWidth="1"/>
    <col min="41" max="41" width="10.3828125" bestFit="1" customWidth="1"/>
    <col min="42" max="42" width="10.07421875" bestFit="1" customWidth="1"/>
    <col min="43" max="43" width="16.3046875" bestFit="1" customWidth="1"/>
    <col min="44" max="44" width="27.4609375" bestFit="1" customWidth="1"/>
    <col min="45" max="45" width="27" bestFit="1" customWidth="1"/>
    <col min="46" max="46" width="14.69140625" bestFit="1" customWidth="1"/>
    <col min="47" max="47" width="22.15234375" bestFit="1" customWidth="1"/>
    <col min="48" max="49" width="24.84375" bestFit="1" customWidth="1"/>
    <col min="50" max="50" width="20.3046875" bestFit="1" customWidth="1"/>
    <col min="51" max="51" width="11.15234375" bestFit="1" customWidth="1"/>
    <col min="52" max="52" width="13.69140625" bestFit="1" customWidth="1"/>
    <col min="53" max="53" width="19" bestFit="1" customWidth="1"/>
    <col min="54" max="54" width="25.15234375" bestFit="1" customWidth="1"/>
    <col min="55" max="55" width="23.23046875" bestFit="1" customWidth="1"/>
    <col min="56" max="56" width="12.53515625" bestFit="1" customWidth="1"/>
    <col min="57" max="57" width="10.07421875" bestFit="1" customWidth="1"/>
    <col min="58" max="58" width="12.3828125" bestFit="1" customWidth="1"/>
    <col min="59" max="59" width="12.53515625" bestFit="1" customWidth="1"/>
    <col min="60" max="61" width="13.69140625" bestFit="1" customWidth="1"/>
    <col min="62" max="62" width="12.53515625" bestFit="1" customWidth="1"/>
    <col min="63" max="63" width="13.69140625" bestFit="1" customWidth="1"/>
    <col min="64" max="64" width="12.53515625" bestFit="1" customWidth="1"/>
    <col min="65" max="65" width="13.69140625" bestFit="1" customWidth="1"/>
    <col min="66" max="66" width="16" bestFit="1" customWidth="1"/>
    <col min="67" max="67" width="16.53515625" bestFit="1" customWidth="1"/>
    <col min="68" max="69" width="15.3046875" bestFit="1" customWidth="1"/>
    <col min="70" max="70" width="20.84375" bestFit="1" customWidth="1"/>
    <col min="71" max="71" width="13.69140625" bestFit="1" customWidth="1"/>
    <col min="72" max="72" width="17.3828125" bestFit="1" customWidth="1"/>
    <col min="73" max="73" width="15.84375" bestFit="1" customWidth="1"/>
  </cols>
  <sheetData>
    <row r="1" spans="1:4" x14ac:dyDescent="0.4">
      <c r="A1" s="6" t="s">
        <v>162</v>
      </c>
      <c r="B1" t="s">
        <v>140</v>
      </c>
    </row>
    <row r="3" spans="1:4" x14ac:dyDescent="0.4">
      <c r="A3" s="6" t="s">
        <v>129</v>
      </c>
      <c r="B3" s="6" t="s">
        <v>126</v>
      </c>
    </row>
    <row r="4" spans="1:4" x14ac:dyDescent="0.4">
      <c r="A4" s="6" t="s">
        <v>124</v>
      </c>
      <c r="B4" t="s">
        <v>8</v>
      </c>
      <c r="C4" t="s">
        <v>41</v>
      </c>
      <c r="D4" t="s">
        <v>125</v>
      </c>
    </row>
    <row r="5" spans="1:4" x14ac:dyDescent="0.4">
      <c r="A5" s="7">
        <v>2023</v>
      </c>
      <c r="B5" s="8"/>
      <c r="C5" s="8"/>
      <c r="D5" s="8"/>
    </row>
    <row r="6" spans="1:4" x14ac:dyDescent="0.4">
      <c r="A6" s="9">
        <v>1</v>
      </c>
      <c r="B6" s="8">
        <v>5750400</v>
      </c>
      <c r="C6" s="8">
        <v>-4908600</v>
      </c>
      <c r="D6" s="8">
        <v>841800</v>
      </c>
    </row>
    <row r="7" spans="1:4" x14ac:dyDescent="0.4">
      <c r="A7" s="9">
        <v>2</v>
      </c>
      <c r="B7" s="8">
        <v>6140500</v>
      </c>
      <c r="C7" s="8">
        <v>-5888200</v>
      </c>
      <c r="D7" s="8">
        <v>252300</v>
      </c>
    </row>
    <row r="8" spans="1:4" x14ac:dyDescent="0.4">
      <c r="A8" s="9">
        <v>3</v>
      </c>
      <c r="B8" s="8">
        <v>7473900</v>
      </c>
      <c r="C8" s="8">
        <v>-5360329</v>
      </c>
      <c r="D8" s="8">
        <v>2113571</v>
      </c>
    </row>
    <row r="9" spans="1:4" x14ac:dyDescent="0.4">
      <c r="A9" s="9">
        <v>4</v>
      </c>
      <c r="B9" s="8">
        <v>5130000</v>
      </c>
      <c r="C9" s="8">
        <v>-1737350</v>
      </c>
      <c r="D9" s="8">
        <v>3392650</v>
      </c>
    </row>
    <row r="10" spans="1:4" x14ac:dyDescent="0.4">
      <c r="A10" s="22" t="s">
        <v>125</v>
      </c>
      <c r="B10" s="23">
        <v>24494800</v>
      </c>
      <c r="C10" s="23">
        <v>-17894479</v>
      </c>
      <c r="D10" s="23">
        <v>6600321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C0C-C18D-4ACB-B804-C3039D55786F}">
  <sheetPr codeName="Lembar29"/>
  <dimension ref="A1:DO16"/>
  <sheetViews>
    <sheetView workbookViewId="0">
      <selection activeCell="C29" sqref="C29"/>
    </sheetView>
  </sheetViews>
  <sheetFormatPr defaultRowHeight="14.6" x14ac:dyDescent="0.4"/>
  <cols>
    <col min="1" max="1" width="16.15234375" bestFit="1" customWidth="1"/>
    <col min="2" max="2" width="16" bestFit="1" customWidth="1"/>
    <col min="3" max="3" width="11.15234375" bestFit="1" customWidth="1"/>
    <col min="4" max="4" width="13" bestFit="1" customWidth="1"/>
    <col min="5" max="5" width="9.3046875" bestFit="1" customWidth="1"/>
    <col min="6" max="6" width="5.53515625" bestFit="1" customWidth="1"/>
    <col min="7" max="7" width="12.07421875" bestFit="1" customWidth="1"/>
    <col min="8" max="10" width="11.15234375" bestFit="1" customWidth="1"/>
    <col min="11" max="11" width="17.3828125" bestFit="1" customWidth="1"/>
    <col min="12" max="12" width="13.84375" bestFit="1" customWidth="1"/>
    <col min="13" max="13" width="5.53515625" bestFit="1" customWidth="1"/>
    <col min="14" max="14" width="16.69140625" bestFit="1" customWidth="1"/>
    <col min="15" max="15" width="19.765625" bestFit="1" customWidth="1"/>
    <col min="16" max="16" width="22.61328125" bestFit="1" customWidth="1"/>
    <col min="17" max="17" width="19.765625" bestFit="1" customWidth="1"/>
    <col min="18" max="18" width="22.61328125" bestFit="1" customWidth="1"/>
    <col min="19" max="19" width="19.765625" bestFit="1" customWidth="1"/>
    <col min="20" max="20" width="22.61328125" bestFit="1" customWidth="1"/>
    <col min="21" max="21" width="19.765625" bestFit="1" customWidth="1"/>
    <col min="22" max="22" width="22.61328125" bestFit="1" customWidth="1"/>
    <col min="23" max="23" width="19.765625" bestFit="1" customWidth="1"/>
    <col min="24" max="24" width="22.61328125" bestFit="1" customWidth="1"/>
    <col min="25" max="25" width="21.23046875" bestFit="1" customWidth="1"/>
    <col min="26" max="26" width="16.765625" bestFit="1" customWidth="1"/>
    <col min="27" max="27" width="5.53515625" bestFit="1" customWidth="1"/>
    <col min="28" max="28" width="19.61328125" bestFit="1" customWidth="1"/>
    <col min="29" max="29" width="14.61328125" bestFit="1" customWidth="1"/>
    <col min="30" max="30" width="5.53515625" bestFit="1" customWidth="1"/>
    <col min="31" max="31" width="17.53515625" bestFit="1" customWidth="1"/>
    <col min="32" max="32" width="12.69140625" bestFit="1" customWidth="1"/>
    <col min="33" max="33" width="18.84375" bestFit="1" customWidth="1"/>
    <col min="34" max="34" width="12.765625" bestFit="1" customWidth="1"/>
    <col min="35" max="38" width="12.69140625" bestFit="1" customWidth="1"/>
    <col min="39" max="39" width="17.921875" bestFit="1" customWidth="1"/>
    <col min="40" max="40" width="5.53515625" bestFit="1" customWidth="1"/>
    <col min="41" max="41" width="20.765625" bestFit="1" customWidth="1"/>
    <col min="42" max="42" width="20.69140625" bestFit="1" customWidth="1"/>
    <col min="43" max="43" width="12.69140625" bestFit="1" customWidth="1"/>
    <col min="44" max="44" width="23.53515625" bestFit="1" customWidth="1"/>
    <col min="45" max="45" width="19.61328125" bestFit="1" customWidth="1"/>
    <col min="46" max="46" width="16.765625" bestFit="1" customWidth="1"/>
    <col min="47" max="47" width="15" bestFit="1" customWidth="1"/>
    <col min="48" max="48" width="17.84375" bestFit="1" customWidth="1"/>
    <col min="49" max="49" width="15.3046875" bestFit="1" customWidth="1"/>
    <col min="50" max="50" width="18.15234375" bestFit="1" customWidth="1"/>
    <col min="51" max="51" width="13.765625" bestFit="1" customWidth="1"/>
    <col min="52" max="52" width="16.61328125" bestFit="1" customWidth="1"/>
    <col min="53" max="53" width="22.4609375" bestFit="1" customWidth="1"/>
    <col min="54" max="54" width="16.15234375" bestFit="1" customWidth="1"/>
    <col min="55" max="55" width="5.53515625" bestFit="1" customWidth="1"/>
    <col min="56" max="56" width="19" bestFit="1" customWidth="1"/>
    <col min="57" max="57" width="19.765625" bestFit="1" customWidth="1"/>
    <col min="58" max="58" width="22.61328125" bestFit="1" customWidth="1"/>
    <col min="59" max="59" width="24.3046875" bestFit="1" customWidth="1"/>
    <col min="60" max="60" width="27.15234375" bestFit="1" customWidth="1"/>
    <col min="61" max="61" width="18.3046875" bestFit="1" customWidth="1"/>
    <col min="62" max="62" width="12.765625" bestFit="1" customWidth="1"/>
    <col min="63" max="64" width="13.765625" bestFit="1" customWidth="1"/>
    <col min="65" max="72" width="18.4609375" bestFit="1" customWidth="1"/>
    <col min="73" max="74" width="14.765625" bestFit="1" customWidth="1"/>
    <col min="75" max="76" width="12.69140625" bestFit="1" customWidth="1"/>
    <col min="77" max="77" width="13.53515625" bestFit="1" customWidth="1"/>
    <col min="78" max="78" width="14.765625" bestFit="1" customWidth="1"/>
    <col min="79" max="79" width="15.23046875" bestFit="1" customWidth="1"/>
    <col min="80" max="80" width="5.53515625" bestFit="1" customWidth="1"/>
    <col min="81" max="81" width="18.07421875" bestFit="1" customWidth="1"/>
    <col min="82" max="82" width="17" bestFit="1" customWidth="1"/>
    <col min="83" max="83" width="5.53515625" bestFit="1" customWidth="1"/>
    <col min="84" max="84" width="19.84375" bestFit="1" customWidth="1"/>
    <col min="85" max="85" width="11.84375" bestFit="1" customWidth="1"/>
    <col min="86" max="86" width="15.23046875" bestFit="1" customWidth="1"/>
    <col min="87" max="87" width="24.3828125" bestFit="1" customWidth="1"/>
    <col min="88" max="89" width="5.53515625" bestFit="1" customWidth="1"/>
    <col min="90" max="90" width="27.23046875" bestFit="1" customWidth="1"/>
    <col min="91" max="91" width="14.07421875" bestFit="1" customWidth="1"/>
    <col min="92" max="92" width="12.69140625" bestFit="1" customWidth="1"/>
    <col min="93" max="93" width="16.4609375" bestFit="1" customWidth="1"/>
    <col min="94" max="94" width="12.4609375" bestFit="1" customWidth="1"/>
    <col min="95" max="95" width="11.15234375" bestFit="1" customWidth="1"/>
    <col min="96" max="96" width="15.3046875" bestFit="1" customWidth="1"/>
    <col min="97" max="97" width="16.3046875" bestFit="1" customWidth="1"/>
    <col min="98" max="98" width="12.69140625" bestFit="1" customWidth="1"/>
    <col min="99" max="99" width="19.15234375" bestFit="1" customWidth="1"/>
    <col min="100" max="100" width="17" bestFit="1" customWidth="1"/>
    <col min="101" max="101" width="17.84375" bestFit="1" customWidth="1"/>
    <col min="102" max="103" width="5.53515625" bestFit="1" customWidth="1"/>
    <col min="104" max="104" width="20.69140625" bestFit="1" customWidth="1"/>
    <col min="105" max="107" width="13.765625" bestFit="1" customWidth="1"/>
    <col min="108" max="108" width="14.61328125" bestFit="1" customWidth="1"/>
    <col min="109" max="109" width="14.84375" bestFit="1" customWidth="1"/>
    <col min="110" max="111" width="5.53515625" bestFit="1" customWidth="1"/>
    <col min="112" max="112" width="17.69140625" bestFit="1" customWidth="1"/>
    <col min="113" max="113" width="20.53515625" bestFit="1" customWidth="1"/>
    <col min="114" max="115" width="16.3046875" bestFit="1" customWidth="1"/>
    <col min="116" max="116" width="23.3828125" bestFit="1" customWidth="1"/>
    <col min="117" max="117" width="20.23046875" bestFit="1" customWidth="1"/>
    <col min="118" max="119" width="16.3046875" bestFit="1" customWidth="1"/>
    <col min="120" max="120" width="5.61328125" bestFit="1" customWidth="1"/>
    <col min="121" max="121" width="17.61328125" bestFit="1" customWidth="1"/>
    <col min="122" max="122" width="12.69140625" bestFit="1" customWidth="1"/>
    <col min="123" max="123" width="18.921875" bestFit="1" customWidth="1"/>
    <col min="124" max="124" width="12.84375" bestFit="1" customWidth="1"/>
    <col min="125" max="125" width="16.3046875" bestFit="1" customWidth="1"/>
  </cols>
  <sheetData>
    <row r="1" spans="1:119" x14ac:dyDescent="0.4">
      <c r="A1" s="6" t="s">
        <v>127</v>
      </c>
      <c r="B1" t="s">
        <v>140</v>
      </c>
    </row>
    <row r="2" spans="1:119" x14ac:dyDescent="0.4">
      <c r="A2" s="6" t="s">
        <v>162</v>
      </c>
      <c r="B2" t="s">
        <v>140</v>
      </c>
    </row>
    <row r="4" spans="1:119" x14ac:dyDescent="0.4">
      <c r="A4" s="6" t="s">
        <v>379</v>
      </c>
      <c r="B4" s="6" t="s">
        <v>126</v>
      </c>
    </row>
    <row r="5" spans="1:119" x14ac:dyDescent="0.4">
      <c r="B5" t="s">
        <v>242</v>
      </c>
      <c r="AH5" t="s">
        <v>391</v>
      </c>
      <c r="AI5" t="s">
        <v>241</v>
      </c>
      <c r="DN5" t="s">
        <v>390</v>
      </c>
      <c r="DO5" t="s">
        <v>125</v>
      </c>
    </row>
    <row r="6" spans="1:119" x14ac:dyDescent="0.4">
      <c r="B6" t="s">
        <v>384</v>
      </c>
      <c r="AG6" t="s">
        <v>394</v>
      </c>
      <c r="AI6" t="s">
        <v>382</v>
      </c>
      <c r="CH6" t="s">
        <v>392</v>
      </c>
      <c r="CI6" t="s">
        <v>383</v>
      </c>
      <c r="DM6" t="s">
        <v>393</v>
      </c>
    </row>
    <row r="7" spans="1:119" x14ac:dyDescent="0.4">
      <c r="B7" t="s">
        <v>115</v>
      </c>
      <c r="K7" t="s">
        <v>406</v>
      </c>
      <c r="L7" t="s">
        <v>112</v>
      </c>
      <c r="AF7" t="s">
        <v>407</v>
      </c>
      <c r="AI7" t="s">
        <v>106</v>
      </c>
      <c r="AL7" t="s">
        <v>395</v>
      </c>
      <c r="AM7" t="s">
        <v>33</v>
      </c>
      <c r="BJ7" t="s">
        <v>396</v>
      </c>
      <c r="BK7" t="s">
        <v>94</v>
      </c>
      <c r="BZ7" t="s">
        <v>397</v>
      </c>
      <c r="CA7" t="s">
        <v>107</v>
      </c>
      <c r="CG7" t="s">
        <v>398</v>
      </c>
      <c r="CI7" t="s">
        <v>386</v>
      </c>
      <c r="CL7" t="s">
        <v>399</v>
      </c>
      <c r="CM7" t="s">
        <v>108</v>
      </c>
      <c r="CV7" t="s">
        <v>400</v>
      </c>
      <c r="CW7" t="s">
        <v>204</v>
      </c>
      <c r="CZ7" t="s">
        <v>401</v>
      </c>
      <c r="DA7" t="s">
        <v>110</v>
      </c>
      <c r="DD7" t="s">
        <v>402</v>
      </c>
      <c r="DE7" t="s">
        <v>111</v>
      </c>
      <c r="DH7" t="s">
        <v>403</v>
      </c>
      <c r="DI7" t="s">
        <v>109</v>
      </c>
      <c r="DL7" t="s">
        <v>404</v>
      </c>
    </row>
    <row r="8" spans="1:119" x14ac:dyDescent="0.4">
      <c r="B8" t="s">
        <v>239</v>
      </c>
      <c r="D8" t="s">
        <v>420</v>
      </c>
      <c r="E8" t="s">
        <v>240</v>
      </c>
      <c r="G8" t="s">
        <v>421</v>
      </c>
      <c r="H8" t="s">
        <v>238</v>
      </c>
      <c r="J8" t="s">
        <v>422</v>
      </c>
      <c r="L8" t="s">
        <v>385</v>
      </c>
      <c r="N8" t="s">
        <v>423</v>
      </c>
      <c r="O8" t="s">
        <v>130</v>
      </c>
      <c r="Y8" t="s">
        <v>424</v>
      </c>
      <c r="Z8" t="s">
        <v>113</v>
      </c>
      <c r="AB8" t="s">
        <v>425</v>
      </c>
      <c r="AC8" t="s">
        <v>114</v>
      </c>
      <c r="AE8" t="s">
        <v>426</v>
      </c>
      <c r="AI8" t="s">
        <v>389</v>
      </c>
      <c r="AK8" t="s">
        <v>405</v>
      </c>
      <c r="AM8" t="s">
        <v>103</v>
      </c>
      <c r="AO8" t="s">
        <v>408</v>
      </c>
      <c r="AP8" t="s">
        <v>105</v>
      </c>
      <c r="AR8" t="s">
        <v>409</v>
      </c>
      <c r="AS8" t="s">
        <v>99</v>
      </c>
      <c r="BA8" t="s">
        <v>410</v>
      </c>
      <c r="BB8" t="s">
        <v>104</v>
      </c>
      <c r="BD8" t="s">
        <v>411</v>
      </c>
      <c r="BE8" t="s">
        <v>95</v>
      </c>
      <c r="BI8" t="s">
        <v>412</v>
      </c>
      <c r="BK8" t="s">
        <v>29</v>
      </c>
      <c r="BV8" t="s">
        <v>413</v>
      </c>
      <c r="BW8" t="s">
        <v>93</v>
      </c>
      <c r="BY8" t="s">
        <v>414</v>
      </c>
      <c r="CA8" t="s">
        <v>122</v>
      </c>
      <c r="CC8" t="s">
        <v>415</v>
      </c>
      <c r="CD8" t="s">
        <v>123</v>
      </c>
      <c r="CF8" t="s">
        <v>416</v>
      </c>
      <c r="CI8" t="s">
        <v>389</v>
      </c>
      <c r="CK8" t="s">
        <v>405</v>
      </c>
      <c r="CM8" t="s">
        <v>189</v>
      </c>
      <c r="CO8" t="s">
        <v>417</v>
      </c>
      <c r="CP8" t="s">
        <v>188</v>
      </c>
      <c r="CR8" t="s">
        <v>418</v>
      </c>
      <c r="CS8" t="s">
        <v>232</v>
      </c>
      <c r="CU8" t="s">
        <v>419</v>
      </c>
      <c r="CW8" t="s">
        <v>389</v>
      </c>
      <c r="CY8" t="s">
        <v>405</v>
      </c>
      <c r="DA8" t="s">
        <v>389</v>
      </c>
      <c r="DC8" t="s">
        <v>405</v>
      </c>
      <c r="DE8" t="s">
        <v>389</v>
      </c>
      <c r="DG8" t="s">
        <v>405</v>
      </c>
      <c r="DI8" t="s">
        <v>389</v>
      </c>
      <c r="DK8" t="s">
        <v>405</v>
      </c>
    </row>
    <row r="9" spans="1:119" x14ac:dyDescent="0.4">
      <c r="B9" t="s">
        <v>389</v>
      </c>
      <c r="C9" t="s">
        <v>405</v>
      </c>
      <c r="E9" t="s">
        <v>389</v>
      </c>
      <c r="F9" t="s">
        <v>405</v>
      </c>
      <c r="H9" t="s">
        <v>389</v>
      </c>
      <c r="I9" t="s">
        <v>405</v>
      </c>
      <c r="L9" t="s">
        <v>389</v>
      </c>
      <c r="M9" t="s">
        <v>405</v>
      </c>
      <c r="O9" t="s">
        <v>233</v>
      </c>
      <c r="P9" t="s">
        <v>435</v>
      </c>
      <c r="Q9" t="s">
        <v>234</v>
      </c>
      <c r="R9" t="s">
        <v>436</v>
      </c>
      <c r="S9" t="s">
        <v>235</v>
      </c>
      <c r="T9" t="s">
        <v>437</v>
      </c>
      <c r="U9" t="s">
        <v>236</v>
      </c>
      <c r="V9" t="s">
        <v>438</v>
      </c>
      <c r="W9" t="s">
        <v>237</v>
      </c>
      <c r="X9" t="s">
        <v>439</v>
      </c>
      <c r="Z9" t="s">
        <v>389</v>
      </c>
      <c r="AA9" t="s">
        <v>405</v>
      </c>
      <c r="AC9" t="s">
        <v>389</v>
      </c>
      <c r="AD9" t="s">
        <v>405</v>
      </c>
      <c r="AI9" t="s">
        <v>389</v>
      </c>
      <c r="AJ9" t="s">
        <v>405</v>
      </c>
      <c r="AM9" t="s">
        <v>389</v>
      </c>
      <c r="AN9" t="s">
        <v>405</v>
      </c>
      <c r="AP9" t="s">
        <v>389</v>
      </c>
      <c r="AQ9" t="s">
        <v>405</v>
      </c>
      <c r="AS9" t="s">
        <v>101</v>
      </c>
      <c r="AT9" t="s">
        <v>427</v>
      </c>
      <c r="AU9" t="s">
        <v>98</v>
      </c>
      <c r="AV9" t="s">
        <v>428</v>
      </c>
      <c r="AW9" t="s">
        <v>100</v>
      </c>
      <c r="AX9" t="s">
        <v>429</v>
      </c>
      <c r="AY9" t="s">
        <v>102</v>
      </c>
      <c r="AZ9" t="s">
        <v>430</v>
      </c>
      <c r="BB9" t="s">
        <v>389</v>
      </c>
      <c r="BC9" t="s">
        <v>405</v>
      </c>
      <c r="BE9" t="s">
        <v>97</v>
      </c>
      <c r="BF9" t="s">
        <v>431</v>
      </c>
      <c r="BG9" t="s">
        <v>96</v>
      </c>
      <c r="BH9" t="s">
        <v>432</v>
      </c>
      <c r="BK9" t="s">
        <v>146</v>
      </c>
      <c r="BL9" t="s">
        <v>433</v>
      </c>
      <c r="BM9" t="s">
        <v>145</v>
      </c>
      <c r="BU9" t="s">
        <v>434</v>
      </c>
      <c r="BW9" t="s">
        <v>389</v>
      </c>
      <c r="BX9" t="s">
        <v>405</v>
      </c>
      <c r="CA9" t="s">
        <v>389</v>
      </c>
      <c r="CB9" t="s">
        <v>405</v>
      </c>
      <c r="CD9" t="s">
        <v>389</v>
      </c>
      <c r="CE9" t="s">
        <v>405</v>
      </c>
      <c r="CI9" t="s">
        <v>389</v>
      </c>
      <c r="CJ9" t="s">
        <v>405</v>
      </c>
      <c r="CM9" t="s">
        <v>389</v>
      </c>
      <c r="CN9" t="s">
        <v>405</v>
      </c>
      <c r="CP9" t="s">
        <v>389</v>
      </c>
      <c r="CQ9" t="s">
        <v>405</v>
      </c>
      <c r="CS9" t="s">
        <v>389</v>
      </c>
      <c r="CT9" t="s">
        <v>405</v>
      </c>
      <c r="CW9" t="s">
        <v>389</v>
      </c>
      <c r="CX9" t="s">
        <v>405</v>
      </c>
      <c r="DA9" t="s">
        <v>389</v>
      </c>
      <c r="DB9" t="s">
        <v>405</v>
      </c>
      <c r="DE9" t="s">
        <v>389</v>
      </c>
      <c r="DF9" t="s">
        <v>405</v>
      </c>
      <c r="DI9" t="s">
        <v>389</v>
      </c>
      <c r="DJ9" t="s">
        <v>405</v>
      </c>
    </row>
    <row r="10" spans="1:119" x14ac:dyDescent="0.4">
      <c r="A10" s="6" t="s">
        <v>124</v>
      </c>
      <c r="BK10" t="s">
        <v>231</v>
      </c>
      <c r="BM10" t="s">
        <v>223</v>
      </c>
      <c r="BN10" t="s">
        <v>224</v>
      </c>
      <c r="BO10" t="s">
        <v>225</v>
      </c>
      <c r="BP10" t="s">
        <v>226</v>
      </c>
      <c r="BQ10" t="s">
        <v>227</v>
      </c>
      <c r="BR10" t="s">
        <v>228</v>
      </c>
      <c r="BS10" t="s">
        <v>229</v>
      </c>
      <c r="BT10" t="s">
        <v>230</v>
      </c>
    </row>
    <row r="11" spans="1:119" x14ac:dyDescent="0.4">
      <c r="A11" s="7">
        <v>2023</v>
      </c>
      <c r="B11" s="8">
        <v>-600000</v>
      </c>
      <c r="C11" s="8">
        <v>-600000</v>
      </c>
      <c r="D11" s="8">
        <v>-600000</v>
      </c>
      <c r="E11" s="8">
        <v>0</v>
      </c>
      <c r="F11" s="8">
        <v>0</v>
      </c>
      <c r="G11" s="8">
        <v>0</v>
      </c>
      <c r="H11" s="8">
        <v>-500000</v>
      </c>
      <c r="I11" s="8">
        <v>-500000</v>
      </c>
      <c r="J11" s="8">
        <v>-500000</v>
      </c>
      <c r="K11" s="8">
        <v>-1100000</v>
      </c>
      <c r="L11" s="8">
        <v>0</v>
      </c>
      <c r="M11" s="8">
        <v>0</v>
      </c>
      <c r="N11" s="8">
        <v>0</v>
      </c>
      <c r="O11" s="8">
        <v>-30000</v>
      </c>
      <c r="P11" s="8">
        <v>-30000</v>
      </c>
      <c r="Q11" s="8">
        <v>-15000</v>
      </c>
      <c r="R11" s="8">
        <v>-15000</v>
      </c>
      <c r="S11" s="8">
        <v>-15000</v>
      </c>
      <c r="T11" s="8">
        <v>-15000</v>
      </c>
      <c r="U11" s="8">
        <v>-765000</v>
      </c>
      <c r="V11" s="8">
        <v>-765000</v>
      </c>
      <c r="W11" s="8">
        <v>-1115000</v>
      </c>
      <c r="X11" s="8">
        <v>-1115000</v>
      </c>
      <c r="Y11" s="8">
        <v>-1940000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-1940000</v>
      </c>
      <c r="AG11" s="8">
        <v>-3040000</v>
      </c>
      <c r="AH11" s="8">
        <v>-3040000</v>
      </c>
      <c r="AI11" s="8">
        <v>2000000</v>
      </c>
      <c r="AJ11" s="8">
        <v>2000000</v>
      </c>
      <c r="AK11" s="8">
        <v>2000000</v>
      </c>
      <c r="AL11" s="8">
        <v>2000000</v>
      </c>
      <c r="AM11" s="8">
        <v>0</v>
      </c>
      <c r="AN11" s="8">
        <v>0</v>
      </c>
      <c r="AO11" s="8">
        <v>0</v>
      </c>
      <c r="AP11" s="8">
        <v>2000000</v>
      </c>
      <c r="AQ11" s="8">
        <v>2000000</v>
      </c>
      <c r="AR11" s="8">
        <v>2000000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2000000</v>
      </c>
      <c r="BK11" s="8">
        <v>27100000</v>
      </c>
      <c r="BL11" s="8">
        <v>27100000</v>
      </c>
      <c r="BM11" s="8">
        <v>8268571</v>
      </c>
      <c r="BN11" s="8">
        <v>6585000</v>
      </c>
      <c r="BO11" s="8">
        <v>8485000</v>
      </c>
      <c r="BP11" s="8">
        <v>10735000</v>
      </c>
      <c r="BQ11" s="8">
        <v>15385000</v>
      </c>
      <c r="BR11" s="8">
        <v>19550000</v>
      </c>
      <c r="BS11" s="8">
        <v>22400000</v>
      </c>
      <c r="BT11" s="8">
        <v>18350000</v>
      </c>
      <c r="BU11" s="8">
        <v>109758571</v>
      </c>
      <c r="BV11" s="8">
        <v>136858571</v>
      </c>
      <c r="BW11" s="8">
        <v>4000000</v>
      </c>
      <c r="BX11" s="8">
        <v>4000000</v>
      </c>
      <c r="BY11" s="8">
        <v>4000000</v>
      </c>
      <c r="BZ11" s="8">
        <v>140858571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144858571</v>
      </c>
      <c r="CI11" s="8">
        <v>0</v>
      </c>
      <c r="CJ11" s="8">
        <v>0</v>
      </c>
      <c r="CK11" s="8">
        <v>0</v>
      </c>
      <c r="CL11" s="8">
        <v>0</v>
      </c>
      <c r="CM11" s="8">
        <v>3000000</v>
      </c>
      <c r="CN11" s="8">
        <v>3000000</v>
      </c>
      <c r="CO11" s="8">
        <v>3000000</v>
      </c>
      <c r="CP11" s="8">
        <v>500000</v>
      </c>
      <c r="CQ11" s="8">
        <v>500000</v>
      </c>
      <c r="CR11" s="8">
        <v>500000</v>
      </c>
      <c r="CS11" s="8">
        <v>4000000</v>
      </c>
      <c r="CT11" s="8">
        <v>4000000</v>
      </c>
      <c r="CU11" s="8">
        <v>4000000</v>
      </c>
      <c r="CV11" s="8">
        <v>7500000</v>
      </c>
      <c r="CW11" s="8">
        <v>0</v>
      </c>
      <c r="CX11" s="8">
        <v>0</v>
      </c>
      <c r="CY11" s="8">
        <v>0</v>
      </c>
      <c r="CZ11" s="8">
        <v>0</v>
      </c>
      <c r="DA11" s="8">
        <v>24000000</v>
      </c>
      <c r="DB11" s="8">
        <v>24000000</v>
      </c>
      <c r="DC11" s="8">
        <v>24000000</v>
      </c>
      <c r="DD11" s="8">
        <v>24000000</v>
      </c>
      <c r="DE11" s="8">
        <v>0</v>
      </c>
      <c r="DF11" s="8">
        <v>0</v>
      </c>
      <c r="DG11" s="8">
        <v>0</v>
      </c>
      <c r="DH11" s="8">
        <v>0</v>
      </c>
      <c r="DI11" s="8">
        <v>1400000000</v>
      </c>
      <c r="DJ11" s="8">
        <v>1400000000</v>
      </c>
      <c r="DK11" s="8">
        <v>1400000000</v>
      </c>
      <c r="DL11" s="8">
        <v>1400000000</v>
      </c>
      <c r="DM11" s="8">
        <v>1431500000</v>
      </c>
      <c r="DN11" s="8">
        <v>1576358571</v>
      </c>
      <c r="DO11" s="8">
        <v>1573318571</v>
      </c>
    </row>
    <row r="12" spans="1:119" x14ac:dyDescent="0.4">
      <c r="A12" s="9">
        <v>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-125000</v>
      </c>
      <c r="I12" s="8">
        <v>-125000</v>
      </c>
      <c r="J12" s="8">
        <v>-125000</v>
      </c>
      <c r="K12" s="8">
        <v>-125000</v>
      </c>
      <c r="L12" s="8">
        <v>0</v>
      </c>
      <c r="M12" s="8">
        <v>0</v>
      </c>
      <c r="N12" s="8">
        <v>0</v>
      </c>
      <c r="O12" s="8">
        <v>-10000</v>
      </c>
      <c r="P12" s="8">
        <v>-10000</v>
      </c>
      <c r="Q12" s="8">
        <v>-5000</v>
      </c>
      <c r="R12" s="8">
        <v>-5000</v>
      </c>
      <c r="S12" s="8">
        <v>-5000</v>
      </c>
      <c r="T12" s="8">
        <v>-5000</v>
      </c>
      <c r="U12" s="8">
        <v>-255000</v>
      </c>
      <c r="V12" s="8">
        <v>-255000</v>
      </c>
      <c r="W12" s="8">
        <v>-5000</v>
      </c>
      <c r="X12" s="8">
        <v>-5000</v>
      </c>
      <c r="Y12" s="8">
        <v>-280000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-280000</v>
      </c>
      <c r="AG12" s="8">
        <v>-405000</v>
      </c>
      <c r="AH12" s="8">
        <v>-405000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9000000</v>
      </c>
      <c r="BL12" s="8">
        <v>9000000</v>
      </c>
      <c r="BM12" s="8">
        <v>1746800</v>
      </c>
      <c r="BN12" s="8">
        <v>2200000</v>
      </c>
      <c r="BO12" s="8">
        <v>2700000</v>
      </c>
      <c r="BP12" s="8">
        <v>3900000</v>
      </c>
      <c r="BQ12" s="8">
        <v>5400000</v>
      </c>
      <c r="BR12" s="8">
        <v>6400000</v>
      </c>
      <c r="BS12" s="8">
        <v>7400000</v>
      </c>
      <c r="BT12" s="8">
        <v>7100000</v>
      </c>
      <c r="BU12" s="8">
        <v>36846800</v>
      </c>
      <c r="BV12" s="8">
        <v>45846800</v>
      </c>
      <c r="BW12" s="8">
        <v>400000</v>
      </c>
      <c r="BX12" s="8">
        <v>400000</v>
      </c>
      <c r="BY12" s="8">
        <v>400000</v>
      </c>
      <c r="BZ12" s="8">
        <v>46246800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46246800</v>
      </c>
      <c r="CI12" s="8">
        <v>0</v>
      </c>
      <c r="CJ12" s="8">
        <v>0</v>
      </c>
      <c r="CK12" s="8">
        <v>0</v>
      </c>
      <c r="CL12" s="8">
        <v>0</v>
      </c>
      <c r="CM12" s="8">
        <v>300000</v>
      </c>
      <c r="CN12" s="8">
        <v>300000</v>
      </c>
      <c r="CO12" s="8">
        <v>300000</v>
      </c>
      <c r="CP12" s="8">
        <v>50000</v>
      </c>
      <c r="CQ12" s="8">
        <v>50000</v>
      </c>
      <c r="CR12" s="8">
        <v>50000</v>
      </c>
      <c r="CS12" s="8">
        <v>400000</v>
      </c>
      <c r="CT12" s="8">
        <v>400000</v>
      </c>
      <c r="CU12" s="8">
        <v>400000</v>
      </c>
      <c r="CV12" s="8">
        <v>750000</v>
      </c>
      <c r="CW12" s="8">
        <v>0</v>
      </c>
      <c r="CX12" s="8">
        <v>0</v>
      </c>
      <c r="CY12" s="8">
        <v>0</v>
      </c>
      <c r="CZ12" s="8">
        <v>0</v>
      </c>
      <c r="DA12" s="8">
        <v>6000000</v>
      </c>
      <c r="DB12" s="8">
        <v>6000000</v>
      </c>
      <c r="DC12" s="8">
        <v>6000000</v>
      </c>
      <c r="DD12" s="8">
        <v>6000000</v>
      </c>
      <c r="DE12" s="8">
        <v>0</v>
      </c>
      <c r="DF12" s="8">
        <v>0</v>
      </c>
      <c r="DG12" s="8">
        <v>0</v>
      </c>
      <c r="DH12" s="8">
        <v>0</v>
      </c>
      <c r="DI12" s="8">
        <v>350000000</v>
      </c>
      <c r="DJ12" s="8">
        <v>350000000</v>
      </c>
      <c r="DK12" s="8">
        <v>350000000</v>
      </c>
      <c r="DL12" s="8">
        <v>350000000</v>
      </c>
      <c r="DM12" s="8">
        <v>356750000</v>
      </c>
      <c r="DN12" s="8">
        <v>402996800</v>
      </c>
      <c r="DO12" s="8">
        <v>402591800</v>
      </c>
    </row>
    <row r="13" spans="1:119" x14ac:dyDescent="0.4">
      <c r="A13" s="9">
        <v>2</v>
      </c>
      <c r="B13" s="8">
        <v>-200000</v>
      </c>
      <c r="C13" s="8">
        <v>-200000</v>
      </c>
      <c r="D13" s="8">
        <v>-200000</v>
      </c>
      <c r="E13" s="8">
        <v>0</v>
      </c>
      <c r="F13" s="8">
        <v>0</v>
      </c>
      <c r="G13" s="8">
        <v>0</v>
      </c>
      <c r="H13" s="8">
        <v>-125000</v>
      </c>
      <c r="I13" s="8">
        <v>-125000</v>
      </c>
      <c r="J13" s="8">
        <v>-125000</v>
      </c>
      <c r="K13" s="8">
        <v>-325000</v>
      </c>
      <c r="L13" s="8">
        <v>0</v>
      </c>
      <c r="M13" s="8">
        <v>0</v>
      </c>
      <c r="N13" s="8">
        <v>0</v>
      </c>
      <c r="O13" s="8">
        <v>-10000</v>
      </c>
      <c r="P13" s="8">
        <v>-10000</v>
      </c>
      <c r="Q13" s="8">
        <v>-5000</v>
      </c>
      <c r="R13" s="8">
        <v>-5000</v>
      </c>
      <c r="S13" s="8">
        <v>-5000</v>
      </c>
      <c r="T13" s="8">
        <v>-5000</v>
      </c>
      <c r="U13" s="8">
        <v>-255000</v>
      </c>
      <c r="V13" s="8">
        <v>-255000</v>
      </c>
      <c r="W13" s="8">
        <v>-1105000</v>
      </c>
      <c r="X13" s="8">
        <v>-1105000</v>
      </c>
      <c r="Y13" s="8">
        <v>-1380000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-1380000</v>
      </c>
      <c r="AG13" s="8">
        <v>-1705000</v>
      </c>
      <c r="AH13" s="8">
        <v>-1705000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9250000</v>
      </c>
      <c r="BL13" s="8">
        <v>9250000</v>
      </c>
      <c r="BM13" s="8">
        <v>3469100</v>
      </c>
      <c r="BN13" s="8">
        <v>2195000</v>
      </c>
      <c r="BO13" s="8">
        <v>2695000</v>
      </c>
      <c r="BP13" s="8">
        <v>3445000</v>
      </c>
      <c r="BQ13" s="8">
        <v>5395000</v>
      </c>
      <c r="BR13" s="8">
        <v>6400000</v>
      </c>
      <c r="BS13" s="8">
        <v>7400000</v>
      </c>
      <c r="BT13" s="8">
        <v>6150000</v>
      </c>
      <c r="BU13" s="8">
        <v>37149100</v>
      </c>
      <c r="BV13" s="8">
        <v>46399100</v>
      </c>
      <c r="BW13" s="8">
        <v>1400000</v>
      </c>
      <c r="BX13" s="8">
        <v>1400000</v>
      </c>
      <c r="BY13" s="8">
        <v>1400000</v>
      </c>
      <c r="BZ13" s="8">
        <v>47799100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47799100</v>
      </c>
      <c r="CI13" s="8">
        <v>0</v>
      </c>
      <c r="CJ13" s="8">
        <v>0</v>
      </c>
      <c r="CK13" s="8">
        <v>0</v>
      </c>
      <c r="CL13" s="8">
        <v>0</v>
      </c>
      <c r="CM13" s="8">
        <v>600000</v>
      </c>
      <c r="CN13" s="8">
        <v>600000</v>
      </c>
      <c r="CO13" s="8">
        <v>600000</v>
      </c>
      <c r="CP13" s="8">
        <v>100000</v>
      </c>
      <c r="CQ13" s="8">
        <v>100000</v>
      </c>
      <c r="CR13" s="8">
        <v>100000</v>
      </c>
      <c r="CS13" s="8">
        <v>800000</v>
      </c>
      <c r="CT13" s="8">
        <v>800000</v>
      </c>
      <c r="CU13" s="8">
        <v>800000</v>
      </c>
      <c r="CV13" s="8">
        <v>1500000</v>
      </c>
      <c r="CW13" s="8">
        <v>0</v>
      </c>
      <c r="CX13" s="8">
        <v>0</v>
      </c>
      <c r="CY13" s="8">
        <v>0</v>
      </c>
      <c r="CZ13" s="8">
        <v>0</v>
      </c>
      <c r="DA13" s="8">
        <v>6000000</v>
      </c>
      <c r="DB13" s="8">
        <v>6000000</v>
      </c>
      <c r="DC13" s="8">
        <v>6000000</v>
      </c>
      <c r="DD13" s="8">
        <v>6000000</v>
      </c>
      <c r="DE13" s="8">
        <v>0</v>
      </c>
      <c r="DF13" s="8">
        <v>0</v>
      </c>
      <c r="DG13" s="8">
        <v>0</v>
      </c>
      <c r="DH13" s="8">
        <v>0</v>
      </c>
      <c r="DI13" s="8">
        <v>350000000</v>
      </c>
      <c r="DJ13" s="8">
        <v>350000000</v>
      </c>
      <c r="DK13" s="8">
        <v>350000000</v>
      </c>
      <c r="DL13" s="8">
        <v>350000000</v>
      </c>
      <c r="DM13" s="8">
        <v>357500000</v>
      </c>
      <c r="DN13" s="8">
        <v>405299100</v>
      </c>
      <c r="DO13" s="8">
        <v>403594100</v>
      </c>
    </row>
    <row r="14" spans="1:119" x14ac:dyDescent="0.4">
      <c r="A14" s="9">
        <v>3</v>
      </c>
      <c r="B14" s="8">
        <v>-200000</v>
      </c>
      <c r="C14" s="8">
        <v>-200000</v>
      </c>
      <c r="D14" s="8">
        <v>-200000</v>
      </c>
      <c r="E14" s="8">
        <v>0</v>
      </c>
      <c r="F14" s="8">
        <v>0</v>
      </c>
      <c r="G14" s="8">
        <v>0</v>
      </c>
      <c r="H14" s="8">
        <v>-125000</v>
      </c>
      <c r="I14" s="8">
        <v>-125000</v>
      </c>
      <c r="J14" s="8">
        <v>-125000</v>
      </c>
      <c r="K14" s="8">
        <v>-325000</v>
      </c>
      <c r="L14" s="8">
        <v>0</v>
      </c>
      <c r="M14" s="8">
        <v>0</v>
      </c>
      <c r="N14" s="8">
        <v>0</v>
      </c>
      <c r="O14" s="8">
        <v>-10000</v>
      </c>
      <c r="P14" s="8">
        <v>-10000</v>
      </c>
      <c r="Q14" s="8">
        <v>-5000</v>
      </c>
      <c r="R14" s="8">
        <v>-5000</v>
      </c>
      <c r="S14" s="8">
        <v>-5000</v>
      </c>
      <c r="T14" s="8">
        <v>-5000</v>
      </c>
      <c r="U14" s="8">
        <v>-255000</v>
      </c>
      <c r="V14" s="8">
        <v>-255000</v>
      </c>
      <c r="W14" s="8">
        <v>-5000</v>
      </c>
      <c r="X14" s="8">
        <v>-5000</v>
      </c>
      <c r="Y14" s="8">
        <v>-280000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-280000</v>
      </c>
      <c r="AG14" s="8">
        <v>-605000</v>
      </c>
      <c r="AH14" s="8">
        <v>-605000</v>
      </c>
      <c r="AI14" s="8">
        <v>1000000</v>
      </c>
      <c r="AJ14" s="8">
        <v>1000000</v>
      </c>
      <c r="AK14" s="8">
        <v>1000000</v>
      </c>
      <c r="AL14" s="8">
        <v>1000000</v>
      </c>
      <c r="AM14" s="8">
        <v>0</v>
      </c>
      <c r="AN14" s="8">
        <v>0</v>
      </c>
      <c r="AO14" s="8">
        <v>0</v>
      </c>
      <c r="AP14" s="8">
        <v>1000000</v>
      </c>
      <c r="AQ14" s="8">
        <v>1000000</v>
      </c>
      <c r="AR14" s="8">
        <v>1000000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1000000</v>
      </c>
      <c r="BK14" s="8">
        <v>8850000</v>
      </c>
      <c r="BL14" s="8">
        <v>8850000</v>
      </c>
      <c r="BM14" s="8">
        <v>3052671</v>
      </c>
      <c r="BN14" s="8">
        <v>2190000</v>
      </c>
      <c r="BO14" s="8">
        <v>3090000</v>
      </c>
      <c r="BP14" s="8">
        <v>3390000</v>
      </c>
      <c r="BQ14" s="8">
        <v>4590000</v>
      </c>
      <c r="BR14" s="8">
        <v>6750000</v>
      </c>
      <c r="BS14" s="8">
        <v>7600000</v>
      </c>
      <c r="BT14" s="8">
        <v>5100000</v>
      </c>
      <c r="BU14" s="8">
        <v>35762671</v>
      </c>
      <c r="BV14" s="8">
        <v>44612671</v>
      </c>
      <c r="BW14" s="8">
        <v>2200000</v>
      </c>
      <c r="BX14" s="8">
        <v>2200000</v>
      </c>
      <c r="BY14" s="8">
        <v>2200000</v>
      </c>
      <c r="BZ14" s="8">
        <v>46812671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48812671</v>
      </c>
      <c r="CI14" s="8">
        <v>0</v>
      </c>
      <c r="CJ14" s="8">
        <v>0</v>
      </c>
      <c r="CK14" s="8">
        <v>0</v>
      </c>
      <c r="CL14" s="8">
        <v>0</v>
      </c>
      <c r="CM14" s="8">
        <v>900000</v>
      </c>
      <c r="CN14" s="8">
        <v>900000</v>
      </c>
      <c r="CO14" s="8">
        <v>900000</v>
      </c>
      <c r="CP14" s="8">
        <v>150000</v>
      </c>
      <c r="CQ14" s="8">
        <v>150000</v>
      </c>
      <c r="CR14" s="8">
        <v>150000</v>
      </c>
      <c r="CS14" s="8">
        <v>1200000</v>
      </c>
      <c r="CT14" s="8">
        <v>1200000</v>
      </c>
      <c r="CU14" s="8">
        <v>1200000</v>
      </c>
      <c r="CV14" s="8">
        <v>2250000</v>
      </c>
      <c r="CW14" s="8">
        <v>0</v>
      </c>
      <c r="CX14" s="8">
        <v>0</v>
      </c>
      <c r="CY14" s="8">
        <v>0</v>
      </c>
      <c r="CZ14" s="8">
        <v>0</v>
      </c>
      <c r="DA14" s="8">
        <v>6000000</v>
      </c>
      <c r="DB14" s="8">
        <v>6000000</v>
      </c>
      <c r="DC14" s="8">
        <v>6000000</v>
      </c>
      <c r="DD14" s="8">
        <v>6000000</v>
      </c>
      <c r="DE14" s="8">
        <v>0</v>
      </c>
      <c r="DF14" s="8">
        <v>0</v>
      </c>
      <c r="DG14" s="8">
        <v>0</v>
      </c>
      <c r="DH14" s="8">
        <v>0</v>
      </c>
      <c r="DI14" s="8">
        <v>350000000</v>
      </c>
      <c r="DJ14" s="8">
        <v>350000000</v>
      </c>
      <c r="DK14" s="8">
        <v>350000000</v>
      </c>
      <c r="DL14" s="8">
        <v>350000000</v>
      </c>
      <c r="DM14" s="8">
        <v>358250000</v>
      </c>
      <c r="DN14" s="8">
        <v>407062671</v>
      </c>
      <c r="DO14" s="8">
        <v>406457671</v>
      </c>
    </row>
    <row r="15" spans="1:119" x14ac:dyDescent="0.4">
      <c r="A15" s="9">
        <v>4</v>
      </c>
      <c r="B15" s="8">
        <v>-200000</v>
      </c>
      <c r="C15" s="8">
        <v>-200000</v>
      </c>
      <c r="D15" s="8">
        <v>-200000</v>
      </c>
      <c r="E15" s="8">
        <v>0</v>
      </c>
      <c r="F15" s="8">
        <v>0</v>
      </c>
      <c r="G15" s="8">
        <v>0</v>
      </c>
      <c r="H15" s="8">
        <v>-125000</v>
      </c>
      <c r="I15" s="8">
        <v>-125000</v>
      </c>
      <c r="J15" s="8">
        <v>-125000</v>
      </c>
      <c r="K15" s="8">
        <v>-325000</v>
      </c>
      <c r="L15" s="8">
        <v>0</v>
      </c>
      <c r="M15" s="8">
        <v>0</v>
      </c>
      <c r="N15" s="8">
        <v>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-325000</v>
      </c>
      <c r="AH15" s="8">
        <v>-325000</v>
      </c>
      <c r="AI15" s="8">
        <v>1000000</v>
      </c>
      <c r="AJ15" s="8">
        <v>1000000</v>
      </c>
      <c r="AK15" s="8">
        <v>1000000</v>
      </c>
      <c r="AL15" s="8">
        <v>1000000</v>
      </c>
      <c r="AM15" s="8">
        <v>0</v>
      </c>
      <c r="AN15" s="8">
        <v>0</v>
      </c>
      <c r="AO15" s="8">
        <v>0</v>
      </c>
      <c r="AP15" s="8">
        <v>1000000</v>
      </c>
      <c r="AQ15" s="8">
        <v>1000000</v>
      </c>
      <c r="AR15" s="8">
        <v>1000000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1000000</v>
      </c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2000000</v>
      </c>
      <c r="CI15" s="8">
        <v>0</v>
      </c>
      <c r="CJ15" s="8">
        <v>0</v>
      </c>
      <c r="CK15" s="8">
        <v>0</v>
      </c>
      <c r="CL15" s="8">
        <v>0</v>
      </c>
      <c r="CM15" s="8">
        <v>1200000</v>
      </c>
      <c r="CN15" s="8">
        <v>1200000</v>
      </c>
      <c r="CO15" s="8">
        <v>1200000</v>
      </c>
      <c r="CP15" s="8">
        <v>200000</v>
      </c>
      <c r="CQ15" s="8">
        <v>200000</v>
      </c>
      <c r="CR15" s="8">
        <v>200000</v>
      </c>
      <c r="CS15" s="8">
        <v>1600000</v>
      </c>
      <c r="CT15" s="8">
        <v>1600000</v>
      </c>
      <c r="CU15" s="8">
        <v>1600000</v>
      </c>
      <c r="CV15" s="8">
        <v>3000000</v>
      </c>
      <c r="CW15" s="8">
        <v>0</v>
      </c>
      <c r="CX15" s="8">
        <v>0</v>
      </c>
      <c r="CY15" s="8">
        <v>0</v>
      </c>
      <c r="CZ15" s="8">
        <v>0</v>
      </c>
      <c r="DA15" s="8">
        <v>6000000</v>
      </c>
      <c r="DB15" s="8">
        <v>6000000</v>
      </c>
      <c r="DC15" s="8">
        <v>6000000</v>
      </c>
      <c r="DD15" s="8">
        <v>6000000</v>
      </c>
      <c r="DE15" s="8">
        <v>0</v>
      </c>
      <c r="DF15" s="8">
        <v>0</v>
      </c>
      <c r="DG15" s="8">
        <v>0</v>
      </c>
      <c r="DH15" s="8">
        <v>0</v>
      </c>
      <c r="DI15" s="8">
        <v>350000000</v>
      </c>
      <c r="DJ15" s="8">
        <v>350000000</v>
      </c>
      <c r="DK15" s="8">
        <v>350000000</v>
      </c>
      <c r="DL15" s="8">
        <v>350000000</v>
      </c>
      <c r="DM15" s="8">
        <v>359000000</v>
      </c>
      <c r="DN15" s="8">
        <v>361000000</v>
      </c>
      <c r="DO15" s="8">
        <v>360675000</v>
      </c>
    </row>
    <row r="16" spans="1:119" x14ac:dyDescent="0.4">
      <c r="A16" s="7" t="s">
        <v>125</v>
      </c>
      <c r="B16" s="8">
        <v>-600000</v>
      </c>
      <c r="C16" s="8">
        <v>-600000</v>
      </c>
      <c r="D16" s="8">
        <v>-600000</v>
      </c>
      <c r="E16" s="8">
        <v>0</v>
      </c>
      <c r="F16" s="8">
        <v>0</v>
      </c>
      <c r="G16" s="8">
        <v>0</v>
      </c>
      <c r="H16" s="8">
        <v>-500000</v>
      </c>
      <c r="I16" s="8">
        <v>-500000</v>
      </c>
      <c r="J16" s="8">
        <v>-500000</v>
      </c>
      <c r="K16" s="8">
        <v>-1100000</v>
      </c>
      <c r="L16" s="8">
        <v>0</v>
      </c>
      <c r="M16" s="8">
        <v>0</v>
      </c>
      <c r="N16" s="8">
        <v>0</v>
      </c>
      <c r="O16" s="8">
        <v>-30000</v>
      </c>
      <c r="P16" s="8">
        <v>-30000</v>
      </c>
      <c r="Q16" s="8">
        <v>-15000</v>
      </c>
      <c r="R16" s="8">
        <v>-15000</v>
      </c>
      <c r="S16" s="8">
        <v>-15000</v>
      </c>
      <c r="T16" s="8">
        <v>-15000</v>
      </c>
      <c r="U16" s="8">
        <v>-765000</v>
      </c>
      <c r="V16" s="8">
        <v>-765000</v>
      </c>
      <c r="W16" s="8">
        <v>-1115000</v>
      </c>
      <c r="X16" s="8">
        <v>-1115000</v>
      </c>
      <c r="Y16" s="8">
        <v>-1940000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-1940000</v>
      </c>
      <c r="AG16" s="8">
        <v>-3040000</v>
      </c>
      <c r="AH16" s="8">
        <v>-3040000</v>
      </c>
      <c r="AI16" s="8">
        <v>2000000</v>
      </c>
      <c r="AJ16" s="8">
        <v>2000000</v>
      </c>
      <c r="AK16" s="8">
        <v>2000000</v>
      </c>
      <c r="AL16" s="8">
        <v>2000000</v>
      </c>
      <c r="AM16" s="8">
        <v>0</v>
      </c>
      <c r="AN16" s="8">
        <v>0</v>
      </c>
      <c r="AO16" s="8">
        <v>0</v>
      </c>
      <c r="AP16" s="8">
        <v>2000000</v>
      </c>
      <c r="AQ16" s="8">
        <v>2000000</v>
      </c>
      <c r="AR16" s="8">
        <v>2000000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2000000</v>
      </c>
      <c r="BK16" s="8">
        <v>27100000</v>
      </c>
      <c r="BL16" s="8">
        <v>27100000</v>
      </c>
      <c r="BM16" s="8">
        <v>8268571</v>
      </c>
      <c r="BN16" s="8">
        <v>6585000</v>
      </c>
      <c r="BO16" s="8">
        <v>8485000</v>
      </c>
      <c r="BP16" s="8">
        <v>10735000</v>
      </c>
      <c r="BQ16" s="8">
        <v>15385000</v>
      </c>
      <c r="BR16" s="8">
        <v>19550000</v>
      </c>
      <c r="BS16" s="8">
        <v>22400000</v>
      </c>
      <c r="BT16" s="8">
        <v>18350000</v>
      </c>
      <c r="BU16" s="8">
        <v>109758571</v>
      </c>
      <c r="BV16" s="8">
        <v>136858571</v>
      </c>
      <c r="BW16" s="8">
        <v>4000000</v>
      </c>
      <c r="BX16" s="8">
        <v>4000000</v>
      </c>
      <c r="BY16" s="8">
        <v>4000000</v>
      </c>
      <c r="BZ16" s="8">
        <v>140858571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144858571</v>
      </c>
      <c r="CI16" s="8">
        <v>0</v>
      </c>
      <c r="CJ16" s="8">
        <v>0</v>
      </c>
      <c r="CK16" s="8">
        <v>0</v>
      </c>
      <c r="CL16" s="8">
        <v>0</v>
      </c>
      <c r="CM16" s="8">
        <v>3000000</v>
      </c>
      <c r="CN16" s="8">
        <v>3000000</v>
      </c>
      <c r="CO16" s="8">
        <v>3000000</v>
      </c>
      <c r="CP16" s="8">
        <v>500000</v>
      </c>
      <c r="CQ16" s="8">
        <v>500000</v>
      </c>
      <c r="CR16" s="8">
        <v>500000</v>
      </c>
      <c r="CS16" s="8">
        <v>4000000</v>
      </c>
      <c r="CT16" s="8">
        <v>4000000</v>
      </c>
      <c r="CU16" s="8">
        <v>4000000</v>
      </c>
      <c r="CV16" s="8">
        <v>7500000</v>
      </c>
      <c r="CW16" s="8">
        <v>0</v>
      </c>
      <c r="CX16" s="8">
        <v>0</v>
      </c>
      <c r="CY16" s="8">
        <v>0</v>
      </c>
      <c r="CZ16" s="8">
        <v>0</v>
      </c>
      <c r="DA16" s="8">
        <v>24000000</v>
      </c>
      <c r="DB16" s="8">
        <v>24000000</v>
      </c>
      <c r="DC16" s="8">
        <v>24000000</v>
      </c>
      <c r="DD16" s="8">
        <v>24000000</v>
      </c>
      <c r="DE16" s="8">
        <v>0</v>
      </c>
      <c r="DF16" s="8">
        <v>0</v>
      </c>
      <c r="DG16" s="8">
        <v>0</v>
      </c>
      <c r="DH16" s="8">
        <v>0</v>
      </c>
      <c r="DI16" s="8">
        <v>1400000000</v>
      </c>
      <c r="DJ16" s="8">
        <v>1400000000</v>
      </c>
      <c r="DK16" s="8">
        <v>1400000000</v>
      </c>
      <c r="DL16" s="8">
        <v>1400000000</v>
      </c>
      <c r="DM16" s="8">
        <v>1431500000</v>
      </c>
      <c r="DN16" s="8">
        <v>1576358571</v>
      </c>
      <c r="DO16" s="8">
        <v>1573318571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1FCE-2902-4CBD-BC11-77FE80A32430}">
  <sheetPr codeName="Lembar30"/>
  <dimension ref="A1:B9"/>
  <sheetViews>
    <sheetView workbookViewId="0">
      <selection activeCell="K136" sqref="K136"/>
    </sheetView>
  </sheetViews>
  <sheetFormatPr defaultRowHeight="14.6" x14ac:dyDescent="0.4"/>
  <cols>
    <col min="1" max="1" width="16.15234375" bestFit="1" customWidth="1"/>
    <col min="2" max="2" width="15.53515625" bestFit="1" customWidth="1"/>
    <col min="3" max="3" width="8.4609375" bestFit="1" customWidth="1"/>
    <col min="4" max="4" width="15.921875" bestFit="1" customWidth="1"/>
    <col min="5" max="11" width="18.4609375" bestFit="1" customWidth="1"/>
    <col min="12" max="12" width="10.4609375" bestFit="1" customWidth="1"/>
    <col min="13" max="13" width="10" bestFit="1" customWidth="1"/>
    <col min="14" max="14" width="12.765625" bestFit="1" customWidth="1"/>
    <col min="15" max="15" width="15.921875" bestFit="1" customWidth="1"/>
    <col min="16" max="16" width="24.3046875" bestFit="1" customWidth="1"/>
    <col min="17" max="17" width="27.15234375" bestFit="1" customWidth="1"/>
    <col min="18" max="25" width="18.4609375" bestFit="1" customWidth="1"/>
    <col min="26" max="26" width="13.84375" bestFit="1" customWidth="1"/>
    <col min="27" max="27" width="10.4609375" bestFit="1" customWidth="1"/>
    <col min="28" max="28" width="10" bestFit="1" customWidth="1"/>
    <col min="29" max="29" width="7.4609375" bestFit="1" customWidth="1"/>
    <col min="30" max="30" width="19.765625" bestFit="1" customWidth="1"/>
    <col min="31" max="31" width="22.61328125" bestFit="1" customWidth="1"/>
    <col min="32" max="32" width="19.765625" bestFit="1" customWidth="1"/>
    <col min="33" max="33" width="22.61328125" bestFit="1" customWidth="1"/>
    <col min="34" max="34" width="19.765625" bestFit="1" customWidth="1"/>
    <col min="35" max="35" width="22.61328125" bestFit="1" customWidth="1"/>
    <col min="36" max="36" width="19.765625" bestFit="1" customWidth="1"/>
    <col min="37" max="37" width="22.61328125" bestFit="1" customWidth="1"/>
    <col min="38" max="38" width="19.765625" bestFit="1" customWidth="1"/>
    <col min="39" max="39" width="22.61328125" bestFit="1" customWidth="1"/>
    <col min="40" max="40" width="12.765625" bestFit="1" customWidth="1"/>
    <col min="41" max="41" width="15.921875" bestFit="1" customWidth="1"/>
    <col min="42" max="42" width="5.53515625" bestFit="1" customWidth="1"/>
    <col min="43" max="43" width="19" bestFit="1" customWidth="1"/>
    <col min="44" max="44" width="19.765625" bestFit="1" customWidth="1"/>
    <col min="45" max="45" width="22.61328125" bestFit="1" customWidth="1"/>
    <col min="46" max="46" width="24.3046875" bestFit="1" customWidth="1"/>
    <col min="47" max="47" width="27.15234375" bestFit="1" customWidth="1"/>
    <col min="48" max="48" width="18.3046875" bestFit="1" customWidth="1"/>
    <col min="49" max="49" width="10.69140625" bestFit="1" customWidth="1"/>
    <col min="50" max="50" width="8.4609375" bestFit="1" customWidth="1"/>
    <col min="51" max="51" width="13.53515625" bestFit="1" customWidth="1"/>
    <col min="52" max="52" width="15.23046875" bestFit="1" customWidth="1"/>
    <col min="53" max="53" width="5.53515625" bestFit="1" customWidth="1"/>
    <col min="54" max="54" width="18.07421875" bestFit="1" customWidth="1"/>
    <col min="55" max="55" width="17" bestFit="1" customWidth="1"/>
    <col min="56" max="56" width="5.53515625" bestFit="1" customWidth="1"/>
    <col min="57" max="57" width="19.84375" bestFit="1" customWidth="1"/>
    <col min="58" max="58" width="10.4609375" bestFit="1" customWidth="1"/>
    <col min="59" max="59" width="10.15234375" bestFit="1" customWidth="1"/>
    <col min="60" max="60" width="7.4609375" bestFit="1" customWidth="1"/>
    <col min="61" max="61" width="13" bestFit="1" customWidth="1"/>
    <col min="62" max="62" width="9.3046875" bestFit="1" customWidth="1"/>
    <col min="63" max="63" width="5.53515625" bestFit="1" customWidth="1"/>
    <col min="64" max="64" width="12.07421875" bestFit="1" customWidth="1"/>
    <col min="65" max="65" width="8.23046875" bestFit="1" customWidth="1"/>
    <col min="66" max="66" width="6.84375" bestFit="1" customWidth="1"/>
    <col min="67" max="67" width="11" bestFit="1" customWidth="1"/>
    <col min="68" max="68" width="13.84375" bestFit="1" customWidth="1"/>
    <col min="69" max="69" width="5.53515625" bestFit="1" customWidth="1"/>
    <col min="70" max="70" width="16.69140625" bestFit="1" customWidth="1"/>
    <col min="71" max="71" width="19.765625" bestFit="1" customWidth="1"/>
    <col min="72" max="72" width="22.61328125" bestFit="1" customWidth="1"/>
    <col min="73" max="73" width="19.765625" bestFit="1" customWidth="1"/>
    <col min="74" max="74" width="22.61328125" bestFit="1" customWidth="1"/>
    <col min="75" max="75" width="19.765625" bestFit="1" customWidth="1"/>
    <col min="76" max="76" width="22.61328125" bestFit="1" customWidth="1"/>
    <col min="77" max="77" width="19.765625" bestFit="1" customWidth="1"/>
    <col min="78" max="78" width="22.61328125" bestFit="1" customWidth="1"/>
    <col min="79" max="79" width="19.765625" bestFit="1" customWidth="1"/>
    <col min="80" max="80" width="22.61328125" bestFit="1" customWidth="1"/>
    <col min="81" max="81" width="21.23046875" bestFit="1" customWidth="1"/>
    <col min="82" max="82" width="16.765625" bestFit="1" customWidth="1"/>
    <col min="83" max="83" width="5.53515625" bestFit="1" customWidth="1"/>
    <col min="84" max="84" width="19.61328125" bestFit="1" customWidth="1"/>
    <col min="85" max="85" width="14.61328125" bestFit="1" customWidth="1"/>
    <col min="86" max="86" width="5.53515625" bestFit="1" customWidth="1"/>
    <col min="87" max="87" width="17.53515625" bestFit="1" customWidth="1"/>
    <col min="88" max="88" width="12.765625" bestFit="1" customWidth="1"/>
    <col min="89" max="89" width="15.921875" bestFit="1" customWidth="1"/>
    <col min="90" max="90" width="8.23046875" bestFit="1" customWidth="1"/>
    <col min="91" max="91" width="6.84375" bestFit="1" customWidth="1"/>
    <col min="92" max="92" width="11" bestFit="1" customWidth="1"/>
    <col min="93" max="93" width="17.3828125" bestFit="1" customWidth="1"/>
    <col min="94" max="94" width="13.84375" bestFit="1" customWidth="1"/>
    <col min="95" max="95" width="5.53515625" bestFit="1" customWidth="1"/>
    <col min="96" max="96" width="16.69140625" bestFit="1" customWidth="1"/>
    <col min="97" max="97" width="19.765625" bestFit="1" customWidth="1"/>
    <col min="98" max="98" width="22.61328125" bestFit="1" customWidth="1"/>
    <col min="99" max="99" width="19.765625" bestFit="1" customWidth="1"/>
    <col min="100" max="100" width="22.61328125" bestFit="1" customWidth="1"/>
    <col min="101" max="101" width="19.765625" bestFit="1" customWidth="1"/>
    <col min="102" max="102" width="22.61328125" bestFit="1" customWidth="1"/>
    <col min="103" max="103" width="19.765625" bestFit="1" customWidth="1"/>
    <col min="104" max="104" width="22.61328125" bestFit="1" customWidth="1"/>
    <col min="105" max="105" width="19.765625" bestFit="1" customWidth="1"/>
    <col min="106" max="106" width="22.61328125" bestFit="1" customWidth="1"/>
    <col min="107" max="107" width="21.23046875" bestFit="1" customWidth="1"/>
    <col min="108" max="108" width="16.765625" bestFit="1" customWidth="1"/>
    <col min="109" max="109" width="5.53515625" bestFit="1" customWidth="1"/>
    <col min="110" max="110" width="19.61328125" bestFit="1" customWidth="1"/>
    <col min="111" max="111" width="14.61328125" bestFit="1" customWidth="1"/>
    <col min="112" max="112" width="5.53515625" bestFit="1" customWidth="1"/>
    <col min="113" max="113" width="17.53515625" bestFit="1" customWidth="1"/>
    <col min="114" max="114" width="10.53515625" bestFit="1" customWidth="1"/>
    <col min="115" max="115" width="12.765625" bestFit="1" customWidth="1"/>
    <col min="116" max="116" width="15.921875" bestFit="1" customWidth="1"/>
    <col min="117" max="117" width="18.84375" bestFit="1" customWidth="1"/>
    <col min="118" max="118" width="12.765625" bestFit="1" customWidth="1"/>
    <col min="119" max="119" width="15.921875" bestFit="1" customWidth="1"/>
    <col min="120" max="120" width="5.53515625" bestFit="1" customWidth="1"/>
    <col min="121" max="121" width="17.53515625" bestFit="1" customWidth="1"/>
    <col min="122" max="122" width="10.53515625" bestFit="1" customWidth="1"/>
    <col min="123" max="123" width="18.84375" bestFit="1" customWidth="1"/>
    <col min="124" max="124" width="12.765625" bestFit="1" customWidth="1"/>
    <col min="125" max="125" width="15.921875" bestFit="1" customWidth="1"/>
  </cols>
  <sheetData>
    <row r="1" spans="1:2" x14ac:dyDescent="0.4">
      <c r="A1" s="6" t="s">
        <v>13</v>
      </c>
      <c r="B1" t="s">
        <v>140</v>
      </c>
    </row>
    <row r="2" spans="1:2" x14ac:dyDescent="0.4">
      <c r="A2" s="6" t="s">
        <v>162</v>
      </c>
      <c r="B2" t="s">
        <v>140</v>
      </c>
    </row>
    <row r="4" spans="1:2" x14ac:dyDescent="0.4">
      <c r="A4" s="6" t="s">
        <v>124</v>
      </c>
      <c r="B4" t="s">
        <v>379</v>
      </c>
    </row>
    <row r="5" spans="1:2" x14ac:dyDescent="0.4">
      <c r="A5" s="7">
        <v>2023</v>
      </c>
    </row>
    <row r="6" spans="1:2" x14ac:dyDescent="0.4">
      <c r="A6" s="9">
        <v>1</v>
      </c>
    </row>
    <row r="7" spans="1:2" x14ac:dyDescent="0.4">
      <c r="A7" s="9">
        <v>2</v>
      </c>
      <c r="B7">
        <v>1002300</v>
      </c>
    </row>
    <row r="8" spans="1:2" x14ac:dyDescent="0.4">
      <c r="A8" s="9">
        <v>3</v>
      </c>
      <c r="B8">
        <v>2863571</v>
      </c>
    </row>
    <row r="9" spans="1:2" x14ac:dyDescent="0.4">
      <c r="A9" s="7" t="s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3ABE-A928-42D8-9549-F75921319BAA}">
  <sheetPr codeName="Lembar31"/>
  <dimension ref="A1:D9"/>
  <sheetViews>
    <sheetView workbookViewId="0">
      <selection activeCell="K136" sqref="K136"/>
    </sheetView>
  </sheetViews>
  <sheetFormatPr defaultRowHeight="14.6" x14ac:dyDescent="0.4"/>
  <cols>
    <col min="1" max="1" width="16.15234375" bestFit="1" customWidth="1"/>
    <col min="2" max="2" width="13.23046875" bestFit="1" customWidth="1"/>
    <col min="3" max="3" width="12.61328125" bestFit="1" customWidth="1"/>
    <col min="4" max="4" width="15.921875" bestFit="1" customWidth="1"/>
  </cols>
  <sheetData>
    <row r="1" spans="1:4" x14ac:dyDescent="0.4">
      <c r="A1" s="6" t="s">
        <v>162</v>
      </c>
      <c r="B1" t="s">
        <v>140</v>
      </c>
    </row>
    <row r="3" spans="1:4" x14ac:dyDescent="0.4">
      <c r="A3" s="6" t="s">
        <v>379</v>
      </c>
      <c r="B3" s="6" t="s">
        <v>126</v>
      </c>
    </row>
    <row r="4" spans="1:4" x14ac:dyDescent="0.4">
      <c r="A4" s="6" t="s">
        <v>124</v>
      </c>
      <c r="B4" t="s">
        <v>241</v>
      </c>
      <c r="C4" t="s">
        <v>242</v>
      </c>
      <c r="D4" t="s">
        <v>125</v>
      </c>
    </row>
    <row r="5" spans="1:4" x14ac:dyDescent="0.4">
      <c r="A5" s="7">
        <v>2023</v>
      </c>
      <c r="B5" s="8"/>
      <c r="C5" s="8"/>
      <c r="D5" s="8"/>
    </row>
    <row r="6" spans="1:4" x14ac:dyDescent="0.4">
      <c r="A6" s="9">
        <v>1</v>
      </c>
      <c r="B6" s="8"/>
      <c r="C6" s="8"/>
      <c r="D6" s="8"/>
    </row>
    <row r="7" spans="1:4" x14ac:dyDescent="0.4">
      <c r="A7" s="9">
        <v>2</v>
      </c>
      <c r="B7" s="8">
        <v>2302300</v>
      </c>
      <c r="C7" s="8">
        <v>-1300000</v>
      </c>
      <c r="D7" s="8">
        <v>1002300</v>
      </c>
    </row>
    <row r="8" spans="1:4" x14ac:dyDescent="0.4">
      <c r="A8" s="9">
        <v>3</v>
      </c>
      <c r="B8" s="8">
        <v>1763571</v>
      </c>
      <c r="C8" s="8">
        <v>1100000</v>
      </c>
      <c r="D8" s="8">
        <v>2863571</v>
      </c>
    </row>
    <row r="9" spans="1:4" x14ac:dyDescent="0.4">
      <c r="A9" s="7" t="s">
        <v>125</v>
      </c>
      <c r="B9" s="8"/>
      <c r="C9" s="8"/>
      <c r="D9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BC34-12A7-4C94-932F-1B15AC7851BB}">
  <sheetPr codeName="Lembar32"/>
  <dimension ref="A1:I11"/>
  <sheetViews>
    <sheetView workbookViewId="0">
      <selection activeCell="K136" sqref="K136"/>
    </sheetView>
  </sheetViews>
  <sheetFormatPr defaultRowHeight="14.6" x14ac:dyDescent="0.4"/>
  <cols>
    <col min="1" max="1" width="16.15234375" bestFit="1" customWidth="1"/>
    <col min="2" max="2" width="13.23046875" bestFit="1" customWidth="1"/>
    <col min="3" max="3" width="14.765625" bestFit="1" customWidth="1"/>
    <col min="4" max="4" width="12.69140625" bestFit="1" customWidth="1"/>
    <col min="5" max="5" width="12.921875" bestFit="1" customWidth="1"/>
    <col min="6" max="6" width="12" bestFit="1" customWidth="1"/>
    <col min="7" max="7" width="15.69140625" bestFit="1" customWidth="1"/>
    <col min="8" max="8" width="14.07421875" bestFit="1" customWidth="1"/>
    <col min="9" max="9" width="15.921875" bestFit="1" customWidth="1"/>
    <col min="10" max="10" width="16.3046875" bestFit="1" customWidth="1"/>
  </cols>
  <sheetData>
    <row r="1" spans="1:9" x14ac:dyDescent="0.4">
      <c r="A1" s="6" t="s">
        <v>13</v>
      </c>
      <c r="B1" t="s">
        <v>140</v>
      </c>
    </row>
    <row r="2" spans="1:9" x14ac:dyDescent="0.4">
      <c r="A2" s="6" t="s">
        <v>162</v>
      </c>
      <c r="B2" t="s">
        <v>140</v>
      </c>
    </row>
    <row r="4" spans="1:9" x14ac:dyDescent="0.4">
      <c r="A4" s="6" t="s">
        <v>379</v>
      </c>
      <c r="B4" s="6" t="s">
        <v>126</v>
      </c>
    </row>
    <row r="5" spans="1:9" x14ac:dyDescent="0.4">
      <c r="A5" s="6" t="s">
        <v>124</v>
      </c>
      <c r="B5" t="s">
        <v>205</v>
      </c>
      <c r="C5" t="s">
        <v>195</v>
      </c>
      <c r="D5" t="s">
        <v>197</v>
      </c>
      <c r="E5" t="s">
        <v>196</v>
      </c>
      <c r="F5" t="s">
        <v>198</v>
      </c>
      <c r="G5" t="s">
        <v>200</v>
      </c>
      <c r="H5" t="s">
        <v>441</v>
      </c>
      <c r="I5" t="s">
        <v>125</v>
      </c>
    </row>
    <row r="6" spans="1:9" x14ac:dyDescent="0.4">
      <c r="A6" s="7">
        <v>2023</v>
      </c>
      <c r="B6" s="8">
        <v>0</v>
      </c>
      <c r="C6" s="8">
        <v>107505000</v>
      </c>
      <c r="D6" s="8">
        <v>7500000</v>
      </c>
      <c r="E6" s="8">
        <v>0</v>
      </c>
      <c r="F6" s="8">
        <v>0</v>
      </c>
      <c r="G6" s="8">
        <v>35413571</v>
      </c>
      <c r="H6" s="8">
        <v>-1100000</v>
      </c>
      <c r="I6" s="8">
        <v>149318571</v>
      </c>
    </row>
    <row r="7" spans="1:9" x14ac:dyDescent="0.4">
      <c r="A7" s="9">
        <v>1</v>
      </c>
      <c r="B7" s="8">
        <v>0</v>
      </c>
      <c r="C7" s="8">
        <v>33500000</v>
      </c>
      <c r="D7" s="8">
        <v>750000</v>
      </c>
      <c r="E7" s="8">
        <v>0</v>
      </c>
      <c r="F7" s="8">
        <v>0</v>
      </c>
      <c r="G7" s="8">
        <v>12466800</v>
      </c>
      <c r="H7" s="8">
        <v>-125000</v>
      </c>
      <c r="I7" s="8">
        <v>46591800</v>
      </c>
    </row>
    <row r="8" spans="1:9" x14ac:dyDescent="0.4">
      <c r="A8" s="9">
        <v>2</v>
      </c>
      <c r="B8" s="8">
        <v>0</v>
      </c>
      <c r="C8" s="8">
        <v>34735000</v>
      </c>
      <c r="D8" s="8">
        <v>1500000</v>
      </c>
      <c r="E8" s="8">
        <v>0</v>
      </c>
      <c r="F8" s="8">
        <v>0</v>
      </c>
      <c r="G8" s="8">
        <v>11684100</v>
      </c>
      <c r="H8" s="8">
        <v>-325000</v>
      </c>
      <c r="I8" s="8">
        <v>47594100</v>
      </c>
    </row>
    <row r="9" spans="1:9" x14ac:dyDescent="0.4">
      <c r="A9" s="9">
        <v>3</v>
      </c>
      <c r="B9" s="8">
        <v>0</v>
      </c>
      <c r="C9" s="8">
        <v>37270000</v>
      </c>
      <c r="D9" s="8">
        <v>2250000</v>
      </c>
      <c r="E9" s="8">
        <v>0</v>
      </c>
      <c r="F9" s="8">
        <v>0</v>
      </c>
      <c r="G9" s="8">
        <v>11262671</v>
      </c>
      <c r="H9" s="8">
        <v>-325000</v>
      </c>
      <c r="I9" s="8">
        <v>50457671</v>
      </c>
    </row>
    <row r="10" spans="1:9" x14ac:dyDescent="0.4">
      <c r="A10" s="9">
        <v>4</v>
      </c>
      <c r="B10" s="8">
        <v>0</v>
      </c>
      <c r="C10" s="8">
        <v>2000000</v>
      </c>
      <c r="D10" s="8">
        <v>3000000</v>
      </c>
      <c r="E10" s="8">
        <v>0</v>
      </c>
      <c r="F10" s="8">
        <v>0</v>
      </c>
      <c r="G10" s="8">
        <v>0</v>
      </c>
      <c r="H10" s="8">
        <v>-325000</v>
      </c>
      <c r="I10" s="8">
        <v>4675000</v>
      </c>
    </row>
    <row r="11" spans="1:9" x14ac:dyDescent="0.4">
      <c r="A11" s="7" t="s">
        <v>125</v>
      </c>
      <c r="B11" s="8">
        <v>0</v>
      </c>
      <c r="C11" s="8">
        <v>107505000</v>
      </c>
      <c r="D11" s="8">
        <v>7500000</v>
      </c>
      <c r="E11" s="8">
        <v>0</v>
      </c>
      <c r="F11" s="8">
        <v>0</v>
      </c>
      <c r="G11" s="8">
        <v>35413571</v>
      </c>
      <c r="H11" s="8">
        <v>-1100000</v>
      </c>
      <c r="I11" s="8">
        <v>149318571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219C-F2B5-4C86-AB6E-8F4AEF057684}">
  <sheetPr codeName="Lembar33"/>
  <dimension ref="A1:Q150"/>
  <sheetViews>
    <sheetView topLeftCell="D96" workbookViewId="0">
      <selection activeCell="K136" sqref="K136"/>
    </sheetView>
  </sheetViews>
  <sheetFormatPr defaultRowHeight="14.6" x14ac:dyDescent="0.4"/>
  <cols>
    <col min="1" max="1" width="10.3828125" bestFit="1" customWidth="1"/>
    <col min="2" max="2" width="22.15234375" bestFit="1" customWidth="1"/>
    <col min="3" max="3" width="9.84375" bestFit="1" customWidth="1"/>
    <col min="4" max="4" width="12.3046875" bestFit="1" customWidth="1"/>
    <col min="5" max="5" width="15.15234375" bestFit="1" customWidth="1"/>
    <col min="6" max="6" width="14.23046875" bestFit="1" customWidth="1"/>
    <col min="7" max="7" width="17.61328125" bestFit="1" customWidth="1"/>
    <col min="8" max="8" width="19.61328125" bestFit="1" customWidth="1"/>
    <col min="9" max="9" width="11.69140625" bestFit="1" customWidth="1"/>
    <col min="10" max="10" width="18.69140625" bestFit="1" customWidth="1"/>
    <col min="11" max="11" width="7.921875" bestFit="1" customWidth="1"/>
    <col min="12" max="12" width="15.15234375" bestFit="1" customWidth="1"/>
    <col min="13" max="13" width="22" bestFit="1" customWidth="1"/>
    <col min="14" max="14" width="18.53515625" bestFit="1" customWidth="1"/>
    <col min="15" max="15" width="22.15234375" bestFit="1" customWidth="1"/>
    <col min="16" max="16" width="18.15234375" bestFit="1" customWidth="1"/>
    <col min="17" max="17" width="15.3046875" bestFit="1" customWidth="1"/>
  </cols>
  <sheetData>
    <row r="1" spans="1:17" x14ac:dyDescent="0.4">
      <c r="A1" t="s">
        <v>0</v>
      </c>
      <c r="B1" t="s">
        <v>127</v>
      </c>
      <c r="C1" t="s">
        <v>6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440</v>
      </c>
    </row>
    <row r="2" spans="1:17" x14ac:dyDescent="0.4">
      <c r="A2" s="1">
        <v>44927</v>
      </c>
      <c r="B2" t="s">
        <v>231</v>
      </c>
      <c r="C2">
        <v>9000000</v>
      </c>
      <c r="D2">
        <v>2023</v>
      </c>
      <c r="E2">
        <v>1</v>
      </c>
      <c r="F2">
        <v>1</v>
      </c>
      <c r="G2">
        <v>1</v>
      </c>
      <c r="H2">
        <v>1</v>
      </c>
      <c r="I2">
        <v>1</v>
      </c>
      <c r="J2" t="s">
        <v>284</v>
      </c>
      <c r="K2" t="str">
        <f>IF(VLOOKUP(Agregasi_Bulanan[[#This Row],[Akun Asal]],TabelCOA[],3,FALSE)=0,"",VLOOKUP(Agregasi_Bulanan[[#This Row],[Akun Asal]],TabelCOA[],3,FALSE))</f>
        <v>Aset</v>
      </c>
      <c r="L2" t="str">
        <f>IF(VLOOKUP(Agregasi_Bulanan[[#This Row],[Akun Asal]],TabelCOA[],4,FALSE)=0,"",VLOOKUP(Agregasi_Bulanan[[#This Row],[Akun Asal]],TabelCOA[],4,FALSE))</f>
        <v>Aset Lancar</v>
      </c>
      <c r="M2" t="str">
        <f>IF(VLOOKUP(Agregasi_Bulanan[[#This Row],[Akun Asal]],TabelCOA[],5,FALSE)=0,"",VLOOKUP(Agregasi_Bulanan[[#This Row],[Akun Asal]],TabelCOA[],5,FALSE))</f>
        <v>Kas</v>
      </c>
      <c r="N2" t="str">
        <f>IF(VLOOKUP(Agregasi_Bulanan[[#This Row],[Akun Asal]],TabelCOA[],6,FALSE)=0,"",VLOOKUP(Agregasi_Bulanan[[#This Row],[Akun Asal]],TabelCOA[],6,FALSE))</f>
        <v>Bank</v>
      </c>
      <c r="O2" t="str">
        <f>IF(VLOOKUP(Agregasi_Bulanan[[#This Row],[Akun Asal]],TabelCOA[],7,FALSE)=0,"",VLOOKUP(Agregasi_Bulanan[[#This Row],[Akun Asal]],TabelCOA[],7,FALSE))</f>
        <v>Giro</v>
      </c>
      <c r="P2" t="str">
        <f>IF(VLOOKUP(Agregasi_Bulanan[[#This Row],[Akun Asal]],TabelCOA[],8,FALSE)=0,"",VLOOKUP(Agregasi_Bulanan[[#This Row],[Akun Asal]],TabelCOA[],8,FALSE))</f>
        <v>Giro Bank-0009</v>
      </c>
      <c r="Q2" t="str">
        <f>IF(VLOOKUP(Agregasi_Bulanan[[#This Row],[Akun Asal]],TabelCOA[],9,FALSE)=0,"",VLOOKUP(Agregasi_Bulanan[[#This Row],[Akun Asal]],TabelCOA[],9,FALSE))</f>
        <v>Dana Darurat</v>
      </c>
    </row>
    <row r="3" spans="1:17" x14ac:dyDescent="0.4">
      <c r="A3" s="1">
        <v>44949</v>
      </c>
      <c r="B3" t="s">
        <v>224</v>
      </c>
      <c r="C3">
        <v>2200000</v>
      </c>
      <c r="D3">
        <v>2023</v>
      </c>
      <c r="E3">
        <v>1</v>
      </c>
      <c r="F3">
        <v>1</v>
      </c>
      <c r="G3">
        <v>4</v>
      </c>
      <c r="H3">
        <v>4</v>
      </c>
      <c r="I3">
        <v>23</v>
      </c>
      <c r="J3" t="s">
        <v>284</v>
      </c>
      <c r="K3" t="str">
        <f>IF(VLOOKUP(Agregasi_Bulanan[[#This Row],[Akun Asal]],TabelCOA[],3,FALSE)=0,"",VLOOKUP(Agregasi_Bulanan[[#This Row],[Akun Asal]],TabelCOA[],3,FALSE))</f>
        <v>Aset</v>
      </c>
      <c r="L3" t="str">
        <f>IF(VLOOKUP(Agregasi_Bulanan[[#This Row],[Akun Asal]],TabelCOA[],4,FALSE)=0,"",VLOOKUP(Agregasi_Bulanan[[#This Row],[Akun Asal]],TabelCOA[],4,FALSE))</f>
        <v>Aset Lancar</v>
      </c>
      <c r="M3" t="str">
        <f>IF(VLOOKUP(Agregasi_Bulanan[[#This Row],[Akun Asal]],TabelCOA[],5,FALSE)=0,"",VLOOKUP(Agregasi_Bulanan[[#This Row],[Akun Asal]],TabelCOA[],5,FALSE))</f>
        <v>Kas</v>
      </c>
      <c r="N3" t="str">
        <f>IF(VLOOKUP(Agregasi_Bulanan[[#This Row],[Akun Asal]],TabelCOA[],6,FALSE)=0,"",VLOOKUP(Agregasi_Bulanan[[#This Row],[Akun Asal]],TabelCOA[],6,FALSE))</f>
        <v>Bank</v>
      </c>
      <c r="O3" t="str">
        <f>IF(VLOOKUP(Agregasi_Bulanan[[#This Row],[Akun Asal]],TabelCOA[],7,FALSE)=0,"",VLOOKUP(Agregasi_Bulanan[[#This Row],[Akun Asal]],TabelCOA[],7,FALSE))</f>
        <v>Tabungan</v>
      </c>
      <c r="P3" t="str">
        <f>IF(VLOOKUP(Agregasi_Bulanan[[#This Row],[Akun Asal]],TabelCOA[],8,FALSE)=0,"",VLOOKUP(Agregasi_Bulanan[[#This Row],[Akun Asal]],TabelCOA[],8,FALSE))</f>
        <v>Tabungan Bank-0002</v>
      </c>
      <c r="Q3" t="str">
        <f>IF(VLOOKUP(Agregasi_Bulanan[[#This Row],[Akun Asal]],TabelCOA[],9,FALSE)=0,"",VLOOKUP(Agregasi_Bulanan[[#This Row],[Akun Asal]],TabelCOA[],9,FALSE))</f>
        <v>Dana Darurat</v>
      </c>
    </row>
    <row r="4" spans="1:17" x14ac:dyDescent="0.4">
      <c r="A4" s="1">
        <v>44951</v>
      </c>
      <c r="B4" t="s">
        <v>228</v>
      </c>
      <c r="C4">
        <v>6400000</v>
      </c>
      <c r="D4">
        <v>2023</v>
      </c>
      <c r="E4">
        <v>1</v>
      </c>
      <c r="F4">
        <v>1</v>
      </c>
      <c r="G4">
        <v>4</v>
      </c>
      <c r="H4">
        <v>4</v>
      </c>
      <c r="I4">
        <v>25</v>
      </c>
      <c r="J4" t="s">
        <v>284</v>
      </c>
      <c r="K4" t="str">
        <f>IF(VLOOKUP(Agregasi_Bulanan[[#This Row],[Akun Asal]],TabelCOA[],3,FALSE)=0,"",VLOOKUP(Agregasi_Bulanan[[#This Row],[Akun Asal]],TabelCOA[],3,FALSE))</f>
        <v>Aset</v>
      </c>
      <c r="L4" t="str">
        <f>IF(VLOOKUP(Agregasi_Bulanan[[#This Row],[Akun Asal]],TabelCOA[],4,FALSE)=0,"",VLOOKUP(Agregasi_Bulanan[[#This Row],[Akun Asal]],TabelCOA[],4,FALSE))</f>
        <v>Aset Lancar</v>
      </c>
      <c r="M4" t="str">
        <f>IF(VLOOKUP(Agregasi_Bulanan[[#This Row],[Akun Asal]],TabelCOA[],5,FALSE)=0,"",VLOOKUP(Agregasi_Bulanan[[#This Row],[Akun Asal]],TabelCOA[],5,FALSE))</f>
        <v>Kas</v>
      </c>
      <c r="N4" t="str">
        <f>IF(VLOOKUP(Agregasi_Bulanan[[#This Row],[Akun Asal]],TabelCOA[],6,FALSE)=0,"",VLOOKUP(Agregasi_Bulanan[[#This Row],[Akun Asal]],TabelCOA[],6,FALSE))</f>
        <v>Bank</v>
      </c>
      <c r="O4" t="str">
        <f>IF(VLOOKUP(Agregasi_Bulanan[[#This Row],[Akun Asal]],TabelCOA[],7,FALSE)=0,"",VLOOKUP(Agregasi_Bulanan[[#This Row],[Akun Asal]],TabelCOA[],7,FALSE))</f>
        <v>Tabungan</v>
      </c>
      <c r="P4" t="str">
        <f>IF(VLOOKUP(Agregasi_Bulanan[[#This Row],[Akun Asal]],TabelCOA[],8,FALSE)=0,"",VLOOKUP(Agregasi_Bulanan[[#This Row],[Akun Asal]],TabelCOA[],8,FALSE))</f>
        <v>Tabungan Bank-0006</v>
      </c>
      <c r="Q4" t="str">
        <f>IF(VLOOKUP(Agregasi_Bulanan[[#This Row],[Akun Asal]],TabelCOA[],9,FALSE)=0,"",VLOOKUP(Agregasi_Bulanan[[#This Row],[Akun Asal]],TabelCOA[],9,FALSE))</f>
        <v>Dana Darurat</v>
      </c>
    </row>
    <row r="5" spans="1:17" x14ac:dyDescent="0.4">
      <c r="A5" s="1">
        <v>44951</v>
      </c>
      <c r="B5" t="s">
        <v>227</v>
      </c>
      <c r="C5">
        <v>5400000</v>
      </c>
      <c r="D5">
        <v>2023</v>
      </c>
      <c r="E5">
        <v>1</v>
      </c>
      <c r="F5">
        <v>1</v>
      </c>
      <c r="G5">
        <v>4</v>
      </c>
      <c r="H5">
        <v>4</v>
      </c>
      <c r="I5">
        <v>25</v>
      </c>
      <c r="J5" t="s">
        <v>284</v>
      </c>
      <c r="K5" t="str">
        <f>IF(VLOOKUP(Agregasi_Bulanan[[#This Row],[Akun Asal]],TabelCOA[],3,FALSE)=0,"",VLOOKUP(Agregasi_Bulanan[[#This Row],[Akun Asal]],TabelCOA[],3,FALSE))</f>
        <v>Aset</v>
      </c>
      <c r="L5" t="str">
        <f>IF(VLOOKUP(Agregasi_Bulanan[[#This Row],[Akun Asal]],TabelCOA[],4,FALSE)=0,"",VLOOKUP(Agregasi_Bulanan[[#This Row],[Akun Asal]],TabelCOA[],4,FALSE))</f>
        <v>Aset Lancar</v>
      </c>
      <c r="M5" t="str">
        <f>IF(VLOOKUP(Agregasi_Bulanan[[#This Row],[Akun Asal]],TabelCOA[],5,FALSE)=0,"",VLOOKUP(Agregasi_Bulanan[[#This Row],[Akun Asal]],TabelCOA[],5,FALSE))</f>
        <v>Kas</v>
      </c>
      <c r="N5" t="str">
        <f>IF(VLOOKUP(Agregasi_Bulanan[[#This Row],[Akun Asal]],TabelCOA[],6,FALSE)=0,"",VLOOKUP(Agregasi_Bulanan[[#This Row],[Akun Asal]],TabelCOA[],6,FALSE))</f>
        <v>Bank</v>
      </c>
      <c r="O5" t="str">
        <f>IF(VLOOKUP(Agregasi_Bulanan[[#This Row],[Akun Asal]],TabelCOA[],7,FALSE)=0,"",VLOOKUP(Agregasi_Bulanan[[#This Row],[Akun Asal]],TabelCOA[],7,FALSE))</f>
        <v>Tabungan</v>
      </c>
      <c r="P5" t="str">
        <f>IF(VLOOKUP(Agregasi_Bulanan[[#This Row],[Akun Asal]],TabelCOA[],8,FALSE)=0,"",VLOOKUP(Agregasi_Bulanan[[#This Row],[Akun Asal]],TabelCOA[],8,FALSE))</f>
        <v>Tabungan Bank-0005</v>
      </c>
      <c r="Q5" t="str">
        <f>IF(VLOOKUP(Agregasi_Bulanan[[#This Row],[Akun Asal]],TabelCOA[],9,FALSE)=0,"",VLOOKUP(Agregasi_Bulanan[[#This Row],[Akun Asal]],TabelCOA[],9,FALSE))</f>
        <v>Dana Darurat</v>
      </c>
    </row>
    <row r="6" spans="1:17" x14ac:dyDescent="0.4">
      <c r="A6" s="1">
        <v>44952</v>
      </c>
      <c r="B6" t="s">
        <v>229</v>
      </c>
      <c r="C6">
        <v>7400000</v>
      </c>
      <c r="D6">
        <v>2023</v>
      </c>
      <c r="E6">
        <v>1</v>
      </c>
      <c r="F6">
        <v>1</v>
      </c>
      <c r="G6">
        <v>4</v>
      </c>
      <c r="H6">
        <v>4</v>
      </c>
      <c r="I6">
        <v>26</v>
      </c>
      <c r="J6" t="s">
        <v>284</v>
      </c>
      <c r="K6" t="str">
        <f>IF(VLOOKUP(Agregasi_Bulanan[[#This Row],[Akun Asal]],TabelCOA[],3,FALSE)=0,"",VLOOKUP(Agregasi_Bulanan[[#This Row],[Akun Asal]],TabelCOA[],3,FALSE))</f>
        <v>Aset</v>
      </c>
      <c r="L6" t="str">
        <f>IF(VLOOKUP(Agregasi_Bulanan[[#This Row],[Akun Asal]],TabelCOA[],4,FALSE)=0,"",VLOOKUP(Agregasi_Bulanan[[#This Row],[Akun Asal]],TabelCOA[],4,FALSE))</f>
        <v>Aset Lancar</v>
      </c>
      <c r="M6" t="str">
        <f>IF(VLOOKUP(Agregasi_Bulanan[[#This Row],[Akun Asal]],TabelCOA[],5,FALSE)=0,"",VLOOKUP(Agregasi_Bulanan[[#This Row],[Akun Asal]],TabelCOA[],5,FALSE))</f>
        <v>Kas</v>
      </c>
      <c r="N6" t="str">
        <f>IF(VLOOKUP(Agregasi_Bulanan[[#This Row],[Akun Asal]],TabelCOA[],6,FALSE)=0,"",VLOOKUP(Agregasi_Bulanan[[#This Row],[Akun Asal]],TabelCOA[],6,FALSE))</f>
        <v>Bank</v>
      </c>
      <c r="O6" t="str">
        <f>IF(VLOOKUP(Agregasi_Bulanan[[#This Row],[Akun Asal]],TabelCOA[],7,FALSE)=0,"",VLOOKUP(Agregasi_Bulanan[[#This Row],[Akun Asal]],TabelCOA[],7,FALSE))</f>
        <v>Tabungan</v>
      </c>
      <c r="P6" t="str">
        <f>IF(VLOOKUP(Agregasi_Bulanan[[#This Row],[Akun Asal]],TabelCOA[],8,FALSE)=0,"",VLOOKUP(Agregasi_Bulanan[[#This Row],[Akun Asal]],TabelCOA[],8,FALSE))</f>
        <v>Tabungan Bank-0007</v>
      </c>
      <c r="Q6" t="str">
        <f>IF(VLOOKUP(Agregasi_Bulanan[[#This Row],[Akun Asal]],TabelCOA[],9,FALSE)=0,"",VLOOKUP(Agregasi_Bulanan[[#This Row],[Akun Asal]],TabelCOA[],9,FALSE))</f>
        <v>Dana Darurat</v>
      </c>
    </row>
    <row r="7" spans="1:17" x14ac:dyDescent="0.4">
      <c r="A7" s="1">
        <v>44952</v>
      </c>
      <c r="B7" t="s">
        <v>226</v>
      </c>
      <c r="C7">
        <v>3900000</v>
      </c>
      <c r="D7">
        <v>2023</v>
      </c>
      <c r="E7">
        <v>1</v>
      </c>
      <c r="F7">
        <v>1</v>
      </c>
      <c r="G7">
        <v>4</v>
      </c>
      <c r="H7">
        <v>4</v>
      </c>
      <c r="I7">
        <v>26</v>
      </c>
      <c r="J7" t="s">
        <v>284</v>
      </c>
      <c r="K7" t="str">
        <f>IF(VLOOKUP(Agregasi_Bulanan[[#This Row],[Akun Asal]],TabelCOA[],3,FALSE)=0,"",VLOOKUP(Agregasi_Bulanan[[#This Row],[Akun Asal]],TabelCOA[],3,FALSE))</f>
        <v>Aset</v>
      </c>
      <c r="L7" t="str">
        <f>IF(VLOOKUP(Agregasi_Bulanan[[#This Row],[Akun Asal]],TabelCOA[],4,FALSE)=0,"",VLOOKUP(Agregasi_Bulanan[[#This Row],[Akun Asal]],TabelCOA[],4,FALSE))</f>
        <v>Aset Lancar</v>
      </c>
      <c r="M7" t="str">
        <f>IF(VLOOKUP(Agregasi_Bulanan[[#This Row],[Akun Asal]],TabelCOA[],5,FALSE)=0,"",VLOOKUP(Agregasi_Bulanan[[#This Row],[Akun Asal]],TabelCOA[],5,FALSE))</f>
        <v>Kas</v>
      </c>
      <c r="N7" t="str">
        <f>IF(VLOOKUP(Agregasi_Bulanan[[#This Row],[Akun Asal]],TabelCOA[],6,FALSE)=0,"",VLOOKUP(Agregasi_Bulanan[[#This Row],[Akun Asal]],TabelCOA[],6,FALSE))</f>
        <v>Bank</v>
      </c>
      <c r="O7" t="str">
        <f>IF(VLOOKUP(Agregasi_Bulanan[[#This Row],[Akun Asal]],TabelCOA[],7,FALSE)=0,"",VLOOKUP(Agregasi_Bulanan[[#This Row],[Akun Asal]],TabelCOA[],7,FALSE))</f>
        <v>Tabungan</v>
      </c>
      <c r="P7" t="str">
        <f>IF(VLOOKUP(Agregasi_Bulanan[[#This Row],[Akun Asal]],TabelCOA[],8,FALSE)=0,"",VLOOKUP(Agregasi_Bulanan[[#This Row],[Akun Asal]],TabelCOA[],8,FALSE))</f>
        <v>Tabungan Bank-0004</v>
      </c>
      <c r="Q7" t="str">
        <f>IF(VLOOKUP(Agregasi_Bulanan[[#This Row],[Akun Asal]],TabelCOA[],9,FALSE)=0,"",VLOOKUP(Agregasi_Bulanan[[#This Row],[Akun Asal]],TabelCOA[],9,FALSE))</f>
        <v>Dana Operasional</v>
      </c>
    </row>
    <row r="8" spans="1:17" x14ac:dyDescent="0.4">
      <c r="A8" s="1">
        <v>44953</v>
      </c>
      <c r="B8" t="s">
        <v>230</v>
      </c>
      <c r="C8">
        <v>7100000</v>
      </c>
      <c r="D8">
        <v>2023</v>
      </c>
      <c r="E8">
        <v>1</v>
      </c>
      <c r="F8">
        <v>1</v>
      </c>
      <c r="G8">
        <v>4</v>
      </c>
      <c r="H8">
        <v>4</v>
      </c>
      <c r="I8">
        <v>27</v>
      </c>
      <c r="J8" t="s">
        <v>284</v>
      </c>
      <c r="K8" t="str">
        <f>IF(VLOOKUP(Agregasi_Bulanan[[#This Row],[Akun Asal]],TabelCOA[],3,FALSE)=0,"",VLOOKUP(Agregasi_Bulanan[[#This Row],[Akun Asal]],TabelCOA[],3,FALSE))</f>
        <v>Aset</v>
      </c>
      <c r="L8" t="str">
        <f>IF(VLOOKUP(Agregasi_Bulanan[[#This Row],[Akun Asal]],TabelCOA[],4,FALSE)=0,"",VLOOKUP(Agregasi_Bulanan[[#This Row],[Akun Asal]],TabelCOA[],4,FALSE))</f>
        <v>Aset Lancar</v>
      </c>
      <c r="M8" t="str">
        <f>IF(VLOOKUP(Agregasi_Bulanan[[#This Row],[Akun Asal]],TabelCOA[],5,FALSE)=0,"",VLOOKUP(Agregasi_Bulanan[[#This Row],[Akun Asal]],TabelCOA[],5,FALSE))</f>
        <v>Kas</v>
      </c>
      <c r="N8" t="str">
        <f>IF(VLOOKUP(Agregasi_Bulanan[[#This Row],[Akun Asal]],TabelCOA[],6,FALSE)=0,"",VLOOKUP(Agregasi_Bulanan[[#This Row],[Akun Asal]],TabelCOA[],6,FALSE))</f>
        <v>Bank</v>
      </c>
      <c r="O8" t="str">
        <f>IF(VLOOKUP(Agregasi_Bulanan[[#This Row],[Akun Asal]],TabelCOA[],7,FALSE)=0,"",VLOOKUP(Agregasi_Bulanan[[#This Row],[Akun Asal]],TabelCOA[],7,FALSE))</f>
        <v>Tabungan</v>
      </c>
      <c r="P8" t="str">
        <f>IF(VLOOKUP(Agregasi_Bulanan[[#This Row],[Akun Asal]],TabelCOA[],8,FALSE)=0,"",VLOOKUP(Agregasi_Bulanan[[#This Row],[Akun Asal]],TabelCOA[],8,FALSE))</f>
        <v>Tabungan Bank-0008</v>
      </c>
      <c r="Q8" t="str">
        <f>IF(VLOOKUP(Agregasi_Bulanan[[#This Row],[Akun Asal]],TabelCOA[],9,FALSE)=0,"",VLOOKUP(Agregasi_Bulanan[[#This Row],[Akun Asal]],TabelCOA[],9,FALSE))</f>
        <v>Dana Operasional</v>
      </c>
    </row>
    <row r="9" spans="1:17" x14ac:dyDescent="0.4">
      <c r="A9" s="1">
        <v>44954</v>
      </c>
      <c r="B9" t="s">
        <v>93</v>
      </c>
      <c r="C9">
        <v>400000</v>
      </c>
      <c r="D9">
        <v>2023</v>
      </c>
      <c r="E9">
        <v>1</v>
      </c>
      <c r="F9">
        <v>1</v>
      </c>
      <c r="G9">
        <v>4</v>
      </c>
      <c r="H9">
        <v>4</v>
      </c>
      <c r="I9">
        <v>28</v>
      </c>
      <c r="J9" t="s">
        <v>284</v>
      </c>
      <c r="K9" t="str">
        <f>IF(VLOOKUP(Agregasi_Bulanan[[#This Row],[Akun Asal]],TabelCOA[],3,FALSE)=0,"",VLOOKUP(Agregasi_Bulanan[[#This Row],[Akun Asal]],TabelCOA[],3,FALSE))</f>
        <v>Aset</v>
      </c>
      <c r="L9" t="str">
        <f>IF(VLOOKUP(Agregasi_Bulanan[[#This Row],[Akun Asal]],TabelCOA[],4,FALSE)=0,"",VLOOKUP(Agregasi_Bulanan[[#This Row],[Akun Asal]],TabelCOA[],4,FALSE))</f>
        <v>Aset Lancar</v>
      </c>
      <c r="M9" t="str">
        <f>IF(VLOOKUP(Agregasi_Bulanan[[#This Row],[Akun Asal]],TabelCOA[],5,FALSE)=0,"",VLOOKUP(Agregasi_Bulanan[[#This Row],[Akun Asal]],TabelCOA[],5,FALSE))</f>
        <v>Kas</v>
      </c>
      <c r="N9" t="str">
        <f>IF(VLOOKUP(Agregasi_Bulanan[[#This Row],[Akun Asal]],TabelCOA[],6,FALSE)=0,"",VLOOKUP(Agregasi_Bulanan[[#This Row],[Akun Asal]],TabelCOA[],6,FALSE))</f>
        <v>Kas Tunai</v>
      </c>
      <c r="O9" t="str">
        <f>IF(VLOOKUP(Agregasi_Bulanan[[#This Row],[Akun Asal]],TabelCOA[],7,FALSE)=0,"",VLOOKUP(Agregasi_Bulanan[[#This Row],[Akun Asal]],TabelCOA[],7,FALSE))</f>
        <v/>
      </c>
      <c r="P9" t="str">
        <f>IF(VLOOKUP(Agregasi_Bulanan[[#This Row],[Akun Asal]],TabelCOA[],8,FALSE)=0,"",VLOOKUP(Agregasi_Bulanan[[#This Row],[Akun Asal]],TabelCOA[],8,FALSE))</f>
        <v/>
      </c>
      <c r="Q9" t="str">
        <f>IF(VLOOKUP(Agregasi_Bulanan[[#This Row],[Akun Asal]],TabelCOA[],9,FALSE)=0,"",VLOOKUP(Agregasi_Bulanan[[#This Row],[Akun Asal]],TabelCOA[],9,FALSE))</f>
        <v>Dana Darurat</v>
      </c>
    </row>
    <row r="10" spans="1:17" x14ac:dyDescent="0.4">
      <c r="A10" s="1">
        <v>44954</v>
      </c>
      <c r="B10" t="s">
        <v>225</v>
      </c>
      <c r="C10">
        <v>2700000</v>
      </c>
      <c r="D10">
        <v>2023</v>
      </c>
      <c r="E10">
        <v>1</v>
      </c>
      <c r="F10">
        <v>1</v>
      </c>
      <c r="G10">
        <v>4</v>
      </c>
      <c r="H10">
        <v>4</v>
      </c>
      <c r="I10">
        <v>28</v>
      </c>
      <c r="J10" t="s">
        <v>284</v>
      </c>
      <c r="K10" t="str">
        <f>IF(VLOOKUP(Agregasi_Bulanan[[#This Row],[Akun Asal]],TabelCOA[],3,FALSE)=0,"",VLOOKUP(Agregasi_Bulanan[[#This Row],[Akun Asal]],TabelCOA[],3,FALSE))</f>
        <v>Aset</v>
      </c>
      <c r="L10" t="str">
        <f>IF(VLOOKUP(Agregasi_Bulanan[[#This Row],[Akun Asal]],TabelCOA[],4,FALSE)=0,"",VLOOKUP(Agregasi_Bulanan[[#This Row],[Akun Asal]],TabelCOA[],4,FALSE))</f>
        <v>Aset Lancar</v>
      </c>
      <c r="M10" t="str">
        <f>IF(VLOOKUP(Agregasi_Bulanan[[#This Row],[Akun Asal]],TabelCOA[],5,FALSE)=0,"",VLOOKUP(Agregasi_Bulanan[[#This Row],[Akun Asal]],TabelCOA[],5,FALSE))</f>
        <v>Kas</v>
      </c>
      <c r="N10" t="str">
        <f>IF(VLOOKUP(Agregasi_Bulanan[[#This Row],[Akun Asal]],TabelCOA[],6,FALSE)=0,"",VLOOKUP(Agregasi_Bulanan[[#This Row],[Akun Asal]],TabelCOA[],6,FALSE))</f>
        <v>Bank</v>
      </c>
      <c r="O10" t="str">
        <f>IF(VLOOKUP(Agregasi_Bulanan[[#This Row],[Akun Asal]],TabelCOA[],7,FALSE)=0,"",VLOOKUP(Agregasi_Bulanan[[#This Row],[Akun Asal]],TabelCOA[],7,FALSE))</f>
        <v>Tabungan</v>
      </c>
      <c r="P10" t="str">
        <f>IF(VLOOKUP(Agregasi_Bulanan[[#This Row],[Akun Asal]],TabelCOA[],8,FALSE)=0,"",VLOOKUP(Agregasi_Bulanan[[#This Row],[Akun Asal]],TabelCOA[],8,FALSE))</f>
        <v>Tabungan Bank-0003</v>
      </c>
      <c r="Q10" t="str">
        <f>IF(VLOOKUP(Agregasi_Bulanan[[#This Row],[Akun Asal]],TabelCOA[],9,FALSE)=0,"",VLOOKUP(Agregasi_Bulanan[[#This Row],[Akun Asal]],TabelCOA[],9,FALSE))</f>
        <v>Dana Darurat</v>
      </c>
    </row>
    <row r="11" spans="1:17" x14ac:dyDescent="0.4">
      <c r="A11" s="1">
        <v>44957</v>
      </c>
      <c r="B11" t="s">
        <v>386</v>
      </c>
      <c r="C11">
        <v>0</v>
      </c>
      <c r="D11">
        <v>2023</v>
      </c>
      <c r="E11">
        <v>1</v>
      </c>
      <c r="F11">
        <v>1</v>
      </c>
      <c r="G11">
        <v>5</v>
      </c>
      <c r="H11">
        <v>5</v>
      </c>
      <c r="I11">
        <v>31</v>
      </c>
      <c r="J11" t="s">
        <v>284</v>
      </c>
      <c r="K11" t="str">
        <f>IF(VLOOKUP(Agregasi_Bulanan[[#This Row],[Akun Asal]],TabelCOA[],3,FALSE)=0,"",VLOOKUP(Agregasi_Bulanan[[#This Row],[Akun Asal]],TabelCOA[],3,FALSE))</f>
        <v>Aset</v>
      </c>
      <c r="L11" t="str">
        <f>IF(VLOOKUP(Agregasi_Bulanan[[#This Row],[Akun Asal]],TabelCOA[],4,FALSE)=0,"",VLOOKUP(Agregasi_Bulanan[[#This Row],[Akun Asal]],TabelCOA[],4,FALSE))</f>
        <v>Aset Tidak Lancar</v>
      </c>
      <c r="M11" t="str">
        <f>IF(VLOOKUP(Agregasi_Bulanan[[#This Row],[Akun Asal]],TabelCOA[],5,FALSE)=0,"",VLOOKUP(Agregasi_Bulanan[[#This Row],[Akun Asal]],TabelCOA[],5,FALSE))</f>
        <v>Aset Tidak Lancar Lainnya</v>
      </c>
      <c r="N11" t="str">
        <f>IF(VLOOKUP(Agregasi_Bulanan[[#This Row],[Akun Asal]],TabelCOA[],6,FALSE)=0,"",VLOOKUP(Agregasi_Bulanan[[#This Row],[Akun Asal]],TabelCOA[],6,FALSE))</f>
        <v/>
      </c>
      <c r="O11" t="str">
        <f>IF(VLOOKUP(Agregasi_Bulanan[[#This Row],[Akun Asal]],TabelCOA[],7,FALSE)=0,"",VLOOKUP(Agregasi_Bulanan[[#This Row],[Akun Asal]],TabelCOA[],7,FALSE))</f>
        <v/>
      </c>
      <c r="P11" t="str">
        <f>IF(VLOOKUP(Agregasi_Bulanan[[#This Row],[Akun Asal]],TabelCOA[],8,FALSE)=0,"",VLOOKUP(Agregasi_Bulanan[[#This Row],[Akun Asal]],TabelCOA[],8,FALSE))</f>
        <v/>
      </c>
      <c r="Q11" t="str">
        <f>IF(VLOOKUP(Agregasi_Bulanan[[#This Row],[Akun Asal]],TabelCOA[],9,FALSE)=0,"",VLOOKUP(Agregasi_Bulanan[[#This Row],[Akun Asal]],TabelCOA[],9,FALSE))</f>
        <v>Bukan Dana</v>
      </c>
    </row>
    <row r="12" spans="1:17" x14ac:dyDescent="0.4">
      <c r="A12" s="1">
        <v>44957</v>
      </c>
      <c r="B12" t="s">
        <v>103</v>
      </c>
      <c r="C12">
        <v>0</v>
      </c>
      <c r="D12">
        <v>2023</v>
      </c>
      <c r="E12">
        <v>1</v>
      </c>
      <c r="F12">
        <v>1</v>
      </c>
      <c r="G12">
        <v>5</v>
      </c>
      <c r="H12">
        <v>5</v>
      </c>
      <c r="I12">
        <v>31</v>
      </c>
      <c r="J12" t="s">
        <v>284</v>
      </c>
      <c r="K12" t="str">
        <f>IF(VLOOKUP(Agregasi_Bulanan[[#This Row],[Akun Asal]],TabelCOA[],3,FALSE)=0,"",VLOOKUP(Agregasi_Bulanan[[#This Row],[Akun Asal]],TabelCOA[],3,FALSE))</f>
        <v>Aset</v>
      </c>
      <c r="L12" t="str">
        <f>IF(VLOOKUP(Agregasi_Bulanan[[#This Row],[Akun Asal]],TabelCOA[],4,FALSE)=0,"",VLOOKUP(Agregasi_Bulanan[[#This Row],[Akun Asal]],TabelCOA[],4,FALSE))</f>
        <v>Aset Lancar</v>
      </c>
      <c r="M12" t="str">
        <f>IF(VLOOKUP(Agregasi_Bulanan[[#This Row],[Akun Asal]],TabelCOA[],5,FALSE)=0,"",VLOOKUP(Agregasi_Bulanan[[#This Row],[Akun Asal]],TabelCOA[],5,FALSE))</f>
        <v>Investasi</v>
      </c>
      <c r="N12" t="str">
        <f>IF(VLOOKUP(Agregasi_Bulanan[[#This Row],[Akun Asal]],TabelCOA[],6,FALSE)=0,"",VLOOKUP(Agregasi_Bulanan[[#This Row],[Akun Asal]],TabelCOA[],6,FALSE))</f>
        <v>Investasi Deposito</v>
      </c>
      <c r="O12" t="str">
        <f>IF(VLOOKUP(Agregasi_Bulanan[[#This Row],[Akun Asal]],TabelCOA[],7,FALSE)=0,"",VLOOKUP(Agregasi_Bulanan[[#This Row],[Akun Asal]],TabelCOA[],7,FALSE))</f>
        <v/>
      </c>
      <c r="P12" t="str">
        <f>IF(VLOOKUP(Agregasi_Bulanan[[#This Row],[Akun Asal]],TabelCOA[],8,FALSE)=0,"",VLOOKUP(Agregasi_Bulanan[[#This Row],[Akun Asal]],TabelCOA[],8,FALSE))</f>
        <v/>
      </c>
      <c r="Q12" t="str">
        <f>IF(VLOOKUP(Agregasi_Bulanan[[#This Row],[Akun Asal]],TabelCOA[],9,FALSE)=0,"",VLOOKUP(Agregasi_Bulanan[[#This Row],[Akun Asal]],TabelCOA[],9,FALSE))</f>
        <v>Dana Investasi</v>
      </c>
    </row>
    <row r="13" spans="1:17" x14ac:dyDescent="0.4">
      <c r="A13" s="1">
        <v>44957</v>
      </c>
      <c r="B13" t="s">
        <v>188</v>
      </c>
      <c r="C13">
        <v>50000</v>
      </c>
      <c r="D13">
        <v>2023</v>
      </c>
      <c r="E13">
        <v>1</v>
      </c>
      <c r="F13">
        <v>1</v>
      </c>
      <c r="G13">
        <v>5</v>
      </c>
      <c r="H13">
        <v>5</v>
      </c>
      <c r="I13">
        <v>31</v>
      </c>
      <c r="J13" t="s">
        <v>284</v>
      </c>
      <c r="K13" t="str">
        <f>IF(VLOOKUP(Agregasi_Bulanan[[#This Row],[Akun Asal]],TabelCOA[],3,FALSE)=0,"",VLOOKUP(Agregasi_Bulanan[[#This Row],[Akun Asal]],TabelCOA[],3,FALSE))</f>
        <v>Aset</v>
      </c>
      <c r="L13" t="str">
        <f>IF(VLOOKUP(Agregasi_Bulanan[[#This Row],[Akun Asal]],TabelCOA[],4,FALSE)=0,"",VLOOKUP(Agregasi_Bulanan[[#This Row],[Akun Asal]],TabelCOA[],4,FALSE))</f>
        <v>Aset Tidak Lancar</v>
      </c>
      <c r="M13" t="str">
        <f>IF(VLOOKUP(Agregasi_Bulanan[[#This Row],[Akun Asal]],TabelCOA[],5,FALSE)=0,"",VLOOKUP(Agregasi_Bulanan[[#This Row],[Akun Asal]],TabelCOA[],5,FALSE))</f>
        <v>Dana Pensiun</v>
      </c>
      <c r="N13" t="str">
        <f>IF(VLOOKUP(Agregasi_Bulanan[[#This Row],[Akun Asal]],TabelCOA[],6,FALSE)=0,"",VLOOKUP(Agregasi_Bulanan[[#This Row],[Akun Asal]],TabelCOA[],6,FALSE))</f>
        <v>BPJS TK - JP</v>
      </c>
      <c r="O13" t="str">
        <f>IF(VLOOKUP(Agregasi_Bulanan[[#This Row],[Akun Asal]],TabelCOA[],7,FALSE)=0,"",VLOOKUP(Agregasi_Bulanan[[#This Row],[Akun Asal]],TabelCOA[],7,FALSE))</f>
        <v/>
      </c>
      <c r="P13" t="str">
        <f>IF(VLOOKUP(Agregasi_Bulanan[[#This Row],[Akun Asal]],TabelCOA[],8,FALSE)=0,"",VLOOKUP(Agregasi_Bulanan[[#This Row],[Akun Asal]],TabelCOA[],8,FALSE))</f>
        <v/>
      </c>
      <c r="Q13" t="str">
        <f>IF(VLOOKUP(Agregasi_Bulanan[[#This Row],[Akun Asal]],TabelCOA[],9,FALSE)=0,"",VLOOKUP(Agregasi_Bulanan[[#This Row],[Akun Asal]],TabelCOA[],9,FALSE))</f>
        <v>Dana Hari Tua</v>
      </c>
    </row>
    <row r="14" spans="1:17" x14ac:dyDescent="0.4">
      <c r="A14" s="1">
        <v>44957</v>
      </c>
      <c r="B14" t="s">
        <v>189</v>
      </c>
      <c r="C14">
        <v>300000</v>
      </c>
      <c r="D14">
        <v>2023</v>
      </c>
      <c r="E14">
        <v>1</v>
      </c>
      <c r="F14">
        <v>1</v>
      </c>
      <c r="G14">
        <v>5</v>
      </c>
      <c r="H14">
        <v>5</v>
      </c>
      <c r="I14">
        <v>31</v>
      </c>
      <c r="J14" t="s">
        <v>284</v>
      </c>
      <c r="K14" t="str">
        <f>IF(VLOOKUP(Agregasi_Bulanan[[#This Row],[Akun Asal]],TabelCOA[],3,FALSE)=0,"",VLOOKUP(Agregasi_Bulanan[[#This Row],[Akun Asal]],TabelCOA[],3,FALSE))</f>
        <v>Aset</v>
      </c>
      <c r="L14" t="str">
        <f>IF(VLOOKUP(Agregasi_Bulanan[[#This Row],[Akun Asal]],TabelCOA[],4,FALSE)=0,"",VLOOKUP(Agregasi_Bulanan[[#This Row],[Akun Asal]],TabelCOA[],4,FALSE))</f>
        <v>Aset Tidak Lancar</v>
      </c>
      <c r="M14" t="str">
        <f>IF(VLOOKUP(Agregasi_Bulanan[[#This Row],[Akun Asal]],TabelCOA[],5,FALSE)=0,"",VLOOKUP(Agregasi_Bulanan[[#This Row],[Akun Asal]],TabelCOA[],5,FALSE))</f>
        <v>Dana Pensiun</v>
      </c>
      <c r="N14" t="str">
        <f>IF(VLOOKUP(Agregasi_Bulanan[[#This Row],[Akun Asal]],TabelCOA[],6,FALSE)=0,"",VLOOKUP(Agregasi_Bulanan[[#This Row],[Akun Asal]],TabelCOA[],6,FALSE))</f>
        <v>BPJS TK - JHT</v>
      </c>
      <c r="O14" t="str">
        <f>IF(VLOOKUP(Agregasi_Bulanan[[#This Row],[Akun Asal]],TabelCOA[],7,FALSE)=0,"",VLOOKUP(Agregasi_Bulanan[[#This Row],[Akun Asal]],TabelCOA[],7,FALSE))</f>
        <v/>
      </c>
      <c r="P14" t="str">
        <f>IF(VLOOKUP(Agregasi_Bulanan[[#This Row],[Akun Asal]],TabelCOA[],8,FALSE)=0,"",VLOOKUP(Agregasi_Bulanan[[#This Row],[Akun Asal]],TabelCOA[],8,FALSE))</f>
        <v/>
      </c>
      <c r="Q14" t="str">
        <f>IF(VLOOKUP(Agregasi_Bulanan[[#This Row],[Akun Asal]],TabelCOA[],9,FALSE)=0,"",VLOOKUP(Agregasi_Bulanan[[#This Row],[Akun Asal]],TabelCOA[],9,FALSE))</f>
        <v>Dana Hari Tua</v>
      </c>
    </row>
    <row r="15" spans="1:17" x14ac:dyDescent="0.4">
      <c r="A15" s="1">
        <v>44957</v>
      </c>
      <c r="B15" t="s">
        <v>238</v>
      </c>
      <c r="C15">
        <v>-125000</v>
      </c>
      <c r="D15">
        <v>2023</v>
      </c>
      <c r="E15">
        <v>1</v>
      </c>
      <c r="F15">
        <v>1</v>
      </c>
      <c r="G15">
        <v>5</v>
      </c>
      <c r="H15">
        <v>5</v>
      </c>
      <c r="I15">
        <v>31</v>
      </c>
      <c r="J15" t="s">
        <v>284</v>
      </c>
      <c r="K15" t="str">
        <f>IF(VLOOKUP(Agregasi_Bulanan[[#This Row],[Akun Asal]],TabelCOA[],3,FALSE)=0,"",VLOOKUP(Agregasi_Bulanan[[#This Row],[Akun Asal]],TabelCOA[],3,FALSE))</f>
        <v>Liabilitas</v>
      </c>
      <c r="L15" t="str">
        <f>IF(VLOOKUP(Agregasi_Bulanan[[#This Row],[Akun Asal]],TabelCOA[],4,FALSE)=0,"",VLOOKUP(Agregasi_Bulanan[[#This Row],[Akun Asal]],TabelCOA[],4,FALSE))</f>
        <v>Liabilitas Lancar</v>
      </c>
      <c r="M15" t="str">
        <f>IF(VLOOKUP(Agregasi_Bulanan[[#This Row],[Akun Asal]],TabelCOA[],5,FALSE)=0,"",VLOOKUP(Agregasi_Bulanan[[#This Row],[Akun Asal]],TabelCOA[],5,FALSE))</f>
        <v>Kas Pihak Lain</v>
      </c>
      <c r="N15" t="str">
        <f>IF(VLOOKUP(Agregasi_Bulanan[[#This Row],[Akun Asal]],TabelCOA[],6,FALSE)=0,"",VLOOKUP(Agregasi_Bulanan[[#This Row],[Akun Asal]],TabelCOA[],6,FALSE))</f>
        <v>Kas RT</v>
      </c>
      <c r="O15" t="str">
        <f>IF(VLOOKUP(Agregasi_Bulanan[[#This Row],[Akun Asal]],TabelCOA[],7,FALSE)=0,"",VLOOKUP(Agregasi_Bulanan[[#This Row],[Akun Asal]],TabelCOA[],7,FALSE))</f>
        <v/>
      </c>
      <c r="P15" t="str">
        <f>IF(VLOOKUP(Agregasi_Bulanan[[#This Row],[Akun Asal]],TabelCOA[],8,FALSE)=0,"",VLOOKUP(Agregasi_Bulanan[[#This Row],[Akun Asal]],TabelCOA[],8,FALSE))</f>
        <v/>
      </c>
      <c r="Q15" t="str">
        <f>IF(VLOOKUP(Agregasi_Bulanan[[#This Row],[Akun Asal]],TabelCOA[],9,FALSE)=0,"",VLOOKUP(Agregasi_Bulanan[[#This Row],[Akun Asal]],TabelCOA[],9,FALSE))</f>
        <v>Dana Pihak Lain</v>
      </c>
    </row>
    <row r="16" spans="1:17" x14ac:dyDescent="0.4">
      <c r="A16" s="1">
        <v>44957</v>
      </c>
      <c r="B16" t="s">
        <v>240</v>
      </c>
      <c r="C16">
        <v>0</v>
      </c>
      <c r="D16">
        <v>2023</v>
      </c>
      <c r="E16">
        <v>1</v>
      </c>
      <c r="F16">
        <v>1</v>
      </c>
      <c r="G16">
        <v>5</v>
      </c>
      <c r="H16">
        <v>5</v>
      </c>
      <c r="I16">
        <v>31</v>
      </c>
      <c r="J16" t="s">
        <v>284</v>
      </c>
      <c r="K16" t="str">
        <f>IF(VLOOKUP(Agregasi_Bulanan[[#This Row],[Akun Asal]],TabelCOA[],3,FALSE)=0,"",VLOOKUP(Agregasi_Bulanan[[#This Row],[Akun Asal]],TabelCOA[],3,FALSE))</f>
        <v>Liabilitas</v>
      </c>
      <c r="L16" t="str">
        <f>IF(VLOOKUP(Agregasi_Bulanan[[#This Row],[Akun Asal]],TabelCOA[],4,FALSE)=0,"",VLOOKUP(Agregasi_Bulanan[[#This Row],[Akun Asal]],TabelCOA[],4,FALSE))</f>
        <v>Liabilitas Lancar</v>
      </c>
      <c r="M16" t="str">
        <f>IF(VLOOKUP(Agregasi_Bulanan[[#This Row],[Akun Asal]],TabelCOA[],5,FALSE)=0,"",VLOOKUP(Agregasi_Bulanan[[#This Row],[Akun Asal]],TabelCOA[],5,FALSE))</f>
        <v>Kas Pihak Lain</v>
      </c>
      <c r="N16" t="str">
        <f>IF(VLOOKUP(Agregasi_Bulanan[[#This Row],[Akun Asal]],TabelCOA[],6,FALSE)=0,"",VLOOKUP(Agregasi_Bulanan[[#This Row],[Akun Asal]],TabelCOA[],6,FALSE))</f>
        <v>Kas PKK</v>
      </c>
      <c r="O16" t="str">
        <f>IF(VLOOKUP(Agregasi_Bulanan[[#This Row],[Akun Asal]],TabelCOA[],7,FALSE)=0,"",VLOOKUP(Agregasi_Bulanan[[#This Row],[Akun Asal]],TabelCOA[],7,FALSE))</f>
        <v/>
      </c>
      <c r="P16" t="str">
        <f>IF(VLOOKUP(Agregasi_Bulanan[[#This Row],[Akun Asal]],TabelCOA[],8,FALSE)=0,"",VLOOKUP(Agregasi_Bulanan[[#This Row],[Akun Asal]],TabelCOA[],8,FALSE))</f>
        <v/>
      </c>
      <c r="Q16" t="str">
        <f>IF(VLOOKUP(Agregasi_Bulanan[[#This Row],[Akun Asal]],TabelCOA[],9,FALSE)=0,"",VLOOKUP(Agregasi_Bulanan[[#This Row],[Akun Asal]],TabelCOA[],9,FALSE))</f>
        <v>Dana Pihak Lain</v>
      </c>
    </row>
    <row r="17" spans="1:17" x14ac:dyDescent="0.4">
      <c r="A17" s="1">
        <v>44957</v>
      </c>
      <c r="B17" t="s">
        <v>106</v>
      </c>
      <c r="C17">
        <v>0</v>
      </c>
      <c r="D17">
        <v>2023</v>
      </c>
      <c r="E17">
        <v>1</v>
      </c>
      <c r="F17">
        <v>1</v>
      </c>
      <c r="G17">
        <v>5</v>
      </c>
      <c r="H17">
        <v>5</v>
      </c>
      <c r="I17">
        <v>31</v>
      </c>
      <c r="J17" t="s">
        <v>284</v>
      </c>
      <c r="K17" t="str">
        <f>IF(VLOOKUP(Agregasi_Bulanan[[#This Row],[Akun Asal]],TabelCOA[],3,FALSE)=0,"",VLOOKUP(Agregasi_Bulanan[[#This Row],[Akun Asal]],TabelCOA[],3,FALSE))</f>
        <v>Aset</v>
      </c>
      <c r="L17" t="str">
        <f>IF(VLOOKUP(Agregasi_Bulanan[[#This Row],[Akun Asal]],TabelCOA[],4,FALSE)=0,"",VLOOKUP(Agregasi_Bulanan[[#This Row],[Akun Asal]],TabelCOA[],4,FALSE))</f>
        <v>Aset Lancar</v>
      </c>
      <c r="M17" t="str">
        <f>IF(VLOOKUP(Agregasi_Bulanan[[#This Row],[Akun Asal]],TabelCOA[],5,FALSE)=0,"",VLOOKUP(Agregasi_Bulanan[[#This Row],[Akun Asal]],TabelCOA[],5,FALSE))</f>
        <v>Emas</v>
      </c>
      <c r="N17" t="str">
        <f>IF(VLOOKUP(Agregasi_Bulanan[[#This Row],[Akun Asal]],TabelCOA[],6,FALSE)=0,"",VLOOKUP(Agregasi_Bulanan[[#This Row],[Akun Asal]],TabelCOA[],6,FALSE))</f>
        <v/>
      </c>
      <c r="O17" t="str">
        <f>IF(VLOOKUP(Agregasi_Bulanan[[#This Row],[Akun Asal]],TabelCOA[],7,FALSE)=0,"",VLOOKUP(Agregasi_Bulanan[[#This Row],[Akun Asal]],TabelCOA[],7,FALSE))</f>
        <v/>
      </c>
      <c r="P17" t="str">
        <f>IF(VLOOKUP(Agregasi_Bulanan[[#This Row],[Akun Asal]],TabelCOA[],8,FALSE)=0,"",VLOOKUP(Agregasi_Bulanan[[#This Row],[Akun Asal]],TabelCOA[],8,FALSE))</f>
        <v/>
      </c>
      <c r="Q17" t="str">
        <f>IF(VLOOKUP(Agregasi_Bulanan[[#This Row],[Akun Asal]],TabelCOA[],9,FALSE)=0,"",VLOOKUP(Agregasi_Bulanan[[#This Row],[Akun Asal]],TabelCOA[],9,FALSE))</f>
        <v>Dana Darurat</v>
      </c>
    </row>
    <row r="18" spans="1:17" x14ac:dyDescent="0.4">
      <c r="A18" s="1">
        <v>44957</v>
      </c>
      <c r="B18" t="s">
        <v>232</v>
      </c>
      <c r="C18">
        <v>400000</v>
      </c>
      <c r="D18">
        <v>2023</v>
      </c>
      <c r="E18">
        <v>1</v>
      </c>
      <c r="F18">
        <v>1</v>
      </c>
      <c r="G18">
        <v>5</v>
      </c>
      <c r="H18">
        <v>5</v>
      </c>
      <c r="I18">
        <v>31</v>
      </c>
      <c r="J18" t="s">
        <v>284</v>
      </c>
      <c r="K18" t="str">
        <f>IF(VLOOKUP(Agregasi_Bulanan[[#This Row],[Akun Asal]],TabelCOA[],3,FALSE)=0,"",VLOOKUP(Agregasi_Bulanan[[#This Row],[Akun Asal]],TabelCOA[],3,FALSE))</f>
        <v>Aset</v>
      </c>
      <c r="L18" t="str">
        <f>IF(VLOOKUP(Agregasi_Bulanan[[#This Row],[Akun Asal]],TabelCOA[],4,FALSE)=0,"",VLOOKUP(Agregasi_Bulanan[[#This Row],[Akun Asal]],TabelCOA[],4,FALSE))</f>
        <v>Aset Tidak Lancar</v>
      </c>
      <c r="M18" t="str">
        <f>IF(VLOOKUP(Agregasi_Bulanan[[#This Row],[Akun Asal]],TabelCOA[],5,FALSE)=0,"",VLOOKUP(Agregasi_Bulanan[[#This Row],[Akun Asal]],TabelCOA[],5,FALSE))</f>
        <v>Dana Pensiun</v>
      </c>
      <c r="N18" t="str">
        <f>IF(VLOOKUP(Agregasi_Bulanan[[#This Row],[Akun Asal]],TabelCOA[],6,FALSE)=0,"",VLOOKUP(Agregasi_Bulanan[[#This Row],[Akun Asal]],TabelCOA[],6,FALSE))</f>
        <v>DPLK Bank-0010</v>
      </c>
      <c r="O18" t="str">
        <f>IF(VLOOKUP(Agregasi_Bulanan[[#This Row],[Akun Asal]],TabelCOA[],7,FALSE)=0,"",VLOOKUP(Agregasi_Bulanan[[#This Row],[Akun Asal]],TabelCOA[],7,FALSE))</f>
        <v/>
      </c>
      <c r="P18" t="str">
        <f>IF(VLOOKUP(Agregasi_Bulanan[[#This Row],[Akun Asal]],TabelCOA[],8,FALSE)=0,"",VLOOKUP(Agregasi_Bulanan[[#This Row],[Akun Asal]],TabelCOA[],8,FALSE))</f>
        <v/>
      </c>
      <c r="Q18" t="str">
        <f>IF(VLOOKUP(Agregasi_Bulanan[[#This Row],[Akun Asal]],TabelCOA[],9,FALSE)=0,"",VLOOKUP(Agregasi_Bulanan[[#This Row],[Akun Asal]],TabelCOA[],9,FALSE))</f>
        <v>Dana Hari Tua</v>
      </c>
    </row>
    <row r="19" spans="1:17" x14ac:dyDescent="0.4">
      <c r="A19" s="1">
        <v>44957</v>
      </c>
      <c r="B19" t="s">
        <v>98</v>
      </c>
      <c r="C19">
        <v>0</v>
      </c>
      <c r="D19">
        <v>2023</v>
      </c>
      <c r="E19">
        <v>1</v>
      </c>
      <c r="F19">
        <v>1</v>
      </c>
      <c r="G19">
        <v>5</v>
      </c>
      <c r="H19">
        <v>5</v>
      </c>
      <c r="I19">
        <v>31</v>
      </c>
      <c r="J19" t="s">
        <v>284</v>
      </c>
      <c r="K19" t="str">
        <f>IF(VLOOKUP(Agregasi_Bulanan[[#This Row],[Akun Asal]],TabelCOA[],3,FALSE)=0,"",VLOOKUP(Agregasi_Bulanan[[#This Row],[Akun Asal]],TabelCOA[],3,FALSE))</f>
        <v>Aset</v>
      </c>
      <c r="L19" t="str">
        <f>IF(VLOOKUP(Agregasi_Bulanan[[#This Row],[Akun Asal]],TabelCOA[],4,FALSE)=0,"",VLOOKUP(Agregasi_Bulanan[[#This Row],[Akun Asal]],TabelCOA[],4,FALSE))</f>
        <v>Aset Lancar</v>
      </c>
      <c r="M19" t="str">
        <f>IF(VLOOKUP(Agregasi_Bulanan[[#This Row],[Akun Asal]],TabelCOA[],5,FALSE)=0,"",VLOOKUP(Agregasi_Bulanan[[#This Row],[Akun Asal]],TabelCOA[],5,FALSE))</f>
        <v>Investasi</v>
      </c>
      <c r="N19" t="str">
        <f>IF(VLOOKUP(Agregasi_Bulanan[[#This Row],[Akun Asal]],TabelCOA[],6,FALSE)=0,"",VLOOKUP(Agregasi_Bulanan[[#This Row],[Akun Asal]],TabelCOA[],6,FALSE))</f>
        <v>Investasi Reksadana</v>
      </c>
      <c r="O19" t="str">
        <f>IF(VLOOKUP(Agregasi_Bulanan[[#This Row],[Akun Asal]],TabelCOA[],7,FALSE)=0,"",VLOOKUP(Agregasi_Bulanan[[#This Row],[Akun Asal]],TabelCOA[],7,FALSE))</f>
        <v>Investasi RDPT</v>
      </c>
      <c r="P19" t="str">
        <f>IF(VLOOKUP(Agregasi_Bulanan[[#This Row],[Akun Asal]],TabelCOA[],8,FALSE)=0,"",VLOOKUP(Agregasi_Bulanan[[#This Row],[Akun Asal]],TabelCOA[],8,FALSE))</f>
        <v/>
      </c>
      <c r="Q19" t="str">
        <f>IF(VLOOKUP(Agregasi_Bulanan[[#This Row],[Akun Asal]],TabelCOA[],9,FALSE)=0,"",VLOOKUP(Agregasi_Bulanan[[#This Row],[Akun Asal]],TabelCOA[],9,FALSE))</f>
        <v>Dana Investasi</v>
      </c>
    </row>
    <row r="20" spans="1:17" x14ac:dyDescent="0.4">
      <c r="A20" s="1">
        <v>44957</v>
      </c>
      <c r="B20" t="s">
        <v>101</v>
      </c>
      <c r="C20">
        <v>0</v>
      </c>
      <c r="D20">
        <v>2023</v>
      </c>
      <c r="E20">
        <v>1</v>
      </c>
      <c r="F20">
        <v>1</v>
      </c>
      <c r="G20">
        <v>5</v>
      </c>
      <c r="H20">
        <v>5</v>
      </c>
      <c r="I20">
        <v>31</v>
      </c>
      <c r="J20" t="s">
        <v>284</v>
      </c>
      <c r="K20" t="str">
        <f>IF(VLOOKUP(Agregasi_Bulanan[[#This Row],[Akun Asal]],TabelCOA[],3,FALSE)=0,"",VLOOKUP(Agregasi_Bulanan[[#This Row],[Akun Asal]],TabelCOA[],3,FALSE))</f>
        <v>Aset</v>
      </c>
      <c r="L20" t="str">
        <f>IF(VLOOKUP(Agregasi_Bulanan[[#This Row],[Akun Asal]],TabelCOA[],4,FALSE)=0,"",VLOOKUP(Agregasi_Bulanan[[#This Row],[Akun Asal]],TabelCOA[],4,FALSE))</f>
        <v>Aset Lancar</v>
      </c>
      <c r="M20" t="str">
        <f>IF(VLOOKUP(Agregasi_Bulanan[[#This Row],[Akun Asal]],TabelCOA[],5,FALSE)=0,"",VLOOKUP(Agregasi_Bulanan[[#This Row],[Akun Asal]],TabelCOA[],5,FALSE))</f>
        <v>Investasi</v>
      </c>
      <c r="N20" t="str">
        <f>IF(VLOOKUP(Agregasi_Bulanan[[#This Row],[Akun Asal]],TabelCOA[],6,FALSE)=0,"",VLOOKUP(Agregasi_Bulanan[[#This Row],[Akun Asal]],TabelCOA[],6,FALSE))</f>
        <v>Investasi Reksadana</v>
      </c>
      <c r="O20" t="str">
        <f>IF(VLOOKUP(Agregasi_Bulanan[[#This Row],[Akun Asal]],TabelCOA[],7,FALSE)=0,"",VLOOKUP(Agregasi_Bulanan[[#This Row],[Akun Asal]],TabelCOA[],7,FALSE))</f>
        <v>Investasi RDC</v>
      </c>
      <c r="P20" t="str">
        <f>IF(VLOOKUP(Agregasi_Bulanan[[#This Row],[Akun Asal]],TabelCOA[],8,FALSE)=0,"",VLOOKUP(Agregasi_Bulanan[[#This Row],[Akun Asal]],TabelCOA[],8,FALSE))</f>
        <v/>
      </c>
      <c r="Q20" t="str">
        <f>IF(VLOOKUP(Agregasi_Bulanan[[#This Row],[Akun Asal]],TabelCOA[],9,FALSE)=0,"",VLOOKUP(Agregasi_Bulanan[[#This Row],[Akun Asal]],TabelCOA[],9,FALSE))</f>
        <v>Dana Investasi</v>
      </c>
    </row>
    <row r="21" spans="1:17" x14ac:dyDescent="0.4">
      <c r="A21" s="1">
        <v>44957</v>
      </c>
      <c r="B21" t="s">
        <v>223</v>
      </c>
      <c r="C21">
        <v>1746800</v>
      </c>
      <c r="D21">
        <v>2023</v>
      </c>
      <c r="E21">
        <v>1</v>
      </c>
      <c r="F21">
        <v>1</v>
      </c>
      <c r="G21">
        <v>5</v>
      </c>
      <c r="H21">
        <v>5</v>
      </c>
      <c r="I21">
        <v>31</v>
      </c>
      <c r="J21" t="s">
        <v>284</v>
      </c>
      <c r="K21" t="str">
        <f>IF(VLOOKUP(Agregasi_Bulanan[[#This Row],[Akun Asal]],TabelCOA[],3,FALSE)=0,"",VLOOKUP(Agregasi_Bulanan[[#This Row],[Akun Asal]],TabelCOA[],3,FALSE))</f>
        <v>Aset</v>
      </c>
      <c r="L21" t="str">
        <f>IF(VLOOKUP(Agregasi_Bulanan[[#This Row],[Akun Asal]],TabelCOA[],4,FALSE)=0,"",VLOOKUP(Agregasi_Bulanan[[#This Row],[Akun Asal]],TabelCOA[],4,FALSE))</f>
        <v>Aset Lancar</v>
      </c>
      <c r="M21" t="str">
        <f>IF(VLOOKUP(Agregasi_Bulanan[[#This Row],[Akun Asal]],TabelCOA[],5,FALSE)=0,"",VLOOKUP(Agregasi_Bulanan[[#This Row],[Akun Asal]],TabelCOA[],5,FALSE))</f>
        <v>Kas</v>
      </c>
      <c r="N21" t="str">
        <f>IF(VLOOKUP(Agregasi_Bulanan[[#This Row],[Akun Asal]],TabelCOA[],6,FALSE)=0,"",VLOOKUP(Agregasi_Bulanan[[#This Row],[Akun Asal]],TabelCOA[],6,FALSE))</f>
        <v>Bank</v>
      </c>
      <c r="O21" t="str">
        <f>IF(VLOOKUP(Agregasi_Bulanan[[#This Row],[Akun Asal]],TabelCOA[],7,FALSE)=0,"",VLOOKUP(Agregasi_Bulanan[[#This Row],[Akun Asal]],TabelCOA[],7,FALSE))</f>
        <v>Tabungan</v>
      </c>
      <c r="P21" t="str">
        <f>IF(VLOOKUP(Agregasi_Bulanan[[#This Row],[Akun Asal]],TabelCOA[],8,FALSE)=0,"",VLOOKUP(Agregasi_Bulanan[[#This Row],[Akun Asal]],TabelCOA[],8,FALSE))</f>
        <v>Tabungan Bank-0001</v>
      </c>
      <c r="Q21" t="str">
        <f>IF(VLOOKUP(Agregasi_Bulanan[[#This Row],[Akun Asal]],TabelCOA[],9,FALSE)=0,"",VLOOKUP(Agregasi_Bulanan[[#This Row],[Akun Asal]],TabelCOA[],9,FALSE))</f>
        <v>Dana Operasional</v>
      </c>
    </row>
    <row r="22" spans="1:17" x14ac:dyDescent="0.4">
      <c r="A22" s="1">
        <v>44957</v>
      </c>
      <c r="B22" t="s">
        <v>100</v>
      </c>
      <c r="C22">
        <v>0</v>
      </c>
      <c r="D22">
        <v>2023</v>
      </c>
      <c r="E22">
        <v>1</v>
      </c>
      <c r="F22">
        <v>1</v>
      </c>
      <c r="G22">
        <v>5</v>
      </c>
      <c r="H22">
        <v>5</v>
      </c>
      <c r="I22">
        <v>31</v>
      </c>
      <c r="J22" t="s">
        <v>284</v>
      </c>
      <c r="K22" t="str">
        <f>IF(VLOOKUP(Agregasi_Bulanan[[#This Row],[Akun Asal]],TabelCOA[],3,FALSE)=0,"",VLOOKUP(Agregasi_Bulanan[[#This Row],[Akun Asal]],TabelCOA[],3,FALSE))</f>
        <v>Aset</v>
      </c>
      <c r="L22" t="str">
        <f>IF(VLOOKUP(Agregasi_Bulanan[[#This Row],[Akun Asal]],TabelCOA[],4,FALSE)=0,"",VLOOKUP(Agregasi_Bulanan[[#This Row],[Akun Asal]],TabelCOA[],4,FALSE))</f>
        <v>Aset Lancar</v>
      </c>
      <c r="M22" t="str">
        <f>IF(VLOOKUP(Agregasi_Bulanan[[#This Row],[Akun Asal]],TabelCOA[],5,FALSE)=0,"",VLOOKUP(Agregasi_Bulanan[[#This Row],[Akun Asal]],TabelCOA[],5,FALSE))</f>
        <v>Investasi</v>
      </c>
      <c r="N22" t="str">
        <f>IF(VLOOKUP(Agregasi_Bulanan[[#This Row],[Akun Asal]],TabelCOA[],6,FALSE)=0,"",VLOOKUP(Agregasi_Bulanan[[#This Row],[Akun Asal]],TabelCOA[],6,FALSE))</f>
        <v>Investasi Reksadana</v>
      </c>
      <c r="O22" t="str">
        <f>IF(VLOOKUP(Agregasi_Bulanan[[#This Row],[Akun Asal]],TabelCOA[],7,FALSE)=0,"",VLOOKUP(Agregasi_Bulanan[[#This Row],[Akun Asal]],TabelCOA[],7,FALSE))</f>
        <v>Investasi RDPU</v>
      </c>
      <c r="P22" t="str">
        <f>IF(VLOOKUP(Agregasi_Bulanan[[#This Row],[Akun Asal]],TabelCOA[],8,FALSE)=0,"",VLOOKUP(Agregasi_Bulanan[[#This Row],[Akun Asal]],TabelCOA[],8,FALSE))</f>
        <v/>
      </c>
      <c r="Q22" t="str">
        <f>IF(VLOOKUP(Agregasi_Bulanan[[#This Row],[Akun Asal]],TabelCOA[],9,FALSE)=0,"",VLOOKUP(Agregasi_Bulanan[[#This Row],[Akun Asal]],TabelCOA[],9,FALSE))</f>
        <v>Dana Darurat</v>
      </c>
    </row>
    <row r="23" spans="1:17" x14ac:dyDescent="0.4">
      <c r="A23" s="1">
        <v>44957</v>
      </c>
      <c r="B23" t="s">
        <v>102</v>
      </c>
      <c r="C23">
        <v>0</v>
      </c>
      <c r="D23">
        <v>2023</v>
      </c>
      <c r="E23">
        <v>1</v>
      </c>
      <c r="F23">
        <v>1</v>
      </c>
      <c r="G23">
        <v>5</v>
      </c>
      <c r="H23">
        <v>5</v>
      </c>
      <c r="I23">
        <v>31</v>
      </c>
      <c r="J23" t="s">
        <v>284</v>
      </c>
      <c r="K23" t="str">
        <f>IF(VLOOKUP(Agregasi_Bulanan[[#This Row],[Akun Asal]],TabelCOA[],3,FALSE)=0,"",VLOOKUP(Agregasi_Bulanan[[#This Row],[Akun Asal]],TabelCOA[],3,FALSE))</f>
        <v>Aset</v>
      </c>
      <c r="L23" t="str">
        <f>IF(VLOOKUP(Agregasi_Bulanan[[#This Row],[Akun Asal]],TabelCOA[],4,FALSE)=0,"",VLOOKUP(Agregasi_Bulanan[[#This Row],[Akun Asal]],TabelCOA[],4,FALSE))</f>
        <v>Aset Lancar</v>
      </c>
      <c r="M23" t="str">
        <f>IF(VLOOKUP(Agregasi_Bulanan[[#This Row],[Akun Asal]],TabelCOA[],5,FALSE)=0,"",VLOOKUP(Agregasi_Bulanan[[#This Row],[Akun Asal]],TabelCOA[],5,FALSE))</f>
        <v>Investasi</v>
      </c>
      <c r="N23" t="str">
        <f>IF(VLOOKUP(Agregasi_Bulanan[[#This Row],[Akun Asal]],TabelCOA[],6,FALSE)=0,"",VLOOKUP(Agregasi_Bulanan[[#This Row],[Akun Asal]],TabelCOA[],6,FALSE))</f>
        <v>Investasi Reksadana</v>
      </c>
      <c r="O23" t="str">
        <f>IF(VLOOKUP(Agregasi_Bulanan[[#This Row],[Akun Asal]],TabelCOA[],7,FALSE)=0,"",VLOOKUP(Agregasi_Bulanan[[#This Row],[Akun Asal]],TabelCOA[],7,FALSE))</f>
        <v>Investasi RDS</v>
      </c>
      <c r="P23" t="str">
        <f>IF(VLOOKUP(Agregasi_Bulanan[[#This Row],[Akun Asal]],TabelCOA[],8,FALSE)=0,"",VLOOKUP(Agregasi_Bulanan[[#This Row],[Akun Asal]],TabelCOA[],8,FALSE))</f>
        <v/>
      </c>
      <c r="Q23" t="str">
        <f>IF(VLOOKUP(Agregasi_Bulanan[[#This Row],[Akun Asal]],TabelCOA[],9,FALSE)=0,"",VLOOKUP(Agregasi_Bulanan[[#This Row],[Akun Asal]],TabelCOA[],9,FALSE))</f>
        <v>Dana Investasi</v>
      </c>
    </row>
    <row r="24" spans="1:17" x14ac:dyDescent="0.4">
      <c r="A24" s="1">
        <v>44957</v>
      </c>
      <c r="B24" t="s">
        <v>105</v>
      </c>
      <c r="C24">
        <v>0</v>
      </c>
      <c r="D24">
        <v>2023</v>
      </c>
      <c r="E24">
        <v>1</v>
      </c>
      <c r="F24">
        <v>1</v>
      </c>
      <c r="G24">
        <v>5</v>
      </c>
      <c r="H24">
        <v>5</v>
      </c>
      <c r="I24">
        <v>31</v>
      </c>
      <c r="J24" t="s">
        <v>284</v>
      </c>
      <c r="K24" t="str">
        <f>IF(VLOOKUP(Agregasi_Bulanan[[#This Row],[Akun Asal]],TabelCOA[],3,FALSE)=0,"",VLOOKUP(Agregasi_Bulanan[[#This Row],[Akun Asal]],TabelCOA[],3,FALSE))</f>
        <v>Aset</v>
      </c>
      <c r="L24" t="str">
        <f>IF(VLOOKUP(Agregasi_Bulanan[[#This Row],[Akun Asal]],TabelCOA[],4,FALSE)=0,"",VLOOKUP(Agregasi_Bulanan[[#This Row],[Akun Asal]],TabelCOA[],4,FALSE))</f>
        <v>Aset Lancar</v>
      </c>
      <c r="M24" t="str">
        <f>IF(VLOOKUP(Agregasi_Bulanan[[#This Row],[Akun Asal]],TabelCOA[],5,FALSE)=0,"",VLOOKUP(Agregasi_Bulanan[[#This Row],[Akun Asal]],TabelCOA[],5,FALSE))</f>
        <v>Investasi</v>
      </c>
      <c r="N24" t="str">
        <f>IF(VLOOKUP(Agregasi_Bulanan[[#This Row],[Akun Asal]],TabelCOA[],6,FALSE)=0,"",VLOOKUP(Agregasi_Bulanan[[#This Row],[Akun Asal]],TabelCOA[],6,FALSE))</f>
        <v>Investasi P2P Lending</v>
      </c>
      <c r="O24" t="str">
        <f>IF(VLOOKUP(Agregasi_Bulanan[[#This Row],[Akun Asal]],TabelCOA[],7,FALSE)=0,"",VLOOKUP(Agregasi_Bulanan[[#This Row],[Akun Asal]],TabelCOA[],7,FALSE))</f>
        <v/>
      </c>
      <c r="P24" t="str">
        <f>IF(VLOOKUP(Agregasi_Bulanan[[#This Row],[Akun Asal]],TabelCOA[],8,FALSE)=0,"",VLOOKUP(Agregasi_Bulanan[[#This Row],[Akun Asal]],TabelCOA[],8,FALSE))</f>
        <v/>
      </c>
      <c r="Q24" t="str">
        <f>IF(VLOOKUP(Agregasi_Bulanan[[#This Row],[Akun Asal]],TabelCOA[],9,FALSE)=0,"",VLOOKUP(Agregasi_Bulanan[[#This Row],[Akun Asal]],TabelCOA[],9,FALSE))</f>
        <v>Dana Darurat</v>
      </c>
    </row>
    <row r="25" spans="1:17" x14ac:dyDescent="0.4">
      <c r="A25" s="1">
        <v>44957</v>
      </c>
      <c r="B25" t="s">
        <v>97</v>
      </c>
      <c r="C25">
        <v>0</v>
      </c>
      <c r="D25">
        <v>2023</v>
      </c>
      <c r="E25">
        <v>1</v>
      </c>
      <c r="F25">
        <v>1</v>
      </c>
      <c r="G25">
        <v>5</v>
      </c>
      <c r="H25">
        <v>5</v>
      </c>
      <c r="I25">
        <v>31</v>
      </c>
      <c r="J25" t="s">
        <v>284</v>
      </c>
      <c r="K25" t="str">
        <f>IF(VLOOKUP(Agregasi_Bulanan[[#This Row],[Akun Asal]],TabelCOA[],3,FALSE)=0,"",VLOOKUP(Agregasi_Bulanan[[#This Row],[Akun Asal]],TabelCOA[],3,FALSE))</f>
        <v>Aset</v>
      </c>
      <c r="L25" t="str">
        <f>IF(VLOOKUP(Agregasi_Bulanan[[#This Row],[Akun Asal]],TabelCOA[],4,FALSE)=0,"",VLOOKUP(Agregasi_Bulanan[[#This Row],[Akun Asal]],TabelCOA[],4,FALSE))</f>
        <v>Aset Lancar</v>
      </c>
      <c r="M25" t="str">
        <f>IF(VLOOKUP(Agregasi_Bulanan[[#This Row],[Akun Asal]],TabelCOA[],5,FALSE)=0,"",VLOOKUP(Agregasi_Bulanan[[#This Row],[Akun Asal]],TabelCOA[],5,FALSE))</f>
        <v>Investasi</v>
      </c>
      <c r="N25" t="str">
        <f>IF(VLOOKUP(Agregasi_Bulanan[[#This Row],[Akun Asal]],TabelCOA[],6,FALSE)=0,"",VLOOKUP(Agregasi_Bulanan[[#This Row],[Akun Asal]],TabelCOA[],6,FALSE))</f>
        <v>Investasi Sukuk</v>
      </c>
      <c r="O25" t="str">
        <f>IF(VLOOKUP(Agregasi_Bulanan[[#This Row],[Akun Asal]],TabelCOA[],7,FALSE)=0,"",VLOOKUP(Agregasi_Bulanan[[#This Row],[Akun Asal]],TabelCOA[],7,FALSE))</f>
        <v>Investasi Sukuk Ritel</v>
      </c>
      <c r="P25" t="str">
        <f>IF(VLOOKUP(Agregasi_Bulanan[[#This Row],[Akun Asal]],TabelCOA[],8,FALSE)=0,"",VLOOKUP(Agregasi_Bulanan[[#This Row],[Akun Asal]],TabelCOA[],8,FALSE))</f>
        <v/>
      </c>
      <c r="Q25" t="str">
        <f>IF(VLOOKUP(Agregasi_Bulanan[[#This Row],[Akun Asal]],TabelCOA[],9,FALSE)=0,"",VLOOKUP(Agregasi_Bulanan[[#This Row],[Akun Asal]],TabelCOA[],9,FALSE))</f>
        <v>Dana Investasi</v>
      </c>
    </row>
    <row r="26" spans="1:17" x14ac:dyDescent="0.4">
      <c r="A26" s="1">
        <v>44957</v>
      </c>
      <c r="B26" t="s">
        <v>104</v>
      </c>
      <c r="C26">
        <v>0</v>
      </c>
      <c r="D26">
        <v>2023</v>
      </c>
      <c r="E26">
        <v>1</v>
      </c>
      <c r="F26">
        <v>1</v>
      </c>
      <c r="G26">
        <v>5</v>
      </c>
      <c r="H26">
        <v>5</v>
      </c>
      <c r="I26">
        <v>31</v>
      </c>
      <c r="J26" t="s">
        <v>284</v>
      </c>
      <c r="K26" t="str">
        <f>IF(VLOOKUP(Agregasi_Bulanan[[#This Row],[Akun Asal]],TabelCOA[],3,FALSE)=0,"",VLOOKUP(Agregasi_Bulanan[[#This Row],[Akun Asal]],TabelCOA[],3,FALSE))</f>
        <v>Aset</v>
      </c>
      <c r="L26" t="str">
        <f>IF(VLOOKUP(Agregasi_Bulanan[[#This Row],[Akun Asal]],TabelCOA[],4,FALSE)=0,"",VLOOKUP(Agregasi_Bulanan[[#This Row],[Akun Asal]],TabelCOA[],4,FALSE))</f>
        <v>Aset Lancar</v>
      </c>
      <c r="M26" t="str">
        <f>IF(VLOOKUP(Agregasi_Bulanan[[#This Row],[Akun Asal]],TabelCOA[],5,FALSE)=0,"",VLOOKUP(Agregasi_Bulanan[[#This Row],[Akun Asal]],TabelCOA[],5,FALSE))</f>
        <v>Investasi</v>
      </c>
      <c r="N26" t="str">
        <f>IF(VLOOKUP(Agregasi_Bulanan[[#This Row],[Akun Asal]],TabelCOA[],6,FALSE)=0,"",VLOOKUP(Agregasi_Bulanan[[#This Row],[Akun Asal]],TabelCOA[],6,FALSE))</f>
        <v>Investasi Saham</v>
      </c>
      <c r="O26" t="str">
        <f>IF(VLOOKUP(Agregasi_Bulanan[[#This Row],[Akun Asal]],TabelCOA[],7,FALSE)=0,"",VLOOKUP(Agregasi_Bulanan[[#This Row],[Akun Asal]],TabelCOA[],7,FALSE))</f>
        <v/>
      </c>
      <c r="P26" t="str">
        <f>IF(VLOOKUP(Agregasi_Bulanan[[#This Row],[Akun Asal]],TabelCOA[],8,FALSE)=0,"",VLOOKUP(Agregasi_Bulanan[[#This Row],[Akun Asal]],TabelCOA[],8,FALSE))</f>
        <v/>
      </c>
      <c r="Q26" t="str">
        <f>IF(VLOOKUP(Agregasi_Bulanan[[#This Row],[Akun Asal]],TabelCOA[],9,FALSE)=0,"",VLOOKUP(Agregasi_Bulanan[[#This Row],[Akun Asal]],TabelCOA[],9,FALSE))</f>
        <v>Dana Investasi</v>
      </c>
    </row>
    <row r="27" spans="1:17" x14ac:dyDescent="0.4">
      <c r="A27" s="1">
        <v>44957</v>
      </c>
      <c r="B27" t="s">
        <v>235</v>
      </c>
      <c r="C27">
        <v>-5000</v>
      </c>
      <c r="D27">
        <v>2023</v>
      </c>
      <c r="E27">
        <v>1</v>
      </c>
      <c r="F27">
        <v>1</v>
      </c>
      <c r="G27">
        <v>5</v>
      </c>
      <c r="H27">
        <v>5</v>
      </c>
      <c r="I27">
        <v>31</v>
      </c>
      <c r="J27" t="s">
        <v>284</v>
      </c>
      <c r="K27" t="str">
        <f>IF(VLOOKUP(Agregasi_Bulanan[[#This Row],[Akun Asal]],TabelCOA[],3,FALSE)=0,"",VLOOKUP(Agregasi_Bulanan[[#This Row],[Akun Asal]],TabelCOA[],3,FALSE))</f>
        <v>Liabilitas</v>
      </c>
      <c r="L27" t="str">
        <f>IF(VLOOKUP(Agregasi_Bulanan[[#This Row],[Akun Asal]],TabelCOA[],4,FALSE)=0,"",VLOOKUP(Agregasi_Bulanan[[#This Row],[Akun Asal]],TabelCOA[],4,FALSE))</f>
        <v>Liabilitas Lancar</v>
      </c>
      <c r="M27" t="str">
        <f>IF(VLOOKUP(Agregasi_Bulanan[[#This Row],[Akun Asal]],TabelCOA[],5,FALSE)=0,"",VLOOKUP(Agregasi_Bulanan[[#This Row],[Akun Asal]],TabelCOA[],5,FALSE))</f>
        <v>Utang</v>
      </c>
      <c r="N27" t="str">
        <f>IF(VLOOKUP(Agregasi_Bulanan[[#This Row],[Akun Asal]],TabelCOA[],6,FALSE)=0,"",VLOOKUP(Agregasi_Bulanan[[#This Row],[Akun Asal]],TabelCOA[],6,FALSE))</f>
        <v>Utang Kartu Kredit</v>
      </c>
      <c r="O27" t="str">
        <f>IF(VLOOKUP(Agregasi_Bulanan[[#This Row],[Akun Asal]],TabelCOA[],7,FALSE)=0,"",VLOOKUP(Agregasi_Bulanan[[#This Row],[Akun Asal]],TabelCOA[],7,FALSE))</f>
        <v>Utang KK Bank-0003</v>
      </c>
      <c r="P27" t="str">
        <f>IF(VLOOKUP(Agregasi_Bulanan[[#This Row],[Akun Asal]],TabelCOA[],8,FALSE)=0,"",VLOOKUP(Agregasi_Bulanan[[#This Row],[Akun Asal]],TabelCOA[],8,FALSE))</f>
        <v/>
      </c>
      <c r="Q27" t="str">
        <f>IF(VLOOKUP(Agregasi_Bulanan[[#This Row],[Akun Asal]],TabelCOA[],9,FALSE)=0,"",VLOOKUP(Agregasi_Bulanan[[#This Row],[Akun Asal]],TabelCOA[],9,FALSE))</f>
        <v>Dana Operasional</v>
      </c>
    </row>
    <row r="28" spans="1:17" x14ac:dyDescent="0.4">
      <c r="A28" s="1">
        <v>44957</v>
      </c>
      <c r="B28" t="s">
        <v>123</v>
      </c>
      <c r="C28">
        <v>0</v>
      </c>
      <c r="D28">
        <v>2023</v>
      </c>
      <c r="E28">
        <v>1</v>
      </c>
      <c r="F28">
        <v>1</v>
      </c>
      <c r="G28">
        <v>5</v>
      </c>
      <c r="H28">
        <v>5</v>
      </c>
      <c r="I28">
        <v>31</v>
      </c>
      <c r="J28" t="s">
        <v>284</v>
      </c>
      <c r="K28" t="str">
        <f>IF(VLOOKUP(Agregasi_Bulanan[[#This Row],[Akun Asal]],TabelCOA[],3,FALSE)=0,"",VLOOKUP(Agregasi_Bulanan[[#This Row],[Akun Asal]],TabelCOA[],3,FALSE))</f>
        <v>Aset</v>
      </c>
      <c r="L28" t="str">
        <f>IF(VLOOKUP(Agregasi_Bulanan[[#This Row],[Akun Asal]],TabelCOA[],4,FALSE)=0,"",VLOOKUP(Agregasi_Bulanan[[#This Row],[Akun Asal]],TabelCOA[],4,FALSE))</f>
        <v>Aset Lancar</v>
      </c>
      <c r="M28" t="str">
        <f>IF(VLOOKUP(Agregasi_Bulanan[[#This Row],[Akun Asal]],TabelCOA[],5,FALSE)=0,"",VLOOKUP(Agregasi_Bulanan[[#This Row],[Akun Asal]],TabelCOA[],5,FALSE))</f>
        <v>Piutang</v>
      </c>
      <c r="N28" t="str">
        <f>IF(VLOOKUP(Agregasi_Bulanan[[#This Row],[Akun Asal]],TabelCOA[],6,FALSE)=0,"",VLOOKUP(Agregasi_Bulanan[[#This Row],[Akun Asal]],TabelCOA[],6,FALSE))</f>
        <v>Piutang Lain-Lain</v>
      </c>
      <c r="O28" t="str">
        <f>IF(VLOOKUP(Agregasi_Bulanan[[#This Row],[Akun Asal]],TabelCOA[],7,FALSE)=0,"",VLOOKUP(Agregasi_Bulanan[[#This Row],[Akun Asal]],TabelCOA[],7,FALSE))</f>
        <v/>
      </c>
      <c r="P28" t="str">
        <f>IF(VLOOKUP(Agregasi_Bulanan[[#This Row],[Akun Asal]],TabelCOA[],8,FALSE)=0,"",VLOOKUP(Agregasi_Bulanan[[#This Row],[Akun Asal]],TabelCOA[],8,FALSE))</f>
        <v/>
      </c>
      <c r="Q28" t="str">
        <f>IF(VLOOKUP(Agregasi_Bulanan[[#This Row],[Akun Asal]],TabelCOA[],9,FALSE)=0,"",VLOOKUP(Agregasi_Bulanan[[#This Row],[Akun Asal]],TabelCOA[],9,FALSE))</f>
        <v>Dana Lainnya</v>
      </c>
    </row>
    <row r="29" spans="1:17" x14ac:dyDescent="0.4">
      <c r="A29" s="1">
        <v>44957</v>
      </c>
      <c r="B29" t="s">
        <v>233</v>
      </c>
      <c r="C29">
        <v>-10000</v>
      </c>
      <c r="D29">
        <v>2023</v>
      </c>
      <c r="E29">
        <v>1</v>
      </c>
      <c r="F29">
        <v>1</v>
      </c>
      <c r="G29">
        <v>5</v>
      </c>
      <c r="H29">
        <v>5</v>
      </c>
      <c r="I29">
        <v>31</v>
      </c>
      <c r="J29" t="s">
        <v>284</v>
      </c>
      <c r="K29" t="str">
        <f>IF(VLOOKUP(Agregasi_Bulanan[[#This Row],[Akun Asal]],TabelCOA[],3,FALSE)=0,"",VLOOKUP(Agregasi_Bulanan[[#This Row],[Akun Asal]],TabelCOA[],3,FALSE))</f>
        <v>Liabilitas</v>
      </c>
      <c r="L29" t="str">
        <f>IF(VLOOKUP(Agregasi_Bulanan[[#This Row],[Akun Asal]],TabelCOA[],4,FALSE)=0,"",VLOOKUP(Agregasi_Bulanan[[#This Row],[Akun Asal]],TabelCOA[],4,FALSE))</f>
        <v>Liabilitas Lancar</v>
      </c>
      <c r="M29" t="str">
        <f>IF(VLOOKUP(Agregasi_Bulanan[[#This Row],[Akun Asal]],TabelCOA[],5,FALSE)=0,"",VLOOKUP(Agregasi_Bulanan[[#This Row],[Akun Asal]],TabelCOA[],5,FALSE))</f>
        <v>Utang</v>
      </c>
      <c r="N29" t="str">
        <f>IF(VLOOKUP(Agregasi_Bulanan[[#This Row],[Akun Asal]],TabelCOA[],6,FALSE)=0,"",VLOOKUP(Agregasi_Bulanan[[#This Row],[Akun Asal]],TabelCOA[],6,FALSE))</f>
        <v>Utang Kartu Kredit</v>
      </c>
      <c r="O29" t="str">
        <f>IF(VLOOKUP(Agregasi_Bulanan[[#This Row],[Akun Asal]],TabelCOA[],7,FALSE)=0,"",VLOOKUP(Agregasi_Bulanan[[#This Row],[Akun Asal]],TabelCOA[],7,FALSE))</f>
        <v>Utang KK Bank-0001</v>
      </c>
      <c r="P29" t="str">
        <f>IF(VLOOKUP(Agregasi_Bulanan[[#This Row],[Akun Asal]],TabelCOA[],8,FALSE)=0,"",VLOOKUP(Agregasi_Bulanan[[#This Row],[Akun Asal]],TabelCOA[],8,FALSE))</f>
        <v/>
      </c>
      <c r="Q29" t="str">
        <f>IF(VLOOKUP(Agregasi_Bulanan[[#This Row],[Akun Asal]],TabelCOA[],9,FALSE)=0,"",VLOOKUP(Agregasi_Bulanan[[#This Row],[Akun Asal]],TabelCOA[],9,FALSE))</f>
        <v>Dana Operasional</v>
      </c>
    </row>
    <row r="30" spans="1:17" x14ac:dyDescent="0.4">
      <c r="A30" s="1">
        <v>44957</v>
      </c>
      <c r="B30" t="s">
        <v>96</v>
      </c>
      <c r="C30">
        <v>0</v>
      </c>
      <c r="D30">
        <v>2023</v>
      </c>
      <c r="E30">
        <v>1</v>
      </c>
      <c r="F30">
        <v>1</v>
      </c>
      <c r="G30">
        <v>5</v>
      </c>
      <c r="H30">
        <v>5</v>
      </c>
      <c r="I30">
        <v>31</v>
      </c>
      <c r="J30" t="s">
        <v>284</v>
      </c>
      <c r="K30" t="str">
        <f>IF(VLOOKUP(Agregasi_Bulanan[[#This Row],[Akun Asal]],TabelCOA[],3,FALSE)=0,"",VLOOKUP(Agregasi_Bulanan[[#This Row],[Akun Asal]],TabelCOA[],3,FALSE))</f>
        <v>Aset</v>
      </c>
      <c r="L30" t="str">
        <f>IF(VLOOKUP(Agregasi_Bulanan[[#This Row],[Akun Asal]],TabelCOA[],4,FALSE)=0,"",VLOOKUP(Agregasi_Bulanan[[#This Row],[Akun Asal]],TabelCOA[],4,FALSE))</f>
        <v>Aset Lancar</v>
      </c>
      <c r="M30" t="str">
        <f>IF(VLOOKUP(Agregasi_Bulanan[[#This Row],[Akun Asal]],TabelCOA[],5,FALSE)=0,"",VLOOKUP(Agregasi_Bulanan[[#This Row],[Akun Asal]],TabelCOA[],5,FALSE))</f>
        <v>Investasi</v>
      </c>
      <c r="N30" t="str">
        <f>IF(VLOOKUP(Agregasi_Bulanan[[#This Row],[Akun Asal]],TabelCOA[],6,FALSE)=0,"",VLOOKUP(Agregasi_Bulanan[[#This Row],[Akun Asal]],TabelCOA[],6,FALSE))</f>
        <v>Investasi Sukuk</v>
      </c>
      <c r="O30" t="str">
        <f>IF(VLOOKUP(Agregasi_Bulanan[[#This Row],[Akun Asal]],TabelCOA[],7,FALSE)=0,"",VLOOKUP(Agregasi_Bulanan[[#This Row],[Akun Asal]],TabelCOA[],7,FALSE))</f>
        <v>Investasi Sukuk Tabungan</v>
      </c>
      <c r="P30" t="str">
        <f>IF(VLOOKUP(Agregasi_Bulanan[[#This Row],[Akun Asal]],TabelCOA[],8,FALSE)=0,"",VLOOKUP(Agregasi_Bulanan[[#This Row],[Akun Asal]],TabelCOA[],8,FALSE))</f>
        <v/>
      </c>
      <c r="Q30" t="str">
        <f>IF(VLOOKUP(Agregasi_Bulanan[[#This Row],[Akun Asal]],TabelCOA[],9,FALSE)=0,"",VLOOKUP(Agregasi_Bulanan[[#This Row],[Akun Asal]],TabelCOA[],9,FALSE))</f>
        <v>Dana Investasi</v>
      </c>
    </row>
    <row r="31" spans="1:17" x14ac:dyDescent="0.4">
      <c r="A31" s="1">
        <v>44957</v>
      </c>
      <c r="B31" t="s">
        <v>236</v>
      </c>
      <c r="C31">
        <v>-255000</v>
      </c>
      <c r="D31">
        <v>2023</v>
      </c>
      <c r="E31">
        <v>1</v>
      </c>
      <c r="F31">
        <v>1</v>
      </c>
      <c r="G31">
        <v>5</v>
      </c>
      <c r="H31">
        <v>5</v>
      </c>
      <c r="I31">
        <v>31</v>
      </c>
      <c r="J31" t="s">
        <v>284</v>
      </c>
      <c r="K31" t="str">
        <f>IF(VLOOKUP(Agregasi_Bulanan[[#This Row],[Akun Asal]],TabelCOA[],3,FALSE)=0,"",VLOOKUP(Agregasi_Bulanan[[#This Row],[Akun Asal]],TabelCOA[],3,FALSE))</f>
        <v>Liabilitas</v>
      </c>
      <c r="L31" t="str">
        <f>IF(VLOOKUP(Agregasi_Bulanan[[#This Row],[Akun Asal]],TabelCOA[],4,FALSE)=0,"",VLOOKUP(Agregasi_Bulanan[[#This Row],[Akun Asal]],TabelCOA[],4,FALSE))</f>
        <v>Liabilitas Lancar</v>
      </c>
      <c r="M31" t="str">
        <f>IF(VLOOKUP(Agregasi_Bulanan[[#This Row],[Akun Asal]],TabelCOA[],5,FALSE)=0,"",VLOOKUP(Agregasi_Bulanan[[#This Row],[Akun Asal]],TabelCOA[],5,FALSE))</f>
        <v>Utang</v>
      </c>
      <c r="N31" t="str">
        <f>IF(VLOOKUP(Agregasi_Bulanan[[#This Row],[Akun Asal]],TabelCOA[],6,FALSE)=0,"",VLOOKUP(Agregasi_Bulanan[[#This Row],[Akun Asal]],TabelCOA[],6,FALSE))</f>
        <v>Utang Kartu Kredit</v>
      </c>
      <c r="O31" t="str">
        <f>IF(VLOOKUP(Agregasi_Bulanan[[#This Row],[Akun Asal]],TabelCOA[],7,FALSE)=0,"",VLOOKUP(Agregasi_Bulanan[[#This Row],[Akun Asal]],TabelCOA[],7,FALSE))</f>
        <v>Utang KK Bank-0004</v>
      </c>
      <c r="P31" t="str">
        <f>IF(VLOOKUP(Agregasi_Bulanan[[#This Row],[Akun Asal]],TabelCOA[],8,FALSE)=0,"",VLOOKUP(Agregasi_Bulanan[[#This Row],[Akun Asal]],TabelCOA[],8,FALSE))</f>
        <v/>
      </c>
      <c r="Q31" t="str">
        <f>IF(VLOOKUP(Agregasi_Bulanan[[#This Row],[Akun Asal]],TabelCOA[],9,FALSE)=0,"",VLOOKUP(Agregasi_Bulanan[[#This Row],[Akun Asal]],TabelCOA[],9,FALSE))</f>
        <v>Dana Operasional</v>
      </c>
    </row>
    <row r="32" spans="1:17" x14ac:dyDescent="0.4">
      <c r="A32" s="1">
        <v>44957</v>
      </c>
      <c r="B32" t="s">
        <v>111</v>
      </c>
      <c r="C32">
        <v>0</v>
      </c>
      <c r="D32">
        <v>2023</v>
      </c>
      <c r="E32">
        <v>1</v>
      </c>
      <c r="F32">
        <v>1</v>
      </c>
      <c r="G32">
        <v>5</v>
      </c>
      <c r="H32">
        <v>5</v>
      </c>
      <c r="I32">
        <v>31</v>
      </c>
      <c r="J32" t="s">
        <v>284</v>
      </c>
      <c r="K32" t="str">
        <f>IF(VLOOKUP(Agregasi_Bulanan[[#This Row],[Akun Asal]],TabelCOA[],3,FALSE)=0,"",VLOOKUP(Agregasi_Bulanan[[#This Row],[Akun Asal]],TabelCOA[],3,FALSE))</f>
        <v>Aset</v>
      </c>
      <c r="L32" t="str">
        <f>IF(VLOOKUP(Agregasi_Bulanan[[#This Row],[Akun Asal]],TabelCOA[],4,FALSE)=0,"",VLOOKUP(Agregasi_Bulanan[[#This Row],[Akun Asal]],TabelCOA[],4,FALSE))</f>
        <v>Aset Tidak Lancar</v>
      </c>
      <c r="M32" t="str">
        <f>IF(VLOOKUP(Agregasi_Bulanan[[#This Row],[Akun Asal]],TabelCOA[],5,FALSE)=0,"",VLOOKUP(Agregasi_Bulanan[[#This Row],[Akun Asal]],TabelCOA[],5,FALSE))</f>
        <v>Merek Dagang</v>
      </c>
      <c r="N32" t="str">
        <f>IF(VLOOKUP(Agregasi_Bulanan[[#This Row],[Akun Asal]],TabelCOA[],6,FALSE)=0,"",VLOOKUP(Agregasi_Bulanan[[#This Row],[Akun Asal]],TabelCOA[],6,FALSE))</f>
        <v/>
      </c>
      <c r="O32" t="str">
        <f>IF(VLOOKUP(Agregasi_Bulanan[[#This Row],[Akun Asal]],TabelCOA[],7,FALSE)=0,"",VLOOKUP(Agregasi_Bulanan[[#This Row],[Akun Asal]],TabelCOA[],7,FALSE))</f>
        <v/>
      </c>
      <c r="P32" t="str">
        <f>IF(VLOOKUP(Agregasi_Bulanan[[#This Row],[Akun Asal]],TabelCOA[],8,FALSE)=0,"",VLOOKUP(Agregasi_Bulanan[[#This Row],[Akun Asal]],TabelCOA[],8,FALSE))</f>
        <v/>
      </c>
      <c r="Q32" t="str">
        <f>IF(VLOOKUP(Agregasi_Bulanan[[#This Row],[Akun Asal]],TabelCOA[],9,FALSE)=0,"",VLOOKUP(Agregasi_Bulanan[[#This Row],[Akun Asal]],TabelCOA[],9,FALSE))</f>
        <v>Bukan Dana</v>
      </c>
    </row>
    <row r="33" spans="1:17" x14ac:dyDescent="0.4">
      <c r="A33" s="1">
        <v>44957</v>
      </c>
      <c r="B33" t="s">
        <v>237</v>
      </c>
      <c r="C33">
        <v>-5000</v>
      </c>
      <c r="D33">
        <v>2023</v>
      </c>
      <c r="E33">
        <v>1</v>
      </c>
      <c r="F33">
        <v>1</v>
      </c>
      <c r="G33">
        <v>5</v>
      </c>
      <c r="H33">
        <v>5</v>
      </c>
      <c r="I33">
        <v>31</v>
      </c>
      <c r="J33" t="s">
        <v>284</v>
      </c>
      <c r="K33" t="str">
        <f>IF(VLOOKUP(Agregasi_Bulanan[[#This Row],[Akun Asal]],TabelCOA[],3,FALSE)=0,"",VLOOKUP(Agregasi_Bulanan[[#This Row],[Akun Asal]],TabelCOA[],3,FALSE))</f>
        <v>Liabilitas</v>
      </c>
      <c r="L33" t="str">
        <f>IF(VLOOKUP(Agregasi_Bulanan[[#This Row],[Akun Asal]],TabelCOA[],4,FALSE)=0,"",VLOOKUP(Agregasi_Bulanan[[#This Row],[Akun Asal]],TabelCOA[],4,FALSE))</f>
        <v>Liabilitas Lancar</v>
      </c>
      <c r="M33" t="str">
        <f>IF(VLOOKUP(Agregasi_Bulanan[[#This Row],[Akun Asal]],TabelCOA[],5,FALSE)=0,"",VLOOKUP(Agregasi_Bulanan[[#This Row],[Akun Asal]],TabelCOA[],5,FALSE))</f>
        <v>Utang</v>
      </c>
      <c r="N33" t="str">
        <f>IF(VLOOKUP(Agregasi_Bulanan[[#This Row],[Akun Asal]],TabelCOA[],6,FALSE)=0,"",VLOOKUP(Agregasi_Bulanan[[#This Row],[Akun Asal]],TabelCOA[],6,FALSE))</f>
        <v>Utang Kartu Kredit</v>
      </c>
      <c r="O33" t="str">
        <f>IF(VLOOKUP(Agregasi_Bulanan[[#This Row],[Akun Asal]],TabelCOA[],7,FALSE)=0,"",VLOOKUP(Agregasi_Bulanan[[#This Row],[Akun Asal]],TabelCOA[],7,FALSE))</f>
        <v>Utang KK Bank-0005</v>
      </c>
      <c r="P33" t="str">
        <f>IF(VLOOKUP(Agregasi_Bulanan[[#This Row],[Akun Asal]],TabelCOA[],8,FALSE)=0,"",VLOOKUP(Agregasi_Bulanan[[#This Row],[Akun Asal]],TabelCOA[],8,FALSE))</f>
        <v/>
      </c>
      <c r="Q33" t="str">
        <f>IF(VLOOKUP(Agregasi_Bulanan[[#This Row],[Akun Asal]],TabelCOA[],9,FALSE)=0,"",VLOOKUP(Agregasi_Bulanan[[#This Row],[Akun Asal]],TabelCOA[],9,FALSE))</f>
        <v>Dana Operasional</v>
      </c>
    </row>
    <row r="34" spans="1:17" x14ac:dyDescent="0.4">
      <c r="A34" s="1">
        <v>44957</v>
      </c>
      <c r="B34" t="s">
        <v>122</v>
      </c>
      <c r="C34">
        <v>0</v>
      </c>
      <c r="D34">
        <v>2023</v>
      </c>
      <c r="E34">
        <v>1</v>
      </c>
      <c r="F34">
        <v>1</v>
      </c>
      <c r="G34">
        <v>5</v>
      </c>
      <c r="H34">
        <v>5</v>
      </c>
      <c r="I34">
        <v>31</v>
      </c>
      <c r="J34" t="s">
        <v>284</v>
      </c>
      <c r="K34" t="str">
        <f>IF(VLOOKUP(Agregasi_Bulanan[[#This Row],[Akun Asal]],TabelCOA[],3,FALSE)=0,"",VLOOKUP(Agregasi_Bulanan[[#This Row],[Akun Asal]],TabelCOA[],3,FALSE))</f>
        <v>Aset</v>
      </c>
      <c r="L34" t="str">
        <f>IF(VLOOKUP(Agregasi_Bulanan[[#This Row],[Akun Asal]],TabelCOA[],4,FALSE)=0,"",VLOOKUP(Agregasi_Bulanan[[#This Row],[Akun Asal]],TabelCOA[],4,FALSE))</f>
        <v>Aset Lancar</v>
      </c>
      <c r="M34" t="str">
        <f>IF(VLOOKUP(Agregasi_Bulanan[[#This Row],[Akun Asal]],TabelCOA[],5,FALSE)=0,"",VLOOKUP(Agregasi_Bulanan[[#This Row],[Akun Asal]],TabelCOA[],5,FALSE))</f>
        <v>Piutang</v>
      </c>
      <c r="N34" t="str">
        <f>IF(VLOOKUP(Agregasi_Bulanan[[#This Row],[Akun Asal]],TabelCOA[],6,FALSE)=0,"",VLOOKUP(Agregasi_Bulanan[[#This Row],[Akun Asal]],TabelCOA[],6,FALSE))</f>
        <v>Piutang Kantor</v>
      </c>
      <c r="O34" t="str">
        <f>IF(VLOOKUP(Agregasi_Bulanan[[#This Row],[Akun Asal]],TabelCOA[],7,FALSE)=0,"",VLOOKUP(Agregasi_Bulanan[[#This Row],[Akun Asal]],TabelCOA[],7,FALSE))</f>
        <v/>
      </c>
      <c r="P34" t="str">
        <f>IF(VLOOKUP(Agregasi_Bulanan[[#This Row],[Akun Asal]],TabelCOA[],8,FALSE)=0,"",VLOOKUP(Agregasi_Bulanan[[#This Row],[Akun Asal]],TabelCOA[],8,FALSE))</f>
        <v/>
      </c>
      <c r="Q34" t="str">
        <f>IF(VLOOKUP(Agregasi_Bulanan[[#This Row],[Akun Asal]],TabelCOA[],9,FALSE)=0,"",VLOOKUP(Agregasi_Bulanan[[#This Row],[Akun Asal]],TabelCOA[],9,FALSE))</f>
        <v>Dana Lainnya</v>
      </c>
    </row>
    <row r="35" spans="1:17" x14ac:dyDescent="0.4">
      <c r="A35" s="1">
        <v>44957</v>
      </c>
      <c r="B35" t="s">
        <v>113</v>
      </c>
      <c r="C35">
        <v>0</v>
      </c>
      <c r="D35">
        <v>2023</v>
      </c>
      <c r="E35">
        <v>1</v>
      </c>
      <c r="F35">
        <v>1</v>
      </c>
      <c r="G35">
        <v>5</v>
      </c>
      <c r="H35">
        <v>5</v>
      </c>
      <c r="I35">
        <v>31</v>
      </c>
      <c r="J35" t="s">
        <v>284</v>
      </c>
      <c r="K35" t="str">
        <f>IF(VLOOKUP(Agregasi_Bulanan[[#This Row],[Akun Asal]],TabelCOA[],3,FALSE)=0,"",VLOOKUP(Agregasi_Bulanan[[#This Row],[Akun Asal]],TabelCOA[],3,FALSE))</f>
        <v>Liabilitas</v>
      </c>
      <c r="L35" t="str">
        <f>IF(VLOOKUP(Agregasi_Bulanan[[#This Row],[Akun Asal]],TabelCOA[],4,FALSE)=0,"",VLOOKUP(Agregasi_Bulanan[[#This Row],[Akun Asal]],TabelCOA[],4,FALSE))</f>
        <v>Liabilitas Lancar</v>
      </c>
      <c r="M35" t="str">
        <f>IF(VLOOKUP(Agregasi_Bulanan[[#This Row],[Akun Asal]],TabelCOA[],5,FALSE)=0,"",VLOOKUP(Agregasi_Bulanan[[#This Row],[Akun Asal]],TabelCOA[],5,FALSE))</f>
        <v>Utang</v>
      </c>
      <c r="N35" t="str">
        <f>IF(VLOOKUP(Agregasi_Bulanan[[#This Row],[Akun Asal]],TabelCOA[],6,FALSE)=0,"",VLOOKUP(Agregasi_Bulanan[[#This Row],[Akun Asal]],TabelCOA[],6,FALSE))</f>
        <v>Utang Konsumtif</v>
      </c>
      <c r="O35" t="str">
        <f>IF(VLOOKUP(Agregasi_Bulanan[[#This Row],[Akun Asal]],TabelCOA[],7,FALSE)=0,"",VLOOKUP(Agregasi_Bulanan[[#This Row],[Akun Asal]],TabelCOA[],7,FALSE))</f>
        <v/>
      </c>
      <c r="P35" t="str">
        <f>IF(VLOOKUP(Agregasi_Bulanan[[#This Row],[Akun Asal]],TabelCOA[],8,FALSE)=0,"",VLOOKUP(Agregasi_Bulanan[[#This Row],[Akun Asal]],TabelCOA[],8,FALSE))</f>
        <v/>
      </c>
      <c r="Q35" t="str">
        <f>IF(VLOOKUP(Agregasi_Bulanan[[#This Row],[Akun Asal]],TabelCOA[],9,FALSE)=0,"",VLOOKUP(Agregasi_Bulanan[[#This Row],[Akun Asal]],TabelCOA[],9,FALSE))</f>
        <v>Dana Operasional</v>
      </c>
    </row>
    <row r="36" spans="1:17" x14ac:dyDescent="0.4">
      <c r="A36" s="1">
        <v>44957</v>
      </c>
      <c r="B36" t="s">
        <v>385</v>
      </c>
      <c r="C36">
        <v>0</v>
      </c>
      <c r="D36">
        <v>2023</v>
      </c>
      <c r="E36">
        <v>1</v>
      </c>
      <c r="F36">
        <v>1</v>
      </c>
      <c r="G36">
        <v>5</v>
      </c>
      <c r="H36">
        <v>5</v>
      </c>
      <c r="I36">
        <v>31</v>
      </c>
      <c r="J36" t="s">
        <v>284</v>
      </c>
      <c r="K36" t="str">
        <f>IF(VLOOKUP(Agregasi_Bulanan[[#This Row],[Akun Asal]],TabelCOA[],3,FALSE)=0,"",VLOOKUP(Agregasi_Bulanan[[#This Row],[Akun Asal]],TabelCOA[],3,FALSE))</f>
        <v>Liabilitas</v>
      </c>
      <c r="L36" t="str">
        <f>IF(VLOOKUP(Agregasi_Bulanan[[#This Row],[Akun Asal]],TabelCOA[],4,FALSE)=0,"",VLOOKUP(Agregasi_Bulanan[[#This Row],[Akun Asal]],TabelCOA[],4,FALSE))</f>
        <v>Liabilitas Lancar</v>
      </c>
      <c r="M36" t="str">
        <f>IF(VLOOKUP(Agregasi_Bulanan[[#This Row],[Akun Asal]],TabelCOA[],5,FALSE)=0,"",VLOOKUP(Agregasi_Bulanan[[#This Row],[Akun Asal]],TabelCOA[],5,FALSE))</f>
        <v>Utang</v>
      </c>
      <c r="N36" t="str">
        <f>IF(VLOOKUP(Agregasi_Bulanan[[#This Row],[Akun Asal]],TabelCOA[],6,FALSE)=0,"",VLOOKUP(Agregasi_Bulanan[[#This Row],[Akun Asal]],TabelCOA[],6,FALSE))</f>
        <v>Utang Kantor</v>
      </c>
      <c r="O36" t="str">
        <f>IF(VLOOKUP(Agregasi_Bulanan[[#This Row],[Akun Asal]],TabelCOA[],7,FALSE)=0,"",VLOOKUP(Agregasi_Bulanan[[#This Row],[Akun Asal]],TabelCOA[],7,FALSE))</f>
        <v/>
      </c>
      <c r="P36" t="str">
        <f>IF(VLOOKUP(Agregasi_Bulanan[[#This Row],[Akun Asal]],TabelCOA[],8,FALSE)=0,"",VLOOKUP(Agregasi_Bulanan[[#This Row],[Akun Asal]],TabelCOA[],8,FALSE))</f>
        <v/>
      </c>
      <c r="Q36" t="str">
        <f>IF(VLOOKUP(Agregasi_Bulanan[[#This Row],[Akun Asal]],TabelCOA[],9,FALSE)=0,"",VLOOKUP(Agregasi_Bulanan[[#This Row],[Akun Asal]],TabelCOA[],9,FALSE))</f>
        <v>Dana Operasional</v>
      </c>
    </row>
    <row r="37" spans="1:17" x14ac:dyDescent="0.4">
      <c r="A37" s="1">
        <v>44957</v>
      </c>
      <c r="B37" t="s">
        <v>239</v>
      </c>
      <c r="C37">
        <v>0</v>
      </c>
      <c r="D37">
        <v>2023</v>
      </c>
      <c r="E37">
        <v>1</v>
      </c>
      <c r="F37">
        <v>1</v>
      </c>
      <c r="G37">
        <v>5</v>
      </c>
      <c r="H37">
        <v>5</v>
      </c>
      <c r="I37">
        <v>31</v>
      </c>
      <c r="J37" t="s">
        <v>284</v>
      </c>
      <c r="K37" t="str">
        <f>IF(VLOOKUP(Agregasi_Bulanan[[#This Row],[Akun Asal]],TabelCOA[],3,FALSE)=0,"",VLOOKUP(Agregasi_Bulanan[[#This Row],[Akun Asal]],TabelCOA[],3,FALSE))</f>
        <v>Liabilitas</v>
      </c>
      <c r="L37" t="str">
        <f>IF(VLOOKUP(Agregasi_Bulanan[[#This Row],[Akun Asal]],TabelCOA[],4,FALSE)=0,"",VLOOKUP(Agregasi_Bulanan[[#This Row],[Akun Asal]],TabelCOA[],4,FALSE))</f>
        <v>Liabilitas Lancar</v>
      </c>
      <c r="M37" t="str">
        <f>IF(VLOOKUP(Agregasi_Bulanan[[#This Row],[Akun Asal]],TabelCOA[],5,FALSE)=0,"",VLOOKUP(Agregasi_Bulanan[[#This Row],[Akun Asal]],TabelCOA[],5,FALSE))</f>
        <v>Kas Pihak Lain</v>
      </c>
      <c r="N37" t="str">
        <f>IF(VLOOKUP(Agregasi_Bulanan[[#This Row],[Akun Asal]],TabelCOA[],6,FALSE)=0,"",VLOOKUP(Agregasi_Bulanan[[#This Row],[Akun Asal]],TabelCOA[],6,FALSE))</f>
        <v>Kas DKM</v>
      </c>
      <c r="O37" t="str">
        <f>IF(VLOOKUP(Agregasi_Bulanan[[#This Row],[Akun Asal]],TabelCOA[],7,FALSE)=0,"",VLOOKUP(Agregasi_Bulanan[[#This Row],[Akun Asal]],TabelCOA[],7,FALSE))</f>
        <v/>
      </c>
      <c r="P37" t="str">
        <f>IF(VLOOKUP(Agregasi_Bulanan[[#This Row],[Akun Asal]],TabelCOA[],8,FALSE)=0,"",VLOOKUP(Agregasi_Bulanan[[#This Row],[Akun Asal]],TabelCOA[],8,FALSE))</f>
        <v/>
      </c>
      <c r="Q37" t="str">
        <f>IF(VLOOKUP(Agregasi_Bulanan[[#This Row],[Akun Asal]],TabelCOA[],9,FALSE)=0,"",VLOOKUP(Agregasi_Bulanan[[#This Row],[Akun Asal]],TabelCOA[],9,FALSE))</f>
        <v>Dana Pihak Lain</v>
      </c>
    </row>
    <row r="38" spans="1:17" x14ac:dyDescent="0.4">
      <c r="A38" s="1">
        <v>44957</v>
      </c>
      <c r="B38" t="s">
        <v>114</v>
      </c>
      <c r="C38">
        <v>0</v>
      </c>
      <c r="D38">
        <v>2023</v>
      </c>
      <c r="E38">
        <v>1</v>
      </c>
      <c r="F38">
        <v>1</v>
      </c>
      <c r="G38">
        <v>5</v>
      </c>
      <c r="H38">
        <v>5</v>
      </c>
      <c r="I38">
        <v>31</v>
      </c>
      <c r="J38" t="s">
        <v>284</v>
      </c>
      <c r="K38" t="str">
        <f>IF(VLOOKUP(Agregasi_Bulanan[[#This Row],[Akun Asal]],TabelCOA[],3,FALSE)=0,"",VLOOKUP(Agregasi_Bulanan[[#This Row],[Akun Asal]],TabelCOA[],3,FALSE))</f>
        <v>Liabilitas</v>
      </c>
      <c r="L38" t="str">
        <f>IF(VLOOKUP(Agregasi_Bulanan[[#This Row],[Akun Asal]],TabelCOA[],4,FALSE)=0,"",VLOOKUP(Agregasi_Bulanan[[#This Row],[Akun Asal]],TabelCOA[],4,FALSE))</f>
        <v>Liabilitas Lancar</v>
      </c>
      <c r="M38" t="str">
        <f>IF(VLOOKUP(Agregasi_Bulanan[[#This Row],[Akun Asal]],TabelCOA[],5,FALSE)=0,"",VLOOKUP(Agregasi_Bulanan[[#This Row],[Akun Asal]],TabelCOA[],5,FALSE))</f>
        <v>Utang</v>
      </c>
      <c r="N38" t="str">
        <f>IF(VLOOKUP(Agregasi_Bulanan[[#This Row],[Akun Asal]],TabelCOA[],6,FALSE)=0,"",VLOOKUP(Agregasi_Bulanan[[#This Row],[Akun Asal]],TabelCOA[],6,FALSE))</f>
        <v>Utang Lainnya</v>
      </c>
      <c r="O38" t="str">
        <f>IF(VLOOKUP(Agregasi_Bulanan[[#This Row],[Akun Asal]],TabelCOA[],7,FALSE)=0,"",VLOOKUP(Agregasi_Bulanan[[#This Row],[Akun Asal]],TabelCOA[],7,FALSE))</f>
        <v/>
      </c>
      <c r="P38" t="str">
        <f>IF(VLOOKUP(Agregasi_Bulanan[[#This Row],[Akun Asal]],TabelCOA[],8,FALSE)=0,"",VLOOKUP(Agregasi_Bulanan[[#This Row],[Akun Asal]],TabelCOA[],8,FALSE))</f>
        <v/>
      </c>
      <c r="Q38" t="str">
        <f>IF(VLOOKUP(Agregasi_Bulanan[[#This Row],[Akun Asal]],TabelCOA[],9,FALSE)=0,"",VLOOKUP(Agregasi_Bulanan[[#This Row],[Akun Asal]],TabelCOA[],9,FALSE))</f>
        <v>Dana Operasional</v>
      </c>
    </row>
    <row r="39" spans="1:17" x14ac:dyDescent="0.4">
      <c r="A39" s="1">
        <v>44957</v>
      </c>
      <c r="B39" t="s">
        <v>234</v>
      </c>
      <c r="C39">
        <v>-5000</v>
      </c>
      <c r="D39">
        <v>2023</v>
      </c>
      <c r="E39">
        <v>1</v>
      </c>
      <c r="F39">
        <v>1</v>
      </c>
      <c r="G39">
        <v>5</v>
      </c>
      <c r="H39">
        <v>5</v>
      </c>
      <c r="I39">
        <v>31</v>
      </c>
      <c r="J39" t="s">
        <v>284</v>
      </c>
      <c r="K39" t="str">
        <f>IF(VLOOKUP(Agregasi_Bulanan[[#This Row],[Akun Asal]],TabelCOA[],3,FALSE)=0,"",VLOOKUP(Agregasi_Bulanan[[#This Row],[Akun Asal]],TabelCOA[],3,FALSE))</f>
        <v>Liabilitas</v>
      </c>
      <c r="L39" t="str">
        <f>IF(VLOOKUP(Agregasi_Bulanan[[#This Row],[Akun Asal]],TabelCOA[],4,FALSE)=0,"",VLOOKUP(Agregasi_Bulanan[[#This Row],[Akun Asal]],TabelCOA[],4,FALSE))</f>
        <v>Liabilitas Lancar</v>
      </c>
      <c r="M39" t="str">
        <f>IF(VLOOKUP(Agregasi_Bulanan[[#This Row],[Akun Asal]],TabelCOA[],5,FALSE)=0,"",VLOOKUP(Agregasi_Bulanan[[#This Row],[Akun Asal]],TabelCOA[],5,FALSE))</f>
        <v>Utang</v>
      </c>
      <c r="N39" t="str">
        <f>IF(VLOOKUP(Agregasi_Bulanan[[#This Row],[Akun Asal]],TabelCOA[],6,FALSE)=0,"",VLOOKUP(Agregasi_Bulanan[[#This Row],[Akun Asal]],TabelCOA[],6,FALSE))</f>
        <v>Utang Kartu Kredit</v>
      </c>
      <c r="O39" t="str">
        <f>IF(VLOOKUP(Agregasi_Bulanan[[#This Row],[Akun Asal]],TabelCOA[],7,FALSE)=0,"",VLOOKUP(Agregasi_Bulanan[[#This Row],[Akun Asal]],TabelCOA[],7,FALSE))</f>
        <v>Utang KK Bank-0002</v>
      </c>
      <c r="P39" t="str">
        <f>IF(VLOOKUP(Agregasi_Bulanan[[#This Row],[Akun Asal]],TabelCOA[],8,FALSE)=0,"",VLOOKUP(Agregasi_Bulanan[[#This Row],[Akun Asal]],TabelCOA[],8,FALSE))</f>
        <v/>
      </c>
      <c r="Q39" t="str">
        <f>IF(VLOOKUP(Agregasi_Bulanan[[#This Row],[Akun Asal]],TabelCOA[],9,FALSE)=0,"",VLOOKUP(Agregasi_Bulanan[[#This Row],[Akun Asal]],TabelCOA[],9,FALSE))</f>
        <v>Dana Operasional</v>
      </c>
    </row>
    <row r="40" spans="1:17" x14ac:dyDescent="0.4">
      <c r="A40" s="1">
        <v>44957</v>
      </c>
      <c r="B40" t="s">
        <v>204</v>
      </c>
      <c r="C40">
        <v>0</v>
      </c>
      <c r="D40">
        <v>2023</v>
      </c>
      <c r="E40">
        <v>1</v>
      </c>
      <c r="F40">
        <v>1</v>
      </c>
      <c r="G40">
        <v>5</v>
      </c>
      <c r="H40">
        <v>5</v>
      </c>
      <c r="I40">
        <v>31</v>
      </c>
      <c r="J40" t="s">
        <v>284</v>
      </c>
      <c r="K40" t="str">
        <f>IF(VLOOKUP(Agregasi_Bulanan[[#This Row],[Akun Asal]],TabelCOA[],3,FALSE)=0,"",VLOOKUP(Agregasi_Bulanan[[#This Row],[Akun Asal]],TabelCOA[],3,FALSE))</f>
        <v>Aset</v>
      </c>
      <c r="L40" t="str">
        <f>IF(VLOOKUP(Agregasi_Bulanan[[#This Row],[Akun Asal]],TabelCOA[],4,FALSE)=0,"",VLOOKUP(Agregasi_Bulanan[[#This Row],[Akun Asal]],TabelCOA[],4,FALSE))</f>
        <v>Aset Tidak Lancar</v>
      </c>
      <c r="M40" t="str">
        <f>IF(VLOOKUP(Agregasi_Bulanan[[#This Row],[Akun Asal]],TabelCOA[],5,FALSE)=0,"",VLOOKUP(Agregasi_Bulanan[[#This Row],[Akun Asal]],TabelCOA[],5,FALSE))</f>
        <v>Investasi Unit Link</v>
      </c>
      <c r="N40" t="str">
        <f>IF(VLOOKUP(Agregasi_Bulanan[[#This Row],[Akun Asal]],TabelCOA[],6,FALSE)=0,"",VLOOKUP(Agregasi_Bulanan[[#This Row],[Akun Asal]],TabelCOA[],6,FALSE))</f>
        <v/>
      </c>
      <c r="O40" t="str">
        <f>IF(VLOOKUP(Agregasi_Bulanan[[#This Row],[Akun Asal]],TabelCOA[],7,FALSE)=0,"",VLOOKUP(Agregasi_Bulanan[[#This Row],[Akun Asal]],TabelCOA[],7,FALSE))</f>
        <v/>
      </c>
      <c r="P40" t="str">
        <f>IF(VLOOKUP(Agregasi_Bulanan[[#This Row],[Akun Asal]],TabelCOA[],8,FALSE)=0,"",VLOOKUP(Agregasi_Bulanan[[#This Row],[Akun Asal]],TabelCOA[],8,FALSE))</f>
        <v/>
      </c>
      <c r="Q40" t="str">
        <f>IF(VLOOKUP(Agregasi_Bulanan[[#This Row],[Akun Asal]],TabelCOA[],9,FALSE)=0,"",VLOOKUP(Agregasi_Bulanan[[#This Row],[Akun Asal]],TabelCOA[],9,FALSE))</f>
        <v>Dana Asuransi</v>
      </c>
    </row>
    <row r="41" spans="1:17" x14ac:dyDescent="0.4">
      <c r="A41" s="1">
        <v>44957</v>
      </c>
      <c r="B41" t="s">
        <v>109</v>
      </c>
      <c r="C41">
        <v>350000000</v>
      </c>
      <c r="D41">
        <v>2023</v>
      </c>
      <c r="E41">
        <v>1</v>
      </c>
      <c r="F41">
        <v>1</v>
      </c>
      <c r="G41">
        <v>5</v>
      </c>
      <c r="H41">
        <v>5</v>
      </c>
      <c r="I41">
        <v>31</v>
      </c>
      <c r="J41" t="s">
        <v>284</v>
      </c>
      <c r="K41" t="str">
        <f>IF(VLOOKUP(Agregasi_Bulanan[[#This Row],[Akun Asal]],TabelCOA[],3,FALSE)=0,"",VLOOKUP(Agregasi_Bulanan[[#This Row],[Akun Asal]],TabelCOA[],3,FALSE))</f>
        <v>Aset</v>
      </c>
      <c r="L41" t="str">
        <f>IF(VLOOKUP(Agregasi_Bulanan[[#This Row],[Akun Asal]],TabelCOA[],4,FALSE)=0,"",VLOOKUP(Agregasi_Bulanan[[#This Row],[Akun Asal]],TabelCOA[],4,FALSE))</f>
        <v>Aset Tidak Lancar</v>
      </c>
      <c r="M41" t="str">
        <f>IF(VLOOKUP(Agregasi_Bulanan[[#This Row],[Akun Asal]],TabelCOA[],5,FALSE)=0,"",VLOOKUP(Agregasi_Bulanan[[#This Row],[Akun Asal]],TabelCOA[],5,FALSE))</f>
        <v>Tanah dan Bangunan</v>
      </c>
      <c r="N41" t="str">
        <f>IF(VLOOKUP(Agregasi_Bulanan[[#This Row],[Akun Asal]],TabelCOA[],6,FALSE)=0,"",VLOOKUP(Agregasi_Bulanan[[#This Row],[Akun Asal]],TabelCOA[],6,FALSE))</f>
        <v/>
      </c>
      <c r="O41" t="str">
        <f>IF(VLOOKUP(Agregasi_Bulanan[[#This Row],[Akun Asal]],TabelCOA[],7,FALSE)=0,"",VLOOKUP(Agregasi_Bulanan[[#This Row],[Akun Asal]],TabelCOA[],7,FALSE))</f>
        <v/>
      </c>
      <c r="P41" t="str">
        <f>IF(VLOOKUP(Agregasi_Bulanan[[#This Row],[Akun Asal]],TabelCOA[],8,FALSE)=0,"",VLOOKUP(Agregasi_Bulanan[[#This Row],[Akun Asal]],TabelCOA[],8,FALSE))</f>
        <v/>
      </c>
      <c r="Q41" t="str">
        <f>IF(VLOOKUP(Agregasi_Bulanan[[#This Row],[Akun Asal]],TabelCOA[],9,FALSE)=0,"",VLOOKUP(Agregasi_Bulanan[[#This Row],[Akun Asal]],TabelCOA[],9,FALSE))</f>
        <v>Bukan Dana</v>
      </c>
    </row>
    <row r="42" spans="1:17" x14ac:dyDescent="0.4">
      <c r="A42" s="1">
        <v>44957</v>
      </c>
      <c r="B42" t="s">
        <v>110</v>
      </c>
      <c r="C42">
        <v>6000000</v>
      </c>
      <c r="D42">
        <v>2023</v>
      </c>
      <c r="E42">
        <v>1</v>
      </c>
      <c r="F42">
        <v>1</v>
      </c>
      <c r="G42">
        <v>5</v>
      </c>
      <c r="H42">
        <v>5</v>
      </c>
      <c r="I42">
        <v>31</v>
      </c>
      <c r="J42" t="s">
        <v>284</v>
      </c>
      <c r="K42" t="str">
        <f>IF(VLOOKUP(Agregasi_Bulanan[[#This Row],[Akun Asal]],TabelCOA[],3,FALSE)=0,"",VLOOKUP(Agregasi_Bulanan[[#This Row],[Akun Asal]],TabelCOA[],3,FALSE))</f>
        <v>Aset</v>
      </c>
      <c r="L42" t="str">
        <f>IF(VLOOKUP(Agregasi_Bulanan[[#This Row],[Akun Asal]],TabelCOA[],4,FALSE)=0,"",VLOOKUP(Agregasi_Bulanan[[#This Row],[Akun Asal]],TabelCOA[],4,FALSE))</f>
        <v>Aset Tidak Lancar</v>
      </c>
      <c r="M42" t="str">
        <f>IF(VLOOKUP(Agregasi_Bulanan[[#This Row],[Akun Asal]],TabelCOA[],5,FALSE)=0,"",VLOOKUP(Agregasi_Bulanan[[#This Row],[Akun Asal]],TabelCOA[],5,FALSE))</f>
        <v>Kendaraan</v>
      </c>
      <c r="N42" t="str">
        <f>IF(VLOOKUP(Agregasi_Bulanan[[#This Row],[Akun Asal]],TabelCOA[],6,FALSE)=0,"",VLOOKUP(Agregasi_Bulanan[[#This Row],[Akun Asal]],TabelCOA[],6,FALSE))</f>
        <v/>
      </c>
      <c r="O42" t="str">
        <f>IF(VLOOKUP(Agregasi_Bulanan[[#This Row],[Akun Asal]],TabelCOA[],7,FALSE)=0,"",VLOOKUP(Agregasi_Bulanan[[#This Row],[Akun Asal]],TabelCOA[],7,FALSE))</f>
        <v/>
      </c>
      <c r="P42" t="str">
        <f>IF(VLOOKUP(Agregasi_Bulanan[[#This Row],[Akun Asal]],TabelCOA[],8,FALSE)=0,"",VLOOKUP(Agregasi_Bulanan[[#This Row],[Akun Asal]],TabelCOA[],8,FALSE))</f>
        <v/>
      </c>
      <c r="Q42" t="str">
        <f>IF(VLOOKUP(Agregasi_Bulanan[[#This Row],[Akun Asal]],TabelCOA[],9,FALSE)=0,"",VLOOKUP(Agregasi_Bulanan[[#This Row],[Akun Asal]],TabelCOA[],9,FALSE))</f>
        <v>Bukan Dana</v>
      </c>
    </row>
    <row r="43" spans="1:17" x14ac:dyDescent="0.4">
      <c r="A43" s="1">
        <v>44964</v>
      </c>
      <c r="B43" t="s">
        <v>225</v>
      </c>
      <c r="C43">
        <v>2695000</v>
      </c>
      <c r="D43">
        <v>2023</v>
      </c>
      <c r="E43">
        <v>1</v>
      </c>
      <c r="F43">
        <v>2</v>
      </c>
      <c r="G43">
        <v>6</v>
      </c>
      <c r="H43">
        <v>2</v>
      </c>
      <c r="I43">
        <v>7</v>
      </c>
      <c r="J43" t="s">
        <v>285</v>
      </c>
      <c r="K43" t="str">
        <f>IF(VLOOKUP(Agregasi_Bulanan[[#This Row],[Akun Asal]],TabelCOA[],3,FALSE)=0,"",VLOOKUP(Agregasi_Bulanan[[#This Row],[Akun Asal]],TabelCOA[],3,FALSE))</f>
        <v>Aset</v>
      </c>
      <c r="L43" t="str">
        <f>IF(VLOOKUP(Agregasi_Bulanan[[#This Row],[Akun Asal]],TabelCOA[],4,FALSE)=0,"",VLOOKUP(Agregasi_Bulanan[[#This Row],[Akun Asal]],TabelCOA[],4,FALSE))</f>
        <v>Aset Lancar</v>
      </c>
      <c r="M43" t="str">
        <f>IF(VLOOKUP(Agregasi_Bulanan[[#This Row],[Akun Asal]],TabelCOA[],5,FALSE)=0,"",VLOOKUP(Agregasi_Bulanan[[#This Row],[Akun Asal]],TabelCOA[],5,FALSE))</f>
        <v>Kas</v>
      </c>
      <c r="N43" t="str">
        <f>IF(VLOOKUP(Agregasi_Bulanan[[#This Row],[Akun Asal]],TabelCOA[],6,FALSE)=0,"",VLOOKUP(Agregasi_Bulanan[[#This Row],[Akun Asal]],TabelCOA[],6,FALSE))</f>
        <v>Bank</v>
      </c>
      <c r="O43" t="str">
        <f>IF(VLOOKUP(Agregasi_Bulanan[[#This Row],[Akun Asal]],TabelCOA[],7,FALSE)=0,"",VLOOKUP(Agregasi_Bulanan[[#This Row],[Akun Asal]],TabelCOA[],7,FALSE))</f>
        <v>Tabungan</v>
      </c>
      <c r="P43" t="str">
        <f>IF(VLOOKUP(Agregasi_Bulanan[[#This Row],[Akun Asal]],TabelCOA[],8,FALSE)=0,"",VLOOKUP(Agregasi_Bulanan[[#This Row],[Akun Asal]],TabelCOA[],8,FALSE))</f>
        <v>Tabungan Bank-0003</v>
      </c>
      <c r="Q43" t="str">
        <f>IF(VLOOKUP(Agregasi_Bulanan[[#This Row],[Akun Asal]],TabelCOA[],9,FALSE)=0,"",VLOOKUP(Agregasi_Bulanan[[#This Row],[Akun Asal]],TabelCOA[],9,FALSE))</f>
        <v>Dana Darurat</v>
      </c>
    </row>
    <row r="44" spans="1:17" x14ac:dyDescent="0.4">
      <c r="A44" s="1">
        <v>44964</v>
      </c>
      <c r="B44" t="s">
        <v>227</v>
      </c>
      <c r="C44">
        <v>5395000</v>
      </c>
      <c r="D44">
        <v>2023</v>
      </c>
      <c r="E44">
        <v>1</v>
      </c>
      <c r="F44">
        <v>2</v>
      </c>
      <c r="G44">
        <v>6</v>
      </c>
      <c r="H44">
        <v>2</v>
      </c>
      <c r="I44">
        <v>7</v>
      </c>
      <c r="J44" t="s">
        <v>285</v>
      </c>
      <c r="K44" t="str">
        <f>IF(VLOOKUP(Agregasi_Bulanan[[#This Row],[Akun Asal]],TabelCOA[],3,FALSE)=0,"",VLOOKUP(Agregasi_Bulanan[[#This Row],[Akun Asal]],TabelCOA[],3,FALSE))</f>
        <v>Aset</v>
      </c>
      <c r="L44" t="str">
        <f>IF(VLOOKUP(Agregasi_Bulanan[[#This Row],[Akun Asal]],TabelCOA[],4,FALSE)=0,"",VLOOKUP(Agregasi_Bulanan[[#This Row],[Akun Asal]],TabelCOA[],4,FALSE))</f>
        <v>Aset Lancar</v>
      </c>
      <c r="M44" t="str">
        <f>IF(VLOOKUP(Agregasi_Bulanan[[#This Row],[Akun Asal]],TabelCOA[],5,FALSE)=0,"",VLOOKUP(Agregasi_Bulanan[[#This Row],[Akun Asal]],TabelCOA[],5,FALSE))</f>
        <v>Kas</v>
      </c>
      <c r="N44" t="str">
        <f>IF(VLOOKUP(Agregasi_Bulanan[[#This Row],[Akun Asal]],TabelCOA[],6,FALSE)=0,"",VLOOKUP(Agregasi_Bulanan[[#This Row],[Akun Asal]],TabelCOA[],6,FALSE))</f>
        <v>Bank</v>
      </c>
      <c r="O44" t="str">
        <f>IF(VLOOKUP(Agregasi_Bulanan[[#This Row],[Akun Asal]],TabelCOA[],7,FALSE)=0,"",VLOOKUP(Agregasi_Bulanan[[#This Row],[Akun Asal]],TabelCOA[],7,FALSE))</f>
        <v>Tabungan</v>
      </c>
      <c r="P44" t="str">
        <f>IF(VLOOKUP(Agregasi_Bulanan[[#This Row],[Akun Asal]],TabelCOA[],8,FALSE)=0,"",VLOOKUP(Agregasi_Bulanan[[#This Row],[Akun Asal]],TabelCOA[],8,FALSE))</f>
        <v>Tabungan Bank-0005</v>
      </c>
      <c r="Q44" t="str">
        <f>IF(VLOOKUP(Agregasi_Bulanan[[#This Row],[Akun Asal]],TabelCOA[],9,FALSE)=0,"",VLOOKUP(Agregasi_Bulanan[[#This Row],[Akun Asal]],TabelCOA[],9,FALSE))</f>
        <v>Dana Darurat</v>
      </c>
    </row>
    <row r="45" spans="1:17" x14ac:dyDescent="0.4">
      <c r="A45" s="1">
        <v>44964</v>
      </c>
      <c r="B45" t="s">
        <v>224</v>
      </c>
      <c r="C45">
        <v>2195000</v>
      </c>
      <c r="D45">
        <v>2023</v>
      </c>
      <c r="E45">
        <v>1</v>
      </c>
      <c r="F45">
        <v>2</v>
      </c>
      <c r="G45">
        <v>6</v>
      </c>
      <c r="H45">
        <v>2</v>
      </c>
      <c r="I45">
        <v>7</v>
      </c>
      <c r="J45" t="s">
        <v>285</v>
      </c>
      <c r="K45" t="str">
        <f>IF(VLOOKUP(Agregasi_Bulanan[[#This Row],[Akun Asal]],TabelCOA[],3,FALSE)=0,"",VLOOKUP(Agregasi_Bulanan[[#This Row],[Akun Asal]],TabelCOA[],3,FALSE))</f>
        <v>Aset</v>
      </c>
      <c r="L45" t="str">
        <f>IF(VLOOKUP(Agregasi_Bulanan[[#This Row],[Akun Asal]],TabelCOA[],4,FALSE)=0,"",VLOOKUP(Agregasi_Bulanan[[#This Row],[Akun Asal]],TabelCOA[],4,FALSE))</f>
        <v>Aset Lancar</v>
      </c>
      <c r="M45" t="str">
        <f>IF(VLOOKUP(Agregasi_Bulanan[[#This Row],[Akun Asal]],TabelCOA[],5,FALSE)=0,"",VLOOKUP(Agregasi_Bulanan[[#This Row],[Akun Asal]],TabelCOA[],5,FALSE))</f>
        <v>Kas</v>
      </c>
      <c r="N45" t="str">
        <f>IF(VLOOKUP(Agregasi_Bulanan[[#This Row],[Akun Asal]],TabelCOA[],6,FALSE)=0,"",VLOOKUP(Agregasi_Bulanan[[#This Row],[Akun Asal]],TabelCOA[],6,FALSE))</f>
        <v>Bank</v>
      </c>
      <c r="O45" t="str">
        <f>IF(VLOOKUP(Agregasi_Bulanan[[#This Row],[Akun Asal]],TabelCOA[],7,FALSE)=0,"",VLOOKUP(Agregasi_Bulanan[[#This Row],[Akun Asal]],TabelCOA[],7,FALSE))</f>
        <v>Tabungan</v>
      </c>
      <c r="P45" t="str">
        <f>IF(VLOOKUP(Agregasi_Bulanan[[#This Row],[Akun Asal]],TabelCOA[],8,FALSE)=0,"",VLOOKUP(Agregasi_Bulanan[[#This Row],[Akun Asal]],TabelCOA[],8,FALSE))</f>
        <v>Tabungan Bank-0002</v>
      </c>
      <c r="Q45" t="str">
        <f>IF(VLOOKUP(Agregasi_Bulanan[[#This Row],[Akun Asal]],TabelCOA[],9,FALSE)=0,"",VLOOKUP(Agregasi_Bulanan[[#This Row],[Akun Asal]],TabelCOA[],9,FALSE))</f>
        <v>Dana Darurat</v>
      </c>
    </row>
    <row r="46" spans="1:17" x14ac:dyDescent="0.4">
      <c r="A46" s="1">
        <v>44982</v>
      </c>
      <c r="B46" t="s">
        <v>231</v>
      </c>
      <c r="C46">
        <v>9250000</v>
      </c>
      <c r="D46">
        <v>2023</v>
      </c>
      <c r="E46">
        <v>1</v>
      </c>
      <c r="F46">
        <v>2</v>
      </c>
      <c r="G46">
        <v>8</v>
      </c>
      <c r="H46">
        <v>4</v>
      </c>
      <c r="I46">
        <v>25</v>
      </c>
      <c r="J46" t="s">
        <v>285</v>
      </c>
      <c r="K46" t="str">
        <f>IF(VLOOKUP(Agregasi_Bulanan[[#This Row],[Akun Asal]],TabelCOA[],3,FALSE)=0,"",VLOOKUP(Agregasi_Bulanan[[#This Row],[Akun Asal]],TabelCOA[],3,FALSE))</f>
        <v>Aset</v>
      </c>
      <c r="L46" t="str">
        <f>IF(VLOOKUP(Agregasi_Bulanan[[#This Row],[Akun Asal]],TabelCOA[],4,FALSE)=0,"",VLOOKUP(Agregasi_Bulanan[[#This Row],[Akun Asal]],TabelCOA[],4,FALSE))</f>
        <v>Aset Lancar</v>
      </c>
      <c r="M46" t="str">
        <f>IF(VLOOKUP(Agregasi_Bulanan[[#This Row],[Akun Asal]],TabelCOA[],5,FALSE)=0,"",VLOOKUP(Agregasi_Bulanan[[#This Row],[Akun Asal]],TabelCOA[],5,FALSE))</f>
        <v>Kas</v>
      </c>
      <c r="N46" t="str">
        <f>IF(VLOOKUP(Agregasi_Bulanan[[#This Row],[Akun Asal]],TabelCOA[],6,FALSE)=0,"",VLOOKUP(Agregasi_Bulanan[[#This Row],[Akun Asal]],TabelCOA[],6,FALSE))</f>
        <v>Bank</v>
      </c>
      <c r="O46" t="str">
        <f>IF(VLOOKUP(Agregasi_Bulanan[[#This Row],[Akun Asal]],TabelCOA[],7,FALSE)=0,"",VLOOKUP(Agregasi_Bulanan[[#This Row],[Akun Asal]],TabelCOA[],7,FALSE))</f>
        <v>Giro</v>
      </c>
      <c r="P46" t="str">
        <f>IF(VLOOKUP(Agregasi_Bulanan[[#This Row],[Akun Asal]],TabelCOA[],8,FALSE)=0,"",VLOOKUP(Agregasi_Bulanan[[#This Row],[Akun Asal]],TabelCOA[],8,FALSE))</f>
        <v>Giro Bank-0009</v>
      </c>
      <c r="Q46" t="str">
        <f>IF(VLOOKUP(Agregasi_Bulanan[[#This Row],[Akun Asal]],TabelCOA[],9,FALSE)=0,"",VLOOKUP(Agregasi_Bulanan[[#This Row],[Akun Asal]],TabelCOA[],9,FALSE))</f>
        <v>Dana Darurat</v>
      </c>
    </row>
    <row r="47" spans="1:17" x14ac:dyDescent="0.4">
      <c r="A47" s="1">
        <v>44983</v>
      </c>
      <c r="B47" t="s">
        <v>226</v>
      </c>
      <c r="C47">
        <v>3445000</v>
      </c>
      <c r="D47">
        <v>2023</v>
      </c>
      <c r="E47">
        <v>1</v>
      </c>
      <c r="F47">
        <v>2</v>
      </c>
      <c r="G47">
        <v>9</v>
      </c>
      <c r="H47">
        <v>5</v>
      </c>
      <c r="I47">
        <v>26</v>
      </c>
      <c r="J47" t="s">
        <v>285</v>
      </c>
      <c r="K47" t="str">
        <f>IF(VLOOKUP(Agregasi_Bulanan[[#This Row],[Akun Asal]],TabelCOA[],3,FALSE)=0,"",VLOOKUP(Agregasi_Bulanan[[#This Row],[Akun Asal]],TabelCOA[],3,FALSE))</f>
        <v>Aset</v>
      </c>
      <c r="L47" t="str">
        <f>IF(VLOOKUP(Agregasi_Bulanan[[#This Row],[Akun Asal]],TabelCOA[],4,FALSE)=0,"",VLOOKUP(Agregasi_Bulanan[[#This Row],[Akun Asal]],TabelCOA[],4,FALSE))</f>
        <v>Aset Lancar</v>
      </c>
      <c r="M47" t="str">
        <f>IF(VLOOKUP(Agregasi_Bulanan[[#This Row],[Akun Asal]],TabelCOA[],5,FALSE)=0,"",VLOOKUP(Agregasi_Bulanan[[#This Row],[Akun Asal]],TabelCOA[],5,FALSE))</f>
        <v>Kas</v>
      </c>
      <c r="N47" t="str">
        <f>IF(VLOOKUP(Agregasi_Bulanan[[#This Row],[Akun Asal]],TabelCOA[],6,FALSE)=0,"",VLOOKUP(Agregasi_Bulanan[[#This Row],[Akun Asal]],TabelCOA[],6,FALSE))</f>
        <v>Bank</v>
      </c>
      <c r="O47" t="str">
        <f>IF(VLOOKUP(Agregasi_Bulanan[[#This Row],[Akun Asal]],TabelCOA[],7,FALSE)=0,"",VLOOKUP(Agregasi_Bulanan[[#This Row],[Akun Asal]],TabelCOA[],7,FALSE))</f>
        <v>Tabungan</v>
      </c>
      <c r="P47" t="str">
        <f>IF(VLOOKUP(Agregasi_Bulanan[[#This Row],[Akun Asal]],TabelCOA[],8,FALSE)=0,"",VLOOKUP(Agregasi_Bulanan[[#This Row],[Akun Asal]],TabelCOA[],8,FALSE))</f>
        <v>Tabungan Bank-0004</v>
      </c>
      <c r="Q47" t="str">
        <f>IF(VLOOKUP(Agregasi_Bulanan[[#This Row],[Akun Asal]],TabelCOA[],9,FALSE)=0,"",VLOOKUP(Agregasi_Bulanan[[#This Row],[Akun Asal]],TabelCOA[],9,FALSE))</f>
        <v>Dana Operasional</v>
      </c>
    </row>
    <row r="48" spans="1:17" x14ac:dyDescent="0.4">
      <c r="A48" s="1">
        <v>44983</v>
      </c>
      <c r="B48" t="s">
        <v>230</v>
      </c>
      <c r="C48">
        <v>6150000</v>
      </c>
      <c r="D48">
        <v>2023</v>
      </c>
      <c r="E48">
        <v>1</v>
      </c>
      <c r="F48">
        <v>2</v>
      </c>
      <c r="G48">
        <v>9</v>
      </c>
      <c r="H48">
        <v>5</v>
      </c>
      <c r="I48">
        <v>26</v>
      </c>
      <c r="J48" t="s">
        <v>285</v>
      </c>
      <c r="K48" t="str">
        <f>IF(VLOOKUP(Agregasi_Bulanan[[#This Row],[Akun Asal]],TabelCOA[],3,FALSE)=0,"",VLOOKUP(Agregasi_Bulanan[[#This Row],[Akun Asal]],TabelCOA[],3,FALSE))</f>
        <v>Aset</v>
      </c>
      <c r="L48" t="str">
        <f>IF(VLOOKUP(Agregasi_Bulanan[[#This Row],[Akun Asal]],TabelCOA[],4,FALSE)=0,"",VLOOKUP(Agregasi_Bulanan[[#This Row],[Akun Asal]],TabelCOA[],4,FALSE))</f>
        <v>Aset Lancar</v>
      </c>
      <c r="M48" t="str">
        <f>IF(VLOOKUP(Agregasi_Bulanan[[#This Row],[Akun Asal]],TabelCOA[],5,FALSE)=0,"",VLOOKUP(Agregasi_Bulanan[[#This Row],[Akun Asal]],TabelCOA[],5,FALSE))</f>
        <v>Kas</v>
      </c>
      <c r="N48" t="str">
        <f>IF(VLOOKUP(Agregasi_Bulanan[[#This Row],[Akun Asal]],TabelCOA[],6,FALSE)=0,"",VLOOKUP(Agregasi_Bulanan[[#This Row],[Akun Asal]],TabelCOA[],6,FALSE))</f>
        <v>Bank</v>
      </c>
      <c r="O48" t="str">
        <f>IF(VLOOKUP(Agregasi_Bulanan[[#This Row],[Akun Asal]],TabelCOA[],7,FALSE)=0,"",VLOOKUP(Agregasi_Bulanan[[#This Row],[Akun Asal]],TabelCOA[],7,FALSE))</f>
        <v>Tabungan</v>
      </c>
      <c r="P48" t="str">
        <f>IF(VLOOKUP(Agregasi_Bulanan[[#This Row],[Akun Asal]],TabelCOA[],8,FALSE)=0,"",VLOOKUP(Agregasi_Bulanan[[#This Row],[Akun Asal]],TabelCOA[],8,FALSE))</f>
        <v>Tabungan Bank-0008</v>
      </c>
      <c r="Q48" t="str">
        <f>IF(VLOOKUP(Agregasi_Bulanan[[#This Row],[Akun Asal]],TabelCOA[],9,FALSE)=0,"",VLOOKUP(Agregasi_Bulanan[[#This Row],[Akun Asal]],TabelCOA[],9,FALSE))</f>
        <v>Dana Operasional</v>
      </c>
    </row>
    <row r="49" spans="1:17" x14ac:dyDescent="0.4">
      <c r="A49" s="1">
        <v>44985</v>
      </c>
      <c r="B49" t="s">
        <v>386</v>
      </c>
      <c r="C49">
        <v>0</v>
      </c>
      <c r="D49">
        <v>2023</v>
      </c>
      <c r="E49">
        <v>1</v>
      </c>
      <c r="F49">
        <v>2</v>
      </c>
      <c r="G49">
        <v>9</v>
      </c>
      <c r="H49">
        <v>5</v>
      </c>
      <c r="I49">
        <v>28</v>
      </c>
      <c r="J49" t="s">
        <v>285</v>
      </c>
      <c r="K49" t="str">
        <f>IF(VLOOKUP(Agregasi_Bulanan[[#This Row],[Akun Asal]],TabelCOA[],3,FALSE)=0,"",VLOOKUP(Agregasi_Bulanan[[#This Row],[Akun Asal]],TabelCOA[],3,FALSE))</f>
        <v>Aset</v>
      </c>
      <c r="L49" t="str">
        <f>IF(VLOOKUP(Agregasi_Bulanan[[#This Row],[Akun Asal]],TabelCOA[],4,FALSE)=0,"",VLOOKUP(Agregasi_Bulanan[[#This Row],[Akun Asal]],TabelCOA[],4,FALSE))</f>
        <v>Aset Tidak Lancar</v>
      </c>
      <c r="M49" t="str">
        <f>IF(VLOOKUP(Agregasi_Bulanan[[#This Row],[Akun Asal]],TabelCOA[],5,FALSE)=0,"",VLOOKUP(Agregasi_Bulanan[[#This Row],[Akun Asal]],TabelCOA[],5,FALSE))</f>
        <v>Aset Tidak Lancar Lainnya</v>
      </c>
      <c r="N49" t="str">
        <f>IF(VLOOKUP(Agregasi_Bulanan[[#This Row],[Akun Asal]],TabelCOA[],6,FALSE)=0,"",VLOOKUP(Agregasi_Bulanan[[#This Row],[Akun Asal]],TabelCOA[],6,FALSE))</f>
        <v/>
      </c>
      <c r="O49" t="str">
        <f>IF(VLOOKUP(Agregasi_Bulanan[[#This Row],[Akun Asal]],TabelCOA[],7,FALSE)=0,"",VLOOKUP(Agregasi_Bulanan[[#This Row],[Akun Asal]],TabelCOA[],7,FALSE))</f>
        <v/>
      </c>
      <c r="P49" t="str">
        <f>IF(VLOOKUP(Agregasi_Bulanan[[#This Row],[Akun Asal]],TabelCOA[],8,FALSE)=0,"",VLOOKUP(Agregasi_Bulanan[[#This Row],[Akun Asal]],TabelCOA[],8,FALSE))</f>
        <v/>
      </c>
      <c r="Q49" t="str">
        <f>IF(VLOOKUP(Agregasi_Bulanan[[#This Row],[Akun Asal]],TabelCOA[],9,FALSE)=0,"",VLOOKUP(Agregasi_Bulanan[[#This Row],[Akun Asal]],TabelCOA[],9,FALSE))</f>
        <v>Bukan Dana</v>
      </c>
    </row>
    <row r="50" spans="1:17" x14ac:dyDescent="0.4">
      <c r="A50" s="1">
        <v>44985</v>
      </c>
      <c r="B50" t="s">
        <v>103</v>
      </c>
      <c r="C50">
        <v>0</v>
      </c>
      <c r="D50">
        <v>2023</v>
      </c>
      <c r="E50">
        <v>1</v>
      </c>
      <c r="F50">
        <v>2</v>
      </c>
      <c r="G50">
        <v>9</v>
      </c>
      <c r="H50">
        <v>5</v>
      </c>
      <c r="I50">
        <v>28</v>
      </c>
      <c r="J50" t="s">
        <v>285</v>
      </c>
      <c r="K50" t="str">
        <f>IF(VLOOKUP(Agregasi_Bulanan[[#This Row],[Akun Asal]],TabelCOA[],3,FALSE)=0,"",VLOOKUP(Agregasi_Bulanan[[#This Row],[Akun Asal]],TabelCOA[],3,FALSE))</f>
        <v>Aset</v>
      </c>
      <c r="L50" t="str">
        <f>IF(VLOOKUP(Agregasi_Bulanan[[#This Row],[Akun Asal]],TabelCOA[],4,FALSE)=0,"",VLOOKUP(Agregasi_Bulanan[[#This Row],[Akun Asal]],TabelCOA[],4,FALSE))</f>
        <v>Aset Lancar</v>
      </c>
      <c r="M50" t="str">
        <f>IF(VLOOKUP(Agregasi_Bulanan[[#This Row],[Akun Asal]],TabelCOA[],5,FALSE)=0,"",VLOOKUP(Agregasi_Bulanan[[#This Row],[Akun Asal]],TabelCOA[],5,FALSE))</f>
        <v>Investasi</v>
      </c>
      <c r="N50" t="str">
        <f>IF(VLOOKUP(Agregasi_Bulanan[[#This Row],[Akun Asal]],TabelCOA[],6,FALSE)=0,"",VLOOKUP(Agregasi_Bulanan[[#This Row],[Akun Asal]],TabelCOA[],6,FALSE))</f>
        <v>Investasi Deposito</v>
      </c>
      <c r="O50" t="str">
        <f>IF(VLOOKUP(Agregasi_Bulanan[[#This Row],[Akun Asal]],TabelCOA[],7,FALSE)=0,"",VLOOKUP(Agregasi_Bulanan[[#This Row],[Akun Asal]],TabelCOA[],7,FALSE))</f>
        <v/>
      </c>
      <c r="P50" t="str">
        <f>IF(VLOOKUP(Agregasi_Bulanan[[#This Row],[Akun Asal]],TabelCOA[],8,FALSE)=0,"",VLOOKUP(Agregasi_Bulanan[[#This Row],[Akun Asal]],TabelCOA[],8,FALSE))</f>
        <v/>
      </c>
      <c r="Q50" t="str">
        <f>IF(VLOOKUP(Agregasi_Bulanan[[#This Row],[Akun Asal]],TabelCOA[],9,FALSE)=0,"",VLOOKUP(Agregasi_Bulanan[[#This Row],[Akun Asal]],TabelCOA[],9,FALSE))</f>
        <v>Dana Investasi</v>
      </c>
    </row>
    <row r="51" spans="1:17" x14ac:dyDescent="0.4">
      <c r="A51" s="1">
        <v>44985</v>
      </c>
      <c r="B51" t="s">
        <v>188</v>
      </c>
      <c r="C51">
        <v>100000</v>
      </c>
      <c r="D51">
        <v>2023</v>
      </c>
      <c r="E51">
        <v>1</v>
      </c>
      <c r="F51">
        <v>2</v>
      </c>
      <c r="G51">
        <v>9</v>
      </c>
      <c r="H51">
        <v>5</v>
      </c>
      <c r="I51">
        <v>28</v>
      </c>
      <c r="J51" t="s">
        <v>285</v>
      </c>
      <c r="K51" t="str">
        <f>IF(VLOOKUP(Agregasi_Bulanan[[#This Row],[Akun Asal]],TabelCOA[],3,FALSE)=0,"",VLOOKUP(Agregasi_Bulanan[[#This Row],[Akun Asal]],TabelCOA[],3,FALSE))</f>
        <v>Aset</v>
      </c>
      <c r="L51" t="str">
        <f>IF(VLOOKUP(Agregasi_Bulanan[[#This Row],[Akun Asal]],TabelCOA[],4,FALSE)=0,"",VLOOKUP(Agregasi_Bulanan[[#This Row],[Akun Asal]],TabelCOA[],4,FALSE))</f>
        <v>Aset Tidak Lancar</v>
      </c>
      <c r="M51" t="str">
        <f>IF(VLOOKUP(Agregasi_Bulanan[[#This Row],[Akun Asal]],TabelCOA[],5,FALSE)=0,"",VLOOKUP(Agregasi_Bulanan[[#This Row],[Akun Asal]],TabelCOA[],5,FALSE))</f>
        <v>Dana Pensiun</v>
      </c>
      <c r="N51" t="str">
        <f>IF(VLOOKUP(Agregasi_Bulanan[[#This Row],[Akun Asal]],TabelCOA[],6,FALSE)=0,"",VLOOKUP(Agregasi_Bulanan[[#This Row],[Akun Asal]],TabelCOA[],6,FALSE))</f>
        <v>BPJS TK - JP</v>
      </c>
      <c r="O51" t="str">
        <f>IF(VLOOKUP(Agregasi_Bulanan[[#This Row],[Akun Asal]],TabelCOA[],7,FALSE)=0,"",VLOOKUP(Agregasi_Bulanan[[#This Row],[Akun Asal]],TabelCOA[],7,FALSE))</f>
        <v/>
      </c>
      <c r="P51" t="str">
        <f>IF(VLOOKUP(Agregasi_Bulanan[[#This Row],[Akun Asal]],TabelCOA[],8,FALSE)=0,"",VLOOKUP(Agregasi_Bulanan[[#This Row],[Akun Asal]],TabelCOA[],8,FALSE))</f>
        <v/>
      </c>
      <c r="Q51" t="str">
        <f>IF(VLOOKUP(Agregasi_Bulanan[[#This Row],[Akun Asal]],TabelCOA[],9,FALSE)=0,"",VLOOKUP(Agregasi_Bulanan[[#This Row],[Akun Asal]],TabelCOA[],9,FALSE))</f>
        <v>Dana Hari Tua</v>
      </c>
    </row>
    <row r="52" spans="1:17" x14ac:dyDescent="0.4">
      <c r="A52" s="1">
        <v>44985</v>
      </c>
      <c r="B52" t="s">
        <v>189</v>
      </c>
      <c r="C52">
        <v>600000</v>
      </c>
      <c r="D52">
        <v>2023</v>
      </c>
      <c r="E52">
        <v>1</v>
      </c>
      <c r="F52">
        <v>2</v>
      </c>
      <c r="G52">
        <v>9</v>
      </c>
      <c r="H52">
        <v>5</v>
      </c>
      <c r="I52">
        <v>28</v>
      </c>
      <c r="J52" t="s">
        <v>285</v>
      </c>
      <c r="K52" t="str">
        <f>IF(VLOOKUP(Agregasi_Bulanan[[#This Row],[Akun Asal]],TabelCOA[],3,FALSE)=0,"",VLOOKUP(Agregasi_Bulanan[[#This Row],[Akun Asal]],TabelCOA[],3,FALSE))</f>
        <v>Aset</v>
      </c>
      <c r="L52" t="str">
        <f>IF(VLOOKUP(Agregasi_Bulanan[[#This Row],[Akun Asal]],TabelCOA[],4,FALSE)=0,"",VLOOKUP(Agregasi_Bulanan[[#This Row],[Akun Asal]],TabelCOA[],4,FALSE))</f>
        <v>Aset Tidak Lancar</v>
      </c>
      <c r="M52" t="str">
        <f>IF(VLOOKUP(Agregasi_Bulanan[[#This Row],[Akun Asal]],TabelCOA[],5,FALSE)=0,"",VLOOKUP(Agregasi_Bulanan[[#This Row],[Akun Asal]],TabelCOA[],5,FALSE))</f>
        <v>Dana Pensiun</v>
      </c>
      <c r="N52" t="str">
        <f>IF(VLOOKUP(Agregasi_Bulanan[[#This Row],[Akun Asal]],TabelCOA[],6,FALSE)=0,"",VLOOKUP(Agregasi_Bulanan[[#This Row],[Akun Asal]],TabelCOA[],6,FALSE))</f>
        <v>BPJS TK - JHT</v>
      </c>
      <c r="O52" t="str">
        <f>IF(VLOOKUP(Agregasi_Bulanan[[#This Row],[Akun Asal]],TabelCOA[],7,FALSE)=0,"",VLOOKUP(Agregasi_Bulanan[[#This Row],[Akun Asal]],TabelCOA[],7,FALSE))</f>
        <v/>
      </c>
      <c r="P52" t="str">
        <f>IF(VLOOKUP(Agregasi_Bulanan[[#This Row],[Akun Asal]],TabelCOA[],8,FALSE)=0,"",VLOOKUP(Agregasi_Bulanan[[#This Row],[Akun Asal]],TabelCOA[],8,FALSE))</f>
        <v/>
      </c>
      <c r="Q52" t="str">
        <f>IF(VLOOKUP(Agregasi_Bulanan[[#This Row],[Akun Asal]],TabelCOA[],9,FALSE)=0,"",VLOOKUP(Agregasi_Bulanan[[#This Row],[Akun Asal]],TabelCOA[],9,FALSE))</f>
        <v>Dana Hari Tua</v>
      </c>
    </row>
    <row r="53" spans="1:17" x14ac:dyDescent="0.4">
      <c r="A53" s="1">
        <v>44985</v>
      </c>
      <c r="B53" t="s">
        <v>238</v>
      </c>
      <c r="C53">
        <v>-125000</v>
      </c>
      <c r="D53">
        <v>2023</v>
      </c>
      <c r="E53">
        <v>1</v>
      </c>
      <c r="F53">
        <v>2</v>
      </c>
      <c r="G53">
        <v>9</v>
      </c>
      <c r="H53">
        <v>5</v>
      </c>
      <c r="I53">
        <v>28</v>
      </c>
      <c r="J53" t="s">
        <v>285</v>
      </c>
      <c r="K53" t="str">
        <f>IF(VLOOKUP(Agregasi_Bulanan[[#This Row],[Akun Asal]],TabelCOA[],3,FALSE)=0,"",VLOOKUP(Agregasi_Bulanan[[#This Row],[Akun Asal]],TabelCOA[],3,FALSE))</f>
        <v>Liabilitas</v>
      </c>
      <c r="L53" t="str">
        <f>IF(VLOOKUP(Agregasi_Bulanan[[#This Row],[Akun Asal]],TabelCOA[],4,FALSE)=0,"",VLOOKUP(Agregasi_Bulanan[[#This Row],[Akun Asal]],TabelCOA[],4,FALSE))</f>
        <v>Liabilitas Lancar</v>
      </c>
      <c r="M53" t="str">
        <f>IF(VLOOKUP(Agregasi_Bulanan[[#This Row],[Akun Asal]],TabelCOA[],5,FALSE)=0,"",VLOOKUP(Agregasi_Bulanan[[#This Row],[Akun Asal]],TabelCOA[],5,FALSE))</f>
        <v>Kas Pihak Lain</v>
      </c>
      <c r="N53" t="str">
        <f>IF(VLOOKUP(Agregasi_Bulanan[[#This Row],[Akun Asal]],TabelCOA[],6,FALSE)=0,"",VLOOKUP(Agregasi_Bulanan[[#This Row],[Akun Asal]],TabelCOA[],6,FALSE))</f>
        <v>Kas RT</v>
      </c>
      <c r="O53" t="str">
        <f>IF(VLOOKUP(Agregasi_Bulanan[[#This Row],[Akun Asal]],TabelCOA[],7,FALSE)=0,"",VLOOKUP(Agregasi_Bulanan[[#This Row],[Akun Asal]],TabelCOA[],7,FALSE))</f>
        <v/>
      </c>
      <c r="P53" t="str">
        <f>IF(VLOOKUP(Agregasi_Bulanan[[#This Row],[Akun Asal]],TabelCOA[],8,FALSE)=0,"",VLOOKUP(Agregasi_Bulanan[[#This Row],[Akun Asal]],TabelCOA[],8,FALSE))</f>
        <v/>
      </c>
      <c r="Q53" t="str">
        <f>IF(VLOOKUP(Agregasi_Bulanan[[#This Row],[Akun Asal]],TabelCOA[],9,FALSE)=0,"",VLOOKUP(Agregasi_Bulanan[[#This Row],[Akun Asal]],TabelCOA[],9,FALSE))</f>
        <v>Dana Pihak Lain</v>
      </c>
    </row>
    <row r="54" spans="1:17" x14ac:dyDescent="0.4">
      <c r="A54" s="1">
        <v>44985</v>
      </c>
      <c r="B54" t="s">
        <v>240</v>
      </c>
      <c r="C54">
        <v>0</v>
      </c>
      <c r="D54">
        <v>2023</v>
      </c>
      <c r="E54">
        <v>1</v>
      </c>
      <c r="F54">
        <v>2</v>
      </c>
      <c r="G54">
        <v>9</v>
      </c>
      <c r="H54">
        <v>5</v>
      </c>
      <c r="I54">
        <v>28</v>
      </c>
      <c r="J54" t="s">
        <v>285</v>
      </c>
      <c r="K54" t="str">
        <f>IF(VLOOKUP(Agregasi_Bulanan[[#This Row],[Akun Asal]],TabelCOA[],3,FALSE)=0,"",VLOOKUP(Agregasi_Bulanan[[#This Row],[Akun Asal]],TabelCOA[],3,FALSE))</f>
        <v>Liabilitas</v>
      </c>
      <c r="L54" t="str">
        <f>IF(VLOOKUP(Agregasi_Bulanan[[#This Row],[Akun Asal]],TabelCOA[],4,FALSE)=0,"",VLOOKUP(Agregasi_Bulanan[[#This Row],[Akun Asal]],TabelCOA[],4,FALSE))</f>
        <v>Liabilitas Lancar</v>
      </c>
      <c r="M54" t="str">
        <f>IF(VLOOKUP(Agregasi_Bulanan[[#This Row],[Akun Asal]],TabelCOA[],5,FALSE)=0,"",VLOOKUP(Agregasi_Bulanan[[#This Row],[Akun Asal]],TabelCOA[],5,FALSE))</f>
        <v>Kas Pihak Lain</v>
      </c>
      <c r="N54" t="str">
        <f>IF(VLOOKUP(Agregasi_Bulanan[[#This Row],[Akun Asal]],TabelCOA[],6,FALSE)=0,"",VLOOKUP(Agregasi_Bulanan[[#This Row],[Akun Asal]],TabelCOA[],6,FALSE))</f>
        <v>Kas PKK</v>
      </c>
      <c r="O54" t="str">
        <f>IF(VLOOKUP(Agregasi_Bulanan[[#This Row],[Akun Asal]],TabelCOA[],7,FALSE)=0,"",VLOOKUP(Agregasi_Bulanan[[#This Row],[Akun Asal]],TabelCOA[],7,FALSE))</f>
        <v/>
      </c>
      <c r="P54" t="str">
        <f>IF(VLOOKUP(Agregasi_Bulanan[[#This Row],[Akun Asal]],TabelCOA[],8,FALSE)=0,"",VLOOKUP(Agregasi_Bulanan[[#This Row],[Akun Asal]],TabelCOA[],8,FALSE))</f>
        <v/>
      </c>
      <c r="Q54" t="str">
        <f>IF(VLOOKUP(Agregasi_Bulanan[[#This Row],[Akun Asal]],TabelCOA[],9,FALSE)=0,"",VLOOKUP(Agregasi_Bulanan[[#This Row],[Akun Asal]],TabelCOA[],9,FALSE))</f>
        <v>Dana Pihak Lain</v>
      </c>
    </row>
    <row r="55" spans="1:17" x14ac:dyDescent="0.4">
      <c r="A55" s="1">
        <v>44985</v>
      </c>
      <c r="B55" t="s">
        <v>106</v>
      </c>
      <c r="C55">
        <v>0</v>
      </c>
      <c r="D55">
        <v>2023</v>
      </c>
      <c r="E55">
        <v>1</v>
      </c>
      <c r="F55">
        <v>2</v>
      </c>
      <c r="G55">
        <v>9</v>
      </c>
      <c r="H55">
        <v>5</v>
      </c>
      <c r="I55">
        <v>28</v>
      </c>
      <c r="J55" t="s">
        <v>285</v>
      </c>
      <c r="K55" t="str">
        <f>IF(VLOOKUP(Agregasi_Bulanan[[#This Row],[Akun Asal]],TabelCOA[],3,FALSE)=0,"",VLOOKUP(Agregasi_Bulanan[[#This Row],[Akun Asal]],TabelCOA[],3,FALSE))</f>
        <v>Aset</v>
      </c>
      <c r="L55" t="str">
        <f>IF(VLOOKUP(Agregasi_Bulanan[[#This Row],[Akun Asal]],TabelCOA[],4,FALSE)=0,"",VLOOKUP(Agregasi_Bulanan[[#This Row],[Akun Asal]],TabelCOA[],4,FALSE))</f>
        <v>Aset Lancar</v>
      </c>
      <c r="M55" t="str">
        <f>IF(VLOOKUP(Agregasi_Bulanan[[#This Row],[Akun Asal]],TabelCOA[],5,FALSE)=0,"",VLOOKUP(Agregasi_Bulanan[[#This Row],[Akun Asal]],TabelCOA[],5,FALSE))</f>
        <v>Emas</v>
      </c>
      <c r="N55" t="str">
        <f>IF(VLOOKUP(Agregasi_Bulanan[[#This Row],[Akun Asal]],TabelCOA[],6,FALSE)=0,"",VLOOKUP(Agregasi_Bulanan[[#This Row],[Akun Asal]],TabelCOA[],6,FALSE))</f>
        <v/>
      </c>
      <c r="O55" t="str">
        <f>IF(VLOOKUP(Agregasi_Bulanan[[#This Row],[Akun Asal]],TabelCOA[],7,FALSE)=0,"",VLOOKUP(Agregasi_Bulanan[[#This Row],[Akun Asal]],TabelCOA[],7,FALSE))</f>
        <v/>
      </c>
      <c r="P55" t="str">
        <f>IF(VLOOKUP(Agregasi_Bulanan[[#This Row],[Akun Asal]],TabelCOA[],8,FALSE)=0,"",VLOOKUP(Agregasi_Bulanan[[#This Row],[Akun Asal]],TabelCOA[],8,FALSE))</f>
        <v/>
      </c>
      <c r="Q55" t="str">
        <f>IF(VLOOKUP(Agregasi_Bulanan[[#This Row],[Akun Asal]],TabelCOA[],9,FALSE)=0,"",VLOOKUP(Agregasi_Bulanan[[#This Row],[Akun Asal]],TabelCOA[],9,FALSE))</f>
        <v>Dana Darurat</v>
      </c>
    </row>
    <row r="56" spans="1:17" x14ac:dyDescent="0.4">
      <c r="A56" s="1">
        <v>44985</v>
      </c>
      <c r="B56" t="s">
        <v>232</v>
      </c>
      <c r="C56">
        <v>800000</v>
      </c>
      <c r="D56">
        <v>2023</v>
      </c>
      <c r="E56">
        <v>1</v>
      </c>
      <c r="F56">
        <v>2</v>
      </c>
      <c r="G56">
        <v>9</v>
      </c>
      <c r="H56">
        <v>5</v>
      </c>
      <c r="I56">
        <v>28</v>
      </c>
      <c r="J56" t="s">
        <v>285</v>
      </c>
      <c r="K56" t="str">
        <f>IF(VLOOKUP(Agregasi_Bulanan[[#This Row],[Akun Asal]],TabelCOA[],3,FALSE)=0,"",VLOOKUP(Agregasi_Bulanan[[#This Row],[Akun Asal]],TabelCOA[],3,FALSE))</f>
        <v>Aset</v>
      </c>
      <c r="L56" t="str">
        <f>IF(VLOOKUP(Agregasi_Bulanan[[#This Row],[Akun Asal]],TabelCOA[],4,FALSE)=0,"",VLOOKUP(Agregasi_Bulanan[[#This Row],[Akun Asal]],TabelCOA[],4,FALSE))</f>
        <v>Aset Tidak Lancar</v>
      </c>
      <c r="M56" t="str">
        <f>IF(VLOOKUP(Agregasi_Bulanan[[#This Row],[Akun Asal]],TabelCOA[],5,FALSE)=0,"",VLOOKUP(Agregasi_Bulanan[[#This Row],[Akun Asal]],TabelCOA[],5,FALSE))</f>
        <v>Dana Pensiun</v>
      </c>
      <c r="N56" t="str">
        <f>IF(VLOOKUP(Agregasi_Bulanan[[#This Row],[Akun Asal]],TabelCOA[],6,FALSE)=0,"",VLOOKUP(Agregasi_Bulanan[[#This Row],[Akun Asal]],TabelCOA[],6,FALSE))</f>
        <v>DPLK Bank-0010</v>
      </c>
      <c r="O56" t="str">
        <f>IF(VLOOKUP(Agregasi_Bulanan[[#This Row],[Akun Asal]],TabelCOA[],7,FALSE)=0,"",VLOOKUP(Agregasi_Bulanan[[#This Row],[Akun Asal]],TabelCOA[],7,FALSE))</f>
        <v/>
      </c>
      <c r="P56" t="str">
        <f>IF(VLOOKUP(Agregasi_Bulanan[[#This Row],[Akun Asal]],TabelCOA[],8,FALSE)=0,"",VLOOKUP(Agregasi_Bulanan[[#This Row],[Akun Asal]],TabelCOA[],8,FALSE))</f>
        <v/>
      </c>
      <c r="Q56" t="str">
        <f>IF(VLOOKUP(Agregasi_Bulanan[[#This Row],[Akun Asal]],TabelCOA[],9,FALSE)=0,"",VLOOKUP(Agregasi_Bulanan[[#This Row],[Akun Asal]],TabelCOA[],9,FALSE))</f>
        <v>Dana Hari Tua</v>
      </c>
    </row>
    <row r="57" spans="1:17" x14ac:dyDescent="0.4">
      <c r="A57" s="1">
        <v>44985</v>
      </c>
      <c r="B57" t="s">
        <v>105</v>
      </c>
      <c r="C57">
        <v>0</v>
      </c>
      <c r="D57">
        <v>2023</v>
      </c>
      <c r="E57">
        <v>1</v>
      </c>
      <c r="F57">
        <v>2</v>
      </c>
      <c r="G57">
        <v>9</v>
      </c>
      <c r="H57">
        <v>5</v>
      </c>
      <c r="I57">
        <v>28</v>
      </c>
      <c r="J57" t="s">
        <v>285</v>
      </c>
      <c r="K57" t="str">
        <f>IF(VLOOKUP(Agregasi_Bulanan[[#This Row],[Akun Asal]],TabelCOA[],3,FALSE)=0,"",VLOOKUP(Agregasi_Bulanan[[#This Row],[Akun Asal]],TabelCOA[],3,FALSE))</f>
        <v>Aset</v>
      </c>
      <c r="L57" t="str">
        <f>IF(VLOOKUP(Agregasi_Bulanan[[#This Row],[Akun Asal]],TabelCOA[],4,FALSE)=0,"",VLOOKUP(Agregasi_Bulanan[[#This Row],[Akun Asal]],TabelCOA[],4,FALSE))</f>
        <v>Aset Lancar</v>
      </c>
      <c r="M57" t="str">
        <f>IF(VLOOKUP(Agregasi_Bulanan[[#This Row],[Akun Asal]],TabelCOA[],5,FALSE)=0,"",VLOOKUP(Agregasi_Bulanan[[#This Row],[Akun Asal]],TabelCOA[],5,FALSE))</f>
        <v>Investasi</v>
      </c>
      <c r="N57" t="str">
        <f>IF(VLOOKUP(Agregasi_Bulanan[[#This Row],[Akun Asal]],TabelCOA[],6,FALSE)=0,"",VLOOKUP(Agregasi_Bulanan[[#This Row],[Akun Asal]],TabelCOA[],6,FALSE))</f>
        <v>Investasi P2P Lending</v>
      </c>
      <c r="O57" t="str">
        <f>IF(VLOOKUP(Agregasi_Bulanan[[#This Row],[Akun Asal]],TabelCOA[],7,FALSE)=0,"",VLOOKUP(Agregasi_Bulanan[[#This Row],[Akun Asal]],TabelCOA[],7,FALSE))</f>
        <v/>
      </c>
      <c r="P57" t="str">
        <f>IF(VLOOKUP(Agregasi_Bulanan[[#This Row],[Akun Asal]],TabelCOA[],8,FALSE)=0,"",VLOOKUP(Agregasi_Bulanan[[#This Row],[Akun Asal]],TabelCOA[],8,FALSE))</f>
        <v/>
      </c>
      <c r="Q57" t="str">
        <f>IF(VLOOKUP(Agregasi_Bulanan[[#This Row],[Akun Asal]],TabelCOA[],9,FALSE)=0,"",VLOOKUP(Agregasi_Bulanan[[#This Row],[Akun Asal]],TabelCOA[],9,FALSE))</f>
        <v>Dana Darurat</v>
      </c>
    </row>
    <row r="58" spans="1:17" x14ac:dyDescent="0.4">
      <c r="A58" s="1">
        <v>44985</v>
      </c>
      <c r="B58" t="s">
        <v>100</v>
      </c>
      <c r="C58">
        <v>0</v>
      </c>
      <c r="D58">
        <v>2023</v>
      </c>
      <c r="E58">
        <v>1</v>
      </c>
      <c r="F58">
        <v>2</v>
      </c>
      <c r="G58">
        <v>9</v>
      </c>
      <c r="H58">
        <v>5</v>
      </c>
      <c r="I58">
        <v>28</v>
      </c>
      <c r="J58" t="s">
        <v>285</v>
      </c>
      <c r="K58" t="str">
        <f>IF(VLOOKUP(Agregasi_Bulanan[[#This Row],[Akun Asal]],TabelCOA[],3,FALSE)=0,"",VLOOKUP(Agregasi_Bulanan[[#This Row],[Akun Asal]],TabelCOA[],3,FALSE))</f>
        <v>Aset</v>
      </c>
      <c r="L58" t="str">
        <f>IF(VLOOKUP(Agregasi_Bulanan[[#This Row],[Akun Asal]],TabelCOA[],4,FALSE)=0,"",VLOOKUP(Agregasi_Bulanan[[#This Row],[Akun Asal]],TabelCOA[],4,FALSE))</f>
        <v>Aset Lancar</v>
      </c>
      <c r="M58" t="str">
        <f>IF(VLOOKUP(Agregasi_Bulanan[[#This Row],[Akun Asal]],TabelCOA[],5,FALSE)=0,"",VLOOKUP(Agregasi_Bulanan[[#This Row],[Akun Asal]],TabelCOA[],5,FALSE))</f>
        <v>Investasi</v>
      </c>
      <c r="N58" t="str">
        <f>IF(VLOOKUP(Agregasi_Bulanan[[#This Row],[Akun Asal]],TabelCOA[],6,FALSE)=0,"",VLOOKUP(Agregasi_Bulanan[[#This Row],[Akun Asal]],TabelCOA[],6,FALSE))</f>
        <v>Investasi Reksadana</v>
      </c>
      <c r="O58" t="str">
        <f>IF(VLOOKUP(Agregasi_Bulanan[[#This Row],[Akun Asal]],TabelCOA[],7,FALSE)=0,"",VLOOKUP(Agregasi_Bulanan[[#This Row],[Akun Asal]],TabelCOA[],7,FALSE))</f>
        <v>Investasi RDPU</v>
      </c>
      <c r="P58" t="str">
        <f>IF(VLOOKUP(Agregasi_Bulanan[[#This Row],[Akun Asal]],TabelCOA[],8,FALSE)=0,"",VLOOKUP(Agregasi_Bulanan[[#This Row],[Akun Asal]],TabelCOA[],8,FALSE))</f>
        <v/>
      </c>
      <c r="Q58" t="str">
        <f>IF(VLOOKUP(Agregasi_Bulanan[[#This Row],[Akun Asal]],TabelCOA[],9,FALSE)=0,"",VLOOKUP(Agregasi_Bulanan[[#This Row],[Akun Asal]],TabelCOA[],9,FALSE))</f>
        <v>Dana Darurat</v>
      </c>
    </row>
    <row r="59" spans="1:17" x14ac:dyDescent="0.4">
      <c r="A59" s="1">
        <v>44985</v>
      </c>
      <c r="B59" t="s">
        <v>98</v>
      </c>
      <c r="C59">
        <v>0</v>
      </c>
      <c r="D59">
        <v>2023</v>
      </c>
      <c r="E59">
        <v>1</v>
      </c>
      <c r="F59">
        <v>2</v>
      </c>
      <c r="G59">
        <v>9</v>
      </c>
      <c r="H59">
        <v>5</v>
      </c>
      <c r="I59">
        <v>28</v>
      </c>
      <c r="J59" t="s">
        <v>285</v>
      </c>
      <c r="K59" t="str">
        <f>IF(VLOOKUP(Agregasi_Bulanan[[#This Row],[Akun Asal]],TabelCOA[],3,FALSE)=0,"",VLOOKUP(Agregasi_Bulanan[[#This Row],[Akun Asal]],TabelCOA[],3,FALSE))</f>
        <v>Aset</v>
      </c>
      <c r="L59" t="str">
        <f>IF(VLOOKUP(Agregasi_Bulanan[[#This Row],[Akun Asal]],TabelCOA[],4,FALSE)=0,"",VLOOKUP(Agregasi_Bulanan[[#This Row],[Akun Asal]],TabelCOA[],4,FALSE))</f>
        <v>Aset Lancar</v>
      </c>
      <c r="M59" t="str">
        <f>IF(VLOOKUP(Agregasi_Bulanan[[#This Row],[Akun Asal]],TabelCOA[],5,FALSE)=0,"",VLOOKUP(Agregasi_Bulanan[[#This Row],[Akun Asal]],TabelCOA[],5,FALSE))</f>
        <v>Investasi</v>
      </c>
      <c r="N59" t="str">
        <f>IF(VLOOKUP(Agregasi_Bulanan[[#This Row],[Akun Asal]],TabelCOA[],6,FALSE)=0,"",VLOOKUP(Agregasi_Bulanan[[#This Row],[Akun Asal]],TabelCOA[],6,FALSE))</f>
        <v>Investasi Reksadana</v>
      </c>
      <c r="O59" t="str">
        <f>IF(VLOOKUP(Agregasi_Bulanan[[#This Row],[Akun Asal]],TabelCOA[],7,FALSE)=0,"",VLOOKUP(Agregasi_Bulanan[[#This Row],[Akun Asal]],TabelCOA[],7,FALSE))</f>
        <v>Investasi RDPT</v>
      </c>
      <c r="P59" t="str">
        <f>IF(VLOOKUP(Agregasi_Bulanan[[#This Row],[Akun Asal]],TabelCOA[],8,FALSE)=0,"",VLOOKUP(Agregasi_Bulanan[[#This Row],[Akun Asal]],TabelCOA[],8,FALSE))</f>
        <v/>
      </c>
      <c r="Q59" t="str">
        <f>IF(VLOOKUP(Agregasi_Bulanan[[#This Row],[Akun Asal]],TabelCOA[],9,FALSE)=0,"",VLOOKUP(Agregasi_Bulanan[[#This Row],[Akun Asal]],TabelCOA[],9,FALSE))</f>
        <v>Dana Investasi</v>
      </c>
    </row>
    <row r="60" spans="1:17" x14ac:dyDescent="0.4">
      <c r="A60" s="1">
        <v>44985</v>
      </c>
      <c r="B60" t="s">
        <v>223</v>
      </c>
      <c r="C60">
        <v>3469100</v>
      </c>
      <c r="D60">
        <v>2023</v>
      </c>
      <c r="E60">
        <v>1</v>
      </c>
      <c r="F60">
        <v>2</v>
      </c>
      <c r="G60">
        <v>9</v>
      </c>
      <c r="H60">
        <v>5</v>
      </c>
      <c r="I60">
        <v>28</v>
      </c>
      <c r="J60" t="s">
        <v>285</v>
      </c>
      <c r="K60" t="str">
        <f>IF(VLOOKUP(Agregasi_Bulanan[[#This Row],[Akun Asal]],TabelCOA[],3,FALSE)=0,"",VLOOKUP(Agregasi_Bulanan[[#This Row],[Akun Asal]],TabelCOA[],3,FALSE))</f>
        <v>Aset</v>
      </c>
      <c r="L60" t="str">
        <f>IF(VLOOKUP(Agregasi_Bulanan[[#This Row],[Akun Asal]],TabelCOA[],4,FALSE)=0,"",VLOOKUP(Agregasi_Bulanan[[#This Row],[Akun Asal]],TabelCOA[],4,FALSE))</f>
        <v>Aset Lancar</v>
      </c>
      <c r="M60" t="str">
        <f>IF(VLOOKUP(Agregasi_Bulanan[[#This Row],[Akun Asal]],TabelCOA[],5,FALSE)=0,"",VLOOKUP(Agregasi_Bulanan[[#This Row],[Akun Asal]],TabelCOA[],5,FALSE))</f>
        <v>Kas</v>
      </c>
      <c r="N60" t="str">
        <f>IF(VLOOKUP(Agregasi_Bulanan[[#This Row],[Akun Asal]],TabelCOA[],6,FALSE)=0,"",VLOOKUP(Agregasi_Bulanan[[#This Row],[Akun Asal]],TabelCOA[],6,FALSE))</f>
        <v>Bank</v>
      </c>
      <c r="O60" t="str">
        <f>IF(VLOOKUP(Agregasi_Bulanan[[#This Row],[Akun Asal]],TabelCOA[],7,FALSE)=0,"",VLOOKUP(Agregasi_Bulanan[[#This Row],[Akun Asal]],TabelCOA[],7,FALSE))</f>
        <v>Tabungan</v>
      </c>
      <c r="P60" t="str">
        <f>IF(VLOOKUP(Agregasi_Bulanan[[#This Row],[Akun Asal]],TabelCOA[],8,FALSE)=0,"",VLOOKUP(Agregasi_Bulanan[[#This Row],[Akun Asal]],TabelCOA[],8,FALSE))</f>
        <v>Tabungan Bank-0001</v>
      </c>
      <c r="Q60" t="str">
        <f>IF(VLOOKUP(Agregasi_Bulanan[[#This Row],[Akun Asal]],TabelCOA[],9,FALSE)=0,"",VLOOKUP(Agregasi_Bulanan[[#This Row],[Akun Asal]],TabelCOA[],9,FALSE))</f>
        <v>Dana Operasional</v>
      </c>
    </row>
    <row r="61" spans="1:17" x14ac:dyDescent="0.4">
      <c r="A61" s="1">
        <v>44985</v>
      </c>
      <c r="B61" t="s">
        <v>93</v>
      </c>
      <c r="C61">
        <v>1400000</v>
      </c>
      <c r="D61">
        <v>2023</v>
      </c>
      <c r="E61">
        <v>1</v>
      </c>
      <c r="F61">
        <v>2</v>
      </c>
      <c r="G61">
        <v>9</v>
      </c>
      <c r="H61">
        <v>5</v>
      </c>
      <c r="I61">
        <v>28</v>
      </c>
      <c r="J61" t="s">
        <v>285</v>
      </c>
      <c r="K61" t="str">
        <f>IF(VLOOKUP(Agregasi_Bulanan[[#This Row],[Akun Asal]],TabelCOA[],3,FALSE)=0,"",VLOOKUP(Agregasi_Bulanan[[#This Row],[Akun Asal]],TabelCOA[],3,FALSE))</f>
        <v>Aset</v>
      </c>
      <c r="L61" t="str">
        <f>IF(VLOOKUP(Agregasi_Bulanan[[#This Row],[Akun Asal]],TabelCOA[],4,FALSE)=0,"",VLOOKUP(Agregasi_Bulanan[[#This Row],[Akun Asal]],TabelCOA[],4,FALSE))</f>
        <v>Aset Lancar</v>
      </c>
      <c r="M61" t="str">
        <f>IF(VLOOKUP(Agregasi_Bulanan[[#This Row],[Akun Asal]],TabelCOA[],5,FALSE)=0,"",VLOOKUP(Agregasi_Bulanan[[#This Row],[Akun Asal]],TabelCOA[],5,FALSE))</f>
        <v>Kas</v>
      </c>
      <c r="N61" t="str">
        <f>IF(VLOOKUP(Agregasi_Bulanan[[#This Row],[Akun Asal]],TabelCOA[],6,FALSE)=0,"",VLOOKUP(Agregasi_Bulanan[[#This Row],[Akun Asal]],TabelCOA[],6,FALSE))</f>
        <v>Kas Tunai</v>
      </c>
      <c r="O61" t="str">
        <f>IF(VLOOKUP(Agregasi_Bulanan[[#This Row],[Akun Asal]],TabelCOA[],7,FALSE)=0,"",VLOOKUP(Agregasi_Bulanan[[#This Row],[Akun Asal]],TabelCOA[],7,FALSE))</f>
        <v/>
      </c>
      <c r="P61" t="str">
        <f>IF(VLOOKUP(Agregasi_Bulanan[[#This Row],[Akun Asal]],TabelCOA[],8,FALSE)=0,"",VLOOKUP(Agregasi_Bulanan[[#This Row],[Akun Asal]],TabelCOA[],8,FALSE))</f>
        <v/>
      </c>
      <c r="Q61" t="str">
        <f>IF(VLOOKUP(Agregasi_Bulanan[[#This Row],[Akun Asal]],TabelCOA[],9,FALSE)=0,"",VLOOKUP(Agregasi_Bulanan[[#This Row],[Akun Asal]],TabelCOA[],9,FALSE))</f>
        <v>Dana Darurat</v>
      </c>
    </row>
    <row r="62" spans="1:17" x14ac:dyDescent="0.4">
      <c r="A62" s="1">
        <v>44985</v>
      </c>
      <c r="B62" t="s">
        <v>104</v>
      </c>
      <c r="C62">
        <v>0</v>
      </c>
      <c r="D62">
        <v>2023</v>
      </c>
      <c r="E62">
        <v>1</v>
      </c>
      <c r="F62">
        <v>2</v>
      </c>
      <c r="G62">
        <v>9</v>
      </c>
      <c r="H62">
        <v>5</v>
      </c>
      <c r="I62">
        <v>28</v>
      </c>
      <c r="J62" t="s">
        <v>285</v>
      </c>
      <c r="K62" t="str">
        <f>IF(VLOOKUP(Agregasi_Bulanan[[#This Row],[Akun Asal]],TabelCOA[],3,FALSE)=0,"",VLOOKUP(Agregasi_Bulanan[[#This Row],[Akun Asal]],TabelCOA[],3,FALSE))</f>
        <v>Aset</v>
      </c>
      <c r="L62" t="str">
        <f>IF(VLOOKUP(Agregasi_Bulanan[[#This Row],[Akun Asal]],TabelCOA[],4,FALSE)=0,"",VLOOKUP(Agregasi_Bulanan[[#This Row],[Akun Asal]],TabelCOA[],4,FALSE))</f>
        <v>Aset Lancar</v>
      </c>
      <c r="M62" t="str">
        <f>IF(VLOOKUP(Agregasi_Bulanan[[#This Row],[Akun Asal]],TabelCOA[],5,FALSE)=0,"",VLOOKUP(Agregasi_Bulanan[[#This Row],[Akun Asal]],TabelCOA[],5,FALSE))</f>
        <v>Investasi</v>
      </c>
      <c r="N62" t="str">
        <f>IF(VLOOKUP(Agregasi_Bulanan[[#This Row],[Akun Asal]],TabelCOA[],6,FALSE)=0,"",VLOOKUP(Agregasi_Bulanan[[#This Row],[Akun Asal]],TabelCOA[],6,FALSE))</f>
        <v>Investasi Saham</v>
      </c>
      <c r="O62" t="str">
        <f>IF(VLOOKUP(Agregasi_Bulanan[[#This Row],[Akun Asal]],TabelCOA[],7,FALSE)=0,"",VLOOKUP(Agregasi_Bulanan[[#This Row],[Akun Asal]],TabelCOA[],7,FALSE))</f>
        <v/>
      </c>
      <c r="P62" t="str">
        <f>IF(VLOOKUP(Agregasi_Bulanan[[#This Row],[Akun Asal]],TabelCOA[],8,FALSE)=0,"",VLOOKUP(Agregasi_Bulanan[[#This Row],[Akun Asal]],TabelCOA[],8,FALSE))</f>
        <v/>
      </c>
      <c r="Q62" t="str">
        <f>IF(VLOOKUP(Agregasi_Bulanan[[#This Row],[Akun Asal]],TabelCOA[],9,FALSE)=0,"",VLOOKUP(Agregasi_Bulanan[[#This Row],[Akun Asal]],TabelCOA[],9,FALSE))</f>
        <v>Dana Investasi</v>
      </c>
    </row>
    <row r="63" spans="1:17" x14ac:dyDescent="0.4">
      <c r="A63" s="1">
        <v>44985</v>
      </c>
      <c r="B63" t="s">
        <v>102</v>
      </c>
      <c r="C63">
        <v>0</v>
      </c>
      <c r="D63">
        <v>2023</v>
      </c>
      <c r="E63">
        <v>1</v>
      </c>
      <c r="F63">
        <v>2</v>
      </c>
      <c r="G63">
        <v>9</v>
      </c>
      <c r="H63">
        <v>5</v>
      </c>
      <c r="I63">
        <v>28</v>
      </c>
      <c r="J63" t="s">
        <v>285</v>
      </c>
      <c r="K63" t="str">
        <f>IF(VLOOKUP(Agregasi_Bulanan[[#This Row],[Akun Asal]],TabelCOA[],3,FALSE)=0,"",VLOOKUP(Agregasi_Bulanan[[#This Row],[Akun Asal]],TabelCOA[],3,FALSE))</f>
        <v>Aset</v>
      </c>
      <c r="L63" t="str">
        <f>IF(VLOOKUP(Agregasi_Bulanan[[#This Row],[Akun Asal]],TabelCOA[],4,FALSE)=0,"",VLOOKUP(Agregasi_Bulanan[[#This Row],[Akun Asal]],TabelCOA[],4,FALSE))</f>
        <v>Aset Lancar</v>
      </c>
      <c r="M63" t="str">
        <f>IF(VLOOKUP(Agregasi_Bulanan[[#This Row],[Akun Asal]],TabelCOA[],5,FALSE)=0,"",VLOOKUP(Agregasi_Bulanan[[#This Row],[Akun Asal]],TabelCOA[],5,FALSE))</f>
        <v>Investasi</v>
      </c>
      <c r="N63" t="str">
        <f>IF(VLOOKUP(Agregasi_Bulanan[[#This Row],[Akun Asal]],TabelCOA[],6,FALSE)=0,"",VLOOKUP(Agregasi_Bulanan[[#This Row],[Akun Asal]],TabelCOA[],6,FALSE))</f>
        <v>Investasi Reksadana</v>
      </c>
      <c r="O63" t="str">
        <f>IF(VLOOKUP(Agregasi_Bulanan[[#This Row],[Akun Asal]],TabelCOA[],7,FALSE)=0,"",VLOOKUP(Agregasi_Bulanan[[#This Row],[Akun Asal]],TabelCOA[],7,FALSE))</f>
        <v>Investasi RDS</v>
      </c>
      <c r="P63" t="str">
        <f>IF(VLOOKUP(Agregasi_Bulanan[[#This Row],[Akun Asal]],TabelCOA[],8,FALSE)=0,"",VLOOKUP(Agregasi_Bulanan[[#This Row],[Akun Asal]],TabelCOA[],8,FALSE))</f>
        <v/>
      </c>
      <c r="Q63" t="str">
        <f>IF(VLOOKUP(Agregasi_Bulanan[[#This Row],[Akun Asal]],TabelCOA[],9,FALSE)=0,"",VLOOKUP(Agregasi_Bulanan[[#This Row],[Akun Asal]],TabelCOA[],9,FALSE))</f>
        <v>Dana Investasi</v>
      </c>
    </row>
    <row r="64" spans="1:17" x14ac:dyDescent="0.4">
      <c r="A64" s="1">
        <v>44985</v>
      </c>
      <c r="B64" t="s">
        <v>101</v>
      </c>
      <c r="C64">
        <v>0</v>
      </c>
      <c r="D64">
        <v>2023</v>
      </c>
      <c r="E64">
        <v>1</v>
      </c>
      <c r="F64">
        <v>2</v>
      </c>
      <c r="G64">
        <v>9</v>
      </c>
      <c r="H64">
        <v>5</v>
      </c>
      <c r="I64">
        <v>28</v>
      </c>
      <c r="J64" t="s">
        <v>285</v>
      </c>
      <c r="K64" t="str">
        <f>IF(VLOOKUP(Agregasi_Bulanan[[#This Row],[Akun Asal]],TabelCOA[],3,FALSE)=0,"",VLOOKUP(Agregasi_Bulanan[[#This Row],[Akun Asal]],TabelCOA[],3,FALSE))</f>
        <v>Aset</v>
      </c>
      <c r="L64" t="str">
        <f>IF(VLOOKUP(Agregasi_Bulanan[[#This Row],[Akun Asal]],TabelCOA[],4,FALSE)=0,"",VLOOKUP(Agregasi_Bulanan[[#This Row],[Akun Asal]],TabelCOA[],4,FALSE))</f>
        <v>Aset Lancar</v>
      </c>
      <c r="M64" t="str">
        <f>IF(VLOOKUP(Agregasi_Bulanan[[#This Row],[Akun Asal]],TabelCOA[],5,FALSE)=0,"",VLOOKUP(Agregasi_Bulanan[[#This Row],[Akun Asal]],TabelCOA[],5,FALSE))</f>
        <v>Investasi</v>
      </c>
      <c r="N64" t="str">
        <f>IF(VLOOKUP(Agregasi_Bulanan[[#This Row],[Akun Asal]],TabelCOA[],6,FALSE)=0,"",VLOOKUP(Agregasi_Bulanan[[#This Row],[Akun Asal]],TabelCOA[],6,FALSE))</f>
        <v>Investasi Reksadana</v>
      </c>
      <c r="O64" t="str">
        <f>IF(VLOOKUP(Agregasi_Bulanan[[#This Row],[Akun Asal]],TabelCOA[],7,FALSE)=0,"",VLOOKUP(Agregasi_Bulanan[[#This Row],[Akun Asal]],TabelCOA[],7,FALSE))</f>
        <v>Investasi RDC</v>
      </c>
      <c r="P64" t="str">
        <f>IF(VLOOKUP(Agregasi_Bulanan[[#This Row],[Akun Asal]],TabelCOA[],8,FALSE)=0,"",VLOOKUP(Agregasi_Bulanan[[#This Row],[Akun Asal]],TabelCOA[],8,FALSE))</f>
        <v/>
      </c>
      <c r="Q64" t="str">
        <f>IF(VLOOKUP(Agregasi_Bulanan[[#This Row],[Akun Asal]],TabelCOA[],9,FALSE)=0,"",VLOOKUP(Agregasi_Bulanan[[#This Row],[Akun Asal]],TabelCOA[],9,FALSE))</f>
        <v>Dana Investasi</v>
      </c>
    </row>
    <row r="65" spans="1:17" x14ac:dyDescent="0.4">
      <c r="A65" s="1">
        <v>44985</v>
      </c>
      <c r="B65" t="s">
        <v>97</v>
      </c>
      <c r="C65">
        <v>0</v>
      </c>
      <c r="D65">
        <v>2023</v>
      </c>
      <c r="E65">
        <v>1</v>
      </c>
      <c r="F65">
        <v>2</v>
      </c>
      <c r="G65">
        <v>9</v>
      </c>
      <c r="H65">
        <v>5</v>
      </c>
      <c r="I65">
        <v>28</v>
      </c>
      <c r="J65" t="s">
        <v>285</v>
      </c>
      <c r="K65" t="str">
        <f>IF(VLOOKUP(Agregasi_Bulanan[[#This Row],[Akun Asal]],TabelCOA[],3,FALSE)=0,"",VLOOKUP(Agregasi_Bulanan[[#This Row],[Akun Asal]],TabelCOA[],3,FALSE))</f>
        <v>Aset</v>
      </c>
      <c r="L65" t="str">
        <f>IF(VLOOKUP(Agregasi_Bulanan[[#This Row],[Akun Asal]],TabelCOA[],4,FALSE)=0,"",VLOOKUP(Agregasi_Bulanan[[#This Row],[Akun Asal]],TabelCOA[],4,FALSE))</f>
        <v>Aset Lancar</v>
      </c>
      <c r="M65" t="str">
        <f>IF(VLOOKUP(Agregasi_Bulanan[[#This Row],[Akun Asal]],TabelCOA[],5,FALSE)=0,"",VLOOKUP(Agregasi_Bulanan[[#This Row],[Akun Asal]],TabelCOA[],5,FALSE))</f>
        <v>Investasi</v>
      </c>
      <c r="N65" t="str">
        <f>IF(VLOOKUP(Agregasi_Bulanan[[#This Row],[Akun Asal]],TabelCOA[],6,FALSE)=0,"",VLOOKUP(Agregasi_Bulanan[[#This Row],[Akun Asal]],TabelCOA[],6,FALSE))</f>
        <v>Investasi Sukuk</v>
      </c>
      <c r="O65" t="str">
        <f>IF(VLOOKUP(Agregasi_Bulanan[[#This Row],[Akun Asal]],TabelCOA[],7,FALSE)=0,"",VLOOKUP(Agregasi_Bulanan[[#This Row],[Akun Asal]],TabelCOA[],7,FALSE))</f>
        <v>Investasi Sukuk Ritel</v>
      </c>
      <c r="P65" t="str">
        <f>IF(VLOOKUP(Agregasi_Bulanan[[#This Row],[Akun Asal]],TabelCOA[],8,FALSE)=0,"",VLOOKUP(Agregasi_Bulanan[[#This Row],[Akun Asal]],TabelCOA[],8,FALSE))</f>
        <v/>
      </c>
      <c r="Q65" t="str">
        <f>IF(VLOOKUP(Agregasi_Bulanan[[#This Row],[Akun Asal]],TabelCOA[],9,FALSE)=0,"",VLOOKUP(Agregasi_Bulanan[[#This Row],[Akun Asal]],TabelCOA[],9,FALSE))</f>
        <v>Dana Investasi</v>
      </c>
    </row>
    <row r="66" spans="1:17" x14ac:dyDescent="0.4">
      <c r="A66" s="1">
        <v>44985</v>
      </c>
      <c r="B66" t="s">
        <v>239</v>
      </c>
      <c r="C66">
        <v>-200000</v>
      </c>
      <c r="D66">
        <v>2023</v>
      </c>
      <c r="E66">
        <v>1</v>
      </c>
      <c r="F66">
        <v>2</v>
      </c>
      <c r="G66">
        <v>9</v>
      </c>
      <c r="H66">
        <v>5</v>
      </c>
      <c r="I66">
        <v>28</v>
      </c>
      <c r="J66" t="s">
        <v>285</v>
      </c>
      <c r="K66" t="str">
        <f>IF(VLOOKUP(Agregasi_Bulanan[[#This Row],[Akun Asal]],TabelCOA[],3,FALSE)=0,"",VLOOKUP(Agregasi_Bulanan[[#This Row],[Akun Asal]],TabelCOA[],3,FALSE))</f>
        <v>Liabilitas</v>
      </c>
      <c r="L66" t="str">
        <f>IF(VLOOKUP(Agregasi_Bulanan[[#This Row],[Akun Asal]],TabelCOA[],4,FALSE)=0,"",VLOOKUP(Agregasi_Bulanan[[#This Row],[Akun Asal]],TabelCOA[],4,FALSE))</f>
        <v>Liabilitas Lancar</v>
      </c>
      <c r="M66" t="str">
        <f>IF(VLOOKUP(Agregasi_Bulanan[[#This Row],[Akun Asal]],TabelCOA[],5,FALSE)=0,"",VLOOKUP(Agregasi_Bulanan[[#This Row],[Akun Asal]],TabelCOA[],5,FALSE))</f>
        <v>Kas Pihak Lain</v>
      </c>
      <c r="N66" t="str">
        <f>IF(VLOOKUP(Agregasi_Bulanan[[#This Row],[Akun Asal]],TabelCOA[],6,FALSE)=0,"",VLOOKUP(Agregasi_Bulanan[[#This Row],[Akun Asal]],TabelCOA[],6,FALSE))</f>
        <v>Kas DKM</v>
      </c>
      <c r="O66" t="str">
        <f>IF(VLOOKUP(Agregasi_Bulanan[[#This Row],[Akun Asal]],TabelCOA[],7,FALSE)=0,"",VLOOKUP(Agregasi_Bulanan[[#This Row],[Akun Asal]],TabelCOA[],7,FALSE))</f>
        <v/>
      </c>
      <c r="P66" t="str">
        <f>IF(VLOOKUP(Agregasi_Bulanan[[#This Row],[Akun Asal]],TabelCOA[],8,FALSE)=0,"",VLOOKUP(Agregasi_Bulanan[[#This Row],[Akun Asal]],TabelCOA[],8,FALSE))</f>
        <v/>
      </c>
      <c r="Q66" t="str">
        <f>IF(VLOOKUP(Agregasi_Bulanan[[#This Row],[Akun Asal]],TabelCOA[],9,FALSE)=0,"",VLOOKUP(Agregasi_Bulanan[[#This Row],[Akun Asal]],TabelCOA[],9,FALSE))</f>
        <v>Dana Pihak Lain</v>
      </c>
    </row>
    <row r="67" spans="1:17" x14ac:dyDescent="0.4">
      <c r="A67" s="1">
        <v>44985</v>
      </c>
      <c r="B67" t="s">
        <v>111</v>
      </c>
      <c r="C67">
        <v>0</v>
      </c>
      <c r="D67">
        <v>2023</v>
      </c>
      <c r="E67">
        <v>1</v>
      </c>
      <c r="F67">
        <v>2</v>
      </c>
      <c r="G67">
        <v>9</v>
      </c>
      <c r="H67">
        <v>5</v>
      </c>
      <c r="I67">
        <v>28</v>
      </c>
      <c r="J67" t="s">
        <v>285</v>
      </c>
      <c r="K67" t="str">
        <f>IF(VLOOKUP(Agregasi_Bulanan[[#This Row],[Akun Asal]],TabelCOA[],3,FALSE)=0,"",VLOOKUP(Agregasi_Bulanan[[#This Row],[Akun Asal]],TabelCOA[],3,FALSE))</f>
        <v>Aset</v>
      </c>
      <c r="L67" t="str">
        <f>IF(VLOOKUP(Agregasi_Bulanan[[#This Row],[Akun Asal]],TabelCOA[],4,FALSE)=0,"",VLOOKUP(Agregasi_Bulanan[[#This Row],[Akun Asal]],TabelCOA[],4,FALSE))</f>
        <v>Aset Tidak Lancar</v>
      </c>
      <c r="M67" t="str">
        <f>IF(VLOOKUP(Agregasi_Bulanan[[#This Row],[Akun Asal]],TabelCOA[],5,FALSE)=0,"",VLOOKUP(Agregasi_Bulanan[[#This Row],[Akun Asal]],TabelCOA[],5,FALSE))</f>
        <v>Merek Dagang</v>
      </c>
      <c r="N67" t="str">
        <f>IF(VLOOKUP(Agregasi_Bulanan[[#This Row],[Akun Asal]],TabelCOA[],6,FALSE)=0,"",VLOOKUP(Agregasi_Bulanan[[#This Row],[Akun Asal]],TabelCOA[],6,FALSE))</f>
        <v/>
      </c>
      <c r="O67" t="str">
        <f>IF(VLOOKUP(Agregasi_Bulanan[[#This Row],[Akun Asal]],TabelCOA[],7,FALSE)=0,"",VLOOKUP(Agregasi_Bulanan[[#This Row],[Akun Asal]],TabelCOA[],7,FALSE))</f>
        <v/>
      </c>
      <c r="P67" t="str">
        <f>IF(VLOOKUP(Agregasi_Bulanan[[#This Row],[Akun Asal]],TabelCOA[],8,FALSE)=0,"",VLOOKUP(Agregasi_Bulanan[[#This Row],[Akun Asal]],TabelCOA[],8,FALSE))</f>
        <v/>
      </c>
      <c r="Q67" t="str">
        <f>IF(VLOOKUP(Agregasi_Bulanan[[#This Row],[Akun Asal]],TabelCOA[],9,FALSE)=0,"",VLOOKUP(Agregasi_Bulanan[[#This Row],[Akun Asal]],TabelCOA[],9,FALSE))</f>
        <v>Bukan Dana</v>
      </c>
    </row>
    <row r="68" spans="1:17" x14ac:dyDescent="0.4">
      <c r="A68" s="1">
        <v>44985</v>
      </c>
      <c r="B68" t="s">
        <v>234</v>
      </c>
      <c r="C68">
        <v>-5000</v>
      </c>
      <c r="D68">
        <v>2023</v>
      </c>
      <c r="E68">
        <v>1</v>
      </c>
      <c r="F68">
        <v>2</v>
      </c>
      <c r="G68">
        <v>9</v>
      </c>
      <c r="H68">
        <v>5</v>
      </c>
      <c r="I68">
        <v>28</v>
      </c>
      <c r="J68" t="s">
        <v>285</v>
      </c>
      <c r="K68" t="str">
        <f>IF(VLOOKUP(Agregasi_Bulanan[[#This Row],[Akun Asal]],TabelCOA[],3,FALSE)=0,"",VLOOKUP(Agregasi_Bulanan[[#This Row],[Akun Asal]],TabelCOA[],3,FALSE))</f>
        <v>Liabilitas</v>
      </c>
      <c r="L68" t="str">
        <f>IF(VLOOKUP(Agregasi_Bulanan[[#This Row],[Akun Asal]],TabelCOA[],4,FALSE)=0,"",VLOOKUP(Agregasi_Bulanan[[#This Row],[Akun Asal]],TabelCOA[],4,FALSE))</f>
        <v>Liabilitas Lancar</v>
      </c>
      <c r="M68" t="str">
        <f>IF(VLOOKUP(Agregasi_Bulanan[[#This Row],[Akun Asal]],TabelCOA[],5,FALSE)=0,"",VLOOKUP(Agregasi_Bulanan[[#This Row],[Akun Asal]],TabelCOA[],5,FALSE))</f>
        <v>Utang</v>
      </c>
      <c r="N68" t="str">
        <f>IF(VLOOKUP(Agregasi_Bulanan[[#This Row],[Akun Asal]],TabelCOA[],6,FALSE)=0,"",VLOOKUP(Agregasi_Bulanan[[#This Row],[Akun Asal]],TabelCOA[],6,FALSE))</f>
        <v>Utang Kartu Kredit</v>
      </c>
      <c r="O68" t="str">
        <f>IF(VLOOKUP(Agregasi_Bulanan[[#This Row],[Akun Asal]],TabelCOA[],7,FALSE)=0,"",VLOOKUP(Agregasi_Bulanan[[#This Row],[Akun Asal]],TabelCOA[],7,FALSE))</f>
        <v>Utang KK Bank-0002</v>
      </c>
      <c r="P68" t="str">
        <f>IF(VLOOKUP(Agregasi_Bulanan[[#This Row],[Akun Asal]],TabelCOA[],8,FALSE)=0,"",VLOOKUP(Agregasi_Bulanan[[#This Row],[Akun Asal]],TabelCOA[],8,FALSE))</f>
        <v/>
      </c>
      <c r="Q68" t="str">
        <f>IF(VLOOKUP(Agregasi_Bulanan[[#This Row],[Akun Asal]],TabelCOA[],9,FALSE)=0,"",VLOOKUP(Agregasi_Bulanan[[#This Row],[Akun Asal]],TabelCOA[],9,FALSE))</f>
        <v>Dana Operasional</v>
      </c>
    </row>
    <row r="69" spans="1:17" x14ac:dyDescent="0.4">
      <c r="A69" s="1">
        <v>44985</v>
      </c>
      <c r="B69" t="s">
        <v>122</v>
      </c>
      <c r="C69">
        <v>0</v>
      </c>
      <c r="D69">
        <v>2023</v>
      </c>
      <c r="E69">
        <v>1</v>
      </c>
      <c r="F69">
        <v>2</v>
      </c>
      <c r="G69">
        <v>9</v>
      </c>
      <c r="H69">
        <v>5</v>
      </c>
      <c r="I69">
        <v>28</v>
      </c>
      <c r="J69" t="s">
        <v>285</v>
      </c>
      <c r="K69" t="str">
        <f>IF(VLOOKUP(Agregasi_Bulanan[[#This Row],[Akun Asal]],TabelCOA[],3,FALSE)=0,"",VLOOKUP(Agregasi_Bulanan[[#This Row],[Akun Asal]],TabelCOA[],3,FALSE))</f>
        <v>Aset</v>
      </c>
      <c r="L69" t="str">
        <f>IF(VLOOKUP(Agregasi_Bulanan[[#This Row],[Akun Asal]],TabelCOA[],4,FALSE)=0,"",VLOOKUP(Agregasi_Bulanan[[#This Row],[Akun Asal]],TabelCOA[],4,FALSE))</f>
        <v>Aset Lancar</v>
      </c>
      <c r="M69" t="str">
        <f>IF(VLOOKUP(Agregasi_Bulanan[[#This Row],[Akun Asal]],TabelCOA[],5,FALSE)=0,"",VLOOKUP(Agregasi_Bulanan[[#This Row],[Akun Asal]],TabelCOA[],5,FALSE))</f>
        <v>Piutang</v>
      </c>
      <c r="N69" t="str">
        <f>IF(VLOOKUP(Agregasi_Bulanan[[#This Row],[Akun Asal]],TabelCOA[],6,FALSE)=0,"",VLOOKUP(Agregasi_Bulanan[[#This Row],[Akun Asal]],TabelCOA[],6,FALSE))</f>
        <v>Piutang Kantor</v>
      </c>
      <c r="O69" t="str">
        <f>IF(VLOOKUP(Agregasi_Bulanan[[#This Row],[Akun Asal]],TabelCOA[],7,FALSE)=0,"",VLOOKUP(Agregasi_Bulanan[[#This Row],[Akun Asal]],TabelCOA[],7,FALSE))</f>
        <v/>
      </c>
      <c r="P69" t="str">
        <f>IF(VLOOKUP(Agregasi_Bulanan[[#This Row],[Akun Asal]],TabelCOA[],8,FALSE)=0,"",VLOOKUP(Agregasi_Bulanan[[#This Row],[Akun Asal]],TabelCOA[],8,FALSE))</f>
        <v/>
      </c>
      <c r="Q69" t="str">
        <f>IF(VLOOKUP(Agregasi_Bulanan[[#This Row],[Akun Asal]],TabelCOA[],9,FALSE)=0,"",VLOOKUP(Agregasi_Bulanan[[#This Row],[Akun Asal]],TabelCOA[],9,FALSE))</f>
        <v>Dana Lainnya</v>
      </c>
    </row>
    <row r="70" spans="1:17" x14ac:dyDescent="0.4">
      <c r="A70" s="1">
        <v>44985</v>
      </c>
      <c r="B70" t="s">
        <v>236</v>
      </c>
      <c r="C70">
        <v>-255000</v>
      </c>
      <c r="D70">
        <v>2023</v>
      </c>
      <c r="E70">
        <v>1</v>
      </c>
      <c r="F70">
        <v>2</v>
      </c>
      <c r="G70">
        <v>9</v>
      </c>
      <c r="H70">
        <v>5</v>
      </c>
      <c r="I70">
        <v>28</v>
      </c>
      <c r="J70" t="s">
        <v>285</v>
      </c>
      <c r="K70" t="str">
        <f>IF(VLOOKUP(Agregasi_Bulanan[[#This Row],[Akun Asal]],TabelCOA[],3,FALSE)=0,"",VLOOKUP(Agregasi_Bulanan[[#This Row],[Akun Asal]],TabelCOA[],3,FALSE))</f>
        <v>Liabilitas</v>
      </c>
      <c r="L70" t="str">
        <f>IF(VLOOKUP(Agregasi_Bulanan[[#This Row],[Akun Asal]],TabelCOA[],4,FALSE)=0,"",VLOOKUP(Agregasi_Bulanan[[#This Row],[Akun Asal]],TabelCOA[],4,FALSE))</f>
        <v>Liabilitas Lancar</v>
      </c>
      <c r="M70" t="str">
        <f>IF(VLOOKUP(Agregasi_Bulanan[[#This Row],[Akun Asal]],TabelCOA[],5,FALSE)=0,"",VLOOKUP(Agregasi_Bulanan[[#This Row],[Akun Asal]],TabelCOA[],5,FALSE))</f>
        <v>Utang</v>
      </c>
      <c r="N70" t="str">
        <f>IF(VLOOKUP(Agregasi_Bulanan[[#This Row],[Akun Asal]],TabelCOA[],6,FALSE)=0,"",VLOOKUP(Agregasi_Bulanan[[#This Row],[Akun Asal]],TabelCOA[],6,FALSE))</f>
        <v>Utang Kartu Kredit</v>
      </c>
      <c r="O70" t="str">
        <f>IF(VLOOKUP(Agregasi_Bulanan[[#This Row],[Akun Asal]],TabelCOA[],7,FALSE)=0,"",VLOOKUP(Agregasi_Bulanan[[#This Row],[Akun Asal]],TabelCOA[],7,FALSE))</f>
        <v>Utang KK Bank-0004</v>
      </c>
      <c r="P70" t="str">
        <f>IF(VLOOKUP(Agregasi_Bulanan[[#This Row],[Akun Asal]],TabelCOA[],8,FALSE)=0,"",VLOOKUP(Agregasi_Bulanan[[#This Row],[Akun Asal]],TabelCOA[],8,FALSE))</f>
        <v/>
      </c>
      <c r="Q70" t="str">
        <f>IF(VLOOKUP(Agregasi_Bulanan[[#This Row],[Akun Asal]],TabelCOA[],9,FALSE)=0,"",VLOOKUP(Agregasi_Bulanan[[#This Row],[Akun Asal]],TabelCOA[],9,FALSE))</f>
        <v>Dana Operasional</v>
      </c>
    </row>
    <row r="71" spans="1:17" x14ac:dyDescent="0.4">
      <c r="A71" s="1">
        <v>44985</v>
      </c>
      <c r="B71" t="s">
        <v>237</v>
      </c>
      <c r="C71">
        <v>-1105000</v>
      </c>
      <c r="D71">
        <v>2023</v>
      </c>
      <c r="E71">
        <v>1</v>
      </c>
      <c r="F71">
        <v>2</v>
      </c>
      <c r="G71">
        <v>9</v>
      </c>
      <c r="H71">
        <v>5</v>
      </c>
      <c r="I71">
        <v>28</v>
      </c>
      <c r="J71" t="s">
        <v>285</v>
      </c>
      <c r="K71" t="str">
        <f>IF(VLOOKUP(Agregasi_Bulanan[[#This Row],[Akun Asal]],TabelCOA[],3,FALSE)=0,"",VLOOKUP(Agregasi_Bulanan[[#This Row],[Akun Asal]],TabelCOA[],3,FALSE))</f>
        <v>Liabilitas</v>
      </c>
      <c r="L71" t="str">
        <f>IF(VLOOKUP(Agregasi_Bulanan[[#This Row],[Akun Asal]],TabelCOA[],4,FALSE)=0,"",VLOOKUP(Agregasi_Bulanan[[#This Row],[Akun Asal]],TabelCOA[],4,FALSE))</f>
        <v>Liabilitas Lancar</v>
      </c>
      <c r="M71" t="str">
        <f>IF(VLOOKUP(Agregasi_Bulanan[[#This Row],[Akun Asal]],TabelCOA[],5,FALSE)=0,"",VLOOKUP(Agregasi_Bulanan[[#This Row],[Akun Asal]],TabelCOA[],5,FALSE))</f>
        <v>Utang</v>
      </c>
      <c r="N71" t="str">
        <f>IF(VLOOKUP(Agregasi_Bulanan[[#This Row],[Akun Asal]],TabelCOA[],6,FALSE)=0,"",VLOOKUP(Agregasi_Bulanan[[#This Row],[Akun Asal]],TabelCOA[],6,FALSE))</f>
        <v>Utang Kartu Kredit</v>
      </c>
      <c r="O71" t="str">
        <f>IF(VLOOKUP(Agregasi_Bulanan[[#This Row],[Akun Asal]],TabelCOA[],7,FALSE)=0,"",VLOOKUP(Agregasi_Bulanan[[#This Row],[Akun Asal]],TabelCOA[],7,FALSE))</f>
        <v>Utang KK Bank-0005</v>
      </c>
      <c r="P71" t="str">
        <f>IF(VLOOKUP(Agregasi_Bulanan[[#This Row],[Akun Asal]],TabelCOA[],8,FALSE)=0,"",VLOOKUP(Agregasi_Bulanan[[#This Row],[Akun Asal]],TabelCOA[],8,FALSE))</f>
        <v/>
      </c>
      <c r="Q71" t="str">
        <f>IF(VLOOKUP(Agregasi_Bulanan[[#This Row],[Akun Asal]],TabelCOA[],9,FALSE)=0,"",VLOOKUP(Agregasi_Bulanan[[#This Row],[Akun Asal]],TabelCOA[],9,FALSE))</f>
        <v>Dana Operasional</v>
      </c>
    </row>
    <row r="72" spans="1:17" x14ac:dyDescent="0.4">
      <c r="A72" s="1">
        <v>44985</v>
      </c>
      <c r="B72" t="s">
        <v>235</v>
      </c>
      <c r="C72">
        <v>-5000</v>
      </c>
      <c r="D72">
        <v>2023</v>
      </c>
      <c r="E72">
        <v>1</v>
      </c>
      <c r="F72">
        <v>2</v>
      </c>
      <c r="G72">
        <v>9</v>
      </c>
      <c r="H72">
        <v>5</v>
      </c>
      <c r="I72">
        <v>28</v>
      </c>
      <c r="J72" t="s">
        <v>285</v>
      </c>
      <c r="K72" t="str">
        <f>IF(VLOOKUP(Agregasi_Bulanan[[#This Row],[Akun Asal]],TabelCOA[],3,FALSE)=0,"",VLOOKUP(Agregasi_Bulanan[[#This Row],[Akun Asal]],TabelCOA[],3,FALSE))</f>
        <v>Liabilitas</v>
      </c>
      <c r="L72" t="str">
        <f>IF(VLOOKUP(Agregasi_Bulanan[[#This Row],[Akun Asal]],TabelCOA[],4,FALSE)=0,"",VLOOKUP(Agregasi_Bulanan[[#This Row],[Akun Asal]],TabelCOA[],4,FALSE))</f>
        <v>Liabilitas Lancar</v>
      </c>
      <c r="M72" t="str">
        <f>IF(VLOOKUP(Agregasi_Bulanan[[#This Row],[Akun Asal]],TabelCOA[],5,FALSE)=0,"",VLOOKUP(Agregasi_Bulanan[[#This Row],[Akun Asal]],TabelCOA[],5,FALSE))</f>
        <v>Utang</v>
      </c>
      <c r="N72" t="str">
        <f>IF(VLOOKUP(Agregasi_Bulanan[[#This Row],[Akun Asal]],TabelCOA[],6,FALSE)=0,"",VLOOKUP(Agregasi_Bulanan[[#This Row],[Akun Asal]],TabelCOA[],6,FALSE))</f>
        <v>Utang Kartu Kredit</v>
      </c>
      <c r="O72" t="str">
        <f>IF(VLOOKUP(Agregasi_Bulanan[[#This Row],[Akun Asal]],TabelCOA[],7,FALSE)=0,"",VLOOKUP(Agregasi_Bulanan[[#This Row],[Akun Asal]],TabelCOA[],7,FALSE))</f>
        <v>Utang KK Bank-0003</v>
      </c>
      <c r="P72" t="str">
        <f>IF(VLOOKUP(Agregasi_Bulanan[[#This Row],[Akun Asal]],TabelCOA[],8,FALSE)=0,"",VLOOKUP(Agregasi_Bulanan[[#This Row],[Akun Asal]],TabelCOA[],8,FALSE))</f>
        <v/>
      </c>
      <c r="Q72" t="str">
        <f>IF(VLOOKUP(Agregasi_Bulanan[[#This Row],[Akun Asal]],TabelCOA[],9,FALSE)=0,"",VLOOKUP(Agregasi_Bulanan[[#This Row],[Akun Asal]],TabelCOA[],9,FALSE))</f>
        <v>Dana Operasional</v>
      </c>
    </row>
    <row r="73" spans="1:17" x14ac:dyDescent="0.4">
      <c r="A73" s="1">
        <v>44985</v>
      </c>
      <c r="B73" t="s">
        <v>228</v>
      </c>
      <c r="C73">
        <v>6400000</v>
      </c>
      <c r="D73">
        <v>2023</v>
      </c>
      <c r="E73">
        <v>1</v>
      </c>
      <c r="F73">
        <v>2</v>
      </c>
      <c r="G73">
        <v>9</v>
      </c>
      <c r="H73">
        <v>5</v>
      </c>
      <c r="I73">
        <v>28</v>
      </c>
      <c r="J73" t="s">
        <v>285</v>
      </c>
      <c r="K73" t="str">
        <f>IF(VLOOKUP(Agregasi_Bulanan[[#This Row],[Akun Asal]],TabelCOA[],3,FALSE)=0,"",VLOOKUP(Agregasi_Bulanan[[#This Row],[Akun Asal]],TabelCOA[],3,FALSE))</f>
        <v>Aset</v>
      </c>
      <c r="L73" t="str">
        <f>IF(VLOOKUP(Agregasi_Bulanan[[#This Row],[Akun Asal]],TabelCOA[],4,FALSE)=0,"",VLOOKUP(Agregasi_Bulanan[[#This Row],[Akun Asal]],TabelCOA[],4,FALSE))</f>
        <v>Aset Lancar</v>
      </c>
      <c r="M73" t="str">
        <f>IF(VLOOKUP(Agregasi_Bulanan[[#This Row],[Akun Asal]],TabelCOA[],5,FALSE)=0,"",VLOOKUP(Agregasi_Bulanan[[#This Row],[Akun Asal]],TabelCOA[],5,FALSE))</f>
        <v>Kas</v>
      </c>
      <c r="N73" t="str">
        <f>IF(VLOOKUP(Agregasi_Bulanan[[#This Row],[Akun Asal]],TabelCOA[],6,FALSE)=0,"",VLOOKUP(Agregasi_Bulanan[[#This Row],[Akun Asal]],TabelCOA[],6,FALSE))</f>
        <v>Bank</v>
      </c>
      <c r="O73" t="str">
        <f>IF(VLOOKUP(Agregasi_Bulanan[[#This Row],[Akun Asal]],TabelCOA[],7,FALSE)=0,"",VLOOKUP(Agregasi_Bulanan[[#This Row],[Akun Asal]],TabelCOA[],7,FALSE))</f>
        <v>Tabungan</v>
      </c>
      <c r="P73" t="str">
        <f>IF(VLOOKUP(Agregasi_Bulanan[[#This Row],[Akun Asal]],TabelCOA[],8,FALSE)=0,"",VLOOKUP(Agregasi_Bulanan[[#This Row],[Akun Asal]],TabelCOA[],8,FALSE))</f>
        <v>Tabungan Bank-0006</v>
      </c>
      <c r="Q73" t="str">
        <f>IF(VLOOKUP(Agregasi_Bulanan[[#This Row],[Akun Asal]],TabelCOA[],9,FALSE)=0,"",VLOOKUP(Agregasi_Bulanan[[#This Row],[Akun Asal]],TabelCOA[],9,FALSE))</f>
        <v>Dana Darurat</v>
      </c>
    </row>
    <row r="74" spans="1:17" x14ac:dyDescent="0.4">
      <c r="A74" s="1">
        <v>44985</v>
      </c>
      <c r="B74" t="s">
        <v>229</v>
      </c>
      <c r="C74">
        <v>7400000</v>
      </c>
      <c r="D74">
        <v>2023</v>
      </c>
      <c r="E74">
        <v>1</v>
      </c>
      <c r="F74">
        <v>2</v>
      </c>
      <c r="G74">
        <v>9</v>
      </c>
      <c r="H74">
        <v>5</v>
      </c>
      <c r="I74">
        <v>28</v>
      </c>
      <c r="J74" t="s">
        <v>285</v>
      </c>
      <c r="K74" t="str">
        <f>IF(VLOOKUP(Agregasi_Bulanan[[#This Row],[Akun Asal]],TabelCOA[],3,FALSE)=0,"",VLOOKUP(Agregasi_Bulanan[[#This Row],[Akun Asal]],TabelCOA[],3,FALSE))</f>
        <v>Aset</v>
      </c>
      <c r="L74" t="str">
        <f>IF(VLOOKUP(Agregasi_Bulanan[[#This Row],[Akun Asal]],TabelCOA[],4,FALSE)=0,"",VLOOKUP(Agregasi_Bulanan[[#This Row],[Akun Asal]],TabelCOA[],4,FALSE))</f>
        <v>Aset Lancar</v>
      </c>
      <c r="M74" t="str">
        <f>IF(VLOOKUP(Agregasi_Bulanan[[#This Row],[Akun Asal]],TabelCOA[],5,FALSE)=0,"",VLOOKUP(Agregasi_Bulanan[[#This Row],[Akun Asal]],TabelCOA[],5,FALSE))</f>
        <v>Kas</v>
      </c>
      <c r="N74" t="str">
        <f>IF(VLOOKUP(Agregasi_Bulanan[[#This Row],[Akun Asal]],TabelCOA[],6,FALSE)=0,"",VLOOKUP(Agregasi_Bulanan[[#This Row],[Akun Asal]],TabelCOA[],6,FALSE))</f>
        <v>Bank</v>
      </c>
      <c r="O74" t="str">
        <f>IF(VLOOKUP(Agregasi_Bulanan[[#This Row],[Akun Asal]],TabelCOA[],7,FALSE)=0,"",VLOOKUP(Agregasi_Bulanan[[#This Row],[Akun Asal]],TabelCOA[],7,FALSE))</f>
        <v>Tabungan</v>
      </c>
      <c r="P74" t="str">
        <f>IF(VLOOKUP(Agregasi_Bulanan[[#This Row],[Akun Asal]],TabelCOA[],8,FALSE)=0,"",VLOOKUP(Agregasi_Bulanan[[#This Row],[Akun Asal]],TabelCOA[],8,FALSE))</f>
        <v>Tabungan Bank-0007</v>
      </c>
      <c r="Q74" t="str">
        <f>IF(VLOOKUP(Agregasi_Bulanan[[#This Row],[Akun Asal]],TabelCOA[],9,FALSE)=0,"",VLOOKUP(Agregasi_Bulanan[[#This Row],[Akun Asal]],TabelCOA[],9,FALSE))</f>
        <v>Dana Darurat</v>
      </c>
    </row>
    <row r="75" spans="1:17" x14ac:dyDescent="0.4">
      <c r="A75" s="1">
        <v>44985</v>
      </c>
      <c r="B75" t="s">
        <v>233</v>
      </c>
      <c r="C75">
        <v>-10000</v>
      </c>
      <c r="D75">
        <v>2023</v>
      </c>
      <c r="E75">
        <v>1</v>
      </c>
      <c r="F75">
        <v>2</v>
      </c>
      <c r="G75">
        <v>9</v>
      </c>
      <c r="H75">
        <v>5</v>
      </c>
      <c r="I75">
        <v>28</v>
      </c>
      <c r="J75" t="s">
        <v>285</v>
      </c>
      <c r="K75" t="str">
        <f>IF(VLOOKUP(Agregasi_Bulanan[[#This Row],[Akun Asal]],TabelCOA[],3,FALSE)=0,"",VLOOKUP(Agregasi_Bulanan[[#This Row],[Akun Asal]],TabelCOA[],3,FALSE))</f>
        <v>Liabilitas</v>
      </c>
      <c r="L75" t="str">
        <f>IF(VLOOKUP(Agregasi_Bulanan[[#This Row],[Akun Asal]],TabelCOA[],4,FALSE)=0,"",VLOOKUP(Agregasi_Bulanan[[#This Row],[Akun Asal]],TabelCOA[],4,FALSE))</f>
        <v>Liabilitas Lancar</v>
      </c>
      <c r="M75" t="str">
        <f>IF(VLOOKUP(Agregasi_Bulanan[[#This Row],[Akun Asal]],TabelCOA[],5,FALSE)=0,"",VLOOKUP(Agregasi_Bulanan[[#This Row],[Akun Asal]],TabelCOA[],5,FALSE))</f>
        <v>Utang</v>
      </c>
      <c r="N75" t="str">
        <f>IF(VLOOKUP(Agregasi_Bulanan[[#This Row],[Akun Asal]],TabelCOA[],6,FALSE)=0,"",VLOOKUP(Agregasi_Bulanan[[#This Row],[Akun Asal]],TabelCOA[],6,FALSE))</f>
        <v>Utang Kartu Kredit</v>
      </c>
      <c r="O75" t="str">
        <f>IF(VLOOKUP(Agregasi_Bulanan[[#This Row],[Akun Asal]],TabelCOA[],7,FALSE)=0,"",VLOOKUP(Agregasi_Bulanan[[#This Row],[Akun Asal]],TabelCOA[],7,FALSE))</f>
        <v>Utang KK Bank-0001</v>
      </c>
      <c r="P75" t="str">
        <f>IF(VLOOKUP(Agregasi_Bulanan[[#This Row],[Akun Asal]],TabelCOA[],8,FALSE)=0,"",VLOOKUP(Agregasi_Bulanan[[#This Row],[Akun Asal]],TabelCOA[],8,FALSE))</f>
        <v/>
      </c>
      <c r="Q75" t="str">
        <f>IF(VLOOKUP(Agregasi_Bulanan[[#This Row],[Akun Asal]],TabelCOA[],9,FALSE)=0,"",VLOOKUP(Agregasi_Bulanan[[#This Row],[Akun Asal]],TabelCOA[],9,FALSE))</f>
        <v>Dana Operasional</v>
      </c>
    </row>
    <row r="76" spans="1:17" x14ac:dyDescent="0.4">
      <c r="A76" s="1">
        <v>44985</v>
      </c>
      <c r="B76" t="s">
        <v>385</v>
      </c>
      <c r="C76">
        <v>0</v>
      </c>
      <c r="D76">
        <v>2023</v>
      </c>
      <c r="E76">
        <v>1</v>
      </c>
      <c r="F76">
        <v>2</v>
      </c>
      <c r="G76">
        <v>9</v>
      </c>
      <c r="H76">
        <v>5</v>
      </c>
      <c r="I76">
        <v>28</v>
      </c>
      <c r="J76" t="s">
        <v>285</v>
      </c>
      <c r="K76" t="str">
        <f>IF(VLOOKUP(Agregasi_Bulanan[[#This Row],[Akun Asal]],TabelCOA[],3,FALSE)=0,"",VLOOKUP(Agregasi_Bulanan[[#This Row],[Akun Asal]],TabelCOA[],3,FALSE))</f>
        <v>Liabilitas</v>
      </c>
      <c r="L76" t="str">
        <f>IF(VLOOKUP(Agregasi_Bulanan[[#This Row],[Akun Asal]],TabelCOA[],4,FALSE)=0,"",VLOOKUP(Agregasi_Bulanan[[#This Row],[Akun Asal]],TabelCOA[],4,FALSE))</f>
        <v>Liabilitas Lancar</v>
      </c>
      <c r="M76" t="str">
        <f>IF(VLOOKUP(Agregasi_Bulanan[[#This Row],[Akun Asal]],TabelCOA[],5,FALSE)=0,"",VLOOKUP(Agregasi_Bulanan[[#This Row],[Akun Asal]],TabelCOA[],5,FALSE))</f>
        <v>Utang</v>
      </c>
      <c r="N76" t="str">
        <f>IF(VLOOKUP(Agregasi_Bulanan[[#This Row],[Akun Asal]],TabelCOA[],6,FALSE)=0,"",VLOOKUP(Agregasi_Bulanan[[#This Row],[Akun Asal]],TabelCOA[],6,FALSE))</f>
        <v>Utang Kantor</v>
      </c>
      <c r="O76" t="str">
        <f>IF(VLOOKUP(Agregasi_Bulanan[[#This Row],[Akun Asal]],TabelCOA[],7,FALSE)=0,"",VLOOKUP(Agregasi_Bulanan[[#This Row],[Akun Asal]],TabelCOA[],7,FALSE))</f>
        <v/>
      </c>
      <c r="P76" t="str">
        <f>IF(VLOOKUP(Agregasi_Bulanan[[#This Row],[Akun Asal]],TabelCOA[],8,FALSE)=0,"",VLOOKUP(Agregasi_Bulanan[[#This Row],[Akun Asal]],TabelCOA[],8,FALSE))</f>
        <v/>
      </c>
      <c r="Q76" t="str">
        <f>IF(VLOOKUP(Agregasi_Bulanan[[#This Row],[Akun Asal]],TabelCOA[],9,FALSE)=0,"",VLOOKUP(Agregasi_Bulanan[[#This Row],[Akun Asal]],TabelCOA[],9,FALSE))</f>
        <v>Dana Operasional</v>
      </c>
    </row>
    <row r="77" spans="1:17" x14ac:dyDescent="0.4">
      <c r="A77" s="1">
        <v>44985</v>
      </c>
      <c r="B77" t="s">
        <v>109</v>
      </c>
      <c r="C77">
        <v>350000000</v>
      </c>
      <c r="D77">
        <v>2023</v>
      </c>
      <c r="E77">
        <v>1</v>
      </c>
      <c r="F77">
        <v>2</v>
      </c>
      <c r="G77">
        <v>9</v>
      </c>
      <c r="H77">
        <v>5</v>
      </c>
      <c r="I77">
        <v>28</v>
      </c>
      <c r="J77" t="s">
        <v>285</v>
      </c>
      <c r="K77" t="str">
        <f>IF(VLOOKUP(Agregasi_Bulanan[[#This Row],[Akun Asal]],TabelCOA[],3,FALSE)=0,"",VLOOKUP(Agregasi_Bulanan[[#This Row],[Akun Asal]],TabelCOA[],3,FALSE))</f>
        <v>Aset</v>
      </c>
      <c r="L77" t="str">
        <f>IF(VLOOKUP(Agregasi_Bulanan[[#This Row],[Akun Asal]],TabelCOA[],4,FALSE)=0,"",VLOOKUP(Agregasi_Bulanan[[#This Row],[Akun Asal]],TabelCOA[],4,FALSE))</f>
        <v>Aset Tidak Lancar</v>
      </c>
      <c r="M77" t="str">
        <f>IF(VLOOKUP(Agregasi_Bulanan[[#This Row],[Akun Asal]],TabelCOA[],5,FALSE)=0,"",VLOOKUP(Agregasi_Bulanan[[#This Row],[Akun Asal]],TabelCOA[],5,FALSE))</f>
        <v>Tanah dan Bangunan</v>
      </c>
      <c r="N77" t="str">
        <f>IF(VLOOKUP(Agregasi_Bulanan[[#This Row],[Akun Asal]],TabelCOA[],6,FALSE)=0,"",VLOOKUP(Agregasi_Bulanan[[#This Row],[Akun Asal]],TabelCOA[],6,FALSE))</f>
        <v/>
      </c>
      <c r="O77" t="str">
        <f>IF(VLOOKUP(Agregasi_Bulanan[[#This Row],[Akun Asal]],TabelCOA[],7,FALSE)=0,"",VLOOKUP(Agregasi_Bulanan[[#This Row],[Akun Asal]],TabelCOA[],7,FALSE))</f>
        <v/>
      </c>
      <c r="P77" t="str">
        <f>IF(VLOOKUP(Agregasi_Bulanan[[#This Row],[Akun Asal]],TabelCOA[],8,FALSE)=0,"",VLOOKUP(Agregasi_Bulanan[[#This Row],[Akun Asal]],TabelCOA[],8,FALSE))</f>
        <v/>
      </c>
      <c r="Q77" t="str">
        <f>IF(VLOOKUP(Agregasi_Bulanan[[#This Row],[Akun Asal]],TabelCOA[],9,FALSE)=0,"",VLOOKUP(Agregasi_Bulanan[[#This Row],[Akun Asal]],TabelCOA[],9,FALSE))</f>
        <v>Bukan Dana</v>
      </c>
    </row>
    <row r="78" spans="1:17" x14ac:dyDescent="0.4">
      <c r="A78" s="1">
        <v>44985</v>
      </c>
      <c r="B78" t="s">
        <v>114</v>
      </c>
      <c r="C78">
        <v>0</v>
      </c>
      <c r="D78">
        <v>2023</v>
      </c>
      <c r="E78">
        <v>1</v>
      </c>
      <c r="F78">
        <v>2</v>
      </c>
      <c r="G78">
        <v>9</v>
      </c>
      <c r="H78">
        <v>5</v>
      </c>
      <c r="I78">
        <v>28</v>
      </c>
      <c r="J78" t="s">
        <v>285</v>
      </c>
      <c r="K78" t="str">
        <f>IF(VLOOKUP(Agregasi_Bulanan[[#This Row],[Akun Asal]],TabelCOA[],3,FALSE)=0,"",VLOOKUP(Agregasi_Bulanan[[#This Row],[Akun Asal]],TabelCOA[],3,FALSE))</f>
        <v>Liabilitas</v>
      </c>
      <c r="L78" t="str">
        <f>IF(VLOOKUP(Agregasi_Bulanan[[#This Row],[Akun Asal]],TabelCOA[],4,FALSE)=0,"",VLOOKUP(Agregasi_Bulanan[[#This Row],[Akun Asal]],TabelCOA[],4,FALSE))</f>
        <v>Liabilitas Lancar</v>
      </c>
      <c r="M78" t="str">
        <f>IF(VLOOKUP(Agregasi_Bulanan[[#This Row],[Akun Asal]],TabelCOA[],5,FALSE)=0,"",VLOOKUP(Agregasi_Bulanan[[#This Row],[Akun Asal]],TabelCOA[],5,FALSE))</f>
        <v>Utang</v>
      </c>
      <c r="N78" t="str">
        <f>IF(VLOOKUP(Agregasi_Bulanan[[#This Row],[Akun Asal]],TabelCOA[],6,FALSE)=0,"",VLOOKUP(Agregasi_Bulanan[[#This Row],[Akun Asal]],TabelCOA[],6,FALSE))</f>
        <v>Utang Lainnya</v>
      </c>
      <c r="O78" t="str">
        <f>IF(VLOOKUP(Agregasi_Bulanan[[#This Row],[Akun Asal]],TabelCOA[],7,FALSE)=0,"",VLOOKUP(Agregasi_Bulanan[[#This Row],[Akun Asal]],TabelCOA[],7,FALSE))</f>
        <v/>
      </c>
      <c r="P78" t="str">
        <f>IF(VLOOKUP(Agregasi_Bulanan[[#This Row],[Akun Asal]],TabelCOA[],8,FALSE)=0,"",VLOOKUP(Agregasi_Bulanan[[#This Row],[Akun Asal]],TabelCOA[],8,FALSE))</f>
        <v/>
      </c>
      <c r="Q78" t="str">
        <f>IF(VLOOKUP(Agregasi_Bulanan[[#This Row],[Akun Asal]],TabelCOA[],9,FALSE)=0,"",VLOOKUP(Agregasi_Bulanan[[#This Row],[Akun Asal]],TabelCOA[],9,FALSE))</f>
        <v>Dana Operasional</v>
      </c>
    </row>
    <row r="79" spans="1:17" x14ac:dyDescent="0.4">
      <c r="A79" s="1">
        <v>44985</v>
      </c>
      <c r="B79" t="s">
        <v>113</v>
      </c>
      <c r="C79">
        <v>0</v>
      </c>
      <c r="D79">
        <v>2023</v>
      </c>
      <c r="E79">
        <v>1</v>
      </c>
      <c r="F79">
        <v>2</v>
      </c>
      <c r="G79">
        <v>9</v>
      </c>
      <c r="H79">
        <v>5</v>
      </c>
      <c r="I79">
        <v>28</v>
      </c>
      <c r="J79" t="s">
        <v>285</v>
      </c>
      <c r="K79" t="str">
        <f>IF(VLOOKUP(Agregasi_Bulanan[[#This Row],[Akun Asal]],TabelCOA[],3,FALSE)=0,"",VLOOKUP(Agregasi_Bulanan[[#This Row],[Akun Asal]],TabelCOA[],3,FALSE))</f>
        <v>Liabilitas</v>
      </c>
      <c r="L79" t="str">
        <f>IF(VLOOKUP(Agregasi_Bulanan[[#This Row],[Akun Asal]],TabelCOA[],4,FALSE)=0,"",VLOOKUP(Agregasi_Bulanan[[#This Row],[Akun Asal]],TabelCOA[],4,FALSE))</f>
        <v>Liabilitas Lancar</v>
      </c>
      <c r="M79" t="str">
        <f>IF(VLOOKUP(Agregasi_Bulanan[[#This Row],[Akun Asal]],TabelCOA[],5,FALSE)=0,"",VLOOKUP(Agregasi_Bulanan[[#This Row],[Akun Asal]],TabelCOA[],5,FALSE))</f>
        <v>Utang</v>
      </c>
      <c r="N79" t="str">
        <f>IF(VLOOKUP(Agregasi_Bulanan[[#This Row],[Akun Asal]],TabelCOA[],6,FALSE)=0,"",VLOOKUP(Agregasi_Bulanan[[#This Row],[Akun Asal]],TabelCOA[],6,FALSE))</f>
        <v>Utang Konsumtif</v>
      </c>
      <c r="O79" t="str">
        <f>IF(VLOOKUP(Agregasi_Bulanan[[#This Row],[Akun Asal]],TabelCOA[],7,FALSE)=0,"",VLOOKUP(Agregasi_Bulanan[[#This Row],[Akun Asal]],TabelCOA[],7,FALSE))</f>
        <v/>
      </c>
      <c r="P79" t="str">
        <f>IF(VLOOKUP(Agregasi_Bulanan[[#This Row],[Akun Asal]],TabelCOA[],8,FALSE)=0,"",VLOOKUP(Agregasi_Bulanan[[#This Row],[Akun Asal]],TabelCOA[],8,FALSE))</f>
        <v/>
      </c>
      <c r="Q79" t="str">
        <f>IF(VLOOKUP(Agregasi_Bulanan[[#This Row],[Akun Asal]],TabelCOA[],9,FALSE)=0,"",VLOOKUP(Agregasi_Bulanan[[#This Row],[Akun Asal]],TabelCOA[],9,FALSE))</f>
        <v>Dana Operasional</v>
      </c>
    </row>
    <row r="80" spans="1:17" x14ac:dyDescent="0.4">
      <c r="A80" s="1">
        <v>44985</v>
      </c>
      <c r="B80" t="s">
        <v>96</v>
      </c>
      <c r="C80">
        <v>0</v>
      </c>
      <c r="D80">
        <v>2023</v>
      </c>
      <c r="E80">
        <v>1</v>
      </c>
      <c r="F80">
        <v>2</v>
      </c>
      <c r="G80">
        <v>9</v>
      </c>
      <c r="H80">
        <v>5</v>
      </c>
      <c r="I80">
        <v>28</v>
      </c>
      <c r="J80" t="s">
        <v>285</v>
      </c>
      <c r="K80" t="str">
        <f>IF(VLOOKUP(Agregasi_Bulanan[[#This Row],[Akun Asal]],TabelCOA[],3,FALSE)=0,"",VLOOKUP(Agregasi_Bulanan[[#This Row],[Akun Asal]],TabelCOA[],3,FALSE))</f>
        <v>Aset</v>
      </c>
      <c r="L80" t="str">
        <f>IF(VLOOKUP(Agregasi_Bulanan[[#This Row],[Akun Asal]],TabelCOA[],4,FALSE)=0,"",VLOOKUP(Agregasi_Bulanan[[#This Row],[Akun Asal]],TabelCOA[],4,FALSE))</f>
        <v>Aset Lancar</v>
      </c>
      <c r="M80" t="str">
        <f>IF(VLOOKUP(Agregasi_Bulanan[[#This Row],[Akun Asal]],TabelCOA[],5,FALSE)=0,"",VLOOKUP(Agregasi_Bulanan[[#This Row],[Akun Asal]],TabelCOA[],5,FALSE))</f>
        <v>Investasi</v>
      </c>
      <c r="N80" t="str">
        <f>IF(VLOOKUP(Agregasi_Bulanan[[#This Row],[Akun Asal]],TabelCOA[],6,FALSE)=0,"",VLOOKUP(Agregasi_Bulanan[[#This Row],[Akun Asal]],TabelCOA[],6,FALSE))</f>
        <v>Investasi Sukuk</v>
      </c>
      <c r="O80" t="str">
        <f>IF(VLOOKUP(Agregasi_Bulanan[[#This Row],[Akun Asal]],TabelCOA[],7,FALSE)=0,"",VLOOKUP(Agregasi_Bulanan[[#This Row],[Akun Asal]],TabelCOA[],7,FALSE))</f>
        <v>Investasi Sukuk Tabungan</v>
      </c>
      <c r="P80" t="str">
        <f>IF(VLOOKUP(Agregasi_Bulanan[[#This Row],[Akun Asal]],TabelCOA[],8,FALSE)=0,"",VLOOKUP(Agregasi_Bulanan[[#This Row],[Akun Asal]],TabelCOA[],8,FALSE))</f>
        <v/>
      </c>
      <c r="Q80" t="str">
        <f>IF(VLOOKUP(Agregasi_Bulanan[[#This Row],[Akun Asal]],TabelCOA[],9,FALSE)=0,"",VLOOKUP(Agregasi_Bulanan[[#This Row],[Akun Asal]],TabelCOA[],9,FALSE))</f>
        <v>Dana Investasi</v>
      </c>
    </row>
    <row r="81" spans="1:17" x14ac:dyDescent="0.4">
      <c r="A81" s="1">
        <v>44985</v>
      </c>
      <c r="B81" t="s">
        <v>123</v>
      </c>
      <c r="C81">
        <v>0</v>
      </c>
      <c r="D81">
        <v>2023</v>
      </c>
      <c r="E81">
        <v>1</v>
      </c>
      <c r="F81">
        <v>2</v>
      </c>
      <c r="G81">
        <v>9</v>
      </c>
      <c r="H81">
        <v>5</v>
      </c>
      <c r="I81">
        <v>28</v>
      </c>
      <c r="J81" t="s">
        <v>285</v>
      </c>
      <c r="K81" t="str">
        <f>IF(VLOOKUP(Agregasi_Bulanan[[#This Row],[Akun Asal]],TabelCOA[],3,FALSE)=0,"",VLOOKUP(Agregasi_Bulanan[[#This Row],[Akun Asal]],TabelCOA[],3,FALSE))</f>
        <v>Aset</v>
      </c>
      <c r="L81" t="str">
        <f>IF(VLOOKUP(Agregasi_Bulanan[[#This Row],[Akun Asal]],TabelCOA[],4,FALSE)=0,"",VLOOKUP(Agregasi_Bulanan[[#This Row],[Akun Asal]],TabelCOA[],4,FALSE))</f>
        <v>Aset Lancar</v>
      </c>
      <c r="M81" t="str">
        <f>IF(VLOOKUP(Agregasi_Bulanan[[#This Row],[Akun Asal]],TabelCOA[],5,FALSE)=0,"",VLOOKUP(Agregasi_Bulanan[[#This Row],[Akun Asal]],TabelCOA[],5,FALSE))</f>
        <v>Piutang</v>
      </c>
      <c r="N81" t="str">
        <f>IF(VLOOKUP(Agregasi_Bulanan[[#This Row],[Akun Asal]],TabelCOA[],6,FALSE)=0,"",VLOOKUP(Agregasi_Bulanan[[#This Row],[Akun Asal]],TabelCOA[],6,FALSE))</f>
        <v>Piutang Lain-Lain</v>
      </c>
      <c r="O81" t="str">
        <f>IF(VLOOKUP(Agregasi_Bulanan[[#This Row],[Akun Asal]],TabelCOA[],7,FALSE)=0,"",VLOOKUP(Agregasi_Bulanan[[#This Row],[Akun Asal]],TabelCOA[],7,FALSE))</f>
        <v/>
      </c>
      <c r="P81" t="str">
        <f>IF(VLOOKUP(Agregasi_Bulanan[[#This Row],[Akun Asal]],TabelCOA[],8,FALSE)=0,"",VLOOKUP(Agregasi_Bulanan[[#This Row],[Akun Asal]],TabelCOA[],8,FALSE))</f>
        <v/>
      </c>
      <c r="Q81" t="str">
        <f>IF(VLOOKUP(Agregasi_Bulanan[[#This Row],[Akun Asal]],TabelCOA[],9,FALSE)=0,"",VLOOKUP(Agregasi_Bulanan[[#This Row],[Akun Asal]],TabelCOA[],9,FALSE))</f>
        <v>Dana Lainnya</v>
      </c>
    </row>
    <row r="82" spans="1:17" x14ac:dyDescent="0.4">
      <c r="A82" s="1">
        <v>44985</v>
      </c>
      <c r="B82" t="s">
        <v>110</v>
      </c>
      <c r="C82">
        <v>6000000</v>
      </c>
      <c r="D82">
        <v>2023</v>
      </c>
      <c r="E82">
        <v>1</v>
      </c>
      <c r="F82">
        <v>2</v>
      </c>
      <c r="G82">
        <v>9</v>
      </c>
      <c r="H82">
        <v>5</v>
      </c>
      <c r="I82">
        <v>28</v>
      </c>
      <c r="J82" t="s">
        <v>285</v>
      </c>
      <c r="K82" t="str">
        <f>IF(VLOOKUP(Agregasi_Bulanan[[#This Row],[Akun Asal]],TabelCOA[],3,FALSE)=0,"",VLOOKUP(Agregasi_Bulanan[[#This Row],[Akun Asal]],TabelCOA[],3,FALSE))</f>
        <v>Aset</v>
      </c>
      <c r="L82" t="str">
        <f>IF(VLOOKUP(Agregasi_Bulanan[[#This Row],[Akun Asal]],TabelCOA[],4,FALSE)=0,"",VLOOKUP(Agregasi_Bulanan[[#This Row],[Akun Asal]],TabelCOA[],4,FALSE))</f>
        <v>Aset Tidak Lancar</v>
      </c>
      <c r="M82" t="str">
        <f>IF(VLOOKUP(Agregasi_Bulanan[[#This Row],[Akun Asal]],TabelCOA[],5,FALSE)=0,"",VLOOKUP(Agregasi_Bulanan[[#This Row],[Akun Asal]],TabelCOA[],5,FALSE))</f>
        <v>Kendaraan</v>
      </c>
      <c r="N82" t="str">
        <f>IF(VLOOKUP(Agregasi_Bulanan[[#This Row],[Akun Asal]],TabelCOA[],6,FALSE)=0,"",VLOOKUP(Agregasi_Bulanan[[#This Row],[Akun Asal]],TabelCOA[],6,FALSE))</f>
        <v/>
      </c>
      <c r="O82" t="str">
        <f>IF(VLOOKUP(Agregasi_Bulanan[[#This Row],[Akun Asal]],TabelCOA[],7,FALSE)=0,"",VLOOKUP(Agregasi_Bulanan[[#This Row],[Akun Asal]],TabelCOA[],7,FALSE))</f>
        <v/>
      </c>
      <c r="P82" t="str">
        <f>IF(VLOOKUP(Agregasi_Bulanan[[#This Row],[Akun Asal]],TabelCOA[],8,FALSE)=0,"",VLOOKUP(Agregasi_Bulanan[[#This Row],[Akun Asal]],TabelCOA[],8,FALSE))</f>
        <v/>
      </c>
      <c r="Q82" t="str">
        <f>IF(VLOOKUP(Agregasi_Bulanan[[#This Row],[Akun Asal]],TabelCOA[],9,FALSE)=0,"",VLOOKUP(Agregasi_Bulanan[[#This Row],[Akun Asal]],TabelCOA[],9,FALSE))</f>
        <v>Bukan Dana</v>
      </c>
    </row>
    <row r="83" spans="1:17" x14ac:dyDescent="0.4">
      <c r="A83" s="1">
        <v>44985</v>
      </c>
      <c r="B83" t="s">
        <v>204</v>
      </c>
      <c r="C83">
        <v>0</v>
      </c>
      <c r="D83">
        <v>2023</v>
      </c>
      <c r="E83">
        <v>1</v>
      </c>
      <c r="F83">
        <v>2</v>
      </c>
      <c r="G83">
        <v>9</v>
      </c>
      <c r="H83">
        <v>5</v>
      </c>
      <c r="I83">
        <v>28</v>
      </c>
      <c r="J83" t="s">
        <v>285</v>
      </c>
      <c r="K83" t="str">
        <f>IF(VLOOKUP(Agregasi_Bulanan[[#This Row],[Akun Asal]],TabelCOA[],3,FALSE)=0,"",VLOOKUP(Agregasi_Bulanan[[#This Row],[Akun Asal]],TabelCOA[],3,FALSE))</f>
        <v>Aset</v>
      </c>
      <c r="L83" t="str">
        <f>IF(VLOOKUP(Agregasi_Bulanan[[#This Row],[Akun Asal]],TabelCOA[],4,FALSE)=0,"",VLOOKUP(Agregasi_Bulanan[[#This Row],[Akun Asal]],TabelCOA[],4,FALSE))</f>
        <v>Aset Tidak Lancar</v>
      </c>
      <c r="M83" t="str">
        <f>IF(VLOOKUP(Agregasi_Bulanan[[#This Row],[Akun Asal]],TabelCOA[],5,FALSE)=0,"",VLOOKUP(Agregasi_Bulanan[[#This Row],[Akun Asal]],TabelCOA[],5,FALSE))</f>
        <v>Investasi Unit Link</v>
      </c>
      <c r="N83" t="str">
        <f>IF(VLOOKUP(Agregasi_Bulanan[[#This Row],[Akun Asal]],TabelCOA[],6,FALSE)=0,"",VLOOKUP(Agregasi_Bulanan[[#This Row],[Akun Asal]],TabelCOA[],6,FALSE))</f>
        <v/>
      </c>
      <c r="O83" t="str">
        <f>IF(VLOOKUP(Agregasi_Bulanan[[#This Row],[Akun Asal]],TabelCOA[],7,FALSE)=0,"",VLOOKUP(Agregasi_Bulanan[[#This Row],[Akun Asal]],TabelCOA[],7,FALSE))</f>
        <v/>
      </c>
      <c r="P83" t="str">
        <f>IF(VLOOKUP(Agregasi_Bulanan[[#This Row],[Akun Asal]],TabelCOA[],8,FALSE)=0,"",VLOOKUP(Agregasi_Bulanan[[#This Row],[Akun Asal]],TabelCOA[],8,FALSE))</f>
        <v/>
      </c>
      <c r="Q83" t="str">
        <f>IF(VLOOKUP(Agregasi_Bulanan[[#This Row],[Akun Asal]],TabelCOA[],9,FALSE)=0,"",VLOOKUP(Agregasi_Bulanan[[#This Row],[Akun Asal]],TabelCOA[],9,FALSE))</f>
        <v>Dana Asuransi</v>
      </c>
    </row>
    <row r="84" spans="1:17" x14ac:dyDescent="0.4">
      <c r="A84" s="1">
        <v>45010</v>
      </c>
      <c r="B84" t="s">
        <v>225</v>
      </c>
      <c r="C84">
        <v>3090000</v>
      </c>
      <c r="D84">
        <v>2023</v>
      </c>
      <c r="E84">
        <v>1</v>
      </c>
      <c r="F84">
        <v>3</v>
      </c>
      <c r="G84">
        <v>12</v>
      </c>
      <c r="H84">
        <v>4</v>
      </c>
      <c r="I84">
        <v>25</v>
      </c>
      <c r="J84" t="s">
        <v>178</v>
      </c>
      <c r="K84" t="str">
        <f>IF(VLOOKUP(Agregasi_Bulanan[[#This Row],[Akun Asal]],TabelCOA[],3,FALSE)=0,"",VLOOKUP(Agregasi_Bulanan[[#This Row],[Akun Asal]],TabelCOA[],3,FALSE))</f>
        <v>Aset</v>
      </c>
      <c r="L84" t="str">
        <f>IF(VLOOKUP(Agregasi_Bulanan[[#This Row],[Akun Asal]],TabelCOA[],4,FALSE)=0,"",VLOOKUP(Agregasi_Bulanan[[#This Row],[Akun Asal]],TabelCOA[],4,FALSE))</f>
        <v>Aset Lancar</v>
      </c>
      <c r="M84" t="str">
        <f>IF(VLOOKUP(Agregasi_Bulanan[[#This Row],[Akun Asal]],TabelCOA[],5,FALSE)=0,"",VLOOKUP(Agregasi_Bulanan[[#This Row],[Akun Asal]],TabelCOA[],5,FALSE))</f>
        <v>Kas</v>
      </c>
      <c r="N84" t="str">
        <f>IF(VLOOKUP(Agregasi_Bulanan[[#This Row],[Akun Asal]],TabelCOA[],6,FALSE)=0,"",VLOOKUP(Agregasi_Bulanan[[#This Row],[Akun Asal]],TabelCOA[],6,FALSE))</f>
        <v>Bank</v>
      </c>
      <c r="O84" t="str">
        <f>IF(VLOOKUP(Agregasi_Bulanan[[#This Row],[Akun Asal]],TabelCOA[],7,FALSE)=0,"",VLOOKUP(Agregasi_Bulanan[[#This Row],[Akun Asal]],TabelCOA[],7,FALSE))</f>
        <v>Tabungan</v>
      </c>
      <c r="P84" t="str">
        <f>IF(VLOOKUP(Agregasi_Bulanan[[#This Row],[Akun Asal]],TabelCOA[],8,FALSE)=0,"",VLOOKUP(Agregasi_Bulanan[[#This Row],[Akun Asal]],TabelCOA[],8,FALSE))</f>
        <v>Tabungan Bank-0003</v>
      </c>
      <c r="Q84" t="str">
        <f>IF(VLOOKUP(Agregasi_Bulanan[[#This Row],[Akun Asal]],TabelCOA[],9,FALSE)=0,"",VLOOKUP(Agregasi_Bulanan[[#This Row],[Akun Asal]],TabelCOA[],9,FALSE))</f>
        <v>Dana Darurat</v>
      </c>
    </row>
    <row r="85" spans="1:17" x14ac:dyDescent="0.4">
      <c r="A85" s="1">
        <v>45011</v>
      </c>
      <c r="B85" t="s">
        <v>227</v>
      </c>
      <c r="C85">
        <v>4590000</v>
      </c>
      <c r="D85">
        <v>2023</v>
      </c>
      <c r="E85">
        <v>1</v>
      </c>
      <c r="F85">
        <v>3</v>
      </c>
      <c r="G85">
        <v>13</v>
      </c>
      <c r="H85">
        <v>5</v>
      </c>
      <c r="I85">
        <v>26</v>
      </c>
      <c r="J85" t="s">
        <v>178</v>
      </c>
      <c r="K85" t="str">
        <f>IF(VLOOKUP(Agregasi_Bulanan[[#This Row],[Akun Asal]],TabelCOA[],3,FALSE)=0,"",VLOOKUP(Agregasi_Bulanan[[#This Row],[Akun Asal]],TabelCOA[],3,FALSE))</f>
        <v>Aset</v>
      </c>
      <c r="L85" t="str">
        <f>IF(VLOOKUP(Agregasi_Bulanan[[#This Row],[Akun Asal]],TabelCOA[],4,FALSE)=0,"",VLOOKUP(Agregasi_Bulanan[[#This Row],[Akun Asal]],TabelCOA[],4,FALSE))</f>
        <v>Aset Lancar</v>
      </c>
      <c r="M85" t="str">
        <f>IF(VLOOKUP(Agregasi_Bulanan[[#This Row],[Akun Asal]],TabelCOA[],5,FALSE)=0,"",VLOOKUP(Agregasi_Bulanan[[#This Row],[Akun Asal]],TabelCOA[],5,FALSE))</f>
        <v>Kas</v>
      </c>
      <c r="N85" t="str">
        <f>IF(VLOOKUP(Agregasi_Bulanan[[#This Row],[Akun Asal]],TabelCOA[],6,FALSE)=0,"",VLOOKUP(Agregasi_Bulanan[[#This Row],[Akun Asal]],TabelCOA[],6,FALSE))</f>
        <v>Bank</v>
      </c>
      <c r="O85" t="str">
        <f>IF(VLOOKUP(Agregasi_Bulanan[[#This Row],[Akun Asal]],TabelCOA[],7,FALSE)=0,"",VLOOKUP(Agregasi_Bulanan[[#This Row],[Akun Asal]],TabelCOA[],7,FALSE))</f>
        <v>Tabungan</v>
      </c>
      <c r="P85" t="str">
        <f>IF(VLOOKUP(Agregasi_Bulanan[[#This Row],[Akun Asal]],TabelCOA[],8,FALSE)=0,"",VLOOKUP(Agregasi_Bulanan[[#This Row],[Akun Asal]],TabelCOA[],8,FALSE))</f>
        <v>Tabungan Bank-0005</v>
      </c>
      <c r="Q85" t="str">
        <f>IF(VLOOKUP(Agregasi_Bulanan[[#This Row],[Akun Asal]],TabelCOA[],9,FALSE)=0,"",VLOOKUP(Agregasi_Bulanan[[#This Row],[Akun Asal]],TabelCOA[],9,FALSE))</f>
        <v>Dana Darurat</v>
      </c>
    </row>
    <row r="86" spans="1:17" x14ac:dyDescent="0.4">
      <c r="A86" s="1">
        <v>45011</v>
      </c>
      <c r="B86" t="s">
        <v>226</v>
      </c>
      <c r="C86">
        <v>3390000</v>
      </c>
      <c r="D86">
        <v>2023</v>
      </c>
      <c r="E86">
        <v>1</v>
      </c>
      <c r="F86">
        <v>3</v>
      </c>
      <c r="G86">
        <v>13</v>
      </c>
      <c r="H86">
        <v>5</v>
      </c>
      <c r="I86">
        <v>26</v>
      </c>
      <c r="J86" t="s">
        <v>178</v>
      </c>
      <c r="K86" t="str">
        <f>IF(VLOOKUP(Agregasi_Bulanan[[#This Row],[Akun Asal]],TabelCOA[],3,FALSE)=0,"",VLOOKUP(Agregasi_Bulanan[[#This Row],[Akun Asal]],TabelCOA[],3,FALSE))</f>
        <v>Aset</v>
      </c>
      <c r="L86" t="str">
        <f>IF(VLOOKUP(Agregasi_Bulanan[[#This Row],[Akun Asal]],TabelCOA[],4,FALSE)=0,"",VLOOKUP(Agregasi_Bulanan[[#This Row],[Akun Asal]],TabelCOA[],4,FALSE))</f>
        <v>Aset Lancar</v>
      </c>
      <c r="M86" t="str">
        <f>IF(VLOOKUP(Agregasi_Bulanan[[#This Row],[Akun Asal]],TabelCOA[],5,FALSE)=0,"",VLOOKUP(Agregasi_Bulanan[[#This Row],[Akun Asal]],TabelCOA[],5,FALSE))</f>
        <v>Kas</v>
      </c>
      <c r="N86" t="str">
        <f>IF(VLOOKUP(Agregasi_Bulanan[[#This Row],[Akun Asal]],TabelCOA[],6,FALSE)=0,"",VLOOKUP(Agregasi_Bulanan[[#This Row],[Akun Asal]],TabelCOA[],6,FALSE))</f>
        <v>Bank</v>
      </c>
      <c r="O86" t="str">
        <f>IF(VLOOKUP(Agregasi_Bulanan[[#This Row],[Akun Asal]],TabelCOA[],7,FALSE)=0,"",VLOOKUP(Agregasi_Bulanan[[#This Row],[Akun Asal]],TabelCOA[],7,FALSE))</f>
        <v>Tabungan</v>
      </c>
      <c r="P86" t="str">
        <f>IF(VLOOKUP(Agregasi_Bulanan[[#This Row],[Akun Asal]],TabelCOA[],8,FALSE)=0,"",VLOOKUP(Agregasi_Bulanan[[#This Row],[Akun Asal]],TabelCOA[],8,FALSE))</f>
        <v>Tabungan Bank-0004</v>
      </c>
      <c r="Q86" t="str">
        <f>IF(VLOOKUP(Agregasi_Bulanan[[#This Row],[Akun Asal]],TabelCOA[],9,FALSE)=0,"",VLOOKUP(Agregasi_Bulanan[[#This Row],[Akun Asal]],TabelCOA[],9,FALSE))</f>
        <v>Dana Operasional</v>
      </c>
    </row>
    <row r="87" spans="1:17" x14ac:dyDescent="0.4">
      <c r="A87" s="1">
        <v>45012</v>
      </c>
      <c r="B87" t="s">
        <v>228</v>
      </c>
      <c r="C87">
        <v>6750000</v>
      </c>
      <c r="D87">
        <v>2023</v>
      </c>
      <c r="E87">
        <v>1</v>
      </c>
      <c r="F87">
        <v>3</v>
      </c>
      <c r="G87">
        <v>13</v>
      </c>
      <c r="H87">
        <v>5</v>
      </c>
      <c r="I87">
        <v>27</v>
      </c>
      <c r="J87" t="s">
        <v>178</v>
      </c>
      <c r="K87" t="str">
        <f>IF(VLOOKUP(Agregasi_Bulanan[[#This Row],[Akun Asal]],TabelCOA[],3,FALSE)=0,"",VLOOKUP(Agregasi_Bulanan[[#This Row],[Akun Asal]],TabelCOA[],3,FALSE))</f>
        <v>Aset</v>
      </c>
      <c r="L87" t="str">
        <f>IF(VLOOKUP(Agregasi_Bulanan[[#This Row],[Akun Asal]],TabelCOA[],4,FALSE)=0,"",VLOOKUP(Agregasi_Bulanan[[#This Row],[Akun Asal]],TabelCOA[],4,FALSE))</f>
        <v>Aset Lancar</v>
      </c>
      <c r="M87" t="str">
        <f>IF(VLOOKUP(Agregasi_Bulanan[[#This Row],[Akun Asal]],TabelCOA[],5,FALSE)=0,"",VLOOKUP(Agregasi_Bulanan[[#This Row],[Akun Asal]],TabelCOA[],5,FALSE))</f>
        <v>Kas</v>
      </c>
      <c r="N87" t="str">
        <f>IF(VLOOKUP(Agregasi_Bulanan[[#This Row],[Akun Asal]],TabelCOA[],6,FALSE)=0,"",VLOOKUP(Agregasi_Bulanan[[#This Row],[Akun Asal]],TabelCOA[],6,FALSE))</f>
        <v>Bank</v>
      </c>
      <c r="O87" t="str">
        <f>IF(VLOOKUP(Agregasi_Bulanan[[#This Row],[Akun Asal]],TabelCOA[],7,FALSE)=0,"",VLOOKUP(Agregasi_Bulanan[[#This Row],[Akun Asal]],TabelCOA[],7,FALSE))</f>
        <v>Tabungan</v>
      </c>
      <c r="P87" t="str">
        <f>IF(VLOOKUP(Agregasi_Bulanan[[#This Row],[Akun Asal]],TabelCOA[],8,FALSE)=0,"",VLOOKUP(Agregasi_Bulanan[[#This Row],[Akun Asal]],TabelCOA[],8,FALSE))</f>
        <v>Tabungan Bank-0006</v>
      </c>
      <c r="Q87" t="str">
        <f>IF(VLOOKUP(Agregasi_Bulanan[[#This Row],[Akun Asal]],TabelCOA[],9,FALSE)=0,"",VLOOKUP(Agregasi_Bulanan[[#This Row],[Akun Asal]],TabelCOA[],9,FALSE))</f>
        <v>Dana Darurat</v>
      </c>
    </row>
    <row r="88" spans="1:17" x14ac:dyDescent="0.4">
      <c r="A88" s="1">
        <v>45013</v>
      </c>
      <c r="B88" t="s">
        <v>229</v>
      </c>
      <c r="C88">
        <v>7600000</v>
      </c>
      <c r="D88">
        <v>2023</v>
      </c>
      <c r="E88">
        <v>1</v>
      </c>
      <c r="F88">
        <v>3</v>
      </c>
      <c r="G88">
        <v>13</v>
      </c>
      <c r="H88">
        <v>5</v>
      </c>
      <c r="I88">
        <v>28</v>
      </c>
      <c r="J88" t="s">
        <v>178</v>
      </c>
      <c r="K88" t="str">
        <f>IF(VLOOKUP(Agregasi_Bulanan[[#This Row],[Akun Asal]],TabelCOA[],3,FALSE)=0,"",VLOOKUP(Agregasi_Bulanan[[#This Row],[Akun Asal]],TabelCOA[],3,FALSE))</f>
        <v>Aset</v>
      </c>
      <c r="L88" t="str">
        <f>IF(VLOOKUP(Agregasi_Bulanan[[#This Row],[Akun Asal]],TabelCOA[],4,FALSE)=0,"",VLOOKUP(Agregasi_Bulanan[[#This Row],[Akun Asal]],TabelCOA[],4,FALSE))</f>
        <v>Aset Lancar</v>
      </c>
      <c r="M88" t="str">
        <f>IF(VLOOKUP(Agregasi_Bulanan[[#This Row],[Akun Asal]],TabelCOA[],5,FALSE)=0,"",VLOOKUP(Agregasi_Bulanan[[#This Row],[Akun Asal]],TabelCOA[],5,FALSE))</f>
        <v>Kas</v>
      </c>
      <c r="N88" t="str">
        <f>IF(VLOOKUP(Agregasi_Bulanan[[#This Row],[Akun Asal]],TabelCOA[],6,FALSE)=0,"",VLOOKUP(Agregasi_Bulanan[[#This Row],[Akun Asal]],TabelCOA[],6,FALSE))</f>
        <v>Bank</v>
      </c>
      <c r="O88" t="str">
        <f>IF(VLOOKUP(Agregasi_Bulanan[[#This Row],[Akun Asal]],TabelCOA[],7,FALSE)=0,"",VLOOKUP(Agregasi_Bulanan[[#This Row],[Akun Asal]],TabelCOA[],7,FALSE))</f>
        <v>Tabungan</v>
      </c>
      <c r="P88" t="str">
        <f>IF(VLOOKUP(Agregasi_Bulanan[[#This Row],[Akun Asal]],TabelCOA[],8,FALSE)=0,"",VLOOKUP(Agregasi_Bulanan[[#This Row],[Akun Asal]],TabelCOA[],8,FALSE))</f>
        <v>Tabungan Bank-0007</v>
      </c>
      <c r="Q88" t="str">
        <f>IF(VLOOKUP(Agregasi_Bulanan[[#This Row],[Akun Asal]],TabelCOA[],9,FALSE)=0,"",VLOOKUP(Agregasi_Bulanan[[#This Row],[Akun Asal]],TabelCOA[],9,FALSE))</f>
        <v>Dana Darurat</v>
      </c>
    </row>
    <row r="89" spans="1:17" x14ac:dyDescent="0.4">
      <c r="A89" s="1">
        <v>45013</v>
      </c>
      <c r="B89" t="s">
        <v>230</v>
      </c>
      <c r="C89">
        <v>5100000</v>
      </c>
      <c r="D89">
        <v>2023</v>
      </c>
      <c r="E89">
        <v>1</v>
      </c>
      <c r="F89">
        <v>3</v>
      </c>
      <c r="G89">
        <v>13</v>
      </c>
      <c r="H89">
        <v>5</v>
      </c>
      <c r="I89">
        <v>28</v>
      </c>
      <c r="J89" t="s">
        <v>178</v>
      </c>
      <c r="K89" t="str">
        <f>IF(VLOOKUP(Agregasi_Bulanan[[#This Row],[Akun Asal]],TabelCOA[],3,FALSE)=0,"",VLOOKUP(Agregasi_Bulanan[[#This Row],[Akun Asal]],TabelCOA[],3,FALSE))</f>
        <v>Aset</v>
      </c>
      <c r="L89" t="str">
        <f>IF(VLOOKUP(Agregasi_Bulanan[[#This Row],[Akun Asal]],TabelCOA[],4,FALSE)=0,"",VLOOKUP(Agregasi_Bulanan[[#This Row],[Akun Asal]],TabelCOA[],4,FALSE))</f>
        <v>Aset Lancar</v>
      </c>
      <c r="M89" t="str">
        <f>IF(VLOOKUP(Agregasi_Bulanan[[#This Row],[Akun Asal]],TabelCOA[],5,FALSE)=0,"",VLOOKUP(Agregasi_Bulanan[[#This Row],[Akun Asal]],TabelCOA[],5,FALSE))</f>
        <v>Kas</v>
      </c>
      <c r="N89" t="str">
        <f>IF(VLOOKUP(Agregasi_Bulanan[[#This Row],[Akun Asal]],TabelCOA[],6,FALSE)=0,"",VLOOKUP(Agregasi_Bulanan[[#This Row],[Akun Asal]],TabelCOA[],6,FALSE))</f>
        <v>Bank</v>
      </c>
      <c r="O89" t="str">
        <f>IF(VLOOKUP(Agregasi_Bulanan[[#This Row],[Akun Asal]],TabelCOA[],7,FALSE)=0,"",VLOOKUP(Agregasi_Bulanan[[#This Row],[Akun Asal]],TabelCOA[],7,FALSE))</f>
        <v>Tabungan</v>
      </c>
      <c r="P89" t="str">
        <f>IF(VLOOKUP(Agregasi_Bulanan[[#This Row],[Akun Asal]],TabelCOA[],8,FALSE)=0,"",VLOOKUP(Agregasi_Bulanan[[#This Row],[Akun Asal]],TabelCOA[],8,FALSE))</f>
        <v>Tabungan Bank-0008</v>
      </c>
      <c r="Q89" t="str">
        <f>IF(VLOOKUP(Agregasi_Bulanan[[#This Row],[Akun Asal]],TabelCOA[],9,FALSE)=0,"",VLOOKUP(Agregasi_Bulanan[[#This Row],[Akun Asal]],TabelCOA[],9,FALSE))</f>
        <v>Dana Operasional</v>
      </c>
    </row>
    <row r="90" spans="1:17" x14ac:dyDescent="0.4">
      <c r="A90" s="1">
        <v>45013</v>
      </c>
      <c r="B90" t="s">
        <v>224</v>
      </c>
      <c r="C90">
        <v>2190000</v>
      </c>
      <c r="D90">
        <v>2023</v>
      </c>
      <c r="E90">
        <v>1</v>
      </c>
      <c r="F90">
        <v>3</v>
      </c>
      <c r="G90">
        <v>13</v>
      </c>
      <c r="H90">
        <v>5</v>
      </c>
      <c r="I90">
        <v>28</v>
      </c>
      <c r="J90" t="s">
        <v>178</v>
      </c>
      <c r="K90" t="str">
        <f>IF(VLOOKUP(Agregasi_Bulanan[[#This Row],[Akun Asal]],TabelCOA[],3,FALSE)=0,"",VLOOKUP(Agregasi_Bulanan[[#This Row],[Akun Asal]],TabelCOA[],3,FALSE))</f>
        <v>Aset</v>
      </c>
      <c r="L90" t="str">
        <f>IF(VLOOKUP(Agregasi_Bulanan[[#This Row],[Akun Asal]],TabelCOA[],4,FALSE)=0,"",VLOOKUP(Agregasi_Bulanan[[#This Row],[Akun Asal]],TabelCOA[],4,FALSE))</f>
        <v>Aset Lancar</v>
      </c>
      <c r="M90" t="str">
        <f>IF(VLOOKUP(Agregasi_Bulanan[[#This Row],[Akun Asal]],TabelCOA[],5,FALSE)=0,"",VLOOKUP(Agregasi_Bulanan[[#This Row],[Akun Asal]],TabelCOA[],5,FALSE))</f>
        <v>Kas</v>
      </c>
      <c r="N90" t="str">
        <f>IF(VLOOKUP(Agregasi_Bulanan[[#This Row],[Akun Asal]],TabelCOA[],6,FALSE)=0,"",VLOOKUP(Agregasi_Bulanan[[#This Row],[Akun Asal]],TabelCOA[],6,FALSE))</f>
        <v>Bank</v>
      </c>
      <c r="O90" t="str">
        <f>IF(VLOOKUP(Agregasi_Bulanan[[#This Row],[Akun Asal]],TabelCOA[],7,FALSE)=0,"",VLOOKUP(Agregasi_Bulanan[[#This Row],[Akun Asal]],TabelCOA[],7,FALSE))</f>
        <v>Tabungan</v>
      </c>
      <c r="P90" t="str">
        <f>IF(VLOOKUP(Agregasi_Bulanan[[#This Row],[Akun Asal]],TabelCOA[],8,FALSE)=0,"",VLOOKUP(Agregasi_Bulanan[[#This Row],[Akun Asal]],TabelCOA[],8,FALSE))</f>
        <v>Tabungan Bank-0002</v>
      </c>
      <c r="Q90" t="str">
        <f>IF(VLOOKUP(Agregasi_Bulanan[[#This Row],[Akun Asal]],TabelCOA[],9,FALSE)=0,"",VLOOKUP(Agregasi_Bulanan[[#This Row],[Akun Asal]],TabelCOA[],9,FALSE))</f>
        <v>Dana Darurat</v>
      </c>
    </row>
    <row r="91" spans="1:17" x14ac:dyDescent="0.4">
      <c r="A91" s="1">
        <v>45013</v>
      </c>
      <c r="B91" t="s">
        <v>93</v>
      </c>
      <c r="C91">
        <v>2200000</v>
      </c>
      <c r="D91">
        <v>2023</v>
      </c>
      <c r="E91">
        <v>1</v>
      </c>
      <c r="F91">
        <v>3</v>
      </c>
      <c r="G91">
        <v>13</v>
      </c>
      <c r="H91">
        <v>5</v>
      </c>
      <c r="I91">
        <v>28</v>
      </c>
      <c r="J91" t="s">
        <v>178</v>
      </c>
      <c r="K91" t="str">
        <f>IF(VLOOKUP(Agregasi_Bulanan[[#This Row],[Akun Asal]],TabelCOA[],3,FALSE)=0,"",VLOOKUP(Agregasi_Bulanan[[#This Row],[Akun Asal]],TabelCOA[],3,FALSE))</f>
        <v>Aset</v>
      </c>
      <c r="L91" t="str">
        <f>IF(VLOOKUP(Agregasi_Bulanan[[#This Row],[Akun Asal]],TabelCOA[],4,FALSE)=0,"",VLOOKUP(Agregasi_Bulanan[[#This Row],[Akun Asal]],TabelCOA[],4,FALSE))</f>
        <v>Aset Lancar</v>
      </c>
      <c r="M91" t="str">
        <f>IF(VLOOKUP(Agregasi_Bulanan[[#This Row],[Akun Asal]],TabelCOA[],5,FALSE)=0,"",VLOOKUP(Agregasi_Bulanan[[#This Row],[Akun Asal]],TabelCOA[],5,FALSE))</f>
        <v>Kas</v>
      </c>
      <c r="N91" t="str">
        <f>IF(VLOOKUP(Agregasi_Bulanan[[#This Row],[Akun Asal]],TabelCOA[],6,FALSE)=0,"",VLOOKUP(Agregasi_Bulanan[[#This Row],[Akun Asal]],TabelCOA[],6,FALSE))</f>
        <v>Kas Tunai</v>
      </c>
      <c r="O91" t="str">
        <f>IF(VLOOKUP(Agregasi_Bulanan[[#This Row],[Akun Asal]],TabelCOA[],7,FALSE)=0,"",VLOOKUP(Agregasi_Bulanan[[#This Row],[Akun Asal]],TabelCOA[],7,FALSE))</f>
        <v/>
      </c>
      <c r="P91" t="str">
        <f>IF(VLOOKUP(Agregasi_Bulanan[[#This Row],[Akun Asal]],TabelCOA[],8,FALSE)=0,"",VLOOKUP(Agregasi_Bulanan[[#This Row],[Akun Asal]],TabelCOA[],8,FALSE))</f>
        <v/>
      </c>
      <c r="Q91" t="str">
        <f>IF(VLOOKUP(Agregasi_Bulanan[[#This Row],[Akun Asal]],TabelCOA[],9,FALSE)=0,"",VLOOKUP(Agregasi_Bulanan[[#This Row],[Akun Asal]],TabelCOA[],9,FALSE))</f>
        <v>Dana Darurat</v>
      </c>
    </row>
    <row r="92" spans="1:17" x14ac:dyDescent="0.4">
      <c r="A92" s="1">
        <v>45015</v>
      </c>
      <c r="B92" t="s">
        <v>231</v>
      </c>
      <c r="C92">
        <v>8850000</v>
      </c>
      <c r="D92">
        <v>2023</v>
      </c>
      <c r="E92">
        <v>1</v>
      </c>
      <c r="F92">
        <v>3</v>
      </c>
      <c r="G92">
        <v>13</v>
      </c>
      <c r="H92">
        <v>5</v>
      </c>
      <c r="I92">
        <v>30</v>
      </c>
      <c r="J92" t="s">
        <v>178</v>
      </c>
      <c r="K92" t="str">
        <f>IF(VLOOKUP(Agregasi_Bulanan[[#This Row],[Akun Asal]],TabelCOA[],3,FALSE)=0,"",VLOOKUP(Agregasi_Bulanan[[#This Row],[Akun Asal]],TabelCOA[],3,FALSE))</f>
        <v>Aset</v>
      </c>
      <c r="L92" t="str">
        <f>IF(VLOOKUP(Agregasi_Bulanan[[#This Row],[Akun Asal]],TabelCOA[],4,FALSE)=0,"",VLOOKUP(Agregasi_Bulanan[[#This Row],[Akun Asal]],TabelCOA[],4,FALSE))</f>
        <v>Aset Lancar</v>
      </c>
      <c r="M92" t="str">
        <f>IF(VLOOKUP(Agregasi_Bulanan[[#This Row],[Akun Asal]],TabelCOA[],5,FALSE)=0,"",VLOOKUP(Agregasi_Bulanan[[#This Row],[Akun Asal]],TabelCOA[],5,FALSE))</f>
        <v>Kas</v>
      </c>
      <c r="N92" t="str">
        <f>IF(VLOOKUP(Agregasi_Bulanan[[#This Row],[Akun Asal]],TabelCOA[],6,FALSE)=0,"",VLOOKUP(Agregasi_Bulanan[[#This Row],[Akun Asal]],TabelCOA[],6,FALSE))</f>
        <v>Bank</v>
      </c>
      <c r="O92" t="str">
        <f>IF(VLOOKUP(Agregasi_Bulanan[[#This Row],[Akun Asal]],TabelCOA[],7,FALSE)=0,"",VLOOKUP(Agregasi_Bulanan[[#This Row],[Akun Asal]],TabelCOA[],7,FALSE))</f>
        <v>Giro</v>
      </c>
      <c r="P92" t="str">
        <f>IF(VLOOKUP(Agregasi_Bulanan[[#This Row],[Akun Asal]],TabelCOA[],8,FALSE)=0,"",VLOOKUP(Agregasi_Bulanan[[#This Row],[Akun Asal]],TabelCOA[],8,FALSE))</f>
        <v>Giro Bank-0009</v>
      </c>
      <c r="Q92" t="str">
        <f>IF(VLOOKUP(Agregasi_Bulanan[[#This Row],[Akun Asal]],TabelCOA[],9,FALSE)=0,"",VLOOKUP(Agregasi_Bulanan[[#This Row],[Akun Asal]],TabelCOA[],9,FALSE))</f>
        <v>Dana Darurat</v>
      </c>
    </row>
    <row r="93" spans="1:17" x14ac:dyDescent="0.4">
      <c r="A93" s="1">
        <v>45016</v>
      </c>
      <c r="B93" t="s">
        <v>386</v>
      </c>
      <c r="C93">
        <v>0</v>
      </c>
      <c r="D93">
        <v>2023</v>
      </c>
      <c r="E93">
        <v>1</v>
      </c>
      <c r="F93">
        <v>3</v>
      </c>
      <c r="G93">
        <v>13</v>
      </c>
      <c r="H93">
        <v>5</v>
      </c>
      <c r="I93">
        <v>31</v>
      </c>
      <c r="J93" t="s">
        <v>178</v>
      </c>
      <c r="K93" t="str">
        <f>IF(VLOOKUP(Agregasi_Bulanan[[#This Row],[Akun Asal]],TabelCOA[],3,FALSE)=0,"",VLOOKUP(Agregasi_Bulanan[[#This Row],[Akun Asal]],TabelCOA[],3,FALSE))</f>
        <v>Aset</v>
      </c>
      <c r="L93" t="str">
        <f>IF(VLOOKUP(Agregasi_Bulanan[[#This Row],[Akun Asal]],TabelCOA[],4,FALSE)=0,"",VLOOKUP(Agregasi_Bulanan[[#This Row],[Akun Asal]],TabelCOA[],4,FALSE))</f>
        <v>Aset Tidak Lancar</v>
      </c>
      <c r="M93" t="str">
        <f>IF(VLOOKUP(Agregasi_Bulanan[[#This Row],[Akun Asal]],TabelCOA[],5,FALSE)=0,"",VLOOKUP(Agregasi_Bulanan[[#This Row],[Akun Asal]],TabelCOA[],5,FALSE))</f>
        <v>Aset Tidak Lancar Lainnya</v>
      </c>
      <c r="N93" t="str">
        <f>IF(VLOOKUP(Agregasi_Bulanan[[#This Row],[Akun Asal]],TabelCOA[],6,FALSE)=0,"",VLOOKUP(Agregasi_Bulanan[[#This Row],[Akun Asal]],TabelCOA[],6,FALSE))</f>
        <v/>
      </c>
      <c r="O93" t="str">
        <f>IF(VLOOKUP(Agregasi_Bulanan[[#This Row],[Akun Asal]],TabelCOA[],7,FALSE)=0,"",VLOOKUP(Agregasi_Bulanan[[#This Row],[Akun Asal]],TabelCOA[],7,FALSE))</f>
        <v/>
      </c>
      <c r="P93" t="str">
        <f>IF(VLOOKUP(Agregasi_Bulanan[[#This Row],[Akun Asal]],TabelCOA[],8,FALSE)=0,"",VLOOKUP(Agregasi_Bulanan[[#This Row],[Akun Asal]],TabelCOA[],8,FALSE))</f>
        <v/>
      </c>
      <c r="Q93" t="str">
        <f>IF(VLOOKUP(Agregasi_Bulanan[[#This Row],[Akun Asal]],TabelCOA[],9,FALSE)=0,"",VLOOKUP(Agregasi_Bulanan[[#This Row],[Akun Asal]],TabelCOA[],9,FALSE))</f>
        <v>Bukan Dana</v>
      </c>
    </row>
    <row r="94" spans="1:17" x14ac:dyDescent="0.4">
      <c r="A94" s="1">
        <v>45016</v>
      </c>
      <c r="B94" t="s">
        <v>103</v>
      </c>
      <c r="C94">
        <v>0</v>
      </c>
      <c r="D94">
        <v>2023</v>
      </c>
      <c r="E94">
        <v>1</v>
      </c>
      <c r="F94">
        <v>3</v>
      </c>
      <c r="G94">
        <v>13</v>
      </c>
      <c r="H94">
        <v>5</v>
      </c>
      <c r="I94">
        <v>31</v>
      </c>
      <c r="J94" t="s">
        <v>178</v>
      </c>
      <c r="K94" t="str">
        <f>IF(VLOOKUP(Agregasi_Bulanan[[#This Row],[Akun Asal]],TabelCOA[],3,FALSE)=0,"",VLOOKUP(Agregasi_Bulanan[[#This Row],[Akun Asal]],TabelCOA[],3,FALSE))</f>
        <v>Aset</v>
      </c>
      <c r="L94" t="str">
        <f>IF(VLOOKUP(Agregasi_Bulanan[[#This Row],[Akun Asal]],TabelCOA[],4,FALSE)=0,"",VLOOKUP(Agregasi_Bulanan[[#This Row],[Akun Asal]],TabelCOA[],4,FALSE))</f>
        <v>Aset Lancar</v>
      </c>
      <c r="M94" t="str">
        <f>IF(VLOOKUP(Agregasi_Bulanan[[#This Row],[Akun Asal]],TabelCOA[],5,FALSE)=0,"",VLOOKUP(Agregasi_Bulanan[[#This Row],[Akun Asal]],TabelCOA[],5,FALSE))</f>
        <v>Investasi</v>
      </c>
      <c r="N94" t="str">
        <f>IF(VLOOKUP(Agregasi_Bulanan[[#This Row],[Akun Asal]],TabelCOA[],6,FALSE)=0,"",VLOOKUP(Agregasi_Bulanan[[#This Row],[Akun Asal]],TabelCOA[],6,FALSE))</f>
        <v>Investasi Deposito</v>
      </c>
      <c r="O94" t="str">
        <f>IF(VLOOKUP(Agregasi_Bulanan[[#This Row],[Akun Asal]],TabelCOA[],7,FALSE)=0,"",VLOOKUP(Agregasi_Bulanan[[#This Row],[Akun Asal]],TabelCOA[],7,FALSE))</f>
        <v/>
      </c>
      <c r="P94" t="str">
        <f>IF(VLOOKUP(Agregasi_Bulanan[[#This Row],[Akun Asal]],TabelCOA[],8,FALSE)=0,"",VLOOKUP(Agregasi_Bulanan[[#This Row],[Akun Asal]],TabelCOA[],8,FALSE))</f>
        <v/>
      </c>
      <c r="Q94" t="str">
        <f>IF(VLOOKUP(Agregasi_Bulanan[[#This Row],[Akun Asal]],TabelCOA[],9,FALSE)=0,"",VLOOKUP(Agregasi_Bulanan[[#This Row],[Akun Asal]],TabelCOA[],9,FALSE))</f>
        <v>Dana Investasi</v>
      </c>
    </row>
    <row r="95" spans="1:17" x14ac:dyDescent="0.4">
      <c r="A95" s="1">
        <v>45016</v>
      </c>
      <c r="B95" t="s">
        <v>188</v>
      </c>
      <c r="C95">
        <v>150000</v>
      </c>
      <c r="D95">
        <v>2023</v>
      </c>
      <c r="E95">
        <v>1</v>
      </c>
      <c r="F95">
        <v>3</v>
      </c>
      <c r="G95">
        <v>13</v>
      </c>
      <c r="H95">
        <v>5</v>
      </c>
      <c r="I95">
        <v>31</v>
      </c>
      <c r="J95" t="s">
        <v>178</v>
      </c>
      <c r="K95" t="str">
        <f>IF(VLOOKUP(Agregasi_Bulanan[[#This Row],[Akun Asal]],TabelCOA[],3,FALSE)=0,"",VLOOKUP(Agregasi_Bulanan[[#This Row],[Akun Asal]],TabelCOA[],3,FALSE))</f>
        <v>Aset</v>
      </c>
      <c r="L95" t="str">
        <f>IF(VLOOKUP(Agregasi_Bulanan[[#This Row],[Akun Asal]],TabelCOA[],4,FALSE)=0,"",VLOOKUP(Agregasi_Bulanan[[#This Row],[Akun Asal]],TabelCOA[],4,FALSE))</f>
        <v>Aset Tidak Lancar</v>
      </c>
      <c r="M95" t="str">
        <f>IF(VLOOKUP(Agregasi_Bulanan[[#This Row],[Akun Asal]],TabelCOA[],5,FALSE)=0,"",VLOOKUP(Agregasi_Bulanan[[#This Row],[Akun Asal]],TabelCOA[],5,FALSE))</f>
        <v>Dana Pensiun</v>
      </c>
      <c r="N95" t="str">
        <f>IF(VLOOKUP(Agregasi_Bulanan[[#This Row],[Akun Asal]],TabelCOA[],6,FALSE)=0,"",VLOOKUP(Agregasi_Bulanan[[#This Row],[Akun Asal]],TabelCOA[],6,FALSE))</f>
        <v>BPJS TK - JP</v>
      </c>
      <c r="O95" t="str">
        <f>IF(VLOOKUP(Agregasi_Bulanan[[#This Row],[Akun Asal]],TabelCOA[],7,FALSE)=0,"",VLOOKUP(Agregasi_Bulanan[[#This Row],[Akun Asal]],TabelCOA[],7,FALSE))</f>
        <v/>
      </c>
      <c r="P95" t="str">
        <f>IF(VLOOKUP(Agregasi_Bulanan[[#This Row],[Akun Asal]],TabelCOA[],8,FALSE)=0,"",VLOOKUP(Agregasi_Bulanan[[#This Row],[Akun Asal]],TabelCOA[],8,FALSE))</f>
        <v/>
      </c>
      <c r="Q95" t="str">
        <f>IF(VLOOKUP(Agregasi_Bulanan[[#This Row],[Akun Asal]],TabelCOA[],9,FALSE)=0,"",VLOOKUP(Agregasi_Bulanan[[#This Row],[Akun Asal]],TabelCOA[],9,FALSE))</f>
        <v>Dana Hari Tua</v>
      </c>
    </row>
    <row r="96" spans="1:17" x14ac:dyDescent="0.4">
      <c r="A96" s="1">
        <v>45016</v>
      </c>
      <c r="B96" t="s">
        <v>189</v>
      </c>
      <c r="C96">
        <v>900000</v>
      </c>
      <c r="D96">
        <v>2023</v>
      </c>
      <c r="E96">
        <v>1</v>
      </c>
      <c r="F96">
        <v>3</v>
      </c>
      <c r="G96">
        <v>13</v>
      </c>
      <c r="H96">
        <v>5</v>
      </c>
      <c r="I96">
        <v>31</v>
      </c>
      <c r="J96" t="s">
        <v>178</v>
      </c>
      <c r="K96" t="str">
        <f>IF(VLOOKUP(Agregasi_Bulanan[[#This Row],[Akun Asal]],TabelCOA[],3,FALSE)=0,"",VLOOKUP(Agregasi_Bulanan[[#This Row],[Akun Asal]],TabelCOA[],3,FALSE))</f>
        <v>Aset</v>
      </c>
      <c r="L96" t="str">
        <f>IF(VLOOKUP(Agregasi_Bulanan[[#This Row],[Akun Asal]],TabelCOA[],4,FALSE)=0,"",VLOOKUP(Agregasi_Bulanan[[#This Row],[Akun Asal]],TabelCOA[],4,FALSE))</f>
        <v>Aset Tidak Lancar</v>
      </c>
      <c r="M96" t="str">
        <f>IF(VLOOKUP(Agregasi_Bulanan[[#This Row],[Akun Asal]],TabelCOA[],5,FALSE)=0,"",VLOOKUP(Agregasi_Bulanan[[#This Row],[Akun Asal]],TabelCOA[],5,FALSE))</f>
        <v>Dana Pensiun</v>
      </c>
      <c r="N96" t="str">
        <f>IF(VLOOKUP(Agregasi_Bulanan[[#This Row],[Akun Asal]],TabelCOA[],6,FALSE)=0,"",VLOOKUP(Agregasi_Bulanan[[#This Row],[Akun Asal]],TabelCOA[],6,FALSE))</f>
        <v>BPJS TK - JHT</v>
      </c>
      <c r="O96" t="str">
        <f>IF(VLOOKUP(Agregasi_Bulanan[[#This Row],[Akun Asal]],TabelCOA[],7,FALSE)=0,"",VLOOKUP(Agregasi_Bulanan[[#This Row],[Akun Asal]],TabelCOA[],7,FALSE))</f>
        <v/>
      </c>
      <c r="P96" t="str">
        <f>IF(VLOOKUP(Agregasi_Bulanan[[#This Row],[Akun Asal]],TabelCOA[],8,FALSE)=0,"",VLOOKUP(Agregasi_Bulanan[[#This Row],[Akun Asal]],TabelCOA[],8,FALSE))</f>
        <v/>
      </c>
      <c r="Q96" t="str">
        <f>IF(VLOOKUP(Agregasi_Bulanan[[#This Row],[Akun Asal]],TabelCOA[],9,FALSE)=0,"",VLOOKUP(Agregasi_Bulanan[[#This Row],[Akun Asal]],TabelCOA[],9,FALSE))</f>
        <v>Dana Hari Tua</v>
      </c>
    </row>
    <row r="97" spans="1:17" x14ac:dyDescent="0.4">
      <c r="A97" s="1">
        <v>45016</v>
      </c>
      <c r="B97" t="s">
        <v>238</v>
      </c>
      <c r="C97">
        <v>-125000</v>
      </c>
      <c r="D97">
        <v>2023</v>
      </c>
      <c r="E97">
        <v>1</v>
      </c>
      <c r="F97">
        <v>3</v>
      </c>
      <c r="G97">
        <v>13</v>
      </c>
      <c r="H97">
        <v>5</v>
      </c>
      <c r="I97">
        <v>31</v>
      </c>
      <c r="J97" t="s">
        <v>178</v>
      </c>
      <c r="K97" t="str">
        <f>IF(VLOOKUP(Agregasi_Bulanan[[#This Row],[Akun Asal]],TabelCOA[],3,FALSE)=0,"",VLOOKUP(Agregasi_Bulanan[[#This Row],[Akun Asal]],TabelCOA[],3,FALSE))</f>
        <v>Liabilitas</v>
      </c>
      <c r="L97" t="str">
        <f>IF(VLOOKUP(Agregasi_Bulanan[[#This Row],[Akun Asal]],TabelCOA[],4,FALSE)=0,"",VLOOKUP(Agregasi_Bulanan[[#This Row],[Akun Asal]],TabelCOA[],4,FALSE))</f>
        <v>Liabilitas Lancar</v>
      </c>
      <c r="M97" t="str">
        <f>IF(VLOOKUP(Agregasi_Bulanan[[#This Row],[Akun Asal]],TabelCOA[],5,FALSE)=0,"",VLOOKUP(Agregasi_Bulanan[[#This Row],[Akun Asal]],TabelCOA[],5,FALSE))</f>
        <v>Kas Pihak Lain</v>
      </c>
      <c r="N97" t="str">
        <f>IF(VLOOKUP(Agregasi_Bulanan[[#This Row],[Akun Asal]],TabelCOA[],6,FALSE)=0,"",VLOOKUP(Agregasi_Bulanan[[#This Row],[Akun Asal]],TabelCOA[],6,FALSE))</f>
        <v>Kas RT</v>
      </c>
      <c r="O97" t="str">
        <f>IF(VLOOKUP(Agregasi_Bulanan[[#This Row],[Akun Asal]],TabelCOA[],7,FALSE)=0,"",VLOOKUP(Agregasi_Bulanan[[#This Row],[Akun Asal]],TabelCOA[],7,FALSE))</f>
        <v/>
      </c>
      <c r="P97" t="str">
        <f>IF(VLOOKUP(Agregasi_Bulanan[[#This Row],[Akun Asal]],TabelCOA[],8,FALSE)=0,"",VLOOKUP(Agregasi_Bulanan[[#This Row],[Akun Asal]],TabelCOA[],8,FALSE))</f>
        <v/>
      </c>
      <c r="Q97" t="str">
        <f>IF(VLOOKUP(Agregasi_Bulanan[[#This Row],[Akun Asal]],TabelCOA[],9,FALSE)=0,"",VLOOKUP(Agregasi_Bulanan[[#This Row],[Akun Asal]],TabelCOA[],9,FALSE))</f>
        <v>Dana Pihak Lain</v>
      </c>
    </row>
    <row r="98" spans="1:17" x14ac:dyDescent="0.4">
      <c r="A98" s="1">
        <v>45016</v>
      </c>
      <c r="B98" t="s">
        <v>240</v>
      </c>
      <c r="C98">
        <v>0</v>
      </c>
      <c r="D98">
        <v>2023</v>
      </c>
      <c r="E98">
        <v>1</v>
      </c>
      <c r="F98">
        <v>3</v>
      </c>
      <c r="G98">
        <v>13</v>
      </c>
      <c r="H98">
        <v>5</v>
      </c>
      <c r="I98">
        <v>31</v>
      </c>
      <c r="J98" t="s">
        <v>178</v>
      </c>
      <c r="K98" t="str">
        <f>IF(VLOOKUP(Agregasi_Bulanan[[#This Row],[Akun Asal]],TabelCOA[],3,FALSE)=0,"",VLOOKUP(Agregasi_Bulanan[[#This Row],[Akun Asal]],TabelCOA[],3,FALSE))</f>
        <v>Liabilitas</v>
      </c>
      <c r="L98" t="str">
        <f>IF(VLOOKUP(Agregasi_Bulanan[[#This Row],[Akun Asal]],TabelCOA[],4,FALSE)=0,"",VLOOKUP(Agregasi_Bulanan[[#This Row],[Akun Asal]],TabelCOA[],4,FALSE))</f>
        <v>Liabilitas Lancar</v>
      </c>
      <c r="M98" t="str">
        <f>IF(VLOOKUP(Agregasi_Bulanan[[#This Row],[Akun Asal]],TabelCOA[],5,FALSE)=0,"",VLOOKUP(Agregasi_Bulanan[[#This Row],[Akun Asal]],TabelCOA[],5,FALSE))</f>
        <v>Kas Pihak Lain</v>
      </c>
      <c r="N98" t="str">
        <f>IF(VLOOKUP(Agregasi_Bulanan[[#This Row],[Akun Asal]],TabelCOA[],6,FALSE)=0,"",VLOOKUP(Agregasi_Bulanan[[#This Row],[Akun Asal]],TabelCOA[],6,FALSE))</f>
        <v>Kas PKK</v>
      </c>
      <c r="O98" t="str">
        <f>IF(VLOOKUP(Agregasi_Bulanan[[#This Row],[Akun Asal]],TabelCOA[],7,FALSE)=0,"",VLOOKUP(Agregasi_Bulanan[[#This Row],[Akun Asal]],TabelCOA[],7,FALSE))</f>
        <v/>
      </c>
      <c r="P98" t="str">
        <f>IF(VLOOKUP(Agregasi_Bulanan[[#This Row],[Akun Asal]],TabelCOA[],8,FALSE)=0,"",VLOOKUP(Agregasi_Bulanan[[#This Row],[Akun Asal]],TabelCOA[],8,FALSE))</f>
        <v/>
      </c>
      <c r="Q98" t="str">
        <f>IF(VLOOKUP(Agregasi_Bulanan[[#This Row],[Akun Asal]],TabelCOA[],9,FALSE)=0,"",VLOOKUP(Agregasi_Bulanan[[#This Row],[Akun Asal]],TabelCOA[],9,FALSE))</f>
        <v>Dana Pihak Lain</v>
      </c>
    </row>
    <row r="99" spans="1:17" x14ac:dyDescent="0.4">
      <c r="A99" s="1">
        <v>45016</v>
      </c>
      <c r="B99" t="s">
        <v>106</v>
      </c>
      <c r="C99">
        <v>1000000</v>
      </c>
      <c r="D99">
        <v>2023</v>
      </c>
      <c r="E99">
        <v>1</v>
      </c>
      <c r="F99">
        <v>3</v>
      </c>
      <c r="G99">
        <v>13</v>
      </c>
      <c r="H99">
        <v>5</v>
      </c>
      <c r="I99">
        <v>31</v>
      </c>
      <c r="J99" t="s">
        <v>178</v>
      </c>
      <c r="K99" t="str">
        <f>IF(VLOOKUP(Agregasi_Bulanan[[#This Row],[Akun Asal]],TabelCOA[],3,FALSE)=0,"",VLOOKUP(Agregasi_Bulanan[[#This Row],[Akun Asal]],TabelCOA[],3,FALSE))</f>
        <v>Aset</v>
      </c>
      <c r="L99" t="str">
        <f>IF(VLOOKUP(Agregasi_Bulanan[[#This Row],[Akun Asal]],TabelCOA[],4,FALSE)=0,"",VLOOKUP(Agregasi_Bulanan[[#This Row],[Akun Asal]],TabelCOA[],4,FALSE))</f>
        <v>Aset Lancar</v>
      </c>
      <c r="M99" t="str">
        <f>IF(VLOOKUP(Agregasi_Bulanan[[#This Row],[Akun Asal]],TabelCOA[],5,FALSE)=0,"",VLOOKUP(Agregasi_Bulanan[[#This Row],[Akun Asal]],TabelCOA[],5,FALSE))</f>
        <v>Emas</v>
      </c>
      <c r="N99" t="str">
        <f>IF(VLOOKUP(Agregasi_Bulanan[[#This Row],[Akun Asal]],TabelCOA[],6,FALSE)=0,"",VLOOKUP(Agregasi_Bulanan[[#This Row],[Akun Asal]],TabelCOA[],6,FALSE))</f>
        <v/>
      </c>
      <c r="O99" t="str">
        <f>IF(VLOOKUP(Agregasi_Bulanan[[#This Row],[Akun Asal]],TabelCOA[],7,FALSE)=0,"",VLOOKUP(Agregasi_Bulanan[[#This Row],[Akun Asal]],TabelCOA[],7,FALSE))</f>
        <v/>
      </c>
      <c r="P99" t="str">
        <f>IF(VLOOKUP(Agregasi_Bulanan[[#This Row],[Akun Asal]],TabelCOA[],8,FALSE)=0,"",VLOOKUP(Agregasi_Bulanan[[#This Row],[Akun Asal]],TabelCOA[],8,FALSE))</f>
        <v/>
      </c>
      <c r="Q99" t="str">
        <f>IF(VLOOKUP(Agregasi_Bulanan[[#This Row],[Akun Asal]],TabelCOA[],9,FALSE)=0,"",VLOOKUP(Agregasi_Bulanan[[#This Row],[Akun Asal]],TabelCOA[],9,FALSE))</f>
        <v>Dana Darurat</v>
      </c>
    </row>
    <row r="100" spans="1:17" x14ac:dyDescent="0.4">
      <c r="A100" s="1">
        <v>45016</v>
      </c>
      <c r="B100" t="s">
        <v>232</v>
      </c>
      <c r="C100">
        <v>1200000</v>
      </c>
      <c r="D100">
        <v>2023</v>
      </c>
      <c r="E100">
        <v>1</v>
      </c>
      <c r="F100">
        <v>3</v>
      </c>
      <c r="G100">
        <v>13</v>
      </c>
      <c r="H100">
        <v>5</v>
      </c>
      <c r="I100">
        <v>31</v>
      </c>
      <c r="J100" t="s">
        <v>178</v>
      </c>
      <c r="K100" t="str">
        <f>IF(VLOOKUP(Agregasi_Bulanan[[#This Row],[Akun Asal]],TabelCOA[],3,FALSE)=0,"",VLOOKUP(Agregasi_Bulanan[[#This Row],[Akun Asal]],TabelCOA[],3,FALSE))</f>
        <v>Aset</v>
      </c>
      <c r="L100" t="str">
        <f>IF(VLOOKUP(Agregasi_Bulanan[[#This Row],[Akun Asal]],TabelCOA[],4,FALSE)=0,"",VLOOKUP(Agregasi_Bulanan[[#This Row],[Akun Asal]],TabelCOA[],4,FALSE))</f>
        <v>Aset Tidak Lancar</v>
      </c>
      <c r="M100" t="str">
        <f>IF(VLOOKUP(Agregasi_Bulanan[[#This Row],[Akun Asal]],TabelCOA[],5,FALSE)=0,"",VLOOKUP(Agregasi_Bulanan[[#This Row],[Akun Asal]],TabelCOA[],5,FALSE))</f>
        <v>Dana Pensiun</v>
      </c>
      <c r="N100" t="str">
        <f>IF(VLOOKUP(Agregasi_Bulanan[[#This Row],[Akun Asal]],TabelCOA[],6,FALSE)=0,"",VLOOKUP(Agregasi_Bulanan[[#This Row],[Akun Asal]],TabelCOA[],6,FALSE))</f>
        <v>DPLK Bank-0010</v>
      </c>
      <c r="O100" t="str">
        <f>IF(VLOOKUP(Agregasi_Bulanan[[#This Row],[Akun Asal]],TabelCOA[],7,FALSE)=0,"",VLOOKUP(Agregasi_Bulanan[[#This Row],[Akun Asal]],TabelCOA[],7,FALSE))</f>
        <v/>
      </c>
      <c r="P100" t="str">
        <f>IF(VLOOKUP(Agregasi_Bulanan[[#This Row],[Akun Asal]],TabelCOA[],8,FALSE)=0,"",VLOOKUP(Agregasi_Bulanan[[#This Row],[Akun Asal]],TabelCOA[],8,FALSE))</f>
        <v/>
      </c>
      <c r="Q100" t="str">
        <f>IF(VLOOKUP(Agregasi_Bulanan[[#This Row],[Akun Asal]],TabelCOA[],9,FALSE)=0,"",VLOOKUP(Agregasi_Bulanan[[#This Row],[Akun Asal]],TabelCOA[],9,FALSE))</f>
        <v>Dana Hari Tua</v>
      </c>
    </row>
    <row r="101" spans="1:17" x14ac:dyDescent="0.4">
      <c r="A101" s="1">
        <v>45016</v>
      </c>
      <c r="B101" t="s">
        <v>98</v>
      </c>
      <c r="C101">
        <v>0</v>
      </c>
      <c r="D101">
        <v>2023</v>
      </c>
      <c r="E101">
        <v>1</v>
      </c>
      <c r="F101">
        <v>3</v>
      </c>
      <c r="G101">
        <v>13</v>
      </c>
      <c r="H101">
        <v>5</v>
      </c>
      <c r="I101">
        <v>31</v>
      </c>
      <c r="J101" t="s">
        <v>178</v>
      </c>
      <c r="K101" t="str">
        <f>IF(VLOOKUP(Agregasi_Bulanan[[#This Row],[Akun Asal]],TabelCOA[],3,FALSE)=0,"",VLOOKUP(Agregasi_Bulanan[[#This Row],[Akun Asal]],TabelCOA[],3,FALSE))</f>
        <v>Aset</v>
      </c>
      <c r="L101" t="str">
        <f>IF(VLOOKUP(Agregasi_Bulanan[[#This Row],[Akun Asal]],TabelCOA[],4,FALSE)=0,"",VLOOKUP(Agregasi_Bulanan[[#This Row],[Akun Asal]],TabelCOA[],4,FALSE))</f>
        <v>Aset Lancar</v>
      </c>
      <c r="M101" t="str">
        <f>IF(VLOOKUP(Agregasi_Bulanan[[#This Row],[Akun Asal]],TabelCOA[],5,FALSE)=0,"",VLOOKUP(Agregasi_Bulanan[[#This Row],[Akun Asal]],TabelCOA[],5,FALSE))</f>
        <v>Investasi</v>
      </c>
      <c r="N101" t="str">
        <f>IF(VLOOKUP(Agregasi_Bulanan[[#This Row],[Akun Asal]],TabelCOA[],6,FALSE)=0,"",VLOOKUP(Agregasi_Bulanan[[#This Row],[Akun Asal]],TabelCOA[],6,FALSE))</f>
        <v>Investasi Reksadana</v>
      </c>
      <c r="O101" t="str">
        <f>IF(VLOOKUP(Agregasi_Bulanan[[#This Row],[Akun Asal]],TabelCOA[],7,FALSE)=0,"",VLOOKUP(Agregasi_Bulanan[[#This Row],[Akun Asal]],TabelCOA[],7,FALSE))</f>
        <v>Investasi RDPT</v>
      </c>
      <c r="P101" t="str">
        <f>IF(VLOOKUP(Agregasi_Bulanan[[#This Row],[Akun Asal]],TabelCOA[],8,FALSE)=0,"",VLOOKUP(Agregasi_Bulanan[[#This Row],[Akun Asal]],TabelCOA[],8,FALSE))</f>
        <v/>
      </c>
      <c r="Q101" t="str">
        <f>IF(VLOOKUP(Agregasi_Bulanan[[#This Row],[Akun Asal]],TabelCOA[],9,FALSE)=0,"",VLOOKUP(Agregasi_Bulanan[[#This Row],[Akun Asal]],TabelCOA[],9,FALSE))</f>
        <v>Dana Investasi</v>
      </c>
    </row>
    <row r="102" spans="1:17" x14ac:dyDescent="0.4">
      <c r="A102" s="1">
        <v>45016</v>
      </c>
      <c r="B102" t="s">
        <v>101</v>
      </c>
      <c r="C102">
        <v>0</v>
      </c>
      <c r="D102">
        <v>2023</v>
      </c>
      <c r="E102">
        <v>1</v>
      </c>
      <c r="F102">
        <v>3</v>
      </c>
      <c r="G102">
        <v>13</v>
      </c>
      <c r="H102">
        <v>5</v>
      </c>
      <c r="I102">
        <v>31</v>
      </c>
      <c r="J102" t="s">
        <v>178</v>
      </c>
      <c r="K102" t="str">
        <f>IF(VLOOKUP(Agregasi_Bulanan[[#This Row],[Akun Asal]],TabelCOA[],3,FALSE)=0,"",VLOOKUP(Agregasi_Bulanan[[#This Row],[Akun Asal]],TabelCOA[],3,FALSE))</f>
        <v>Aset</v>
      </c>
      <c r="L102" t="str">
        <f>IF(VLOOKUP(Agregasi_Bulanan[[#This Row],[Akun Asal]],TabelCOA[],4,FALSE)=0,"",VLOOKUP(Agregasi_Bulanan[[#This Row],[Akun Asal]],TabelCOA[],4,FALSE))</f>
        <v>Aset Lancar</v>
      </c>
      <c r="M102" t="str">
        <f>IF(VLOOKUP(Agregasi_Bulanan[[#This Row],[Akun Asal]],TabelCOA[],5,FALSE)=0,"",VLOOKUP(Agregasi_Bulanan[[#This Row],[Akun Asal]],TabelCOA[],5,FALSE))</f>
        <v>Investasi</v>
      </c>
      <c r="N102" t="str">
        <f>IF(VLOOKUP(Agregasi_Bulanan[[#This Row],[Akun Asal]],TabelCOA[],6,FALSE)=0,"",VLOOKUP(Agregasi_Bulanan[[#This Row],[Akun Asal]],TabelCOA[],6,FALSE))</f>
        <v>Investasi Reksadana</v>
      </c>
      <c r="O102" t="str">
        <f>IF(VLOOKUP(Agregasi_Bulanan[[#This Row],[Akun Asal]],TabelCOA[],7,FALSE)=0,"",VLOOKUP(Agregasi_Bulanan[[#This Row],[Akun Asal]],TabelCOA[],7,FALSE))</f>
        <v>Investasi RDC</v>
      </c>
      <c r="P102" t="str">
        <f>IF(VLOOKUP(Agregasi_Bulanan[[#This Row],[Akun Asal]],TabelCOA[],8,FALSE)=0,"",VLOOKUP(Agregasi_Bulanan[[#This Row],[Akun Asal]],TabelCOA[],8,FALSE))</f>
        <v/>
      </c>
      <c r="Q102" t="str">
        <f>IF(VLOOKUP(Agregasi_Bulanan[[#This Row],[Akun Asal]],TabelCOA[],9,FALSE)=0,"",VLOOKUP(Agregasi_Bulanan[[#This Row],[Akun Asal]],TabelCOA[],9,FALSE))</f>
        <v>Dana Investasi</v>
      </c>
    </row>
    <row r="103" spans="1:17" x14ac:dyDescent="0.4">
      <c r="A103" s="1">
        <v>45016</v>
      </c>
      <c r="B103" t="s">
        <v>223</v>
      </c>
      <c r="C103">
        <v>3052671</v>
      </c>
      <c r="D103">
        <v>2023</v>
      </c>
      <c r="E103">
        <v>1</v>
      </c>
      <c r="F103">
        <v>3</v>
      </c>
      <c r="G103">
        <v>13</v>
      </c>
      <c r="H103">
        <v>5</v>
      </c>
      <c r="I103">
        <v>31</v>
      </c>
      <c r="J103" t="s">
        <v>178</v>
      </c>
      <c r="K103" t="str">
        <f>IF(VLOOKUP(Agregasi_Bulanan[[#This Row],[Akun Asal]],TabelCOA[],3,FALSE)=0,"",VLOOKUP(Agregasi_Bulanan[[#This Row],[Akun Asal]],TabelCOA[],3,FALSE))</f>
        <v>Aset</v>
      </c>
      <c r="L103" t="str">
        <f>IF(VLOOKUP(Agregasi_Bulanan[[#This Row],[Akun Asal]],TabelCOA[],4,FALSE)=0,"",VLOOKUP(Agregasi_Bulanan[[#This Row],[Akun Asal]],TabelCOA[],4,FALSE))</f>
        <v>Aset Lancar</v>
      </c>
      <c r="M103" t="str">
        <f>IF(VLOOKUP(Agregasi_Bulanan[[#This Row],[Akun Asal]],TabelCOA[],5,FALSE)=0,"",VLOOKUP(Agregasi_Bulanan[[#This Row],[Akun Asal]],TabelCOA[],5,FALSE))</f>
        <v>Kas</v>
      </c>
      <c r="N103" t="str">
        <f>IF(VLOOKUP(Agregasi_Bulanan[[#This Row],[Akun Asal]],TabelCOA[],6,FALSE)=0,"",VLOOKUP(Agregasi_Bulanan[[#This Row],[Akun Asal]],TabelCOA[],6,FALSE))</f>
        <v>Bank</v>
      </c>
      <c r="O103" t="str">
        <f>IF(VLOOKUP(Agregasi_Bulanan[[#This Row],[Akun Asal]],TabelCOA[],7,FALSE)=0,"",VLOOKUP(Agregasi_Bulanan[[#This Row],[Akun Asal]],TabelCOA[],7,FALSE))</f>
        <v>Tabungan</v>
      </c>
      <c r="P103" t="str">
        <f>IF(VLOOKUP(Agregasi_Bulanan[[#This Row],[Akun Asal]],TabelCOA[],8,FALSE)=0,"",VLOOKUP(Agregasi_Bulanan[[#This Row],[Akun Asal]],TabelCOA[],8,FALSE))</f>
        <v>Tabungan Bank-0001</v>
      </c>
      <c r="Q103" t="str">
        <f>IF(VLOOKUP(Agregasi_Bulanan[[#This Row],[Akun Asal]],TabelCOA[],9,FALSE)=0,"",VLOOKUP(Agregasi_Bulanan[[#This Row],[Akun Asal]],TabelCOA[],9,FALSE))</f>
        <v>Dana Operasional</v>
      </c>
    </row>
    <row r="104" spans="1:17" x14ac:dyDescent="0.4">
      <c r="A104" s="1">
        <v>45016</v>
      </c>
      <c r="B104" t="s">
        <v>100</v>
      </c>
      <c r="C104">
        <v>0</v>
      </c>
      <c r="D104">
        <v>2023</v>
      </c>
      <c r="E104">
        <v>1</v>
      </c>
      <c r="F104">
        <v>3</v>
      </c>
      <c r="G104">
        <v>13</v>
      </c>
      <c r="H104">
        <v>5</v>
      </c>
      <c r="I104">
        <v>31</v>
      </c>
      <c r="J104" t="s">
        <v>178</v>
      </c>
      <c r="K104" t="str">
        <f>IF(VLOOKUP(Agregasi_Bulanan[[#This Row],[Akun Asal]],TabelCOA[],3,FALSE)=0,"",VLOOKUP(Agregasi_Bulanan[[#This Row],[Akun Asal]],TabelCOA[],3,FALSE))</f>
        <v>Aset</v>
      </c>
      <c r="L104" t="str">
        <f>IF(VLOOKUP(Agregasi_Bulanan[[#This Row],[Akun Asal]],TabelCOA[],4,FALSE)=0,"",VLOOKUP(Agregasi_Bulanan[[#This Row],[Akun Asal]],TabelCOA[],4,FALSE))</f>
        <v>Aset Lancar</v>
      </c>
      <c r="M104" t="str">
        <f>IF(VLOOKUP(Agregasi_Bulanan[[#This Row],[Akun Asal]],TabelCOA[],5,FALSE)=0,"",VLOOKUP(Agregasi_Bulanan[[#This Row],[Akun Asal]],TabelCOA[],5,FALSE))</f>
        <v>Investasi</v>
      </c>
      <c r="N104" t="str">
        <f>IF(VLOOKUP(Agregasi_Bulanan[[#This Row],[Akun Asal]],TabelCOA[],6,FALSE)=0,"",VLOOKUP(Agregasi_Bulanan[[#This Row],[Akun Asal]],TabelCOA[],6,FALSE))</f>
        <v>Investasi Reksadana</v>
      </c>
      <c r="O104" t="str">
        <f>IF(VLOOKUP(Agregasi_Bulanan[[#This Row],[Akun Asal]],TabelCOA[],7,FALSE)=0,"",VLOOKUP(Agregasi_Bulanan[[#This Row],[Akun Asal]],TabelCOA[],7,FALSE))</f>
        <v>Investasi RDPU</v>
      </c>
      <c r="P104" t="str">
        <f>IF(VLOOKUP(Agregasi_Bulanan[[#This Row],[Akun Asal]],TabelCOA[],8,FALSE)=0,"",VLOOKUP(Agregasi_Bulanan[[#This Row],[Akun Asal]],TabelCOA[],8,FALSE))</f>
        <v/>
      </c>
      <c r="Q104" t="str">
        <f>IF(VLOOKUP(Agregasi_Bulanan[[#This Row],[Akun Asal]],TabelCOA[],9,FALSE)=0,"",VLOOKUP(Agregasi_Bulanan[[#This Row],[Akun Asal]],TabelCOA[],9,FALSE))</f>
        <v>Dana Darurat</v>
      </c>
    </row>
    <row r="105" spans="1:17" x14ac:dyDescent="0.4">
      <c r="A105" s="1">
        <v>45016</v>
      </c>
      <c r="B105" t="s">
        <v>102</v>
      </c>
      <c r="C105">
        <v>0</v>
      </c>
      <c r="D105">
        <v>2023</v>
      </c>
      <c r="E105">
        <v>1</v>
      </c>
      <c r="F105">
        <v>3</v>
      </c>
      <c r="G105">
        <v>13</v>
      </c>
      <c r="H105">
        <v>5</v>
      </c>
      <c r="I105">
        <v>31</v>
      </c>
      <c r="J105" t="s">
        <v>178</v>
      </c>
      <c r="K105" t="str">
        <f>IF(VLOOKUP(Agregasi_Bulanan[[#This Row],[Akun Asal]],TabelCOA[],3,FALSE)=0,"",VLOOKUP(Agregasi_Bulanan[[#This Row],[Akun Asal]],TabelCOA[],3,FALSE))</f>
        <v>Aset</v>
      </c>
      <c r="L105" t="str">
        <f>IF(VLOOKUP(Agregasi_Bulanan[[#This Row],[Akun Asal]],TabelCOA[],4,FALSE)=0,"",VLOOKUP(Agregasi_Bulanan[[#This Row],[Akun Asal]],TabelCOA[],4,FALSE))</f>
        <v>Aset Lancar</v>
      </c>
      <c r="M105" t="str">
        <f>IF(VLOOKUP(Agregasi_Bulanan[[#This Row],[Akun Asal]],TabelCOA[],5,FALSE)=0,"",VLOOKUP(Agregasi_Bulanan[[#This Row],[Akun Asal]],TabelCOA[],5,FALSE))</f>
        <v>Investasi</v>
      </c>
      <c r="N105" t="str">
        <f>IF(VLOOKUP(Agregasi_Bulanan[[#This Row],[Akun Asal]],TabelCOA[],6,FALSE)=0,"",VLOOKUP(Agregasi_Bulanan[[#This Row],[Akun Asal]],TabelCOA[],6,FALSE))</f>
        <v>Investasi Reksadana</v>
      </c>
      <c r="O105" t="str">
        <f>IF(VLOOKUP(Agregasi_Bulanan[[#This Row],[Akun Asal]],TabelCOA[],7,FALSE)=0,"",VLOOKUP(Agregasi_Bulanan[[#This Row],[Akun Asal]],TabelCOA[],7,FALSE))</f>
        <v>Investasi RDS</v>
      </c>
      <c r="P105" t="str">
        <f>IF(VLOOKUP(Agregasi_Bulanan[[#This Row],[Akun Asal]],TabelCOA[],8,FALSE)=0,"",VLOOKUP(Agregasi_Bulanan[[#This Row],[Akun Asal]],TabelCOA[],8,FALSE))</f>
        <v/>
      </c>
      <c r="Q105" t="str">
        <f>IF(VLOOKUP(Agregasi_Bulanan[[#This Row],[Akun Asal]],TabelCOA[],9,FALSE)=0,"",VLOOKUP(Agregasi_Bulanan[[#This Row],[Akun Asal]],TabelCOA[],9,FALSE))</f>
        <v>Dana Investasi</v>
      </c>
    </row>
    <row r="106" spans="1:17" x14ac:dyDescent="0.4">
      <c r="A106" s="1">
        <v>45016</v>
      </c>
      <c r="B106" t="s">
        <v>105</v>
      </c>
      <c r="C106">
        <v>1000000</v>
      </c>
      <c r="D106">
        <v>2023</v>
      </c>
      <c r="E106">
        <v>1</v>
      </c>
      <c r="F106">
        <v>3</v>
      </c>
      <c r="G106">
        <v>13</v>
      </c>
      <c r="H106">
        <v>5</v>
      </c>
      <c r="I106">
        <v>31</v>
      </c>
      <c r="J106" t="s">
        <v>178</v>
      </c>
      <c r="K106" t="str">
        <f>IF(VLOOKUP(Agregasi_Bulanan[[#This Row],[Akun Asal]],TabelCOA[],3,FALSE)=0,"",VLOOKUP(Agregasi_Bulanan[[#This Row],[Akun Asal]],TabelCOA[],3,FALSE))</f>
        <v>Aset</v>
      </c>
      <c r="L106" t="str">
        <f>IF(VLOOKUP(Agregasi_Bulanan[[#This Row],[Akun Asal]],TabelCOA[],4,FALSE)=0,"",VLOOKUP(Agregasi_Bulanan[[#This Row],[Akun Asal]],TabelCOA[],4,FALSE))</f>
        <v>Aset Lancar</v>
      </c>
      <c r="M106" t="str">
        <f>IF(VLOOKUP(Agregasi_Bulanan[[#This Row],[Akun Asal]],TabelCOA[],5,FALSE)=0,"",VLOOKUP(Agregasi_Bulanan[[#This Row],[Akun Asal]],TabelCOA[],5,FALSE))</f>
        <v>Investasi</v>
      </c>
      <c r="N106" t="str">
        <f>IF(VLOOKUP(Agregasi_Bulanan[[#This Row],[Akun Asal]],TabelCOA[],6,FALSE)=0,"",VLOOKUP(Agregasi_Bulanan[[#This Row],[Akun Asal]],TabelCOA[],6,FALSE))</f>
        <v>Investasi P2P Lending</v>
      </c>
      <c r="O106" t="str">
        <f>IF(VLOOKUP(Agregasi_Bulanan[[#This Row],[Akun Asal]],TabelCOA[],7,FALSE)=0,"",VLOOKUP(Agregasi_Bulanan[[#This Row],[Akun Asal]],TabelCOA[],7,FALSE))</f>
        <v/>
      </c>
      <c r="P106" t="str">
        <f>IF(VLOOKUP(Agregasi_Bulanan[[#This Row],[Akun Asal]],TabelCOA[],8,FALSE)=0,"",VLOOKUP(Agregasi_Bulanan[[#This Row],[Akun Asal]],TabelCOA[],8,FALSE))</f>
        <v/>
      </c>
      <c r="Q106" t="str">
        <f>IF(VLOOKUP(Agregasi_Bulanan[[#This Row],[Akun Asal]],TabelCOA[],9,FALSE)=0,"",VLOOKUP(Agregasi_Bulanan[[#This Row],[Akun Asal]],TabelCOA[],9,FALSE))</f>
        <v>Dana Darurat</v>
      </c>
    </row>
    <row r="107" spans="1:17" x14ac:dyDescent="0.4">
      <c r="A107" s="1">
        <v>45016</v>
      </c>
      <c r="B107" t="s">
        <v>97</v>
      </c>
      <c r="C107">
        <v>0</v>
      </c>
      <c r="D107">
        <v>2023</v>
      </c>
      <c r="E107">
        <v>1</v>
      </c>
      <c r="F107">
        <v>3</v>
      </c>
      <c r="G107">
        <v>13</v>
      </c>
      <c r="H107">
        <v>5</v>
      </c>
      <c r="I107">
        <v>31</v>
      </c>
      <c r="J107" t="s">
        <v>178</v>
      </c>
      <c r="K107" t="str">
        <f>IF(VLOOKUP(Agregasi_Bulanan[[#This Row],[Akun Asal]],TabelCOA[],3,FALSE)=0,"",VLOOKUP(Agregasi_Bulanan[[#This Row],[Akun Asal]],TabelCOA[],3,FALSE))</f>
        <v>Aset</v>
      </c>
      <c r="L107" t="str">
        <f>IF(VLOOKUP(Agregasi_Bulanan[[#This Row],[Akun Asal]],TabelCOA[],4,FALSE)=0,"",VLOOKUP(Agregasi_Bulanan[[#This Row],[Akun Asal]],TabelCOA[],4,FALSE))</f>
        <v>Aset Lancar</v>
      </c>
      <c r="M107" t="str">
        <f>IF(VLOOKUP(Agregasi_Bulanan[[#This Row],[Akun Asal]],TabelCOA[],5,FALSE)=0,"",VLOOKUP(Agregasi_Bulanan[[#This Row],[Akun Asal]],TabelCOA[],5,FALSE))</f>
        <v>Investasi</v>
      </c>
      <c r="N107" t="str">
        <f>IF(VLOOKUP(Agregasi_Bulanan[[#This Row],[Akun Asal]],TabelCOA[],6,FALSE)=0,"",VLOOKUP(Agregasi_Bulanan[[#This Row],[Akun Asal]],TabelCOA[],6,FALSE))</f>
        <v>Investasi Sukuk</v>
      </c>
      <c r="O107" t="str">
        <f>IF(VLOOKUP(Agregasi_Bulanan[[#This Row],[Akun Asal]],TabelCOA[],7,FALSE)=0,"",VLOOKUP(Agregasi_Bulanan[[#This Row],[Akun Asal]],TabelCOA[],7,FALSE))</f>
        <v>Investasi Sukuk Ritel</v>
      </c>
      <c r="P107" t="str">
        <f>IF(VLOOKUP(Agregasi_Bulanan[[#This Row],[Akun Asal]],TabelCOA[],8,FALSE)=0,"",VLOOKUP(Agregasi_Bulanan[[#This Row],[Akun Asal]],TabelCOA[],8,FALSE))</f>
        <v/>
      </c>
      <c r="Q107" t="str">
        <f>IF(VLOOKUP(Agregasi_Bulanan[[#This Row],[Akun Asal]],TabelCOA[],9,FALSE)=0,"",VLOOKUP(Agregasi_Bulanan[[#This Row],[Akun Asal]],TabelCOA[],9,FALSE))</f>
        <v>Dana Investasi</v>
      </c>
    </row>
    <row r="108" spans="1:17" x14ac:dyDescent="0.4">
      <c r="A108" s="1">
        <v>45016</v>
      </c>
      <c r="B108" t="s">
        <v>104</v>
      </c>
      <c r="C108">
        <v>0</v>
      </c>
      <c r="D108">
        <v>2023</v>
      </c>
      <c r="E108">
        <v>1</v>
      </c>
      <c r="F108">
        <v>3</v>
      </c>
      <c r="G108">
        <v>13</v>
      </c>
      <c r="H108">
        <v>5</v>
      </c>
      <c r="I108">
        <v>31</v>
      </c>
      <c r="J108" t="s">
        <v>178</v>
      </c>
      <c r="K108" t="str">
        <f>IF(VLOOKUP(Agregasi_Bulanan[[#This Row],[Akun Asal]],TabelCOA[],3,FALSE)=0,"",VLOOKUP(Agregasi_Bulanan[[#This Row],[Akun Asal]],TabelCOA[],3,FALSE))</f>
        <v>Aset</v>
      </c>
      <c r="L108" t="str">
        <f>IF(VLOOKUP(Agregasi_Bulanan[[#This Row],[Akun Asal]],TabelCOA[],4,FALSE)=0,"",VLOOKUP(Agregasi_Bulanan[[#This Row],[Akun Asal]],TabelCOA[],4,FALSE))</f>
        <v>Aset Lancar</v>
      </c>
      <c r="M108" t="str">
        <f>IF(VLOOKUP(Agregasi_Bulanan[[#This Row],[Akun Asal]],TabelCOA[],5,FALSE)=0,"",VLOOKUP(Agregasi_Bulanan[[#This Row],[Akun Asal]],TabelCOA[],5,FALSE))</f>
        <v>Investasi</v>
      </c>
      <c r="N108" t="str">
        <f>IF(VLOOKUP(Agregasi_Bulanan[[#This Row],[Akun Asal]],TabelCOA[],6,FALSE)=0,"",VLOOKUP(Agregasi_Bulanan[[#This Row],[Akun Asal]],TabelCOA[],6,FALSE))</f>
        <v>Investasi Saham</v>
      </c>
      <c r="O108" t="str">
        <f>IF(VLOOKUP(Agregasi_Bulanan[[#This Row],[Akun Asal]],TabelCOA[],7,FALSE)=0,"",VLOOKUP(Agregasi_Bulanan[[#This Row],[Akun Asal]],TabelCOA[],7,FALSE))</f>
        <v/>
      </c>
      <c r="P108" t="str">
        <f>IF(VLOOKUP(Agregasi_Bulanan[[#This Row],[Akun Asal]],TabelCOA[],8,FALSE)=0,"",VLOOKUP(Agregasi_Bulanan[[#This Row],[Akun Asal]],TabelCOA[],8,FALSE))</f>
        <v/>
      </c>
      <c r="Q108" t="str">
        <f>IF(VLOOKUP(Agregasi_Bulanan[[#This Row],[Akun Asal]],TabelCOA[],9,FALSE)=0,"",VLOOKUP(Agregasi_Bulanan[[#This Row],[Akun Asal]],TabelCOA[],9,FALSE))</f>
        <v>Dana Investasi</v>
      </c>
    </row>
    <row r="109" spans="1:17" x14ac:dyDescent="0.4">
      <c r="A109" s="1">
        <v>45016</v>
      </c>
      <c r="B109" t="s">
        <v>237</v>
      </c>
      <c r="C109">
        <v>-5000</v>
      </c>
      <c r="D109">
        <v>2023</v>
      </c>
      <c r="E109">
        <v>1</v>
      </c>
      <c r="F109">
        <v>3</v>
      </c>
      <c r="G109">
        <v>13</v>
      </c>
      <c r="H109">
        <v>5</v>
      </c>
      <c r="I109">
        <v>31</v>
      </c>
      <c r="J109" t="s">
        <v>178</v>
      </c>
      <c r="K109" t="str">
        <f>IF(VLOOKUP(Agregasi_Bulanan[[#This Row],[Akun Asal]],TabelCOA[],3,FALSE)=0,"",VLOOKUP(Agregasi_Bulanan[[#This Row],[Akun Asal]],TabelCOA[],3,FALSE))</f>
        <v>Liabilitas</v>
      </c>
      <c r="L109" t="str">
        <f>IF(VLOOKUP(Agregasi_Bulanan[[#This Row],[Akun Asal]],TabelCOA[],4,FALSE)=0,"",VLOOKUP(Agregasi_Bulanan[[#This Row],[Akun Asal]],TabelCOA[],4,FALSE))</f>
        <v>Liabilitas Lancar</v>
      </c>
      <c r="M109" t="str">
        <f>IF(VLOOKUP(Agregasi_Bulanan[[#This Row],[Akun Asal]],TabelCOA[],5,FALSE)=0,"",VLOOKUP(Agregasi_Bulanan[[#This Row],[Akun Asal]],TabelCOA[],5,FALSE))</f>
        <v>Utang</v>
      </c>
      <c r="N109" t="str">
        <f>IF(VLOOKUP(Agregasi_Bulanan[[#This Row],[Akun Asal]],TabelCOA[],6,FALSE)=0,"",VLOOKUP(Agregasi_Bulanan[[#This Row],[Akun Asal]],TabelCOA[],6,FALSE))</f>
        <v>Utang Kartu Kredit</v>
      </c>
      <c r="O109" t="str">
        <f>IF(VLOOKUP(Agregasi_Bulanan[[#This Row],[Akun Asal]],TabelCOA[],7,FALSE)=0,"",VLOOKUP(Agregasi_Bulanan[[#This Row],[Akun Asal]],TabelCOA[],7,FALSE))</f>
        <v>Utang KK Bank-0005</v>
      </c>
      <c r="P109" t="str">
        <f>IF(VLOOKUP(Agregasi_Bulanan[[#This Row],[Akun Asal]],TabelCOA[],8,FALSE)=0,"",VLOOKUP(Agregasi_Bulanan[[#This Row],[Akun Asal]],TabelCOA[],8,FALSE))</f>
        <v/>
      </c>
      <c r="Q109" t="str">
        <f>IF(VLOOKUP(Agregasi_Bulanan[[#This Row],[Akun Asal]],TabelCOA[],9,FALSE)=0,"",VLOOKUP(Agregasi_Bulanan[[#This Row],[Akun Asal]],TabelCOA[],9,FALSE))</f>
        <v>Dana Operasional</v>
      </c>
    </row>
    <row r="110" spans="1:17" x14ac:dyDescent="0.4">
      <c r="A110" s="1">
        <v>45016</v>
      </c>
      <c r="B110" t="s">
        <v>235</v>
      </c>
      <c r="C110">
        <v>-5000</v>
      </c>
      <c r="D110">
        <v>2023</v>
      </c>
      <c r="E110">
        <v>1</v>
      </c>
      <c r="F110">
        <v>3</v>
      </c>
      <c r="G110">
        <v>13</v>
      </c>
      <c r="H110">
        <v>5</v>
      </c>
      <c r="I110">
        <v>31</v>
      </c>
      <c r="J110" t="s">
        <v>178</v>
      </c>
      <c r="K110" t="str">
        <f>IF(VLOOKUP(Agregasi_Bulanan[[#This Row],[Akun Asal]],TabelCOA[],3,FALSE)=0,"",VLOOKUP(Agregasi_Bulanan[[#This Row],[Akun Asal]],TabelCOA[],3,FALSE))</f>
        <v>Liabilitas</v>
      </c>
      <c r="L110" t="str">
        <f>IF(VLOOKUP(Agregasi_Bulanan[[#This Row],[Akun Asal]],TabelCOA[],4,FALSE)=0,"",VLOOKUP(Agregasi_Bulanan[[#This Row],[Akun Asal]],TabelCOA[],4,FALSE))</f>
        <v>Liabilitas Lancar</v>
      </c>
      <c r="M110" t="str">
        <f>IF(VLOOKUP(Agregasi_Bulanan[[#This Row],[Akun Asal]],TabelCOA[],5,FALSE)=0,"",VLOOKUP(Agregasi_Bulanan[[#This Row],[Akun Asal]],TabelCOA[],5,FALSE))</f>
        <v>Utang</v>
      </c>
      <c r="N110" t="str">
        <f>IF(VLOOKUP(Agregasi_Bulanan[[#This Row],[Akun Asal]],TabelCOA[],6,FALSE)=0,"",VLOOKUP(Agregasi_Bulanan[[#This Row],[Akun Asal]],TabelCOA[],6,FALSE))</f>
        <v>Utang Kartu Kredit</v>
      </c>
      <c r="O110" t="str">
        <f>IF(VLOOKUP(Agregasi_Bulanan[[#This Row],[Akun Asal]],TabelCOA[],7,FALSE)=0,"",VLOOKUP(Agregasi_Bulanan[[#This Row],[Akun Asal]],TabelCOA[],7,FALSE))</f>
        <v>Utang KK Bank-0003</v>
      </c>
      <c r="P110" t="str">
        <f>IF(VLOOKUP(Agregasi_Bulanan[[#This Row],[Akun Asal]],TabelCOA[],8,FALSE)=0,"",VLOOKUP(Agregasi_Bulanan[[#This Row],[Akun Asal]],TabelCOA[],8,FALSE))</f>
        <v/>
      </c>
      <c r="Q110" t="str">
        <f>IF(VLOOKUP(Agregasi_Bulanan[[#This Row],[Akun Asal]],TabelCOA[],9,FALSE)=0,"",VLOOKUP(Agregasi_Bulanan[[#This Row],[Akun Asal]],TabelCOA[],9,FALSE))</f>
        <v>Dana Operasional</v>
      </c>
    </row>
    <row r="111" spans="1:17" x14ac:dyDescent="0.4">
      <c r="A111" s="1">
        <v>45016</v>
      </c>
      <c r="B111" t="s">
        <v>236</v>
      </c>
      <c r="C111">
        <v>-255000</v>
      </c>
      <c r="D111">
        <v>2023</v>
      </c>
      <c r="E111">
        <v>1</v>
      </c>
      <c r="F111">
        <v>3</v>
      </c>
      <c r="G111">
        <v>13</v>
      </c>
      <c r="H111">
        <v>5</v>
      </c>
      <c r="I111">
        <v>31</v>
      </c>
      <c r="J111" t="s">
        <v>178</v>
      </c>
      <c r="K111" t="str">
        <f>IF(VLOOKUP(Agregasi_Bulanan[[#This Row],[Akun Asal]],TabelCOA[],3,FALSE)=0,"",VLOOKUP(Agregasi_Bulanan[[#This Row],[Akun Asal]],TabelCOA[],3,FALSE))</f>
        <v>Liabilitas</v>
      </c>
      <c r="L111" t="str">
        <f>IF(VLOOKUP(Agregasi_Bulanan[[#This Row],[Akun Asal]],TabelCOA[],4,FALSE)=0,"",VLOOKUP(Agregasi_Bulanan[[#This Row],[Akun Asal]],TabelCOA[],4,FALSE))</f>
        <v>Liabilitas Lancar</v>
      </c>
      <c r="M111" t="str">
        <f>IF(VLOOKUP(Agregasi_Bulanan[[#This Row],[Akun Asal]],TabelCOA[],5,FALSE)=0,"",VLOOKUP(Agregasi_Bulanan[[#This Row],[Akun Asal]],TabelCOA[],5,FALSE))</f>
        <v>Utang</v>
      </c>
      <c r="N111" t="str">
        <f>IF(VLOOKUP(Agregasi_Bulanan[[#This Row],[Akun Asal]],TabelCOA[],6,FALSE)=0,"",VLOOKUP(Agregasi_Bulanan[[#This Row],[Akun Asal]],TabelCOA[],6,FALSE))</f>
        <v>Utang Kartu Kredit</v>
      </c>
      <c r="O111" t="str">
        <f>IF(VLOOKUP(Agregasi_Bulanan[[#This Row],[Akun Asal]],TabelCOA[],7,FALSE)=0,"",VLOOKUP(Agregasi_Bulanan[[#This Row],[Akun Asal]],TabelCOA[],7,FALSE))</f>
        <v>Utang KK Bank-0004</v>
      </c>
      <c r="P111" t="str">
        <f>IF(VLOOKUP(Agregasi_Bulanan[[#This Row],[Akun Asal]],TabelCOA[],8,FALSE)=0,"",VLOOKUP(Agregasi_Bulanan[[#This Row],[Akun Asal]],TabelCOA[],8,FALSE))</f>
        <v/>
      </c>
      <c r="Q111" t="str">
        <f>IF(VLOOKUP(Agregasi_Bulanan[[#This Row],[Akun Asal]],TabelCOA[],9,FALSE)=0,"",VLOOKUP(Agregasi_Bulanan[[#This Row],[Akun Asal]],TabelCOA[],9,FALSE))</f>
        <v>Dana Operasional</v>
      </c>
    </row>
    <row r="112" spans="1:17" x14ac:dyDescent="0.4">
      <c r="A112" s="1">
        <v>45016</v>
      </c>
      <c r="B112" t="s">
        <v>123</v>
      </c>
      <c r="C112">
        <v>0</v>
      </c>
      <c r="D112">
        <v>2023</v>
      </c>
      <c r="E112">
        <v>1</v>
      </c>
      <c r="F112">
        <v>3</v>
      </c>
      <c r="G112">
        <v>13</v>
      </c>
      <c r="H112">
        <v>5</v>
      </c>
      <c r="I112">
        <v>31</v>
      </c>
      <c r="J112" t="s">
        <v>178</v>
      </c>
      <c r="K112" t="str">
        <f>IF(VLOOKUP(Agregasi_Bulanan[[#This Row],[Akun Asal]],TabelCOA[],3,FALSE)=0,"",VLOOKUP(Agregasi_Bulanan[[#This Row],[Akun Asal]],TabelCOA[],3,FALSE))</f>
        <v>Aset</v>
      </c>
      <c r="L112" t="str">
        <f>IF(VLOOKUP(Agregasi_Bulanan[[#This Row],[Akun Asal]],TabelCOA[],4,FALSE)=0,"",VLOOKUP(Agregasi_Bulanan[[#This Row],[Akun Asal]],TabelCOA[],4,FALSE))</f>
        <v>Aset Lancar</v>
      </c>
      <c r="M112" t="str">
        <f>IF(VLOOKUP(Agregasi_Bulanan[[#This Row],[Akun Asal]],TabelCOA[],5,FALSE)=0,"",VLOOKUP(Agregasi_Bulanan[[#This Row],[Akun Asal]],TabelCOA[],5,FALSE))</f>
        <v>Piutang</v>
      </c>
      <c r="N112" t="str">
        <f>IF(VLOOKUP(Agregasi_Bulanan[[#This Row],[Akun Asal]],TabelCOA[],6,FALSE)=0,"",VLOOKUP(Agregasi_Bulanan[[#This Row],[Akun Asal]],TabelCOA[],6,FALSE))</f>
        <v>Piutang Lain-Lain</v>
      </c>
      <c r="O112" t="str">
        <f>IF(VLOOKUP(Agregasi_Bulanan[[#This Row],[Akun Asal]],TabelCOA[],7,FALSE)=0,"",VLOOKUP(Agregasi_Bulanan[[#This Row],[Akun Asal]],TabelCOA[],7,FALSE))</f>
        <v/>
      </c>
      <c r="P112" t="str">
        <f>IF(VLOOKUP(Agregasi_Bulanan[[#This Row],[Akun Asal]],TabelCOA[],8,FALSE)=0,"",VLOOKUP(Agregasi_Bulanan[[#This Row],[Akun Asal]],TabelCOA[],8,FALSE))</f>
        <v/>
      </c>
      <c r="Q112" t="str">
        <f>IF(VLOOKUP(Agregasi_Bulanan[[#This Row],[Akun Asal]],TabelCOA[],9,FALSE)=0,"",VLOOKUP(Agregasi_Bulanan[[#This Row],[Akun Asal]],TabelCOA[],9,FALSE))</f>
        <v>Dana Lainnya</v>
      </c>
    </row>
    <row r="113" spans="1:17" x14ac:dyDescent="0.4">
      <c r="A113" s="1">
        <v>45016</v>
      </c>
      <c r="B113" t="s">
        <v>234</v>
      </c>
      <c r="C113">
        <v>-5000</v>
      </c>
      <c r="D113">
        <v>2023</v>
      </c>
      <c r="E113">
        <v>1</v>
      </c>
      <c r="F113">
        <v>3</v>
      </c>
      <c r="G113">
        <v>13</v>
      </c>
      <c r="H113">
        <v>5</v>
      </c>
      <c r="I113">
        <v>31</v>
      </c>
      <c r="J113" t="s">
        <v>178</v>
      </c>
      <c r="K113" t="str">
        <f>IF(VLOOKUP(Agregasi_Bulanan[[#This Row],[Akun Asal]],TabelCOA[],3,FALSE)=0,"",VLOOKUP(Agregasi_Bulanan[[#This Row],[Akun Asal]],TabelCOA[],3,FALSE))</f>
        <v>Liabilitas</v>
      </c>
      <c r="L113" t="str">
        <f>IF(VLOOKUP(Agregasi_Bulanan[[#This Row],[Akun Asal]],TabelCOA[],4,FALSE)=0,"",VLOOKUP(Agregasi_Bulanan[[#This Row],[Akun Asal]],TabelCOA[],4,FALSE))</f>
        <v>Liabilitas Lancar</v>
      </c>
      <c r="M113" t="str">
        <f>IF(VLOOKUP(Agregasi_Bulanan[[#This Row],[Akun Asal]],TabelCOA[],5,FALSE)=0,"",VLOOKUP(Agregasi_Bulanan[[#This Row],[Akun Asal]],TabelCOA[],5,FALSE))</f>
        <v>Utang</v>
      </c>
      <c r="N113" t="str">
        <f>IF(VLOOKUP(Agregasi_Bulanan[[#This Row],[Akun Asal]],TabelCOA[],6,FALSE)=0,"",VLOOKUP(Agregasi_Bulanan[[#This Row],[Akun Asal]],TabelCOA[],6,FALSE))</f>
        <v>Utang Kartu Kredit</v>
      </c>
      <c r="O113" t="str">
        <f>IF(VLOOKUP(Agregasi_Bulanan[[#This Row],[Akun Asal]],TabelCOA[],7,FALSE)=0,"",VLOOKUP(Agregasi_Bulanan[[#This Row],[Akun Asal]],TabelCOA[],7,FALSE))</f>
        <v>Utang KK Bank-0002</v>
      </c>
      <c r="P113" t="str">
        <f>IF(VLOOKUP(Agregasi_Bulanan[[#This Row],[Akun Asal]],TabelCOA[],8,FALSE)=0,"",VLOOKUP(Agregasi_Bulanan[[#This Row],[Akun Asal]],TabelCOA[],8,FALSE))</f>
        <v/>
      </c>
      <c r="Q113" t="str">
        <f>IF(VLOOKUP(Agregasi_Bulanan[[#This Row],[Akun Asal]],TabelCOA[],9,FALSE)=0,"",VLOOKUP(Agregasi_Bulanan[[#This Row],[Akun Asal]],TabelCOA[],9,FALSE))</f>
        <v>Dana Operasional</v>
      </c>
    </row>
    <row r="114" spans="1:17" x14ac:dyDescent="0.4">
      <c r="A114" s="1">
        <v>45016</v>
      </c>
      <c r="B114" t="s">
        <v>111</v>
      </c>
      <c r="C114">
        <v>0</v>
      </c>
      <c r="D114">
        <v>2023</v>
      </c>
      <c r="E114">
        <v>1</v>
      </c>
      <c r="F114">
        <v>3</v>
      </c>
      <c r="G114">
        <v>13</v>
      </c>
      <c r="H114">
        <v>5</v>
      </c>
      <c r="I114">
        <v>31</v>
      </c>
      <c r="J114" t="s">
        <v>178</v>
      </c>
      <c r="K114" t="str">
        <f>IF(VLOOKUP(Agregasi_Bulanan[[#This Row],[Akun Asal]],TabelCOA[],3,FALSE)=0,"",VLOOKUP(Agregasi_Bulanan[[#This Row],[Akun Asal]],TabelCOA[],3,FALSE))</f>
        <v>Aset</v>
      </c>
      <c r="L114" t="str">
        <f>IF(VLOOKUP(Agregasi_Bulanan[[#This Row],[Akun Asal]],TabelCOA[],4,FALSE)=0,"",VLOOKUP(Agregasi_Bulanan[[#This Row],[Akun Asal]],TabelCOA[],4,FALSE))</f>
        <v>Aset Tidak Lancar</v>
      </c>
      <c r="M114" t="str">
        <f>IF(VLOOKUP(Agregasi_Bulanan[[#This Row],[Akun Asal]],TabelCOA[],5,FALSE)=0,"",VLOOKUP(Agregasi_Bulanan[[#This Row],[Akun Asal]],TabelCOA[],5,FALSE))</f>
        <v>Merek Dagang</v>
      </c>
      <c r="N114" t="str">
        <f>IF(VLOOKUP(Agregasi_Bulanan[[#This Row],[Akun Asal]],TabelCOA[],6,FALSE)=0,"",VLOOKUP(Agregasi_Bulanan[[#This Row],[Akun Asal]],TabelCOA[],6,FALSE))</f>
        <v/>
      </c>
      <c r="O114" t="str">
        <f>IF(VLOOKUP(Agregasi_Bulanan[[#This Row],[Akun Asal]],TabelCOA[],7,FALSE)=0,"",VLOOKUP(Agregasi_Bulanan[[#This Row],[Akun Asal]],TabelCOA[],7,FALSE))</f>
        <v/>
      </c>
      <c r="P114" t="str">
        <f>IF(VLOOKUP(Agregasi_Bulanan[[#This Row],[Akun Asal]],TabelCOA[],8,FALSE)=0,"",VLOOKUP(Agregasi_Bulanan[[#This Row],[Akun Asal]],TabelCOA[],8,FALSE))</f>
        <v/>
      </c>
      <c r="Q114" t="str">
        <f>IF(VLOOKUP(Agregasi_Bulanan[[#This Row],[Akun Asal]],TabelCOA[],9,FALSE)=0,"",VLOOKUP(Agregasi_Bulanan[[#This Row],[Akun Asal]],TabelCOA[],9,FALSE))</f>
        <v>Bukan Dana</v>
      </c>
    </row>
    <row r="115" spans="1:17" x14ac:dyDescent="0.4">
      <c r="A115" s="1">
        <v>45016</v>
      </c>
      <c r="B115" t="s">
        <v>233</v>
      </c>
      <c r="C115">
        <v>-10000</v>
      </c>
      <c r="D115">
        <v>2023</v>
      </c>
      <c r="E115">
        <v>1</v>
      </c>
      <c r="F115">
        <v>3</v>
      </c>
      <c r="G115">
        <v>13</v>
      </c>
      <c r="H115">
        <v>5</v>
      </c>
      <c r="I115">
        <v>31</v>
      </c>
      <c r="J115" t="s">
        <v>178</v>
      </c>
      <c r="K115" t="str">
        <f>IF(VLOOKUP(Agregasi_Bulanan[[#This Row],[Akun Asal]],TabelCOA[],3,FALSE)=0,"",VLOOKUP(Agregasi_Bulanan[[#This Row],[Akun Asal]],TabelCOA[],3,FALSE))</f>
        <v>Liabilitas</v>
      </c>
      <c r="L115" t="str">
        <f>IF(VLOOKUP(Agregasi_Bulanan[[#This Row],[Akun Asal]],TabelCOA[],4,FALSE)=0,"",VLOOKUP(Agregasi_Bulanan[[#This Row],[Akun Asal]],TabelCOA[],4,FALSE))</f>
        <v>Liabilitas Lancar</v>
      </c>
      <c r="M115" t="str">
        <f>IF(VLOOKUP(Agregasi_Bulanan[[#This Row],[Akun Asal]],TabelCOA[],5,FALSE)=0,"",VLOOKUP(Agregasi_Bulanan[[#This Row],[Akun Asal]],TabelCOA[],5,FALSE))</f>
        <v>Utang</v>
      </c>
      <c r="N115" t="str">
        <f>IF(VLOOKUP(Agregasi_Bulanan[[#This Row],[Akun Asal]],TabelCOA[],6,FALSE)=0,"",VLOOKUP(Agregasi_Bulanan[[#This Row],[Akun Asal]],TabelCOA[],6,FALSE))</f>
        <v>Utang Kartu Kredit</v>
      </c>
      <c r="O115" t="str">
        <f>IF(VLOOKUP(Agregasi_Bulanan[[#This Row],[Akun Asal]],TabelCOA[],7,FALSE)=0,"",VLOOKUP(Agregasi_Bulanan[[#This Row],[Akun Asal]],TabelCOA[],7,FALSE))</f>
        <v>Utang KK Bank-0001</v>
      </c>
      <c r="P115" t="str">
        <f>IF(VLOOKUP(Agregasi_Bulanan[[#This Row],[Akun Asal]],TabelCOA[],8,FALSE)=0,"",VLOOKUP(Agregasi_Bulanan[[#This Row],[Akun Asal]],TabelCOA[],8,FALSE))</f>
        <v/>
      </c>
      <c r="Q115" t="str">
        <f>IF(VLOOKUP(Agregasi_Bulanan[[#This Row],[Akun Asal]],TabelCOA[],9,FALSE)=0,"",VLOOKUP(Agregasi_Bulanan[[#This Row],[Akun Asal]],TabelCOA[],9,FALSE))</f>
        <v>Dana Operasional</v>
      </c>
    </row>
    <row r="116" spans="1:17" x14ac:dyDescent="0.4">
      <c r="A116" s="1">
        <v>45016</v>
      </c>
      <c r="B116" t="s">
        <v>122</v>
      </c>
      <c r="C116">
        <v>0</v>
      </c>
      <c r="D116">
        <v>2023</v>
      </c>
      <c r="E116">
        <v>1</v>
      </c>
      <c r="F116">
        <v>3</v>
      </c>
      <c r="G116">
        <v>13</v>
      </c>
      <c r="H116">
        <v>5</v>
      </c>
      <c r="I116">
        <v>31</v>
      </c>
      <c r="J116" t="s">
        <v>178</v>
      </c>
      <c r="K116" t="str">
        <f>IF(VLOOKUP(Agregasi_Bulanan[[#This Row],[Akun Asal]],TabelCOA[],3,FALSE)=0,"",VLOOKUP(Agregasi_Bulanan[[#This Row],[Akun Asal]],TabelCOA[],3,FALSE))</f>
        <v>Aset</v>
      </c>
      <c r="L116" t="str">
        <f>IF(VLOOKUP(Agregasi_Bulanan[[#This Row],[Akun Asal]],TabelCOA[],4,FALSE)=0,"",VLOOKUP(Agregasi_Bulanan[[#This Row],[Akun Asal]],TabelCOA[],4,FALSE))</f>
        <v>Aset Lancar</v>
      </c>
      <c r="M116" t="str">
        <f>IF(VLOOKUP(Agregasi_Bulanan[[#This Row],[Akun Asal]],TabelCOA[],5,FALSE)=0,"",VLOOKUP(Agregasi_Bulanan[[#This Row],[Akun Asal]],TabelCOA[],5,FALSE))</f>
        <v>Piutang</v>
      </c>
      <c r="N116" t="str">
        <f>IF(VLOOKUP(Agregasi_Bulanan[[#This Row],[Akun Asal]],TabelCOA[],6,FALSE)=0,"",VLOOKUP(Agregasi_Bulanan[[#This Row],[Akun Asal]],TabelCOA[],6,FALSE))</f>
        <v>Piutang Kantor</v>
      </c>
      <c r="O116" t="str">
        <f>IF(VLOOKUP(Agregasi_Bulanan[[#This Row],[Akun Asal]],TabelCOA[],7,FALSE)=0,"",VLOOKUP(Agregasi_Bulanan[[#This Row],[Akun Asal]],TabelCOA[],7,FALSE))</f>
        <v/>
      </c>
      <c r="P116" t="str">
        <f>IF(VLOOKUP(Agregasi_Bulanan[[#This Row],[Akun Asal]],TabelCOA[],8,FALSE)=0,"",VLOOKUP(Agregasi_Bulanan[[#This Row],[Akun Asal]],TabelCOA[],8,FALSE))</f>
        <v/>
      </c>
      <c r="Q116" t="str">
        <f>IF(VLOOKUP(Agregasi_Bulanan[[#This Row],[Akun Asal]],TabelCOA[],9,FALSE)=0,"",VLOOKUP(Agregasi_Bulanan[[#This Row],[Akun Asal]],TabelCOA[],9,FALSE))</f>
        <v>Dana Lainnya</v>
      </c>
    </row>
    <row r="117" spans="1:17" x14ac:dyDescent="0.4">
      <c r="A117" s="1">
        <v>45016</v>
      </c>
      <c r="B117" t="s">
        <v>113</v>
      </c>
      <c r="C117">
        <v>0</v>
      </c>
      <c r="D117">
        <v>2023</v>
      </c>
      <c r="E117">
        <v>1</v>
      </c>
      <c r="F117">
        <v>3</v>
      </c>
      <c r="G117">
        <v>13</v>
      </c>
      <c r="H117">
        <v>5</v>
      </c>
      <c r="I117">
        <v>31</v>
      </c>
      <c r="J117" t="s">
        <v>178</v>
      </c>
      <c r="K117" t="str">
        <f>IF(VLOOKUP(Agregasi_Bulanan[[#This Row],[Akun Asal]],TabelCOA[],3,FALSE)=0,"",VLOOKUP(Agregasi_Bulanan[[#This Row],[Akun Asal]],TabelCOA[],3,FALSE))</f>
        <v>Liabilitas</v>
      </c>
      <c r="L117" t="str">
        <f>IF(VLOOKUP(Agregasi_Bulanan[[#This Row],[Akun Asal]],TabelCOA[],4,FALSE)=0,"",VLOOKUP(Agregasi_Bulanan[[#This Row],[Akun Asal]],TabelCOA[],4,FALSE))</f>
        <v>Liabilitas Lancar</v>
      </c>
      <c r="M117" t="str">
        <f>IF(VLOOKUP(Agregasi_Bulanan[[#This Row],[Akun Asal]],TabelCOA[],5,FALSE)=0,"",VLOOKUP(Agregasi_Bulanan[[#This Row],[Akun Asal]],TabelCOA[],5,FALSE))</f>
        <v>Utang</v>
      </c>
      <c r="N117" t="str">
        <f>IF(VLOOKUP(Agregasi_Bulanan[[#This Row],[Akun Asal]],TabelCOA[],6,FALSE)=0,"",VLOOKUP(Agregasi_Bulanan[[#This Row],[Akun Asal]],TabelCOA[],6,FALSE))</f>
        <v>Utang Konsumtif</v>
      </c>
      <c r="O117" t="str">
        <f>IF(VLOOKUP(Agregasi_Bulanan[[#This Row],[Akun Asal]],TabelCOA[],7,FALSE)=0,"",VLOOKUP(Agregasi_Bulanan[[#This Row],[Akun Asal]],TabelCOA[],7,FALSE))</f>
        <v/>
      </c>
      <c r="P117" t="str">
        <f>IF(VLOOKUP(Agregasi_Bulanan[[#This Row],[Akun Asal]],TabelCOA[],8,FALSE)=0,"",VLOOKUP(Agregasi_Bulanan[[#This Row],[Akun Asal]],TabelCOA[],8,FALSE))</f>
        <v/>
      </c>
      <c r="Q117" t="str">
        <f>IF(VLOOKUP(Agregasi_Bulanan[[#This Row],[Akun Asal]],TabelCOA[],9,FALSE)=0,"",VLOOKUP(Agregasi_Bulanan[[#This Row],[Akun Asal]],TabelCOA[],9,FALSE))</f>
        <v>Dana Operasional</v>
      </c>
    </row>
    <row r="118" spans="1:17" x14ac:dyDescent="0.4">
      <c r="A118" s="1">
        <v>45016</v>
      </c>
      <c r="B118" t="s">
        <v>385</v>
      </c>
      <c r="C118">
        <v>0</v>
      </c>
      <c r="D118">
        <v>2023</v>
      </c>
      <c r="E118">
        <v>1</v>
      </c>
      <c r="F118">
        <v>3</v>
      </c>
      <c r="G118">
        <v>13</v>
      </c>
      <c r="H118">
        <v>5</v>
      </c>
      <c r="I118">
        <v>31</v>
      </c>
      <c r="J118" t="s">
        <v>178</v>
      </c>
      <c r="K118" t="str">
        <f>IF(VLOOKUP(Agregasi_Bulanan[[#This Row],[Akun Asal]],TabelCOA[],3,FALSE)=0,"",VLOOKUP(Agregasi_Bulanan[[#This Row],[Akun Asal]],TabelCOA[],3,FALSE))</f>
        <v>Liabilitas</v>
      </c>
      <c r="L118" t="str">
        <f>IF(VLOOKUP(Agregasi_Bulanan[[#This Row],[Akun Asal]],TabelCOA[],4,FALSE)=0,"",VLOOKUP(Agregasi_Bulanan[[#This Row],[Akun Asal]],TabelCOA[],4,FALSE))</f>
        <v>Liabilitas Lancar</v>
      </c>
      <c r="M118" t="str">
        <f>IF(VLOOKUP(Agregasi_Bulanan[[#This Row],[Akun Asal]],TabelCOA[],5,FALSE)=0,"",VLOOKUP(Agregasi_Bulanan[[#This Row],[Akun Asal]],TabelCOA[],5,FALSE))</f>
        <v>Utang</v>
      </c>
      <c r="N118" t="str">
        <f>IF(VLOOKUP(Agregasi_Bulanan[[#This Row],[Akun Asal]],TabelCOA[],6,FALSE)=0,"",VLOOKUP(Agregasi_Bulanan[[#This Row],[Akun Asal]],TabelCOA[],6,FALSE))</f>
        <v>Utang Kantor</v>
      </c>
      <c r="O118" t="str">
        <f>IF(VLOOKUP(Agregasi_Bulanan[[#This Row],[Akun Asal]],TabelCOA[],7,FALSE)=0,"",VLOOKUP(Agregasi_Bulanan[[#This Row],[Akun Asal]],TabelCOA[],7,FALSE))</f>
        <v/>
      </c>
      <c r="P118" t="str">
        <f>IF(VLOOKUP(Agregasi_Bulanan[[#This Row],[Akun Asal]],TabelCOA[],8,FALSE)=0,"",VLOOKUP(Agregasi_Bulanan[[#This Row],[Akun Asal]],TabelCOA[],8,FALSE))</f>
        <v/>
      </c>
      <c r="Q118" t="str">
        <f>IF(VLOOKUP(Agregasi_Bulanan[[#This Row],[Akun Asal]],TabelCOA[],9,FALSE)=0,"",VLOOKUP(Agregasi_Bulanan[[#This Row],[Akun Asal]],TabelCOA[],9,FALSE))</f>
        <v>Dana Operasional</v>
      </c>
    </row>
    <row r="119" spans="1:17" x14ac:dyDescent="0.4">
      <c r="A119" s="1">
        <v>45016</v>
      </c>
      <c r="B119" t="s">
        <v>239</v>
      </c>
      <c r="C119">
        <v>-200000</v>
      </c>
      <c r="D119">
        <v>2023</v>
      </c>
      <c r="E119">
        <v>1</v>
      </c>
      <c r="F119">
        <v>3</v>
      </c>
      <c r="G119">
        <v>13</v>
      </c>
      <c r="H119">
        <v>5</v>
      </c>
      <c r="I119">
        <v>31</v>
      </c>
      <c r="J119" t="s">
        <v>178</v>
      </c>
      <c r="K119" t="str">
        <f>IF(VLOOKUP(Agregasi_Bulanan[[#This Row],[Akun Asal]],TabelCOA[],3,FALSE)=0,"",VLOOKUP(Agregasi_Bulanan[[#This Row],[Akun Asal]],TabelCOA[],3,FALSE))</f>
        <v>Liabilitas</v>
      </c>
      <c r="L119" t="str">
        <f>IF(VLOOKUP(Agregasi_Bulanan[[#This Row],[Akun Asal]],TabelCOA[],4,FALSE)=0,"",VLOOKUP(Agregasi_Bulanan[[#This Row],[Akun Asal]],TabelCOA[],4,FALSE))</f>
        <v>Liabilitas Lancar</v>
      </c>
      <c r="M119" t="str">
        <f>IF(VLOOKUP(Agregasi_Bulanan[[#This Row],[Akun Asal]],TabelCOA[],5,FALSE)=0,"",VLOOKUP(Agregasi_Bulanan[[#This Row],[Akun Asal]],TabelCOA[],5,FALSE))</f>
        <v>Kas Pihak Lain</v>
      </c>
      <c r="N119" t="str">
        <f>IF(VLOOKUP(Agregasi_Bulanan[[#This Row],[Akun Asal]],TabelCOA[],6,FALSE)=0,"",VLOOKUP(Agregasi_Bulanan[[#This Row],[Akun Asal]],TabelCOA[],6,FALSE))</f>
        <v>Kas DKM</v>
      </c>
      <c r="O119" t="str">
        <f>IF(VLOOKUP(Agregasi_Bulanan[[#This Row],[Akun Asal]],TabelCOA[],7,FALSE)=0,"",VLOOKUP(Agregasi_Bulanan[[#This Row],[Akun Asal]],TabelCOA[],7,FALSE))</f>
        <v/>
      </c>
      <c r="P119" t="str">
        <f>IF(VLOOKUP(Agregasi_Bulanan[[#This Row],[Akun Asal]],TabelCOA[],8,FALSE)=0,"",VLOOKUP(Agregasi_Bulanan[[#This Row],[Akun Asal]],TabelCOA[],8,FALSE))</f>
        <v/>
      </c>
      <c r="Q119" t="str">
        <f>IF(VLOOKUP(Agregasi_Bulanan[[#This Row],[Akun Asal]],TabelCOA[],9,FALSE)=0,"",VLOOKUP(Agregasi_Bulanan[[#This Row],[Akun Asal]],TabelCOA[],9,FALSE))</f>
        <v>Dana Pihak Lain</v>
      </c>
    </row>
    <row r="120" spans="1:17" x14ac:dyDescent="0.4">
      <c r="A120" s="1">
        <v>45016</v>
      </c>
      <c r="B120" t="s">
        <v>114</v>
      </c>
      <c r="C120">
        <v>0</v>
      </c>
      <c r="D120">
        <v>2023</v>
      </c>
      <c r="E120">
        <v>1</v>
      </c>
      <c r="F120">
        <v>3</v>
      </c>
      <c r="G120">
        <v>13</v>
      </c>
      <c r="H120">
        <v>5</v>
      </c>
      <c r="I120">
        <v>31</v>
      </c>
      <c r="J120" t="s">
        <v>178</v>
      </c>
      <c r="K120" t="str">
        <f>IF(VLOOKUP(Agregasi_Bulanan[[#This Row],[Akun Asal]],TabelCOA[],3,FALSE)=0,"",VLOOKUP(Agregasi_Bulanan[[#This Row],[Akun Asal]],TabelCOA[],3,FALSE))</f>
        <v>Liabilitas</v>
      </c>
      <c r="L120" t="str">
        <f>IF(VLOOKUP(Agregasi_Bulanan[[#This Row],[Akun Asal]],TabelCOA[],4,FALSE)=0,"",VLOOKUP(Agregasi_Bulanan[[#This Row],[Akun Asal]],TabelCOA[],4,FALSE))</f>
        <v>Liabilitas Lancar</v>
      </c>
      <c r="M120" t="str">
        <f>IF(VLOOKUP(Agregasi_Bulanan[[#This Row],[Akun Asal]],TabelCOA[],5,FALSE)=0,"",VLOOKUP(Agregasi_Bulanan[[#This Row],[Akun Asal]],TabelCOA[],5,FALSE))</f>
        <v>Utang</v>
      </c>
      <c r="N120" t="str">
        <f>IF(VLOOKUP(Agregasi_Bulanan[[#This Row],[Akun Asal]],TabelCOA[],6,FALSE)=0,"",VLOOKUP(Agregasi_Bulanan[[#This Row],[Akun Asal]],TabelCOA[],6,FALSE))</f>
        <v>Utang Lainnya</v>
      </c>
      <c r="O120" t="str">
        <f>IF(VLOOKUP(Agregasi_Bulanan[[#This Row],[Akun Asal]],TabelCOA[],7,FALSE)=0,"",VLOOKUP(Agregasi_Bulanan[[#This Row],[Akun Asal]],TabelCOA[],7,FALSE))</f>
        <v/>
      </c>
      <c r="P120" t="str">
        <f>IF(VLOOKUP(Agregasi_Bulanan[[#This Row],[Akun Asal]],TabelCOA[],8,FALSE)=0,"",VLOOKUP(Agregasi_Bulanan[[#This Row],[Akun Asal]],TabelCOA[],8,FALSE))</f>
        <v/>
      </c>
      <c r="Q120" t="str">
        <f>IF(VLOOKUP(Agregasi_Bulanan[[#This Row],[Akun Asal]],TabelCOA[],9,FALSE)=0,"",VLOOKUP(Agregasi_Bulanan[[#This Row],[Akun Asal]],TabelCOA[],9,FALSE))</f>
        <v>Dana Operasional</v>
      </c>
    </row>
    <row r="121" spans="1:17" x14ac:dyDescent="0.4">
      <c r="A121" s="1">
        <v>45016</v>
      </c>
      <c r="B121" t="s">
        <v>204</v>
      </c>
      <c r="C121">
        <v>0</v>
      </c>
      <c r="D121">
        <v>2023</v>
      </c>
      <c r="E121">
        <v>1</v>
      </c>
      <c r="F121">
        <v>3</v>
      </c>
      <c r="G121">
        <v>13</v>
      </c>
      <c r="H121">
        <v>5</v>
      </c>
      <c r="I121">
        <v>31</v>
      </c>
      <c r="J121" t="s">
        <v>178</v>
      </c>
      <c r="K121" t="str">
        <f>IF(VLOOKUP(Agregasi_Bulanan[[#This Row],[Akun Asal]],TabelCOA[],3,FALSE)=0,"",VLOOKUP(Agregasi_Bulanan[[#This Row],[Akun Asal]],TabelCOA[],3,FALSE))</f>
        <v>Aset</v>
      </c>
      <c r="L121" t="str">
        <f>IF(VLOOKUP(Agregasi_Bulanan[[#This Row],[Akun Asal]],TabelCOA[],4,FALSE)=0,"",VLOOKUP(Agregasi_Bulanan[[#This Row],[Akun Asal]],TabelCOA[],4,FALSE))</f>
        <v>Aset Tidak Lancar</v>
      </c>
      <c r="M121" t="str">
        <f>IF(VLOOKUP(Agregasi_Bulanan[[#This Row],[Akun Asal]],TabelCOA[],5,FALSE)=0,"",VLOOKUP(Agregasi_Bulanan[[#This Row],[Akun Asal]],TabelCOA[],5,FALSE))</f>
        <v>Investasi Unit Link</v>
      </c>
      <c r="N121" t="str">
        <f>IF(VLOOKUP(Agregasi_Bulanan[[#This Row],[Akun Asal]],TabelCOA[],6,FALSE)=0,"",VLOOKUP(Agregasi_Bulanan[[#This Row],[Akun Asal]],TabelCOA[],6,FALSE))</f>
        <v/>
      </c>
      <c r="O121" t="str">
        <f>IF(VLOOKUP(Agregasi_Bulanan[[#This Row],[Akun Asal]],TabelCOA[],7,FALSE)=0,"",VLOOKUP(Agregasi_Bulanan[[#This Row],[Akun Asal]],TabelCOA[],7,FALSE))</f>
        <v/>
      </c>
      <c r="P121" t="str">
        <f>IF(VLOOKUP(Agregasi_Bulanan[[#This Row],[Akun Asal]],TabelCOA[],8,FALSE)=0,"",VLOOKUP(Agregasi_Bulanan[[#This Row],[Akun Asal]],TabelCOA[],8,FALSE))</f>
        <v/>
      </c>
      <c r="Q121" t="str">
        <f>IF(VLOOKUP(Agregasi_Bulanan[[#This Row],[Akun Asal]],TabelCOA[],9,FALSE)=0,"",VLOOKUP(Agregasi_Bulanan[[#This Row],[Akun Asal]],TabelCOA[],9,FALSE))</f>
        <v>Dana Asuransi</v>
      </c>
    </row>
    <row r="122" spans="1:17" x14ac:dyDescent="0.4">
      <c r="A122" s="1">
        <v>45016</v>
      </c>
      <c r="B122" t="s">
        <v>96</v>
      </c>
      <c r="C122">
        <v>0</v>
      </c>
      <c r="D122">
        <v>2023</v>
      </c>
      <c r="E122">
        <v>1</v>
      </c>
      <c r="F122">
        <v>3</v>
      </c>
      <c r="G122">
        <v>13</v>
      </c>
      <c r="H122">
        <v>5</v>
      </c>
      <c r="I122">
        <v>31</v>
      </c>
      <c r="J122" t="s">
        <v>178</v>
      </c>
      <c r="K122" t="str">
        <f>IF(VLOOKUP(Agregasi_Bulanan[[#This Row],[Akun Asal]],TabelCOA[],3,FALSE)=0,"",VLOOKUP(Agregasi_Bulanan[[#This Row],[Akun Asal]],TabelCOA[],3,FALSE))</f>
        <v>Aset</v>
      </c>
      <c r="L122" t="str">
        <f>IF(VLOOKUP(Agregasi_Bulanan[[#This Row],[Akun Asal]],TabelCOA[],4,FALSE)=0,"",VLOOKUP(Agregasi_Bulanan[[#This Row],[Akun Asal]],TabelCOA[],4,FALSE))</f>
        <v>Aset Lancar</v>
      </c>
      <c r="M122" t="str">
        <f>IF(VLOOKUP(Agregasi_Bulanan[[#This Row],[Akun Asal]],TabelCOA[],5,FALSE)=0,"",VLOOKUP(Agregasi_Bulanan[[#This Row],[Akun Asal]],TabelCOA[],5,FALSE))</f>
        <v>Investasi</v>
      </c>
      <c r="N122" t="str">
        <f>IF(VLOOKUP(Agregasi_Bulanan[[#This Row],[Akun Asal]],TabelCOA[],6,FALSE)=0,"",VLOOKUP(Agregasi_Bulanan[[#This Row],[Akun Asal]],TabelCOA[],6,FALSE))</f>
        <v>Investasi Sukuk</v>
      </c>
      <c r="O122" t="str">
        <f>IF(VLOOKUP(Agregasi_Bulanan[[#This Row],[Akun Asal]],TabelCOA[],7,FALSE)=0,"",VLOOKUP(Agregasi_Bulanan[[#This Row],[Akun Asal]],TabelCOA[],7,FALSE))</f>
        <v>Investasi Sukuk Tabungan</v>
      </c>
      <c r="P122" t="str">
        <f>IF(VLOOKUP(Agregasi_Bulanan[[#This Row],[Akun Asal]],TabelCOA[],8,FALSE)=0,"",VLOOKUP(Agregasi_Bulanan[[#This Row],[Akun Asal]],TabelCOA[],8,FALSE))</f>
        <v/>
      </c>
      <c r="Q122" t="str">
        <f>IF(VLOOKUP(Agregasi_Bulanan[[#This Row],[Akun Asal]],TabelCOA[],9,FALSE)=0,"",VLOOKUP(Agregasi_Bulanan[[#This Row],[Akun Asal]],TabelCOA[],9,FALSE))</f>
        <v>Dana Investasi</v>
      </c>
    </row>
    <row r="123" spans="1:17" x14ac:dyDescent="0.4">
      <c r="A123" s="1">
        <v>45016</v>
      </c>
      <c r="B123" t="s">
        <v>109</v>
      </c>
      <c r="C123">
        <v>350000000</v>
      </c>
      <c r="D123">
        <v>2023</v>
      </c>
      <c r="E123">
        <v>1</v>
      </c>
      <c r="F123">
        <v>3</v>
      </c>
      <c r="G123">
        <v>13</v>
      </c>
      <c r="H123">
        <v>5</v>
      </c>
      <c r="I123">
        <v>31</v>
      </c>
      <c r="J123" t="s">
        <v>178</v>
      </c>
      <c r="K123" t="str">
        <f>IF(VLOOKUP(Agregasi_Bulanan[[#This Row],[Akun Asal]],TabelCOA[],3,FALSE)=0,"",VLOOKUP(Agregasi_Bulanan[[#This Row],[Akun Asal]],TabelCOA[],3,FALSE))</f>
        <v>Aset</v>
      </c>
      <c r="L123" t="str">
        <f>IF(VLOOKUP(Agregasi_Bulanan[[#This Row],[Akun Asal]],TabelCOA[],4,FALSE)=0,"",VLOOKUP(Agregasi_Bulanan[[#This Row],[Akun Asal]],TabelCOA[],4,FALSE))</f>
        <v>Aset Tidak Lancar</v>
      </c>
      <c r="M123" t="str">
        <f>IF(VLOOKUP(Agregasi_Bulanan[[#This Row],[Akun Asal]],TabelCOA[],5,FALSE)=0,"",VLOOKUP(Agregasi_Bulanan[[#This Row],[Akun Asal]],TabelCOA[],5,FALSE))</f>
        <v>Tanah dan Bangunan</v>
      </c>
      <c r="N123" t="str">
        <f>IF(VLOOKUP(Agregasi_Bulanan[[#This Row],[Akun Asal]],TabelCOA[],6,FALSE)=0,"",VLOOKUP(Agregasi_Bulanan[[#This Row],[Akun Asal]],TabelCOA[],6,FALSE))</f>
        <v/>
      </c>
      <c r="O123" t="str">
        <f>IF(VLOOKUP(Agregasi_Bulanan[[#This Row],[Akun Asal]],TabelCOA[],7,FALSE)=0,"",VLOOKUP(Agregasi_Bulanan[[#This Row],[Akun Asal]],TabelCOA[],7,FALSE))</f>
        <v/>
      </c>
      <c r="P123" t="str">
        <f>IF(VLOOKUP(Agregasi_Bulanan[[#This Row],[Akun Asal]],TabelCOA[],8,FALSE)=0,"",VLOOKUP(Agregasi_Bulanan[[#This Row],[Akun Asal]],TabelCOA[],8,FALSE))</f>
        <v/>
      </c>
      <c r="Q123" t="str">
        <f>IF(VLOOKUP(Agregasi_Bulanan[[#This Row],[Akun Asal]],TabelCOA[],9,FALSE)=0,"",VLOOKUP(Agregasi_Bulanan[[#This Row],[Akun Asal]],TabelCOA[],9,FALSE))</f>
        <v>Bukan Dana</v>
      </c>
    </row>
    <row r="124" spans="1:17" x14ac:dyDescent="0.4">
      <c r="A124" s="1">
        <v>45016</v>
      </c>
      <c r="B124" t="s">
        <v>110</v>
      </c>
      <c r="C124">
        <v>6000000</v>
      </c>
      <c r="D124">
        <v>2023</v>
      </c>
      <c r="E124">
        <v>1</v>
      </c>
      <c r="F124">
        <v>3</v>
      </c>
      <c r="G124">
        <v>13</v>
      </c>
      <c r="H124">
        <v>5</v>
      </c>
      <c r="I124">
        <v>31</v>
      </c>
      <c r="J124" t="s">
        <v>178</v>
      </c>
      <c r="K124" t="str">
        <f>IF(VLOOKUP(Agregasi_Bulanan[[#This Row],[Akun Asal]],TabelCOA[],3,FALSE)=0,"",VLOOKUP(Agregasi_Bulanan[[#This Row],[Akun Asal]],TabelCOA[],3,FALSE))</f>
        <v>Aset</v>
      </c>
      <c r="L124" t="str">
        <f>IF(VLOOKUP(Agregasi_Bulanan[[#This Row],[Akun Asal]],TabelCOA[],4,FALSE)=0,"",VLOOKUP(Agregasi_Bulanan[[#This Row],[Akun Asal]],TabelCOA[],4,FALSE))</f>
        <v>Aset Tidak Lancar</v>
      </c>
      <c r="M124" t="str">
        <f>IF(VLOOKUP(Agregasi_Bulanan[[#This Row],[Akun Asal]],TabelCOA[],5,FALSE)=0,"",VLOOKUP(Agregasi_Bulanan[[#This Row],[Akun Asal]],TabelCOA[],5,FALSE))</f>
        <v>Kendaraan</v>
      </c>
      <c r="N124" t="str">
        <f>IF(VLOOKUP(Agregasi_Bulanan[[#This Row],[Akun Asal]],TabelCOA[],6,FALSE)=0,"",VLOOKUP(Agregasi_Bulanan[[#This Row],[Akun Asal]],TabelCOA[],6,FALSE))</f>
        <v/>
      </c>
      <c r="O124" t="str">
        <f>IF(VLOOKUP(Agregasi_Bulanan[[#This Row],[Akun Asal]],TabelCOA[],7,FALSE)=0,"",VLOOKUP(Agregasi_Bulanan[[#This Row],[Akun Asal]],TabelCOA[],7,FALSE))</f>
        <v/>
      </c>
      <c r="P124" t="str">
        <f>IF(VLOOKUP(Agregasi_Bulanan[[#This Row],[Akun Asal]],TabelCOA[],8,FALSE)=0,"",VLOOKUP(Agregasi_Bulanan[[#This Row],[Akun Asal]],TabelCOA[],8,FALSE))</f>
        <v/>
      </c>
      <c r="Q124" t="str">
        <f>IF(VLOOKUP(Agregasi_Bulanan[[#This Row],[Akun Asal]],TabelCOA[],9,FALSE)=0,"",VLOOKUP(Agregasi_Bulanan[[#This Row],[Akun Asal]],TabelCOA[],9,FALSE))</f>
        <v>Bukan Dana</v>
      </c>
    </row>
    <row r="125" spans="1:17" x14ac:dyDescent="0.4">
      <c r="A125" s="1">
        <v>45046</v>
      </c>
      <c r="B125" t="s">
        <v>386</v>
      </c>
      <c r="C125">
        <v>0</v>
      </c>
      <c r="D125">
        <v>2023</v>
      </c>
      <c r="E125">
        <v>2</v>
      </c>
      <c r="F125">
        <v>4</v>
      </c>
      <c r="G125">
        <v>18</v>
      </c>
      <c r="H125">
        <v>6</v>
      </c>
      <c r="I125">
        <v>30</v>
      </c>
      <c r="J125" t="s">
        <v>203</v>
      </c>
      <c r="K125" t="str">
        <f>IF(VLOOKUP(Agregasi_Bulanan[[#This Row],[Akun Asal]],TabelCOA[],3,FALSE)=0,"",VLOOKUP(Agregasi_Bulanan[[#This Row],[Akun Asal]],TabelCOA[],3,FALSE))</f>
        <v>Aset</v>
      </c>
      <c r="L125" t="str">
        <f>IF(VLOOKUP(Agregasi_Bulanan[[#This Row],[Akun Asal]],TabelCOA[],4,FALSE)=0,"",VLOOKUP(Agregasi_Bulanan[[#This Row],[Akun Asal]],TabelCOA[],4,FALSE))</f>
        <v>Aset Tidak Lancar</v>
      </c>
      <c r="M125" t="str">
        <f>IF(VLOOKUP(Agregasi_Bulanan[[#This Row],[Akun Asal]],TabelCOA[],5,FALSE)=0,"",VLOOKUP(Agregasi_Bulanan[[#This Row],[Akun Asal]],TabelCOA[],5,FALSE))</f>
        <v>Aset Tidak Lancar Lainnya</v>
      </c>
      <c r="N125" t="str">
        <f>IF(VLOOKUP(Agregasi_Bulanan[[#This Row],[Akun Asal]],TabelCOA[],6,FALSE)=0,"",VLOOKUP(Agregasi_Bulanan[[#This Row],[Akun Asal]],TabelCOA[],6,FALSE))</f>
        <v/>
      </c>
      <c r="O125" t="str">
        <f>IF(VLOOKUP(Agregasi_Bulanan[[#This Row],[Akun Asal]],TabelCOA[],7,FALSE)=0,"",VLOOKUP(Agregasi_Bulanan[[#This Row],[Akun Asal]],TabelCOA[],7,FALSE))</f>
        <v/>
      </c>
      <c r="P125" t="str">
        <f>IF(VLOOKUP(Agregasi_Bulanan[[#This Row],[Akun Asal]],TabelCOA[],8,FALSE)=0,"",VLOOKUP(Agregasi_Bulanan[[#This Row],[Akun Asal]],TabelCOA[],8,FALSE))</f>
        <v/>
      </c>
      <c r="Q125" t="str">
        <f>IF(VLOOKUP(Agregasi_Bulanan[[#This Row],[Akun Asal]],TabelCOA[],9,FALSE)=0,"",VLOOKUP(Agregasi_Bulanan[[#This Row],[Akun Asal]],TabelCOA[],9,FALSE))</f>
        <v>Bukan Dana</v>
      </c>
    </row>
    <row r="126" spans="1:17" x14ac:dyDescent="0.4">
      <c r="A126" s="1">
        <v>45046</v>
      </c>
      <c r="B126" t="s">
        <v>189</v>
      </c>
      <c r="C126">
        <v>1200000</v>
      </c>
      <c r="D126">
        <v>2023</v>
      </c>
      <c r="E126">
        <v>2</v>
      </c>
      <c r="F126">
        <v>4</v>
      </c>
      <c r="G126">
        <v>18</v>
      </c>
      <c r="H126">
        <v>6</v>
      </c>
      <c r="I126">
        <v>30</v>
      </c>
      <c r="J126" t="s">
        <v>203</v>
      </c>
      <c r="K126" t="str">
        <f>IF(VLOOKUP(Agregasi_Bulanan[[#This Row],[Akun Asal]],TabelCOA[],3,FALSE)=0,"",VLOOKUP(Agregasi_Bulanan[[#This Row],[Akun Asal]],TabelCOA[],3,FALSE))</f>
        <v>Aset</v>
      </c>
      <c r="L126" t="str">
        <f>IF(VLOOKUP(Agregasi_Bulanan[[#This Row],[Akun Asal]],TabelCOA[],4,FALSE)=0,"",VLOOKUP(Agregasi_Bulanan[[#This Row],[Akun Asal]],TabelCOA[],4,FALSE))</f>
        <v>Aset Tidak Lancar</v>
      </c>
      <c r="M126" t="str">
        <f>IF(VLOOKUP(Agregasi_Bulanan[[#This Row],[Akun Asal]],TabelCOA[],5,FALSE)=0,"",VLOOKUP(Agregasi_Bulanan[[#This Row],[Akun Asal]],TabelCOA[],5,FALSE))</f>
        <v>Dana Pensiun</v>
      </c>
      <c r="N126" t="str">
        <f>IF(VLOOKUP(Agregasi_Bulanan[[#This Row],[Akun Asal]],TabelCOA[],6,FALSE)=0,"",VLOOKUP(Agregasi_Bulanan[[#This Row],[Akun Asal]],TabelCOA[],6,FALSE))</f>
        <v>BPJS TK - JHT</v>
      </c>
      <c r="O126" t="str">
        <f>IF(VLOOKUP(Agregasi_Bulanan[[#This Row],[Akun Asal]],TabelCOA[],7,FALSE)=0,"",VLOOKUP(Agregasi_Bulanan[[#This Row],[Akun Asal]],TabelCOA[],7,FALSE))</f>
        <v/>
      </c>
      <c r="P126" t="str">
        <f>IF(VLOOKUP(Agregasi_Bulanan[[#This Row],[Akun Asal]],TabelCOA[],8,FALSE)=0,"",VLOOKUP(Agregasi_Bulanan[[#This Row],[Akun Asal]],TabelCOA[],8,FALSE))</f>
        <v/>
      </c>
      <c r="Q126" t="str">
        <f>IF(VLOOKUP(Agregasi_Bulanan[[#This Row],[Akun Asal]],TabelCOA[],9,FALSE)=0,"",VLOOKUP(Agregasi_Bulanan[[#This Row],[Akun Asal]],TabelCOA[],9,FALSE))</f>
        <v>Dana Hari Tua</v>
      </c>
    </row>
    <row r="127" spans="1:17" x14ac:dyDescent="0.4">
      <c r="A127" s="1">
        <v>45046</v>
      </c>
      <c r="B127" t="s">
        <v>188</v>
      </c>
      <c r="C127">
        <v>200000</v>
      </c>
      <c r="D127">
        <v>2023</v>
      </c>
      <c r="E127">
        <v>2</v>
      </c>
      <c r="F127">
        <v>4</v>
      </c>
      <c r="G127">
        <v>18</v>
      </c>
      <c r="H127">
        <v>6</v>
      </c>
      <c r="I127">
        <v>30</v>
      </c>
      <c r="J127" t="s">
        <v>203</v>
      </c>
      <c r="K127" t="str">
        <f>IF(VLOOKUP(Agregasi_Bulanan[[#This Row],[Akun Asal]],TabelCOA[],3,FALSE)=0,"",VLOOKUP(Agregasi_Bulanan[[#This Row],[Akun Asal]],TabelCOA[],3,FALSE))</f>
        <v>Aset</v>
      </c>
      <c r="L127" t="str">
        <f>IF(VLOOKUP(Agregasi_Bulanan[[#This Row],[Akun Asal]],TabelCOA[],4,FALSE)=0,"",VLOOKUP(Agregasi_Bulanan[[#This Row],[Akun Asal]],TabelCOA[],4,FALSE))</f>
        <v>Aset Tidak Lancar</v>
      </c>
      <c r="M127" t="str">
        <f>IF(VLOOKUP(Agregasi_Bulanan[[#This Row],[Akun Asal]],TabelCOA[],5,FALSE)=0,"",VLOOKUP(Agregasi_Bulanan[[#This Row],[Akun Asal]],TabelCOA[],5,FALSE))</f>
        <v>Dana Pensiun</v>
      </c>
      <c r="N127" t="str">
        <f>IF(VLOOKUP(Agregasi_Bulanan[[#This Row],[Akun Asal]],TabelCOA[],6,FALSE)=0,"",VLOOKUP(Agregasi_Bulanan[[#This Row],[Akun Asal]],TabelCOA[],6,FALSE))</f>
        <v>BPJS TK - JP</v>
      </c>
      <c r="O127" t="str">
        <f>IF(VLOOKUP(Agregasi_Bulanan[[#This Row],[Akun Asal]],TabelCOA[],7,FALSE)=0,"",VLOOKUP(Agregasi_Bulanan[[#This Row],[Akun Asal]],TabelCOA[],7,FALSE))</f>
        <v/>
      </c>
      <c r="P127" t="str">
        <f>IF(VLOOKUP(Agregasi_Bulanan[[#This Row],[Akun Asal]],TabelCOA[],8,FALSE)=0,"",VLOOKUP(Agregasi_Bulanan[[#This Row],[Akun Asal]],TabelCOA[],8,FALSE))</f>
        <v/>
      </c>
      <c r="Q127" t="str">
        <f>IF(VLOOKUP(Agregasi_Bulanan[[#This Row],[Akun Asal]],TabelCOA[],9,FALSE)=0,"",VLOOKUP(Agregasi_Bulanan[[#This Row],[Akun Asal]],TabelCOA[],9,FALSE))</f>
        <v>Dana Hari Tua</v>
      </c>
    </row>
    <row r="128" spans="1:17" x14ac:dyDescent="0.4">
      <c r="A128" s="1">
        <v>45046</v>
      </c>
      <c r="B128" t="s">
        <v>232</v>
      </c>
      <c r="C128">
        <v>1600000</v>
      </c>
      <c r="D128">
        <v>2023</v>
      </c>
      <c r="E128">
        <v>2</v>
      </c>
      <c r="F128">
        <v>4</v>
      </c>
      <c r="G128">
        <v>18</v>
      </c>
      <c r="H128">
        <v>6</v>
      </c>
      <c r="I128">
        <v>30</v>
      </c>
      <c r="J128" t="s">
        <v>203</v>
      </c>
      <c r="K128" t="str">
        <f>IF(VLOOKUP(Agregasi_Bulanan[[#This Row],[Akun Asal]],TabelCOA[],3,FALSE)=0,"",VLOOKUP(Agregasi_Bulanan[[#This Row],[Akun Asal]],TabelCOA[],3,FALSE))</f>
        <v>Aset</v>
      </c>
      <c r="L128" t="str">
        <f>IF(VLOOKUP(Agregasi_Bulanan[[#This Row],[Akun Asal]],TabelCOA[],4,FALSE)=0,"",VLOOKUP(Agregasi_Bulanan[[#This Row],[Akun Asal]],TabelCOA[],4,FALSE))</f>
        <v>Aset Tidak Lancar</v>
      </c>
      <c r="M128" t="str">
        <f>IF(VLOOKUP(Agregasi_Bulanan[[#This Row],[Akun Asal]],TabelCOA[],5,FALSE)=0,"",VLOOKUP(Agregasi_Bulanan[[#This Row],[Akun Asal]],TabelCOA[],5,FALSE))</f>
        <v>Dana Pensiun</v>
      </c>
      <c r="N128" t="str">
        <f>IF(VLOOKUP(Agregasi_Bulanan[[#This Row],[Akun Asal]],TabelCOA[],6,FALSE)=0,"",VLOOKUP(Agregasi_Bulanan[[#This Row],[Akun Asal]],TabelCOA[],6,FALSE))</f>
        <v>DPLK Bank-0010</v>
      </c>
      <c r="O128" t="str">
        <f>IF(VLOOKUP(Agregasi_Bulanan[[#This Row],[Akun Asal]],TabelCOA[],7,FALSE)=0,"",VLOOKUP(Agregasi_Bulanan[[#This Row],[Akun Asal]],TabelCOA[],7,FALSE))</f>
        <v/>
      </c>
      <c r="P128" t="str">
        <f>IF(VLOOKUP(Agregasi_Bulanan[[#This Row],[Akun Asal]],TabelCOA[],8,FALSE)=0,"",VLOOKUP(Agregasi_Bulanan[[#This Row],[Akun Asal]],TabelCOA[],8,FALSE))</f>
        <v/>
      </c>
      <c r="Q128" t="str">
        <f>IF(VLOOKUP(Agregasi_Bulanan[[#This Row],[Akun Asal]],TabelCOA[],9,FALSE)=0,"",VLOOKUP(Agregasi_Bulanan[[#This Row],[Akun Asal]],TabelCOA[],9,FALSE))</f>
        <v>Dana Hari Tua</v>
      </c>
    </row>
    <row r="129" spans="1:17" x14ac:dyDescent="0.4">
      <c r="A129" s="1">
        <v>45046</v>
      </c>
      <c r="B129" t="s">
        <v>106</v>
      </c>
      <c r="C129">
        <v>1000000</v>
      </c>
      <c r="D129">
        <v>2023</v>
      </c>
      <c r="E129">
        <v>2</v>
      </c>
      <c r="F129">
        <v>4</v>
      </c>
      <c r="G129">
        <v>18</v>
      </c>
      <c r="H129">
        <v>6</v>
      </c>
      <c r="I129">
        <v>30</v>
      </c>
      <c r="J129" t="s">
        <v>203</v>
      </c>
      <c r="K129" t="str">
        <f>IF(VLOOKUP(Agregasi_Bulanan[[#This Row],[Akun Asal]],TabelCOA[],3,FALSE)=0,"",VLOOKUP(Agregasi_Bulanan[[#This Row],[Akun Asal]],TabelCOA[],3,FALSE))</f>
        <v>Aset</v>
      </c>
      <c r="L129" t="str">
        <f>IF(VLOOKUP(Agregasi_Bulanan[[#This Row],[Akun Asal]],TabelCOA[],4,FALSE)=0,"",VLOOKUP(Agregasi_Bulanan[[#This Row],[Akun Asal]],TabelCOA[],4,FALSE))</f>
        <v>Aset Lancar</v>
      </c>
      <c r="M129" t="str">
        <f>IF(VLOOKUP(Agregasi_Bulanan[[#This Row],[Akun Asal]],TabelCOA[],5,FALSE)=0,"",VLOOKUP(Agregasi_Bulanan[[#This Row],[Akun Asal]],TabelCOA[],5,FALSE))</f>
        <v>Emas</v>
      </c>
      <c r="N129" t="str">
        <f>IF(VLOOKUP(Agregasi_Bulanan[[#This Row],[Akun Asal]],TabelCOA[],6,FALSE)=0,"",VLOOKUP(Agregasi_Bulanan[[#This Row],[Akun Asal]],TabelCOA[],6,FALSE))</f>
        <v/>
      </c>
      <c r="O129" t="str">
        <f>IF(VLOOKUP(Agregasi_Bulanan[[#This Row],[Akun Asal]],TabelCOA[],7,FALSE)=0,"",VLOOKUP(Agregasi_Bulanan[[#This Row],[Akun Asal]],TabelCOA[],7,FALSE))</f>
        <v/>
      </c>
      <c r="P129" t="str">
        <f>IF(VLOOKUP(Agregasi_Bulanan[[#This Row],[Akun Asal]],TabelCOA[],8,FALSE)=0,"",VLOOKUP(Agregasi_Bulanan[[#This Row],[Akun Asal]],TabelCOA[],8,FALSE))</f>
        <v/>
      </c>
      <c r="Q129" t="str">
        <f>IF(VLOOKUP(Agregasi_Bulanan[[#This Row],[Akun Asal]],TabelCOA[],9,FALSE)=0,"",VLOOKUP(Agregasi_Bulanan[[#This Row],[Akun Asal]],TabelCOA[],9,FALSE))</f>
        <v>Dana Darurat</v>
      </c>
    </row>
    <row r="130" spans="1:17" x14ac:dyDescent="0.4">
      <c r="A130" s="1">
        <v>45046</v>
      </c>
      <c r="B130" t="s">
        <v>103</v>
      </c>
      <c r="C130">
        <v>0</v>
      </c>
      <c r="D130">
        <v>2023</v>
      </c>
      <c r="E130">
        <v>2</v>
      </c>
      <c r="F130">
        <v>4</v>
      </c>
      <c r="G130">
        <v>18</v>
      </c>
      <c r="H130">
        <v>6</v>
      </c>
      <c r="I130">
        <v>30</v>
      </c>
      <c r="J130" t="s">
        <v>203</v>
      </c>
      <c r="K130" t="str">
        <f>IF(VLOOKUP(Agregasi_Bulanan[[#This Row],[Akun Asal]],TabelCOA[],3,FALSE)=0,"",VLOOKUP(Agregasi_Bulanan[[#This Row],[Akun Asal]],TabelCOA[],3,FALSE))</f>
        <v>Aset</v>
      </c>
      <c r="L130" t="str">
        <f>IF(VLOOKUP(Agregasi_Bulanan[[#This Row],[Akun Asal]],TabelCOA[],4,FALSE)=0,"",VLOOKUP(Agregasi_Bulanan[[#This Row],[Akun Asal]],TabelCOA[],4,FALSE))</f>
        <v>Aset Lancar</v>
      </c>
      <c r="M130" t="str">
        <f>IF(VLOOKUP(Agregasi_Bulanan[[#This Row],[Akun Asal]],TabelCOA[],5,FALSE)=0,"",VLOOKUP(Agregasi_Bulanan[[#This Row],[Akun Asal]],TabelCOA[],5,FALSE))</f>
        <v>Investasi</v>
      </c>
      <c r="N130" t="str">
        <f>IF(VLOOKUP(Agregasi_Bulanan[[#This Row],[Akun Asal]],TabelCOA[],6,FALSE)=0,"",VLOOKUP(Agregasi_Bulanan[[#This Row],[Akun Asal]],TabelCOA[],6,FALSE))</f>
        <v>Investasi Deposito</v>
      </c>
      <c r="O130" t="str">
        <f>IF(VLOOKUP(Agregasi_Bulanan[[#This Row],[Akun Asal]],TabelCOA[],7,FALSE)=0,"",VLOOKUP(Agregasi_Bulanan[[#This Row],[Akun Asal]],TabelCOA[],7,FALSE))</f>
        <v/>
      </c>
      <c r="P130" t="str">
        <f>IF(VLOOKUP(Agregasi_Bulanan[[#This Row],[Akun Asal]],TabelCOA[],8,FALSE)=0,"",VLOOKUP(Agregasi_Bulanan[[#This Row],[Akun Asal]],TabelCOA[],8,FALSE))</f>
        <v/>
      </c>
      <c r="Q130" t="str">
        <f>IF(VLOOKUP(Agregasi_Bulanan[[#This Row],[Akun Asal]],TabelCOA[],9,FALSE)=0,"",VLOOKUP(Agregasi_Bulanan[[#This Row],[Akun Asal]],TabelCOA[],9,FALSE))</f>
        <v>Dana Investasi</v>
      </c>
    </row>
    <row r="131" spans="1:17" x14ac:dyDescent="0.4">
      <c r="A131" s="1">
        <v>45046</v>
      </c>
      <c r="B131" t="s">
        <v>105</v>
      </c>
      <c r="C131">
        <v>1000000</v>
      </c>
      <c r="D131">
        <v>2023</v>
      </c>
      <c r="E131">
        <v>2</v>
      </c>
      <c r="F131">
        <v>4</v>
      </c>
      <c r="G131">
        <v>18</v>
      </c>
      <c r="H131">
        <v>6</v>
      </c>
      <c r="I131">
        <v>30</v>
      </c>
      <c r="J131" t="s">
        <v>203</v>
      </c>
      <c r="K131" t="str">
        <f>IF(VLOOKUP(Agregasi_Bulanan[[#This Row],[Akun Asal]],TabelCOA[],3,FALSE)=0,"",VLOOKUP(Agregasi_Bulanan[[#This Row],[Akun Asal]],TabelCOA[],3,FALSE))</f>
        <v>Aset</v>
      </c>
      <c r="L131" t="str">
        <f>IF(VLOOKUP(Agregasi_Bulanan[[#This Row],[Akun Asal]],TabelCOA[],4,FALSE)=0,"",VLOOKUP(Agregasi_Bulanan[[#This Row],[Akun Asal]],TabelCOA[],4,FALSE))</f>
        <v>Aset Lancar</v>
      </c>
      <c r="M131" t="str">
        <f>IF(VLOOKUP(Agregasi_Bulanan[[#This Row],[Akun Asal]],TabelCOA[],5,FALSE)=0,"",VLOOKUP(Agregasi_Bulanan[[#This Row],[Akun Asal]],TabelCOA[],5,FALSE))</f>
        <v>Investasi</v>
      </c>
      <c r="N131" t="str">
        <f>IF(VLOOKUP(Agregasi_Bulanan[[#This Row],[Akun Asal]],TabelCOA[],6,FALSE)=0,"",VLOOKUP(Agregasi_Bulanan[[#This Row],[Akun Asal]],TabelCOA[],6,FALSE))</f>
        <v>Investasi P2P Lending</v>
      </c>
      <c r="O131" t="str">
        <f>IF(VLOOKUP(Agregasi_Bulanan[[#This Row],[Akun Asal]],TabelCOA[],7,FALSE)=0,"",VLOOKUP(Agregasi_Bulanan[[#This Row],[Akun Asal]],TabelCOA[],7,FALSE))</f>
        <v/>
      </c>
      <c r="P131" t="str">
        <f>IF(VLOOKUP(Agregasi_Bulanan[[#This Row],[Akun Asal]],TabelCOA[],8,FALSE)=0,"",VLOOKUP(Agregasi_Bulanan[[#This Row],[Akun Asal]],TabelCOA[],8,FALSE))</f>
        <v/>
      </c>
      <c r="Q131" t="str">
        <f>IF(VLOOKUP(Agregasi_Bulanan[[#This Row],[Akun Asal]],TabelCOA[],9,FALSE)=0,"",VLOOKUP(Agregasi_Bulanan[[#This Row],[Akun Asal]],TabelCOA[],9,FALSE))</f>
        <v>Dana Darurat</v>
      </c>
    </row>
    <row r="132" spans="1:17" x14ac:dyDescent="0.4">
      <c r="A132" s="1">
        <v>45046</v>
      </c>
      <c r="B132" t="s">
        <v>101</v>
      </c>
      <c r="C132">
        <v>0</v>
      </c>
      <c r="D132">
        <v>2023</v>
      </c>
      <c r="E132">
        <v>2</v>
      </c>
      <c r="F132">
        <v>4</v>
      </c>
      <c r="G132">
        <v>18</v>
      </c>
      <c r="H132">
        <v>6</v>
      </c>
      <c r="I132">
        <v>30</v>
      </c>
      <c r="J132" t="s">
        <v>203</v>
      </c>
      <c r="K132" t="str">
        <f>IF(VLOOKUP(Agregasi_Bulanan[[#This Row],[Akun Asal]],TabelCOA[],3,FALSE)=0,"",VLOOKUP(Agregasi_Bulanan[[#This Row],[Akun Asal]],TabelCOA[],3,FALSE))</f>
        <v>Aset</v>
      </c>
      <c r="L132" t="str">
        <f>IF(VLOOKUP(Agregasi_Bulanan[[#This Row],[Akun Asal]],TabelCOA[],4,FALSE)=0,"",VLOOKUP(Agregasi_Bulanan[[#This Row],[Akun Asal]],TabelCOA[],4,FALSE))</f>
        <v>Aset Lancar</v>
      </c>
      <c r="M132" t="str">
        <f>IF(VLOOKUP(Agregasi_Bulanan[[#This Row],[Akun Asal]],TabelCOA[],5,FALSE)=0,"",VLOOKUP(Agregasi_Bulanan[[#This Row],[Akun Asal]],TabelCOA[],5,FALSE))</f>
        <v>Investasi</v>
      </c>
      <c r="N132" t="str">
        <f>IF(VLOOKUP(Agregasi_Bulanan[[#This Row],[Akun Asal]],TabelCOA[],6,FALSE)=0,"",VLOOKUP(Agregasi_Bulanan[[#This Row],[Akun Asal]],TabelCOA[],6,FALSE))</f>
        <v>Investasi Reksadana</v>
      </c>
      <c r="O132" t="str">
        <f>IF(VLOOKUP(Agregasi_Bulanan[[#This Row],[Akun Asal]],TabelCOA[],7,FALSE)=0,"",VLOOKUP(Agregasi_Bulanan[[#This Row],[Akun Asal]],TabelCOA[],7,FALSE))</f>
        <v>Investasi RDC</v>
      </c>
      <c r="P132" t="str">
        <f>IF(VLOOKUP(Agregasi_Bulanan[[#This Row],[Akun Asal]],TabelCOA[],8,FALSE)=0,"",VLOOKUP(Agregasi_Bulanan[[#This Row],[Akun Asal]],TabelCOA[],8,FALSE))</f>
        <v/>
      </c>
      <c r="Q132" t="str">
        <f>IF(VLOOKUP(Agregasi_Bulanan[[#This Row],[Akun Asal]],TabelCOA[],9,FALSE)=0,"",VLOOKUP(Agregasi_Bulanan[[#This Row],[Akun Asal]],TabelCOA[],9,FALSE))</f>
        <v>Dana Investasi</v>
      </c>
    </row>
    <row r="133" spans="1:17" x14ac:dyDescent="0.4">
      <c r="A133" s="1">
        <v>45046</v>
      </c>
      <c r="B133" t="s">
        <v>98</v>
      </c>
      <c r="C133">
        <v>0</v>
      </c>
      <c r="D133">
        <v>2023</v>
      </c>
      <c r="E133">
        <v>2</v>
      </c>
      <c r="F133">
        <v>4</v>
      </c>
      <c r="G133">
        <v>18</v>
      </c>
      <c r="H133">
        <v>6</v>
      </c>
      <c r="I133">
        <v>30</v>
      </c>
      <c r="J133" t="s">
        <v>203</v>
      </c>
      <c r="K133" t="str">
        <f>IF(VLOOKUP(Agregasi_Bulanan[[#This Row],[Akun Asal]],TabelCOA[],3,FALSE)=0,"",VLOOKUP(Agregasi_Bulanan[[#This Row],[Akun Asal]],TabelCOA[],3,FALSE))</f>
        <v>Aset</v>
      </c>
      <c r="L133" t="str">
        <f>IF(VLOOKUP(Agregasi_Bulanan[[#This Row],[Akun Asal]],TabelCOA[],4,FALSE)=0,"",VLOOKUP(Agregasi_Bulanan[[#This Row],[Akun Asal]],TabelCOA[],4,FALSE))</f>
        <v>Aset Lancar</v>
      </c>
      <c r="M133" t="str">
        <f>IF(VLOOKUP(Agregasi_Bulanan[[#This Row],[Akun Asal]],TabelCOA[],5,FALSE)=0,"",VLOOKUP(Agregasi_Bulanan[[#This Row],[Akun Asal]],TabelCOA[],5,FALSE))</f>
        <v>Investasi</v>
      </c>
      <c r="N133" t="str">
        <f>IF(VLOOKUP(Agregasi_Bulanan[[#This Row],[Akun Asal]],TabelCOA[],6,FALSE)=0,"",VLOOKUP(Agregasi_Bulanan[[#This Row],[Akun Asal]],TabelCOA[],6,FALSE))</f>
        <v>Investasi Reksadana</v>
      </c>
      <c r="O133" t="str">
        <f>IF(VLOOKUP(Agregasi_Bulanan[[#This Row],[Akun Asal]],TabelCOA[],7,FALSE)=0,"",VLOOKUP(Agregasi_Bulanan[[#This Row],[Akun Asal]],TabelCOA[],7,FALSE))</f>
        <v>Investasi RDPT</v>
      </c>
      <c r="P133" t="str">
        <f>IF(VLOOKUP(Agregasi_Bulanan[[#This Row],[Akun Asal]],TabelCOA[],8,FALSE)=0,"",VLOOKUP(Agregasi_Bulanan[[#This Row],[Akun Asal]],TabelCOA[],8,FALSE))</f>
        <v/>
      </c>
      <c r="Q133" t="str">
        <f>IF(VLOOKUP(Agregasi_Bulanan[[#This Row],[Akun Asal]],TabelCOA[],9,FALSE)=0,"",VLOOKUP(Agregasi_Bulanan[[#This Row],[Akun Asal]],TabelCOA[],9,FALSE))</f>
        <v>Dana Investasi</v>
      </c>
    </row>
    <row r="134" spans="1:17" x14ac:dyDescent="0.4">
      <c r="A134" s="1">
        <v>45046</v>
      </c>
      <c r="B134" t="s">
        <v>100</v>
      </c>
      <c r="C134">
        <v>0</v>
      </c>
      <c r="D134">
        <v>2023</v>
      </c>
      <c r="E134">
        <v>2</v>
      </c>
      <c r="F134">
        <v>4</v>
      </c>
      <c r="G134">
        <v>18</v>
      </c>
      <c r="H134">
        <v>6</v>
      </c>
      <c r="I134">
        <v>30</v>
      </c>
      <c r="J134" t="s">
        <v>203</v>
      </c>
      <c r="K134" t="str">
        <f>IF(VLOOKUP(Agregasi_Bulanan[[#This Row],[Akun Asal]],TabelCOA[],3,FALSE)=0,"",VLOOKUP(Agregasi_Bulanan[[#This Row],[Akun Asal]],TabelCOA[],3,FALSE))</f>
        <v>Aset</v>
      </c>
      <c r="L134" t="str">
        <f>IF(VLOOKUP(Agregasi_Bulanan[[#This Row],[Akun Asal]],TabelCOA[],4,FALSE)=0,"",VLOOKUP(Agregasi_Bulanan[[#This Row],[Akun Asal]],TabelCOA[],4,FALSE))</f>
        <v>Aset Lancar</v>
      </c>
      <c r="M134" t="str">
        <f>IF(VLOOKUP(Agregasi_Bulanan[[#This Row],[Akun Asal]],TabelCOA[],5,FALSE)=0,"",VLOOKUP(Agregasi_Bulanan[[#This Row],[Akun Asal]],TabelCOA[],5,FALSE))</f>
        <v>Investasi</v>
      </c>
      <c r="N134" t="str">
        <f>IF(VLOOKUP(Agregasi_Bulanan[[#This Row],[Akun Asal]],TabelCOA[],6,FALSE)=0,"",VLOOKUP(Agregasi_Bulanan[[#This Row],[Akun Asal]],TabelCOA[],6,FALSE))</f>
        <v>Investasi Reksadana</v>
      </c>
      <c r="O134" t="str">
        <f>IF(VLOOKUP(Agregasi_Bulanan[[#This Row],[Akun Asal]],TabelCOA[],7,FALSE)=0,"",VLOOKUP(Agregasi_Bulanan[[#This Row],[Akun Asal]],TabelCOA[],7,FALSE))</f>
        <v>Investasi RDPU</v>
      </c>
      <c r="P134" t="str">
        <f>IF(VLOOKUP(Agregasi_Bulanan[[#This Row],[Akun Asal]],TabelCOA[],8,FALSE)=0,"",VLOOKUP(Agregasi_Bulanan[[#This Row],[Akun Asal]],TabelCOA[],8,FALSE))</f>
        <v/>
      </c>
      <c r="Q134" t="str">
        <f>IF(VLOOKUP(Agregasi_Bulanan[[#This Row],[Akun Asal]],TabelCOA[],9,FALSE)=0,"",VLOOKUP(Agregasi_Bulanan[[#This Row],[Akun Asal]],TabelCOA[],9,FALSE))</f>
        <v>Dana Darurat</v>
      </c>
    </row>
    <row r="135" spans="1:17" x14ac:dyDescent="0.4">
      <c r="A135" s="1">
        <v>45046</v>
      </c>
      <c r="B135" t="s">
        <v>102</v>
      </c>
      <c r="C135">
        <v>0</v>
      </c>
      <c r="D135">
        <v>2023</v>
      </c>
      <c r="E135">
        <v>2</v>
      </c>
      <c r="F135">
        <v>4</v>
      </c>
      <c r="G135">
        <v>18</v>
      </c>
      <c r="H135">
        <v>6</v>
      </c>
      <c r="I135">
        <v>30</v>
      </c>
      <c r="J135" t="s">
        <v>203</v>
      </c>
      <c r="K135" t="str">
        <f>IF(VLOOKUP(Agregasi_Bulanan[[#This Row],[Akun Asal]],TabelCOA[],3,FALSE)=0,"",VLOOKUP(Agregasi_Bulanan[[#This Row],[Akun Asal]],TabelCOA[],3,FALSE))</f>
        <v>Aset</v>
      </c>
      <c r="L135" t="str">
        <f>IF(VLOOKUP(Agregasi_Bulanan[[#This Row],[Akun Asal]],TabelCOA[],4,FALSE)=0,"",VLOOKUP(Agregasi_Bulanan[[#This Row],[Akun Asal]],TabelCOA[],4,FALSE))</f>
        <v>Aset Lancar</v>
      </c>
      <c r="M135" t="str">
        <f>IF(VLOOKUP(Agregasi_Bulanan[[#This Row],[Akun Asal]],TabelCOA[],5,FALSE)=0,"",VLOOKUP(Agregasi_Bulanan[[#This Row],[Akun Asal]],TabelCOA[],5,FALSE))</f>
        <v>Investasi</v>
      </c>
      <c r="N135" t="str">
        <f>IF(VLOOKUP(Agregasi_Bulanan[[#This Row],[Akun Asal]],TabelCOA[],6,FALSE)=0,"",VLOOKUP(Agregasi_Bulanan[[#This Row],[Akun Asal]],TabelCOA[],6,FALSE))</f>
        <v>Investasi Reksadana</v>
      </c>
      <c r="O135" t="str">
        <f>IF(VLOOKUP(Agregasi_Bulanan[[#This Row],[Akun Asal]],TabelCOA[],7,FALSE)=0,"",VLOOKUP(Agregasi_Bulanan[[#This Row],[Akun Asal]],TabelCOA[],7,FALSE))</f>
        <v>Investasi RDS</v>
      </c>
      <c r="P135" t="str">
        <f>IF(VLOOKUP(Agregasi_Bulanan[[#This Row],[Akun Asal]],TabelCOA[],8,FALSE)=0,"",VLOOKUP(Agregasi_Bulanan[[#This Row],[Akun Asal]],TabelCOA[],8,FALSE))</f>
        <v/>
      </c>
      <c r="Q135" t="str">
        <f>IF(VLOOKUP(Agregasi_Bulanan[[#This Row],[Akun Asal]],TabelCOA[],9,FALSE)=0,"",VLOOKUP(Agregasi_Bulanan[[#This Row],[Akun Asal]],TabelCOA[],9,FALSE))</f>
        <v>Dana Investasi</v>
      </c>
    </row>
    <row r="136" spans="1:17" x14ac:dyDescent="0.4">
      <c r="A136" s="1">
        <v>45046</v>
      </c>
      <c r="B136" t="s">
        <v>104</v>
      </c>
      <c r="C136">
        <v>0</v>
      </c>
      <c r="D136">
        <v>2023</v>
      </c>
      <c r="E136">
        <v>2</v>
      </c>
      <c r="F136">
        <v>4</v>
      </c>
      <c r="G136">
        <v>18</v>
      </c>
      <c r="H136">
        <v>6</v>
      </c>
      <c r="I136">
        <v>30</v>
      </c>
      <c r="J136" t="s">
        <v>203</v>
      </c>
      <c r="K136" t="str">
        <f>IF(VLOOKUP(Agregasi_Bulanan[[#This Row],[Akun Asal]],TabelCOA[],3,FALSE)=0,"",VLOOKUP(Agregasi_Bulanan[[#This Row],[Akun Asal]],TabelCOA[],3,FALSE))</f>
        <v>Aset</v>
      </c>
      <c r="L136" t="str">
        <f>IF(VLOOKUP(Agregasi_Bulanan[[#This Row],[Akun Asal]],TabelCOA[],4,FALSE)=0,"",VLOOKUP(Agregasi_Bulanan[[#This Row],[Akun Asal]],TabelCOA[],4,FALSE))</f>
        <v>Aset Lancar</v>
      </c>
      <c r="M136" t="str">
        <f>IF(VLOOKUP(Agregasi_Bulanan[[#This Row],[Akun Asal]],TabelCOA[],5,FALSE)=0,"",VLOOKUP(Agregasi_Bulanan[[#This Row],[Akun Asal]],TabelCOA[],5,FALSE))</f>
        <v>Investasi</v>
      </c>
      <c r="N136" t="str">
        <f>IF(VLOOKUP(Agregasi_Bulanan[[#This Row],[Akun Asal]],TabelCOA[],6,FALSE)=0,"",VLOOKUP(Agregasi_Bulanan[[#This Row],[Akun Asal]],TabelCOA[],6,FALSE))</f>
        <v>Investasi Saham</v>
      </c>
      <c r="O136" t="str">
        <f>IF(VLOOKUP(Agregasi_Bulanan[[#This Row],[Akun Asal]],TabelCOA[],7,FALSE)=0,"",VLOOKUP(Agregasi_Bulanan[[#This Row],[Akun Asal]],TabelCOA[],7,FALSE))</f>
        <v/>
      </c>
      <c r="P136" t="str">
        <f>IF(VLOOKUP(Agregasi_Bulanan[[#This Row],[Akun Asal]],TabelCOA[],8,FALSE)=0,"",VLOOKUP(Agregasi_Bulanan[[#This Row],[Akun Asal]],TabelCOA[],8,FALSE))</f>
        <v/>
      </c>
      <c r="Q136" t="str">
        <f>IF(VLOOKUP(Agregasi_Bulanan[[#This Row],[Akun Asal]],TabelCOA[],9,FALSE)=0,"",VLOOKUP(Agregasi_Bulanan[[#This Row],[Akun Asal]],TabelCOA[],9,FALSE))</f>
        <v>Dana Investasi</v>
      </c>
    </row>
    <row r="137" spans="1:17" x14ac:dyDescent="0.4">
      <c r="A137" s="1">
        <v>45046</v>
      </c>
      <c r="B137" t="s">
        <v>97</v>
      </c>
      <c r="C137">
        <v>0</v>
      </c>
      <c r="D137">
        <v>2023</v>
      </c>
      <c r="E137">
        <v>2</v>
      </c>
      <c r="F137">
        <v>4</v>
      </c>
      <c r="G137">
        <v>18</v>
      </c>
      <c r="H137">
        <v>6</v>
      </c>
      <c r="I137">
        <v>30</v>
      </c>
      <c r="J137" t="s">
        <v>203</v>
      </c>
      <c r="K137" t="str">
        <f>IF(VLOOKUP(Agregasi_Bulanan[[#This Row],[Akun Asal]],TabelCOA[],3,FALSE)=0,"",VLOOKUP(Agregasi_Bulanan[[#This Row],[Akun Asal]],TabelCOA[],3,FALSE))</f>
        <v>Aset</v>
      </c>
      <c r="L137" t="str">
        <f>IF(VLOOKUP(Agregasi_Bulanan[[#This Row],[Akun Asal]],TabelCOA[],4,FALSE)=0,"",VLOOKUP(Agregasi_Bulanan[[#This Row],[Akun Asal]],TabelCOA[],4,FALSE))</f>
        <v>Aset Lancar</v>
      </c>
      <c r="M137" t="str">
        <f>IF(VLOOKUP(Agregasi_Bulanan[[#This Row],[Akun Asal]],TabelCOA[],5,FALSE)=0,"",VLOOKUP(Agregasi_Bulanan[[#This Row],[Akun Asal]],TabelCOA[],5,FALSE))</f>
        <v>Investasi</v>
      </c>
      <c r="N137" t="str">
        <f>IF(VLOOKUP(Agregasi_Bulanan[[#This Row],[Akun Asal]],TabelCOA[],6,FALSE)=0,"",VLOOKUP(Agregasi_Bulanan[[#This Row],[Akun Asal]],TabelCOA[],6,FALSE))</f>
        <v>Investasi Sukuk</v>
      </c>
      <c r="O137" t="str">
        <f>IF(VLOOKUP(Agregasi_Bulanan[[#This Row],[Akun Asal]],TabelCOA[],7,FALSE)=0,"",VLOOKUP(Agregasi_Bulanan[[#This Row],[Akun Asal]],TabelCOA[],7,FALSE))</f>
        <v>Investasi Sukuk Ritel</v>
      </c>
      <c r="P137" t="str">
        <f>IF(VLOOKUP(Agregasi_Bulanan[[#This Row],[Akun Asal]],TabelCOA[],8,FALSE)=0,"",VLOOKUP(Agregasi_Bulanan[[#This Row],[Akun Asal]],TabelCOA[],8,FALSE))</f>
        <v/>
      </c>
      <c r="Q137" t="str">
        <f>IF(VLOOKUP(Agregasi_Bulanan[[#This Row],[Akun Asal]],TabelCOA[],9,FALSE)=0,"",VLOOKUP(Agregasi_Bulanan[[#This Row],[Akun Asal]],TabelCOA[],9,FALSE))</f>
        <v>Dana Investasi</v>
      </c>
    </row>
    <row r="138" spans="1:17" x14ac:dyDescent="0.4">
      <c r="A138" s="1">
        <v>45046</v>
      </c>
      <c r="B138" t="s">
        <v>96</v>
      </c>
      <c r="C138">
        <v>0</v>
      </c>
      <c r="D138">
        <v>2023</v>
      </c>
      <c r="E138">
        <v>2</v>
      </c>
      <c r="F138">
        <v>4</v>
      </c>
      <c r="G138">
        <v>18</v>
      </c>
      <c r="H138">
        <v>6</v>
      </c>
      <c r="I138">
        <v>30</v>
      </c>
      <c r="J138" t="s">
        <v>203</v>
      </c>
      <c r="K138" t="str">
        <f>IF(VLOOKUP(Agregasi_Bulanan[[#This Row],[Akun Asal]],TabelCOA[],3,FALSE)=0,"",VLOOKUP(Agregasi_Bulanan[[#This Row],[Akun Asal]],TabelCOA[],3,FALSE))</f>
        <v>Aset</v>
      </c>
      <c r="L138" t="str">
        <f>IF(VLOOKUP(Agregasi_Bulanan[[#This Row],[Akun Asal]],TabelCOA[],4,FALSE)=0,"",VLOOKUP(Agregasi_Bulanan[[#This Row],[Akun Asal]],TabelCOA[],4,FALSE))</f>
        <v>Aset Lancar</v>
      </c>
      <c r="M138" t="str">
        <f>IF(VLOOKUP(Agregasi_Bulanan[[#This Row],[Akun Asal]],TabelCOA[],5,FALSE)=0,"",VLOOKUP(Agregasi_Bulanan[[#This Row],[Akun Asal]],TabelCOA[],5,FALSE))</f>
        <v>Investasi</v>
      </c>
      <c r="N138" t="str">
        <f>IF(VLOOKUP(Agregasi_Bulanan[[#This Row],[Akun Asal]],TabelCOA[],6,FALSE)=0,"",VLOOKUP(Agregasi_Bulanan[[#This Row],[Akun Asal]],TabelCOA[],6,FALSE))</f>
        <v>Investasi Sukuk</v>
      </c>
      <c r="O138" t="str">
        <f>IF(VLOOKUP(Agregasi_Bulanan[[#This Row],[Akun Asal]],TabelCOA[],7,FALSE)=0,"",VLOOKUP(Agregasi_Bulanan[[#This Row],[Akun Asal]],TabelCOA[],7,FALSE))</f>
        <v>Investasi Sukuk Tabungan</v>
      </c>
      <c r="P138" t="str">
        <f>IF(VLOOKUP(Agregasi_Bulanan[[#This Row],[Akun Asal]],TabelCOA[],8,FALSE)=0,"",VLOOKUP(Agregasi_Bulanan[[#This Row],[Akun Asal]],TabelCOA[],8,FALSE))</f>
        <v/>
      </c>
      <c r="Q138" t="str">
        <f>IF(VLOOKUP(Agregasi_Bulanan[[#This Row],[Akun Asal]],TabelCOA[],9,FALSE)=0,"",VLOOKUP(Agregasi_Bulanan[[#This Row],[Akun Asal]],TabelCOA[],9,FALSE))</f>
        <v>Dana Investasi</v>
      </c>
    </row>
    <row r="139" spans="1:17" x14ac:dyDescent="0.4">
      <c r="A139" s="1">
        <v>45046</v>
      </c>
      <c r="B139" t="s">
        <v>204</v>
      </c>
      <c r="C139">
        <v>0</v>
      </c>
      <c r="D139">
        <v>2023</v>
      </c>
      <c r="E139">
        <v>2</v>
      </c>
      <c r="F139">
        <v>4</v>
      </c>
      <c r="G139">
        <v>18</v>
      </c>
      <c r="H139">
        <v>6</v>
      </c>
      <c r="I139">
        <v>30</v>
      </c>
      <c r="J139" t="s">
        <v>203</v>
      </c>
      <c r="K139" t="str">
        <f>IF(VLOOKUP(Agregasi_Bulanan[[#This Row],[Akun Asal]],TabelCOA[],3,FALSE)=0,"",VLOOKUP(Agregasi_Bulanan[[#This Row],[Akun Asal]],TabelCOA[],3,FALSE))</f>
        <v>Aset</v>
      </c>
      <c r="L139" t="str">
        <f>IF(VLOOKUP(Agregasi_Bulanan[[#This Row],[Akun Asal]],TabelCOA[],4,FALSE)=0,"",VLOOKUP(Agregasi_Bulanan[[#This Row],[Akun Asal]],TabelCOA[],4,FALSE))</f>
        <v>Aset Tidak Lancar</v>
      </c>
      <c r="M139" t="str">
        <f>IF(VLOOKUP(Agregasi_Bulanan[[#This Row],[Akun Asal]],TabelCOA[],5,FALSE)=0,"",VLOOKUP(Agregasi_Bulanan[[#This Row],[Akun Asal]],TabelCOA[],5,FALSE))</f>
        <v>Investasi Unit Link</v>
      </c>
      <c r="N139" t="str">
        <f>IF(VLOOKUP(Agregasi_Bulanan[[#This Row],[Akun Asal]],TabelCOA[],6,FALSE)=0,"",VLOOKUP(Agregasi_Bulanan[[#This Row],[Akun Asal]],TabelCOA[],6,FALSE))</f>
        <v/>
      </c>
      <c r="O139" t="str">
        <f>IF(VLOOKUP(Agregasi_Bulanan[[#This Row],[Akun Asal]],TabelCOA[],7,FALSE)=0,"",VLOOKUP(Agregasi_Bulanan[[#This Row],[Akun Asal]],TabelCOA[],7,FALSE))</f>
        <v/>
      </c>
      <c r="P139" t="str">
        <f>IF(VLOOKUP(Agregasi_Bulanan[[#This Row],[Akun Asal]],TabelCOA[],8,FALSE)=0,"",VLOOKUP(Agregasi_Bulanan[[#This Row],[Akun Asal]],TabelCOA[],8,FALSE))</f>
        <v/>
      </c>
      <c r="Q139" t="str">
        <f>IF(VLOOKUP(Agregasi_Bulanan[[#This Row],[Akun Asal]],TabelCOA[],9,FALSE)=0,"",VLOOKUP(Agregasi_Bulanan[[#This Row],[Akun Asal]],TabelCOA[],9,FALSE))</f>
        <v>Dana Asuransi</v>
      </c>
    </row>
    <row r="140" spans="1:17" x14ac:dyDescent="0.4">
      <c r="A140" s="1">
        <v>45046</v>
      </c>
      <c r="B140" t="s">
        <v>110</v>
      </c>
      <c r="C140">
        <v>6000000</v>
      </c>
      <c r="D140">
        <v>2023</v>
      </c>
      <c r="E140">
        <v>2</v>
      </c>
      <c r="F140">
        <v>4</v>
      </c>
      <c r="G140">
        <v>18</v>
      </c>
      <c r="H140">
        <v>6</v>
      </c>
      <c r="I140">
        <v>30</v>
      </c>
      <c r="J140" t="s">
        <v>203</v>
      </c>
      <c r="K140" t="str">
        <f>IF(VLOOKUP(Agregasi_Bulanan[[#This Row],[Akun Asal]],TabelCOA[],3,FALSE)=0,"",VLOOKUP(Agregasi_Bulanan[[#This Row],[Akun Asal]],TabelCOA[],3,FALSE))</f>
        <v>Aset</v>
      </c>
      <c r="L140" t="str">
        <f>IF(VLOOKUP(Agregasi_Bulanan[[#This Row],[Akun Asal]],TabelCOA[],4,FALSE)=0,"",VLOOKUP(Agregasi_Bulanan[[#This Row],[Akun Asal]],TabelCOA[],4,FALSE))</f>
        <v>Aset Tidak Lancar</v>
      </c>
      <c r="M140" t="str">
        <f>IF(VLOOKUP(Agregasi_Bulanan[[#This Row],[Akun Asal]],TabelCOA[],5,FALSE)=0,"",VLOOKUP(Agregasi_Bulanan[[#This Row],[Akun Asal]],TabelCOA[],5,FALSE))</f>
        <v>Kendaraan</v>
      </c>
      <c r="N140" t="str">
        <f>IF(VLOOKUP(Agregasi_Bulanan[[#This Row],[Akun Asal]],TabelCOA[],6,FALSE)=0,"",VLOOKUP(Agregasi_Bulanan[[#This Row],[Akun Asal]],TabelCOA[],6,FALSE))</f>
        <v/>
      </c>
      <c r="O140" t="str">
        <f>IF(VLOOKUP(Agregasi_Bulanan[[#This Row],[Akun Asal]],TabelCOA[],7,FALSE)=0,"",VLOOKUP(Agregasi_Bulanan[[#This Row],[Akun Asal]],TabelCOA[],7,FALSE))</f>
        <v/>
      </c>
      <c r="P140" t="str">
        <f>IF(VLOOKUP(Agregasi_Bulanan[[#This Row],[Akun Asal]],TabelCOA[],8,FALSE)=0,"",VLOOKUP(Agregasi_Bulanan[[#This Row],[Akun Asal]],TabelCOA[],8,FALSE))</f>
        <v/>
      </c>
      <c r="Q140" t="str">
        <f>IF(VLOOKUP(Agregasi_Bulanan[[#This Row],[Akun Asal]],TabelCOA[],9,FALSE)=0,"",VLOOKUP(Agregasi_Bulanan[[#This Row],[Akun Asal]],TabelCOA[],9,FALSE))</f>
        <v>Bukan Dana</v>
      </c>
    </row>
    <row r="141" spans="1:17" x14ac:dyDescent="0.4">
      <c r="A141" s="1">
        <v>45046</v>
      </c>
      <c r="B141" t="s">
        <v>111</v>
      </c>
      <c r="C141">
        <v>0</v>
      </c>
      <c r="D141">
        <v>2023</v>
      </c>
      <c r="E141">
        <v>2</v>
      </c>
      <c r="F141">
        <v>4</v>
      </c>
      <c r="G141">
        <v>18</v>
      </c>
      <c r="H141">
        <v>6</v>
      </c>
      <c r="I141">
        <v>30</v>
      </c>
      <c r="J141" t="s">
        <v>203</v>
      </c>
      <c r="K141" t="str">
        <f>IF(VLOOKUP(Agregasi_Bulanan[[#This Row],[Akun Asal]],TabelCOA[],3,FALSE)=0,"",VLOOKUP(Agregasi_Bulanan[[#This Row],[Akun Asal]],TabelCOA[],3,FALSE))</f>
        <v>Aset</v>
      </c>
      <c r="L141" t="str">
        <f>IF(VLOOKUP(Agregasi_Bulanan[[#This Row],[Akun Asal]],TabelCOA[],4,FALSE)=0,"",VLOOKUP(Agregasi_Bulanan[[#This Row],[Akun Asal]],TabelCOA[],4,FALSE))</f>
        <v>Aset Tidak Lancar</v>
      </c>
      <c r="M141" t="str">
        <f>IF(VLOOKUP(Agregasi_Bulanan[[#This Row],[Akun Asal]],TabelCOA[],5,FALSE)=0,"",VLOOKUP(Agregasi_Bulanan[[#This Row],[Akun Asal]],TabelCOA[],5,FALSE))</f>
        <v>Merek Dagang</v>
      </c>
      <c r="N141" t="str">
        <f>IF(VLOOKUP(Agregasi_Bulanan[[#This Row],[Akun Asal]],TabelCOA[],6,FALSE)=0,"",VLOOKUP(Agregasi_Bulanan[[#This Row],[Akun Asal]],TabelCOA[],6,FALSE))</f>
        <v/>
      </c>
      <c r="O141" t="str">
        <f>IF(VLOOKUP(Agregasi_Bulanan[[#This Row],[Akun Asal]],TabelCOA[],7,FALSE)=0,"",VLOOKUP(Agregasi_Bulanan[[#This Row],[Akun Asal]],TabelCOA[],7,FALSE))</f>
        <v/>
      </c>
      <c r="P141" t="str">
        <f>IF(VLOOKUP(Agregasi_Bulanan[[#This Row],[Akun Asal]],TabelCOA[],8,FALSE)=0,"",VLOOKUP(Agregasi_Bulanan[[#This Row],[Akun Asal]],TabelCOA[],8,FALSE))</f>
        <v/>
      </c>
      <c r="Q141" t="str">
        <f>IF(VLOOKUP(Agregasi_Bulanan[[#This Row],[Akun Asal]],TabelCOA[],9,FALSE)=0,"",VLOOKUP(Agregasi_Bulanan[[#This Row],[Akun Asal]],TabelCOA[],9,FALSE))</f>
        <v>Bukan Dana</v>
      </c>
    </row>
    <row r="142" spans="1:17" x14ac:dyDescent="0.4">
      <c r="A142" s="1">
        <v>45046</v>
      </c>
      <c r="B142" t="s">
        <v>122</v>
      </c>
      <c r="C142">
        <v>0</v>
      </c>
      <c r="D142">
        <v>2023</v>
      </c>
      <c r="E142">
        <v>2</v>
      </c>
      <c r="F142">
        <v>4</v>
      </c>
      <c r="G142">
        <v>18</v>
      </c>
      <c r="H142">
        <v>6</v>
      </c>
      <c r="I142">
        <v>30</v>
      </c>
      <c r="J142" t="s">
        <v>203</v>
      </c>
      <c r="K142" t="str">
        <f>IF(VLOOKUP(Agregasi_Bulanan[[#This Row],[Akun Asal]],TabelCOA[],3,FALSE)=0,"",VLOOKUP(Agregasi_Bulanan[[#This Row],[Akun Asal]],TabelCOA[],3,FALSE))</f>
        <v>Aset</v>
      </c>
      <c r="L142" t="str">
        <f>IF(VLOOKUP(Agregasi_Bulanan[[#This Row],[Akun Asal]],TabelCOA[],4,FALSE)=0,"",VLOOKUP(Agregasi_Bulanan[[#This Row],[Akun Asal]],TabelCOA[],4,FALSE))</f>
        <v>Aset Lancar</v>
      </c>
      <c r="M142" t="str">
        <f>IF(VLOOKUP(Agregasi_Bulanan[[#This Row],[Akun Asal]],TabelCOA[],5,FALSE)=0,"",VLOOKUP(Agregasi_Bulanan[[#This Row],[Akun Asal]],TabelCOA[],5,FALSE))</f>
        <v>Piutang</v>
      </c>
      <c r="N142" t="str">
        <f>IF(VLOOKUP(Agregasi_Bulanan[[#This Row],[Akun Asal]],TabelCOA[],6,FALSE)=0,"",VLOOKUP(Agregasi_Bulanan[[#This Row],[Akun Asal]],TabelCOA[],6,FALSE))</f>
        <v>Piutang Kantor</v>
      </c>
      <c r="O142" t="str">
        <f>IF(VLOOKUP(Agregasi_Bulanan[[#This Row],[Akun Asal]],TabelCOA[],7,FALSE)=0,"",VLOOKUP(Agregasi_Bulanan[[#This Row],[Akun Asal]],TabelCOA[],7,FALSE))</f>
        <v/>
      </c>
      <c r="P142" t="str">
        <f>IF(VLOOKUP(Agregasi_Bulanan[[#This Row],[Akun Asal]],TabelCOA[],8,FALSE)=0,"",VLOOKUP(Agregasi_Bulanan[[#This Row],[Akun Asal]],TabelCOA[],8,FALSE))</f>
        <v/>
      </c>
      <c r="Q142" t="str">
        <f>IF(VLOOKUP(Agregasi_Bulanan[[#This Row],[Akun Asal]],TabelCOA[],9,FALSE)=0,"",VLOOKUP(Agregasi_Bulanan[[#This Row],[Akun Asal]],TabelCOA[],9,FALSE))</f>
        <v>Dana Lainnya</v>
      </c>
    </row>
    <row r="143" spans="1:17" x14ac:dyDescent="0.4">
      <c r="A143" s="1">
        <v>45046</v>
      </c>
      <c r="B143" t="s">
        <v>123</v>
      </c>
      <c r="C143">
        <v>0</v>
      </c>
      <c r="D143">
        <v>2023</v>
      </c>
      <c r="E143">
        <v>2</v>
      </c>
      <c r="F143">
        <v>4</v>
      </c>
      <c r="G143">
        <v>18</v>
      </c>
      <c r="H143">
        <v>6</v>
      </c>
      <c r="I143">
        <v>30</v>
      </c>
      <c r="J143" t="s">
        <v>203</v>
      </c>
      <c r="K143" t="str">
        <f>IF(VLOOKUP(Agregasi_Bulanan[[#This Row],[Akun Asal]],TabelCOA[],3,FALSE)=0,"",VLOOKUP(Agregasi_Bulanan[[#This Row],[Akun Asal]],TabelCOA[],3,FALSE))</f>
        <v>Aset</v>
      </c>
      <c r="L143" t="str">
        <f>IF(VLOOKUP(Agregasi_Bulanan[[#This Row],[Akun Asal]],TabelCOA[],4,FALSE)=0,"",VLOOKUP(Agregasi_Bulanan[[#This Row],[Akun Asal]],TabelCOA[],4,FALSE))</f>
        <v>Aset Lancar</v>
      </c>
      <c r="M143" t="str">
        <f>IF(VLOOKUP(Agregasi_Bulanan[[#This Row],[Akun Asal]],TabelCOA[],5,FALSE)=0,"",VLOOKUP(Agregasi_Bulanan[[#This Row],[Akun Asal]],TabelCOA[],5,FALSE))</f>
        <v>Piutang</v>
      </c>
      <c r="N143" t="str">
        <f>IF(VLOOKUP(Agregasi_Bulanan[[#This Row],[Akun Asal]],TabelCOA[],6,FALSE)=0,"",VLOOKUP(Agregasi_Bulanan[[#This Row],[Akun Asal]],TabelCOA[],6,FALSE))</f>
        <v>Piutang Lain-Lain</v>
      </c>
      <c r="O143" t="str">
        <f>IF(VLOOKUP(Agregasi_Bulanan[[#This Row],[Akun Asal]],TabelCOA[],7,FALSE)=0,"",VLOOKUP(Agregasi_Bulanan[[#This Row],[Akun Asal]],TabelCOA[],7,FALSE))</f>
        <v/>
      </c>
      <c r="P143" t="str">
        <f>IF(VLOOKUP(Agregasi_Bulanan[[#This Row],[Akun Asal]],TabelCOA[],8,FALSE)=0,"",VLOOKUP(Agregasi_Bulanan[[#This Row],[Akun Asal]],TabelCOA[],8,FALSE))</f>
        <v/>
      </c>
      <c r="Q143" t="str">
        <f>IF(VLOOKUP(Agregasi_Bulanan[[#This Row],[Akun Asal]],TabelCOA[],9,FALSE)=0,"",VLOOKUP(Agregasi_Bulanan[[#This Row],[Akun Asal]],TabelCOA[],9,FALSE))</f>
        <v>Dana Lainnya</v>
      </c>
    </row>
    <row r="144" spans="1:17" x14ac:dyDescent="0.4">
      <c r="A144" s="1">
        <v>45046</v>
      </c>
      <c r="B144" t="s">
        <v>109</v>
      </c>
      <c r="C144">
        <v>350000000</v>
      </c>
      <c r="D144">
        <v>2023</v>
      </c>
      <c r="E144">
        <v>2</v>
      </c>
      <c r="F144">
        <v>4</v>
      </c>
      <c r="G144">
        <v>18</v>
      </c>
      <c r="H144">
        <v>6</v>
      </c>
      <c r="I144">
        <v>30</v>
      </c>
      <c r="J144" t="s">
        <v>203</v>
      </c>
      <c r="K144" t="str">
        <f>IF(VLOOKUP(Agregasi_Bulanan[[#This Row],[Akun Asal]],TabelCOA[],3,FALSE)=0,"",VLOOKUP(Agregasi_Bulanan[[#This Row],[Akun Asal]],TabelCOA[],3,FALSE))</f>
        <v>Aset</v>
      </c>
      <c r="L144" t="str">
        <f>IF(VLOOKUP(Agregasi_Bulanan[[#This Row],[Akun Asal]],TabelCOA[],4,FALSE)=0,"",VLOOKUP(Agregasi_Bulanan[[#This Row],[Akun Asal]],TabelCOA[],4,FALSE))</f>
        <v>Aset Tidak Lancar</v>
      </c>
      <c r="M144" t="str">
        <f>IF(VLOOKUP(Agregasi_Bulanan[[#This Row],[Akun Asal]],TabelCOA[],5,FALSE)=0,"",VLOOKUP(Agregasi_Bulanan[[#This Row],[Akun Asal]],TabelCOA[],5,FALSE))</f>
        <v>Tanah dan Bangunan</v>
      </c>
      <c r="N144" t="str">
        <f>IF(VLOOKUP(Agregasi_Bulanan[[#This Row],[Akun Asal]],TabelCOA[],6,FALSE)=0,"",VLOOKUP(Agregasi_Bulanan[[#This Row],[Akun Asal]],TabelCOA[],6,FALSE))</f>
        <v/>
      </c>
      <c r="O144" t="str">
        <f>IF(VLOOKUP(Agregasi_Bulanan[[#This Row],[Akun Asal]],TabelCOA[],7,FALSE)=0,"",VLOOKUP(Agregasi_Bulanan[[#This Row],[Akun Asal]],TabelCOA[],7,FALSE))</f>
        <v/>
      </c>
      <c r="P144" t="str">
        <f>IF(VLOOKUP(Agregasi_Bulanan[[#This Row],[Akun Asal]],TabelCOA[],8,FALSE)=0,"",VLOOKUP(Agregasi_Bulanan[[#This Row],[Akun Asal]],TabelCOA[],8,FALSE))</f>
        <v/>
      </c>
      <c r="Q144" t="str">
        <f>IF(VLOOKUP(Agregasi_Bulanan[[#This Row],[Akun Asal]],TabelCOA[],9,FALSE)=0,"",VLOOKUP(Agregasi_Bulanan[[#This Row],[Akun Asal]],TabelCOA[],9,FALSE))</f>
        <v>Bukan Dana</v>
      </c>
    </row>
    <row r="145" spans="1:17" x14ac:dyDescent="0.4">
      <c r="A145" s="1">
        <v>45046</v>
      </c>
      <c r="B145" t="s">
        <v>239</v>
      </c>
      <c r="C145">
        <v>-200000</v>
      </c>
      <c r="D145">
        <v>2023</v>
      </c>
      <c r="E145">
        <v>2</v>
      </c>
      <c r="F145">
        <v>4</v>
      </c>
      <c r="G145">
        <v>18</v>
      </c>
      <c r="H145">
        <v>6</v>
      </c>
      <c r="I145">
        <v>30</v>
      </c>
      <c r="J145" t="s">
        <v>203</v>
      </c>
      <c r="K145" t="str">
        <f>IF(VLOOKUP(Agregasi_Bulanan[[#This Row],[Akun Asal]],TabelCOA[],3,FALSE)=0,"",VLOOKUP(Agregasi_Bulanan[[#This Row],[Akun Asal]],TabelCOA[],3,FALSE))</f>
        <v>Liabilitas</v>
      </c>
      <c r="L145" t="str">
        <f>IF(VLOOKUP(Agregasi_Bulanan[[#This Row],[Akun Asal]],TabelCOA[],4,FALSE)=0,"",VLOOKUP(Agregasi_Bulanan[[#This Row],[Akun Asal]],TabelCOA[],4,FALSE))</f>
        <v>Liabilitas Lancar</v>
      </c>
      <c r="M145" t="str">
        <f>IF(VLOOKUP(Agregasi_Bulanan[[#This Row],[Akun Asal]],TabelCOA[],5,FALSE)=0,"",VLOOKUP(Agregasi_Bulanan[[#This Row],[Akun Asal]],TabelCOA[],5,FALSE))</f>
        <v>Kas Pihak Lain</v>
      </c>
      <c r="N145" t="str">
        <f>IF(VLOOKUP(Agregasi_Bulanan[[#This Row],[Akun Asal]],TabelCOA[],6,FALSE)=0,"",VLOOKUP(Agregasi_Bulanan[[#This Row],[Akun Asal]],TabelCOA[],6,FALSE))</f>
        <v>Kas DKM</v>
      </c>
      <c r="O145" t="str">
        <f>IF(VLOOKUP(Agregasi_Bulanan[[#This Row],[Akun Asal]],TabelCOA[],7,FALSE)=0,"",VLOOKUP(Agregasi_Bulanan[[#This Row],[Akun Asal]],TabelCOA[],7,FALSE))</f>
        <v/>
      </c>
      <c r="P145" t="str">
        <f>IF(VLOOKUP(Agregasi_Bulanan[[#This Row],[Akun Asal]],TabelCOA[],8,FALSE)=0,"",VLOOKUP(Agregasi_Bulanan[[#This Row],[Akun Asal]],TabelCOA[],8,FALSE))</f>
        <v/>
      </c>
      <c r="Q145" t="str">
        <f>IF(VLOOKUP(Agregasi_Bulanan[[#This Row],[Akun Asal]],TabelCOA[],9,FALSE)=0,"",VLOOKUP(Agregasi_Bulanan[[#This Row],[Akun Asal]],TabelCOA[],9,FALSE))</f>
        <v>Dana Pihak Lain</v>
      </c>
    </row>
    <row r="146" spans="1:17" x14ac:dyDescent="0.4">
      <c r="A146" s="1">
        <v>45046</v>
      </c>
      <c r="B146" t="s">
        <v>240</v>
      </c>
      <c r="C146">
        <v>0</v>
      </c>
      <c r="D146">
        <v>2023</v>
      </c>
      <c r="E146">
        <v>2</v>
      </c>
      <c r="F146">
        <v>4</v>
      </c>
      <c r="G146">
        <v>18</v>
      </c>
      <c r="H146">
        <v>6</v>
      </c>
      <c r="I146">
        <v>30</v>
      </c>
      <c r="J146" t="s">
        <v>203</v>
      </c>
      <c r="K146" t="str">
        <f>IF(VLOOKUP(Agregasi_Bulanan[[#This Row],[Akun Asal]],TabelCOA[],3,FALSE)=0,"",VLOOKUP(Agregasi_Bulanan[[#This Row],[Akun Asal]],TabelCOA[],3,FALSE))</f>
        <v>Liabilitas</v>
      </c>
      <c r="L146" t="str">
        <f>IF(VLOOKUP(Agregasi_Bulanan[[#This Row],[Akun Asal]],TabelCOA[],4,FALSE)=0,"",VLOOKUP(Agregasi_Bulanan[[#This Row],[Akun Asal]],TabelCOA[],4,FALSE))</f>
        <v>Liabilitas Lancar</v>
      </c>
      <c r="M146" t="str">
        <f>IF(VLOOKUP(Agregasi_Bulanan[[#This Row],[Akun Asal]],TabelCOA[],5,FALSE)=0,"",VLOOKUP(Agregasi_Bulanan[[#This Row],[Akun Asal]],TabelCOA[],5,FALSE))</f>
        <v>Kas Pihak Lain</v>
      </c>
      <c r="N146" t="str">
        <f>IF(VLOOKUP(Agregasi_Bulanan[[#This Row],[Akun Asal]],TabelCOA[],6,FALSE)=0,"",VLOOKUP(Agregasi_Bulanan[[#This Row],[Akun Asal]],TabelCOA[],6,FALSE))</f>
        <v>Kas PKK</v>
      </c>
      <c r="O146" t="str">
        <f>IF(VLOOKUP(Agregasi_Bulanan[[#This Row],[Akun Asal]],TabelCOA[],7,FALSE)=0,"",VLOOKUP(Agregasi_Bulanan[[#This Row],[Akun Asal]],TabelCOA[],7,FALSE))</f>
        <v/>
      </c>
      <c r="P146" t="str">
        <f>IF(VLOOKUP(Agregasi_Bulanan[[#This Row],[Akun Asal]],TabelCOA[],8,FALSE)=0,"",VLOOKUP(Agregasi_Bulanan[[#This Row],[Akun Asal]],TabelCOA[],8,FALSE))</f>
        <v/>
      </c>
      <c r="Q146" t="str">
        <f>IF(VLOOKUP(Agregasi_Bulanan[[#This Row],[Akun Asal]],TabelCOA[],9,FALSE)=0,"",VLOOKUP(Agregasi_Bulanan[[#This Row],[Akun Asal]],TabelCOA[],9,FALSE))</f>
        <v>Dana Pihak Lain</v>
      </c>
    </row>
    <row r="147" spans="1:17" x14ac:dyDescent="0.4">
      <c r="A147" s="1">
        <v>45046</v>
      </c>
      <c r="B147" t="s">
        <v>238</v>
      </c>
      <c r="C147">
        <v>-125000</v>
      </c>
      <c r="D147">
        <v>2023</v>
      </c>
      <c r="E147">
        <v>2</v>
      </c>
      <c r="F147">
        <v>4</v>
      </c>
      <c r="G147">
        <v>18</v>
      </c>
      <c r="H147">
        <v>6</v>
      </c>
      <c r="I147">
        <v>30</v>
      </c>
      <c r="J147" t="s">
        <v>203</v>
      </c>
      <c r="K147" t="str">
        <f>IF(VLOOKUP(Agregasi_Bulanan[[#This Row],[Akun Asal]],TabelCOA[],3,FALSE)=0,"",VLOOKUP(Agregasi_Bulanan[[#This Row],[Akun Asal]],TabelCOA[],3,FALSE))</f>
        <v>Liabilitas</v>
      </c>
      <c r="L147" t="str">
        <f>IF(VLOOKUP(Agregasi_Bulanan[[#This Row],[Akun Asal]],TabelCOA[],4,FALSE)=0,"",VLOOKUP(Agregasi_Bulanan[[#This Row],[Akun Asal]],TabelCOA[],4,FALSE))</f>
        <v>Liabilitas Lancar</v>
      </c>
      <c r="M147" t="str">
        <f>IF(VLOOKUP(Agregasi_Bulanan[[#This Row],[Akun Asal]],TabelCOA[],5,FALSE)=0,"",VLOOKUP(Agregasi_Bulanan[[#This Row],[Akun Asal]],TabelCOA[],5,FALSE))</f>
        <v>Kas Pihak Lain</v>
      </c>
      <c r="N147" t="str">
        <f>IF(VLOOKUP(Agregasi_Bulanan[[#This Row],[Akun Asal]],TabelCOA[],6,FALSE)=0,"",VLOOKUP(Agregasi_Bulanan[[#This Row],[Akun Asal]],TabelCOA[],6,FALSE))</f>
        <v>Kas RT</v>
      </c>
      <c r="O147" t="str">
        <f>IF(VLOOKUP(Agregasi_Bulanan[[#This Row],[Akun Asal]],TabelCOA[],7,FALSE)=0,"",VLOOKUP(Agregasi_Bulanan[[#This Row],[Akun Asal]],TabelCOA[],7,FALSE))</f>
        <v/>
      </c>
      <c r="P147" t="str">
        <f>IF(VLOOKUP(Agregasi_Bulanan[[#This Row],[Akun Asal]],TabelCOA[],8,FALSE)=0,"",VLOOKUP(Agregasi_Bulanan[[#This Row],[Akun Asal]],TabelCOA[],8,FALSE))</f>
        <v/>
      </c>
      <c r="Q147" t="str">
        <f>IF(VLOOKUP(Agregasi_Bulanan[[#This Row],[Akun Asal]],TabelCOA[],9,FALSE)=0,"",VLOOKUP(Agregasi_Bulanan[[#This Row],[Akun Asal]],TabelCOA[],9,FALSE))</f>
        <v>Dana Pihak Lain</v>
      </c>
    </row>
    <row r="148" spans="1:17" x14ac:dyDescent="0.4">
      <c r="A148" s="1">
        <v>45046</v>
      </c>
      <c r="B148" t="s">
        <v>385</v>
      </c>
      <c r="C148">
        <v>0</v>
      </c>
      <c r="D148">
        <v>2023</v>
      </c>
      <c r="E148">
        <v>2</v>
      </c>
      <c r="F148">
        <v>4</v>
      </c>
      <c r="G148">
        <v>18</v>
      </c>
      <c r="H148">
        <v>6</v>
      </c>
      <c r="I148">
        <v>30</v>
      </c>
      <c r="J148" t="s">
        <v>203</v>
      </c>
      <c r="K148" t="str">
        <f>IF(VLOOKUP(Agregasi_Bulanan[[#This Row],[Akun Asal]],TabelCOA[],3,FALSE)=0,"",VLOOKUP(Agregasi_Bulanan[[#This Row],[Akun Asal]],TabelCOA[],3,FALSE))</f>
        <v>Liabilitas</v>
      </c>
      <c r="L148" t="str">
        <f>IF(VLOOKUP(Agregasi_Bulanan[[#This Row],[Akun Asal]],TabelCOA[],4,FALSE)=0,"",VLOOKUP(Agregasi_Bulanan[[#This Row],[Akun Asal]],TabelCOA[],4,FALSE))</f>
        <v>Liabilitas Lancar</v>
      </c>
      <c r="M148" t="str">
        <f>IF(VLOOKUP(Agregasi_Bulanan[[#This Row],[Akun Asal]],TabelCOA[],5,FALSE)=0,"",VLOOKUP(Agregasi_Bulanan[[#This Row],[Akun Asal]],TabelCOA[],5,FALSE))</f>
        <v>Utang</v>
      </c>
      <c r="N148" t="str">
        <f>IF(VLOOKUP(Agregasi_Bulanan[[#This Row],[Akun Asal]],TabelCOA[],6,FALSE)=0,"",VLOOKUP(Agregasi_Bulanan[[#This Row],[Akun Asal]],TabelCOA[],6,FALSE))</f>
        <v>Utang Kantor</v>
      </c>
      <c r="O148" t="str">
        <f>IF(VLOOKUP(Agregasi_Bulanan[[#This Row],[Akun Asal]],TabelCOA[],7,FALSE)=0,"",VLOOKUP(Agregasi_Bulanan[[#This Row],[Akun Asal]],TabelCOA[],7,FALSE))</f>
        <v/>
      </c>
      <c r="P148" t="str">
        <f>IF(VLOOKUP(Agregasi_Bulanan[[#This Row],[Akun Asal]],TabelCOA[],8,FALSE)=0,"",VLOOKUP(Agregasi_Bulanan[[#This Row],[Akun Asal]],TabelCOA[],8,FALSE))</f>
        <v/>
      </c>
      <c r="Q148" t="str">
        <f>IF(VLOOKUP(Agregasi_Bulanan[[#This Row],[Akun Asal]],TabelCOA[],9,FALSE)=0,"",VLOOKUP(Agregasi_Bulanan[[#This Row],[Akun Asal]],TabelCOA[],9,FALSE))</f>
        <v>Dana Operasional</v>
      </c>
    </row>
    <row r="149" spans="1:17" x14ac:dyDescent="0.4">
      <c r="A149" s="1">
        <v>45046</v>
      </c>
      <c r="B149" t="s">
        <v>113</v>
      </c>
      <c r="C149">
        <v>0</v>
      </c>
      <c r="D149">
        <v>2023</v>
      </c>
      <c r="E149">
        <v>2</v>
      </c>
      <c r="F149">
        <v>4</v>
      </c>
      <c r="G149">
        <v>18</v>
      </c>
      <c r="H149">
        <v>6</v>
      </c>
      <c r="I149">
        <v>30</v>
      </c>
      <c r="J149" t="s">
        <v>203</v>
      </c>
      <c r="K149" t="str">
        <f>IF(VLOOKUP(Agregasi_Bulanan[[#This Row],[Akun Asal]],TabelCOA[],3,FALSE)=0,"",VLOOKUP(Agregasi_Bulanan[[#This Row],[Akun Asal]],TabelCOA[],3,FALSE))</f>
        <v>Liabilitas</v>
      </c>
      <c r="L149" t="str">
        <f>IF(VLOOKUP(Agregasi_Bulanan[[#This Row],[Akun Asal]],TabelCOA[],4,FALSE)=0,"",VLOOKUP(Agregasi_Bulanan[[#This Row],[Akun Asal]],TabelCOA[],4,FALSE))</f>
        <v>Liabilitas Lancar</v>
      </c>
      <c r="M149" t="str">
        <f>IF(VLOOKUP(Agregasi_Bulanan[[#This Row],[Akun Asal]],TabelCOA[],5,FALSE)=0,"",VLOOKUP(Agregasi_Bulanan[[#This Row],[Akun Asal]],TabelCOA[],5,FALSE))</f>
        <v>Utang</v>
      </c>
      <c r="N149" t="str">
        <f>IF(VLOOKUP(Agregasi_Bulanan[[#This Row],[Akun Asal]],TabelCOA[],6,FALSE)=0,"",VLOOKUP(Agregasi_Bulanan[[#This Row],[Akun Asal]],TabelCOA[],6,FALSE))</f>
        <v>Utang Konsumtif</v>
      </c>
      <c r="O149" t="str">
        <f>IF(VLOOKUP(Agregasi_Bulanan[[#This Row],[Akun Asal]],TabelCOA[],7,FALSE)=0,"",VLOOKUP(Agregasi_Bulanan[[#This Row],[Akun Asal]],TabelCOA[],7,FALSE))</f>
        <v/>
      </c>
      <c r="P149" t="str">
        <f>IF(VLOOKUP(Agregasi_Bulanan[[#This Row],[Akun Asal]],TabelCOA[],8,FALSE)=0,"",VLOOKUP(Agregasi_Bulanan[[#This Row],[Akun Asal]],TabelCOA[],8,FALSE))</f>
        <v/>
      </c>
      <c r="Q149" t="str">
        <f>IF(VLOOKUP(Agregasi_Bulanan[[#This Row],[Akun Asal]],TabelCOA[],9,FALSE)=0,"",VLOOKUP(Agregasi_Bulanan[[#This Row],[Akun Asal]],TabelCOA[],9,FALSE))</f>
        <v>Dana Operasional</v>
      </c>
    </row>
    <row r="150" spans="1:17" x14ac:dyDescent="0.4">
      <c r="A150" s="1">
        <v>45046</v>
      </c>
      <c r="B150" t="s">
        <v>114</v>
      </c>
      <c r="C150">
        <v>0</v>
      </c>
      <c r="D150">
        <v>2023</v>
      </c>
      <c r="E150">
        <v>2</v>
      </c>
      <c r="F150">
        <v>4</v>
      </c>
      <c r="G150">
        <v>18</v>
      </c>
      <c r="H150">
        <v>6</v>
      </c>
      <c r="I150">
        <v>30</v>
      </c>
      <c r="J150" t="s">
        <v>203</v>
      </c>
      <c r="K150" t="str">
        <f>IF(VLOOKUP(Agregasi_Bulanan[[#This Row],[Akun Asal]],TabelCOA[],3,FALSE)=0,"",VLOOKUP(Agregasi_Bulanan[[#This Row],[Akun Asal]],TabelCOA[],3,FALSE))</f>
        <v>Liabilitas</v>
      </c>
      <c r="L150" t="str">
        <f>IF(VLOOKUP(Agregasi_Bulanan[[#This Row],[Akun Asal]],TabelCOA[],4,FALSE)=0,"",VLOOKUP(Agregasi_Bulanan[[#This Row],[Akun Asal]],TabelCOA[],4,FALSE))</f>
        <v>Liabilitas Lancar</v>
      </c>
      <c r="M150" t="str">
        <f>IF(VLOOKUP(Agregasi_Bulanan[[#This Row],[Akun Asal]],TabelCOA[],5,FALSE)=0,"",VLOOKUP(Agregasi_Bulanan[[#This Row],[Akun Asal]],TabelCOA[],5,FALSE))</f>
        <v>Utang</v>
      </c>
      <c r="N150" t="str">
        <f>IF(VLOOKUP(Agregasi_Bulanan[[#This Row],[Akun Asal]],TabelCOA[],6,FALSE)=0,"",VLOOKUP(Agregasi_Bulanan[[#This Row],[Akun Asal]],TabelCOA[],6,FALSE))</f>
        <v>Utang Lainnya</v>
      </c>
      <c r="O150" t="str">
        <f>IF(VLOOKUP(Agregasi_Bulanan[[#This Row],[Akun Asal]],TabelCOA[],7,FALSE)=0,"",VLOOKUP(Agregasi_Bulanan[[#This Row],[Akun Asal]],TabelCOA[],7,FALSE))</f>
        <v/>
      </c>
      <c r="P150" t="str">
        <f>IF(VLOOKUP(Agregasi_Bulanan[[#This Row],[Akun Asal]],TabelCOA[],8,FALSE)=0,"",VLOOKUP(Agregasi_Bulanan[[#This Row],[Akun Asal]],TabelCOA[],8,FALSE))</f>
        <v/>
      </c>
      <c r="Q150" t="str">
        <f>IF(VLOOKUP(Agregasi_Bulanan[[#This Row],[Akun Asal]],TabelCOA[],9,FALSE)=0,"",VLOOKUP(Agregasi_Bulanan[[#This Row],[Akun Asal]],TabelCOA[],9,FALSE))</f>
        <v>Dana Operasional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F441-B7BE-4D56-A690-8BB32399FEAC}">
  <sheetPr codeName="Lembar34"/>
  <dimension ref="A1:B65"/>
  <sheetViews>
    <sheetView workbookViewId="0">
      <pane xSplit="1" ySplit="5" topLeftCell="B6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16.15234375" bestFit="1" customWidth="1"/>
    <col min="2" max="2" width="29.4609375" bestFit="1" customWidth="1"/>
  </cols>
  <sheetData>
    <row r="1" spans="1:2" x14ac:dyDescent="0.4">
      <c r="A1" s="6" t="s">
        <v>156</v>
      </c>
      <c r="B1" t="s">
        <v>140</v>
      </c>
    </row>
    <row r="2" spans="1:2" x14ac:dyDescent="0.4">
      <c r="A2" s="6" t="s">
        <v>162</v>
      </c>
      <c r="B2" t="s">
        <v>140</v>
      </c>
    </row>
    <row r="3" spans="1:2" x14ac:dyDescent="0.4">
      <c r="A3" s="6" t="s">
        <v>13</v>
      </c>
      <c r="B3" t="s">
        <v>155</v>
      </c>
    </row>
    <row r="5" spans="1:2" x14ac:dyDescent="0.4">
      <c r="A5" s="6" t="s">
        <v>124</v>
      </c>
      <c r="B5" t="s">
        <v>129</v>
      </c>
    </row>
    <row r="6" spans="1:2" x14ac:dyDescent="0.4">
      <c r="A6" s="31">
        <v>44927</v>
      </c>
      <c r="B6" s="8">
        <v>45000000</v>
      </c>
    </row>
    <row r="7" spans="1:2" x14ac:dyDescent="0.4">
      <c r="A7" s="31">
        <v>44928</v>
      </c>
      <c r="B7" s="8">
        <v>44972500</v>
      </c>
    </row>
    <row r="8" spans="1:2" x14ac:dyDescent="0.4">
      <c r="A8" s="31">
        <v>44929</v>
      </c>
      <c r="B8" s="8">
        <v>44722500</v>
      </c>
    </row>
    <row r="9" spans="1:2" x14ac:dyDescent="0.4">
      <c r="A9" s="31">
        <v>44931</v>
      </c>
      <c r="B9" s="8">
        <v>44622500</v>
      </c>
    </row>
    <row r="10" spans="1:2" x14ac:dyDescent="0.4">
      <c r="A10" s="31">
        <v>44932</v>
      </c>
      <c r="B10" s="8">
        <v>44162500</v>
      </c>
    </row>
    <row r="11" spans="1:2" x14ac:dyDescent="0.4">
      <c r="A11" s="31">
        <v>44933</v>
      </c>
      <c r="B11" s="8">
        <v>44102500</v>
      </c>
    </row>
    <row r="12" spans="1:2" x14ac:dyDescent="0.4">
      <c r="A12" s="31">
        <v>44934</v>
      </c>
      <c r="B12" s="8">
        <v>44042500</v>
      </c>
    </row>
    <row r="13" spans="1:2" x14ac:dyDescent="0.4">
      <c r="A13" s="31">
        <v>44943</v>
      </c>
      <c r="B13" s="8">
        <v>44027500</v>
      </c>
    </row>
    <row r="14" spans="1:2" x14ac:dyDescent="0.4">
      <c r="A14" s="31">
        <v>44945</v>
      </c>
      <c r="B14" s="8">
        <v>43747500</v>
      </c>
    </row>
    <row r="15" spans="1:2" x14ac:dyDescent="0.4">
      <c r="A15" s="31">
        <v>44946</v>
      </c>
      <c r="B15" s="8">
        <v>44047500</v>
      </c>
    </row>
    <row r="16" spans="1:2" x14ac:dyDescent="0.4">
      <c r="A16" s="31">
        <v>44951</v>
      </c>
      <c r="B16" s="8">
        <v>49047500</v>
      </c>
    </row>
    <row r="17" spans="1:2" x14ac:dyDescent="0.4">
      <c r="A17" s="31">
        <v>44952</v>
      </c>
      <c r="B17" s="8">
        <v>45597500</v>
      </c>
    </row>
    <row r="18" spans="1:2" x14ac:dyDescent="0.4">
      <c r="A18" s="31">
        <v>44953</v>
      </c>
      <c r="B18" s="8">
        <v>45722500</v>
      </c>
    </row>
    <row r="19" spans="1:2" x14ac:dyDescent="0.4">
      <c r="A19" s="31">
        <v>44954</v>
      </c>
      <c r="B19" s="8">
        <v>45621500</v>
      </c>
    </row>
    <row r="20" spans="1:2" x14ac:dyDescent="0.4">
      <c r="A20" s="31">
        <v>44955</v>
      </c>
      <c r="B20" s="8">
        <v>45571500</v>
      </c>
    </row>
    <row r="21" spans="1:2" x14ac:dyDescent="0.4">
      <c r="A21" s="31">
        <v>44957</v>
      </c>
      <c r="B21" s="8">
        <v>45841800</v>
      </c>
    </row>
    <row r="22" spans="1:2" x14ac:dyDescent="0.4">
      <c r="A22" s="31">
        <v>44958</v>
      </c>
      <c r="B22" s="8">
        <v>45811800</v>
      </c>
    </row>
    <row r="23" spans="1:2" x14ac:dyDescent="0.4">
      <c r="A23" s="31">
        <v>44960</v>
      </c>
      <c r="B23" s="8">
        <v>45561800</v>
      </c>
    </row>
    <row r="24" spans="1:2" x14ac:dyDescent="0.4">
      <c r="A24" s="31">
        <v>44962</v>
      </c>
      <c r="B24" s="8">
        <v>45401800</v>
      </c>
    </row>
    <row r="25" spans="1:2" x14ac:dyDescent="0.4">
      <c r="A25" s="31">
        <v>44963</v>
      </c>
      <c r="B25" s="8">
        <v>45731800</v>
      </c>
    </row>
    <row r="26" spans="1:2" x14ac:dyDescent="0.4">
      <c r="A26" s="31">
        <v>44965</v>
      </c>
      <c r="B26" s="8">
        <v>45726300</v>
      </c>
    </row>
    <row r="27" spans="1:2" x14ac:dyDescent="0.4">
      <c r="A27" s="31">
        <v>44972</v>
      </c>
      <c r="B27" s="8">
        <v>45126300</v>
      </c>
    </row>
    <row r="28" spans="1:2" x14ac:dyDescent="0.4">
      <c r="A28" s="31">
        <v>44976</v>
      </c>
      <c r="B28" s="8">
        <v>44861300</v>
      </c>
    </row>
    <row r="29" spans="1:2" x14ac:dyDescent="0.4">
      <c r="A29" s="31">
        <v>44981</v>
      </c>
      <c r="B29" s="8">
        <v>50161300</v>
      </c>
    </row>
    <row r="30" spans="1:2" x14ac:dyDescent="0.4">
      <c r="A30" s="31">
        <v>44982</v>
      </c>
      <c r="B30" s="8">
        <v>49611300</v>
      </c>
    </row>
    <row r="31" spans="1:2" x14ac:dyDescent="0.4">
      <c r="A31" s="31">
        <v>44983</v>
      </c>
      <c r="B31" s="8">
        <v>47236300</v>
      </c>
    </row>
    <row r="32" spans="1:2" x14ac:dyDescent="0.4">
      <c r="A32" s="31">
        <v>44985</v>
      </c>
      <c r="B32" s="8">
        <v>46094100</v>
      </c>
    </row>
    <row r="33" spans="1:2" x14ac:dyDescent="0.4">
      <c r="A33" s="31">
        <v>44986</v>
      </c>
      <c r="B33" s="8">
        <v>46054100</v>
      </c>
    </row>
    <row r="34" spans="1:2" x14ac:dyDescent="0.4">
      <c r="A34" s="31">
        <v>44988</v>
      </c>
      <c r="B34" s="8">
        <v>45804100</v>
      </c>
    </row>
    <row r="35" spans="1:2" x14ac:dyDescent="0.4">
      <c r="A35" s="31">
        <v>44989</v>
      </c>
      <c r="B35" s="8">
        <v>45504100</v>
      </c>
    </row>
    <row r="36" spans="1:2" x14ac:dyDescent="0.4">
      <c r="A36" s="31">
        <v>44990</v>
      </c>
      <c r="B36" s="8">
        <v>45404100</v>
      </c>
    </row>
    <row r="37" spans="1:2" x14ac:dyDescent="0.4">
      <c r="A37" s="31">
        <v>44991</v>
      </c>
      <c r="B37" s="8">
        <v>45384100</v>
      </c>
    </row>
    <row r="38" spans="1:2" x14ac:dyDescent="0.4">
      <c r="A38" s="31">
        <v>44993</v>
      </c>
      <c r="B38" s="8">
        <v>45378600</v>
      </c>
    </row>
    <row r="39" spans="1:2" x14ac:dyDescent="0.4">
      <c r="A39" s="31">
        <v>44994</v>
      </c>
      <c r="B39" s="8">
        <v>45513400</v>
      </c>
    </row>
    <row r="40" spans="1:2" x14ac:dyDescent="0.4">
      <c r="A40" s="31">
        <v>44995</v>
      </c>
      <c r="B40" s="8">
        <v>45725400</v>
      </c>
    </row>
    <row r="41" spans="1:2" x14ac:dyDescent="0.4">
      <c r="A41" s="31">
        <v>44996</v>
      </c>
      <c r="B41" s="8">
        <v>45614400</v>
      </c>
    </row>
    <row r="42" spans="1:2" x14ac:dyDescent="0.4">
      <c r="A42" s="31">
        <v>44997</v>
      </c>
      <c r="B42" s="8">
        <v>47114400</v>
      </c>
    </row>
    <row r="43" spans="1:2" x14ac:dyDescent="0.4">
      <c r="A43" s="31">
        <v>44998</v>
      </c>
      <c r="B43" s="8">
        <v>47095400</v>
      </c>
    </row>
    <row r="44" spans="1:2" x14ac:dyDescent="0.4">
      <c r="A44" s="31">
        <v>45000</v>
      </c>
      <c r="B44" s="8">
        <v>47178371</v>
      </c>
    </row>
    <row r="45" spans="1:2" x14ac:dyDescent="0.4">
      <c r="A45" s="31">
        <v>45002</v>
      </c>
      <c r="B45" s="8">
        <v>47298371</v>
      </c>
    </row>
    <row r="46" spans="1:2" x14ac:dyDescent="0.4">
      <c r="A46" s="31">
        <v>45004</v>
      </c>
      <c r="B46" s="8">
        <v>47048371</v>
      </c>
    </row>
    <row r="47" spans="1:2" x14ac:dyDescent="0.4">
      <c r="A47" s="31">
        <v>45005</v>
      </c>
      <c r="B47" s="8">
        <v>46663371</v>
      </c>
    </row>
    <row r="48" spans="1:2" x14ac:dyDescent="0.4">
      <c r="A48" s="31">
        <v>45008</v>
      </c>
      <c r="B48" s="8">
        <v>46553371</v>
      </c>
    </row>
    <row r="49" spans="1:2" x14ac:dyDescent="0.4">
      <c r="A49" s="31">
        <v>45009</v>
      </c>
      <c r="B49" s="8">
        <v>51553371</v>
      </c>
    </row>
    <row r="50" spans="1:2" x14ac:dyDescent="0.4">
      <c r="A50" s="31">
        <v>45010</v>
      </c>
      <c r="B50" s="8">
        <v>50472371</v>
      </c>
    </row>
    <row r="51" spans="1:2" x14ac:dyDescent="0.4">
      <c r="A51" s="31">
        <v>45011</v>
      </c>
      <c r="B51" s="8">
        <v>48022371</v>
      </c>
    </row>
    <row r="52" spans="1:2" x14ac:dyDescent="0.4">
      <c r="A52" s="31">
        <v>45013</v>
      </c>
      <c r="B52" s="8">
        <v>48172371</v>
      </c>
    </row>
    <row r="53" spans="1:2" x14ac:dyDescent="0.4">
      <c r="A53" s="31">
        <v>45014</v>
      </c>
      <c r="B53" s="8">
        <v>48122371</v>
      </c>
    </row>
    <row r="54" spans="1:2" x14ac:dyDescent="0.4">
      <c r="A54" s="31">
        <v>45015</v>
      </c>
      <c r="B54" s="8">
        <v>48277371</v>
      </c>
    </row>
    <row r="55" spans="1:2" x14ac:dyDescent="0.4">
      <c r="A55" s="31">
        <v>45016</v>
      </c>
      <c r="B55" s="8">
        <v>48207671</v>
      </c>
    </row>
    <row r="56" spans="1:2" x14ac:dyDescent="0.4">
      <c r="A56" s="31">
        <v>45017</v>
      </c>
      <c r="B56" s="8">
        <v>48139321</v>
      </c>
    </row>
    <row r="57" spans="1:2" x14ac:dyDescent="0.4">
      <c r="A57" s="31">
        <v>45018</v>
      </c>
      <c r="B57" s="8">
        <v>47955321</v>
      </c>
    </row>
    <row r="58" spans="1:2" x14ac:dyDescent="0.4">
      <c r="A58" s="31">
        <v>45019</v>
      </c>
      <c r="B58" s="8">
        <v>47405321</v>
      </c>
    </row>
    <row r="59" spans="1:2" x14ac:dyDescent="0.4">
      <c r="A59" s="31">
        <v>45021</v>
      </c>
      <c r="B59" s="8">
        <v>47305321</v>
      </c>
    </row>
    <row r="60" spans="1:2" x14ac:dyDescent="0.4">
      <c r="A60" s="31">
        <v>45022</v>
      </c>
      <c r="B60" s="8">
        <v>52000321</v>
      </c>
    </row>
    <row r="61" spans="1:2" x14ac:dyDescent="0.4">
      <c r="A61" s="31">
        <v>45023</v>
      </c>
      <c r="B61" s="8">
        <v>51970321</v>
      </c>
    </row>
    <row r="62" spans="1:2" x14ac:dyDescent="0.4">
      <c r="A62" s="31">
        <v>45024</v>
      </c>
      <c r="B62" s="8">
        <v>51870321</v>
      </c>
    </row>
    <row r="63" spans="1:2" x14ac:dyDescent="0.4">
      <c r="A63" s="31">
        <v>45035</v>
      </c>
      <c r="B63" s="8">
        <v>51620321</v>
      </c>
    </row>
    <row r="64" spans="1:2" x14ac:dyDescent="0.4">
      <c r="A64" s="31">
        <v>45025</v>
      </c>
      <c r="B64" s="8">
        <v>51600321</v>
      </c>
    </row>
    <row r="65" spans="1:2" x14ac:dyDescent="0.4">
      <c r="A65" s="31" t="s">
        <v>125</v>
      </c>
      <c r="B65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1EAB-D4D6-4E0B-A34B-4ADA64304999}">
  <sheetPr codeName="Lembar35"/>
  <dimension ref="A1:B18"/>
  <sheetViews>
    <sheetView workbookViewId="0">
      <pane xSplit="1" ySplit="7" topLeftCell="B8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28.53515625" bestFit="1" customWidth="1"/>
    <col min="2" max="2" width="29.4609375" bestFit="1" customWidth="1"/>
  </cols>
  <sheetData>
    <row r="1" spans="1:2" x14ac:dyDescent="0.4">
      <c r="A1" s="6" t="s">
        <v>13</v>
      </c>
      <c r="B1" t="s">
        <v>41</v>
      </c>
    </row>
    <row r="2" spans="1:2" x14ac:dyDescent="0.4">
      <c r="A2" s="6" t="s">
        <v>0</v>
      </c>
      <c r="B2" t="s">
        <v>140</v>
      </c>
    </row>
    <row r="3" spans="1:2" x14ac:dyDescent="0.4">
      <c r="A3" s="6" t="s">
        <v>156</v>
      </c>
      <c r="B3" t="s">
        <v>140</v>
      </c>
    </row>
    <row r="4" spans="1:2" x14ac:dyDescent="0.4">
      <c r="A4" s="6" t="s">
        <v>158</v>
      </c>
      <c r="B4" t="s">
        <v>140</v>
      </c>
    </row>
    <row r="5" spans="1:2" x14ac:dyDescent="0.4">
      <c r="A5" s="6" t="s">
        <v>162</v>
      </c>
      <c r="B5" t="s">
        <v>140</v>
      </c>
    </row>
    <row r="7" spans="1:2" x14ac:dyDescent="0.4">
      <c r="A7" s="6" t="s">
        <v>124</v>
      </c>
      <c r="B7" t="s">
        <v>129</v>
      </c>
    </row>
    <row r="8" spans="1:2" x14ac:dyDescent="0.4">
      <c r="A8" s="7" t="s">
        <v>137</v>
      </c>
      <c r="B8" s="8">
        <v>-3100000</v>
      </c>
    </row>
    <row r="9" spans="1:2" x14ac:dyDescent="0.4">
      <c r="A9" s="7" t="s">
        <v>268</v>
      </c>
      <c r="B9" s="8">
        <v>-3000000</v>
      </c>
    </row>
    <row r="10" spans="1:2" x14ac:dyDescent="0.4">
      <c r="A10" s="7" t="s">
        <v>220</v>
      </c>
      <c r="B10" s="8">
        <v>-1950000</v>
      </c>
    </row>
    <row r="11" spans="1:2" x14ac:dyDescent="0.4">
      <c r="A11" s="7" t="s">
        <v>219</v>
      </c>
      <c r="B11" s="8">
        <v>-1950000</v>
      </c>
    </row>
    <row r="12" spans="1:2" x14ac:dyDescent="0.4">
      <c r="A12" s="7" t="s">
        <v>49</v>
      </c>
      <c r="B12" s="8">
        <v>-1100000</v>
      </c>
    </row>
    <row r="13" spans="1:2" x14ac:dyDescent="0.4">
      <c r="A13" s="7" t="s">
        <v>59</v>
      </c>
      <c r="B13" s="8">
        <v>-1000000</v>
      </c>
    </row>
    <row r="14" spans="1:2" x14ac:dyDescent="0.4">
      <c r="A14" s="7" t="s">
        <v>175</v>
      </c>
      <c r="B14" s="8">
        <v>-1000000</v>
      </c>
    </row>
    <row r="15" spans="1:2" x14ac:dyDescent="0.4">
      <c r="A15" s="7" t="s">
        <v>57</v>
      </c>
      <c r="B15" s="8">
        <v>-805000</v>
      </c>
    </row>
    <row r="16" spans="1:2" x14ac:dyDescent="0.4">
      <c r="A16" s="7" t="s">
        <v>89</v>
      </c>
      <c r="B16" s="8">
        <v>-800000</v>
      </c>
    </row>
    <row r="17" spans="1:2" x14ac:dyDescent="0.4">
      <c r="A17" s="7" t="s">
        <v>64</v>
      </c>
      <c r="B17" s="8">
        <v>-600000</v>
      </c>
    </row>
    <row r="18" spans="1:2" x14ac:dyDescent="0.4">
      <c r="A18" s="7" t="s">
        <v>125</v>
      </c>
      <c r="B18" s="8">
        <v>-15305000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DD9A-03C4-47DB-B10F-A926A507A0EA}">
  <sheetPr codeName="Lembar36"/>
  <dimension ref="A1:B18"/>
  <sheetViews>
    <sheetView workbookViewId="0">
      <pane xSplit="1" ySplit="7" topLeftCell="B8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17.69140625" bestFit="1" customWidth="1"/>
    <col min="2" max="2" width="29.4609375" bestFit="1" customWidth="1"/>
    <col min="3" max="3" width="12.921875" bestFit="1" customWidth="1"/>
    <col min="4" max="4" width="8.69140625" bestFit="1" customWidth="1"/>
    <col min="5" max="5" width="8.07421875" bestFit="1" customWidth="1"/>
    <col min="6" max="6" width="10.3828125" bestFit="1" customWidth="1"/>
    <col min="7" max="7" width="8.921875" bestFit="1" customWidth="1"/>
    <col min="8" max="8" width="10.07421875" bestFit="1" customWidth="1"/>
    <col min="9" max="9" width="9.765625" bestFit="1" customWidth="1"/>
    <col min="10" max="10" width="10.3828125" bestFit="1" customWidth="1"/>
    <col min="11" max="11" width="9.4609375" bestFit="1" customWidth="1"/>
    <col min="12" max="12" width="8.53515625" bestFit="1" customWidth="1"/>
    <col min="13" max="13" width="8.4609375" bestFit="1" customWidth="1"/>
    <col min="14" max="14" width="6.61328125" bestFit="1" customWidth="1"/>
    <col min="15" max="15" width="6.4609375" bestFit="1" customWidth="1"/>
    <col min="16" max="16" width="9.765625" bestFit="1" customWidth="1"/>
    <col min="17" max="17" width="8.4609375" bestFit="1" customWidth="1"/>
    <col min="18" max="18" width="7.4609375" bestFit="1" customWidth="1"/>
    <col min="19" max="19" width="8.4609375" bestFit="1" customWidth="1"/>
    <col min="20" max="20" width="11.61328125" bestFit="1" customWidth="1"/>
    <col min="21" max="21" width="11.69140625" bestFit="1" customWidth="1"/>
    <col min="22" max="22" width="10.84375" bestFit="1" customWidth="1"/>
    <col min="23" max="23" width="13.3046875" bestFit="1" customWidth="1"/>
    <col min="24" max="24" width="10.23046875" bestFit="1" customWidth="1"/>
    <col min="25" max="25" width="18.84375" bestFit="1" customWidth="1"/>
    <col min="26" max="26" width="7.4609375" bestFit="1" customWidth="1"/>
    <col min="27" max="27" width="14.4609375" bestFit="1" customWidth="1"/>
    <col min="28" max="28" width="13" bestFit="1" customWidth="1"/>
    <col min="29" max="29" width="16.23046875" bestFit="1" customWidth="1"/>
    <col min="30" max="30" width="18.07421875" bestFit="1" customWidth="1"/>
    <col min="31" max="31" width="21.84375" bestFit="1" customWidth="1"/>
    <col min="32" max="32" width="8.4609375" bestFit="1" customWidth="1"/>
    <col min="33" max="33" width="13.4609375" bestFit="1" customWidth="1"/>
    <col min="34" max="34" width="16.07421875" bestFit="1" customWidth="1"/>
    <col min="35" max="35" width="7.4609375" bestFit="1" customWidth="1"/>
    <col min="36" max="36" width="14.69140625" bestFit="1" customWidth="1"/>
    <col min="37" max="37" width="15.921875" bestFit="1" customWidth="1"/>
    <col min="38" max="38" width="7.4609375" bestFit="1" customWidth="1"/>
    <col min="39" max="39" width="14.69140625" bestFit="1" customWidth="1"/>
    <col min="40" max="40" width="7.921875" bestFit="1" customWidth="1"/>
    <col min="41" max="41" width="15.921875" bestFit="1" customWidth="1"/>
  </cols>
  <sheetData>
    <row r="1" spans="1:2" x14ac:dyDescent="0.4">
      <c r="A1" s="6" t="s">
        <v>13</v>
      </c>
      <c r="B1" t="s">
        <v>41</v>
      </c>
    </row>
    <row r="2" spans="1:2" x14ac:dyDescent="0.4">
      <c r="A2" s="6" t="s">
        <v>0</v>
      </c>
      <c r="B2" t="s">
        <v>140</v>
      </c>
    </row>
    <row r="3" spans="1:2" x14ac:dyDescent="0.4">
      <c r="A3" s="6" t="s">
        <v>156</v>
      </c>
      <c r="B3" t="s">
        <v>140</v>
      </c>
    </row>
    <row r="4" spans="1:2" x14ac:dyDescent="0.4">
      <c r="A4" s="6" t="s">
        <v>158</v>
      </c>
      <c r="B4" t="s">
        <v>140</v>
      </c>
    </row>
    <row r="5" spans="1:2" x14ac:dyDescent="0.4">
      <c r="A5" s="6" t="s">
        <v>162</v>
      </c>
      <c r="B5" t="s">
        <v>140</v>
      </c>
    </row>
    <row r="7" spans="1:2" x14ac:dyDescent="0.4">
      <c r="A7" s="6" t="s">
        <v>124</v>
      </c>
      <c r="B7" t="s">
        <v>129</v>
      </c>
    </row>
    <row r="8" spans="1:2" x14ac:dyDescent="0.4">
      <c r="A8" s="7" t="s">
        <v>247</v>
      </c>
      <c r="B8" s="8">
        <v>-3100000</v>
      </c>
    </row>
    <row r="9" spans="1:2" x14ac:dyDescent="0.4">
      <c r="A9" s="7" t="s">
        <v>306</v>
      </c>
      <c r="B9" s="8">
        <v>-3000000</v>
      </c>
    </row>
    <row r="10" spans="1:2" x14ac:dyDescent="0.4">
      <c r="A10" s="7" t="s">
        <v>258</v>
      </c>
      <c r="B10" s="8">
        <v>-1950000</v>
      </c>
    </row>
    <row r="11" spans="1:2" x14ac:dyDescent="0.4">
      <c r="A11" s="7" t="s">
        <v>256</v>
      </c>
      <c r="B11" s="8">
        <v>-1950000</v>
      </c>
    </row>
    <row r="12" spans="1:2" x14ac:dyDescent="0.4">
      <c r="A12" s="7" t="s">
        <v>358</v>
      </c>
      <c r="B12" s="8">
        <v>-1100000</v>
      </c>
    </row>
    <row r="13" spans="1:2" x14ac:dyDescent="0.4">
      <c r="A13" s="7" t="s">
        <v>357</v>
      </c>
      <c r="B13" s="8">
        <v>-1000000</v>
      </c>
    </row>
    <row r="14" spans="1:2" x14ac:dyDescent="0.4">
      <c r="A14" s="7" t="s">
        <v>355</v>
      </c>
      <c r="B14" s="8">
        <v>-1000000</v>
      </c>
    </row>
    <row r="15" spans="1:2" x14ac:dyDescent="0.4">
      <c r="A15" s="7" t="s">
        <v>7</v>
      </c>
      <c r="B15" s="8">
        <v>-800000</v>
      </c>
    </row>
    <row r="16" spans="1:2" x14ac:dyDescent="0.4">
      <c r="A16" s="7" t="s">
        <v>374</v>
      </c>
      <c r="B16" s="8">
        <v>-615000</v>
      </c>
    </row>
    <row r="17" spans="1:2" x14ac:dyDescent="0.4">
      <c r="A17" s="7" t="s">
        <v>328</v>
      </c>
      <c r="B17" s="8">
        <v>-500000</v>
      </c>
    </row>
    <row r="18" spans="1:2" x14ac:dyDescent="0.4">
      <c r="A18" s="7" t="s">
        <v>125</v>
      </c>
      <c r="B18" s="8">
        <v>-15015000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0135-DCF4-4627-8C4A-303C8B5EA494}">
  <sheetPr codeName="Lembar41"/>
  <dimension ref="A1:A3"/>
  <sheetViews>
    <sheetView workbookViewId="0">
      <selection activeCell="Z60" sqref="Z60"/>
    </sheetView>
  </sheetViews>
  <sheetFormatPr defaultRowHeight="14.6" x14ac:dyDescent="0.4"/>
  <cols>
    <col min="1" max="1" width="14.84375" customWidth="1"/>
  </cols>
  <sheetData>
    <row r="1" spans="1:1" x14ac:dyDescent="0.4">
      <c r="A1" t="s">
        <v>4</v>
      </c>
    </row>
    <row r="2" spans="1:1" x14ac:dyDescent="0.4">
      <c r="A2" t="s">
        <v>9</v>
      </c>
    </row>
    <row r="3" spans="1:1" x14ac:dyDescent="0.4">
      <c r="A3" t="s">
        <v>10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0ED2-555B-479D-831B-37F5BB57B095}">
  <sheetPr codeName="Lembar38"/>
  <dimension ref="A1:A45"/>
  <sheetViews>
    <sheetView workbookViewId="0">
      <selection activeCell="Z60" sqref="Z60"/>
    </sheetView>
  </sheetViews>
  <sheetFormatPr defaultRowHeight="14.6" x14ac:dyDescent="0.4"/>
  <cols>
    <col min="1" max="1" width="21.3828125" bestFit="1" customWidth="1"/>
  </cols>
  <sheetData>
    <row r="1" spans="1:1" x14ac:dyDescent="0.4">
      <c r="A1" t="s">
        <v>244</v>
      </c>
    </row>
    <row r="2" spans="1:1" x14ac:dyDescent="0.4">
      <c r="A2" t="s">
        <v>289</v>
      </c>
    </row>
    <row r="3" spans="1:1" x14ac:dyDescent="0.4">
      <c r="A3" t="s">
        <v>330</v>
      </c>
    </row>
    <row r="4" spans="1:1" x14ac:dyDescent="0.4">
      <c r="A4" t="s">
        <v>246</v>
      </c>
    </row>
    <row r="5" spans="1:1" x14ac:dyDescent="0.4">
      <c r="A5" t="s">
        <v>328</v>
      </c>
    </row>
    <row r="6" spans="1:1" x14ac:dyDescent="0.4">
      <c r="A6" t="s">
        <v>311</v>
      </c>
    </row>
    <row r="7" spans="1:1" x14ac:dyDescent="0.4">
      <c r="A7" t="s">
        <v>367</v>
      </c>
    </row>
    <row r="8" spans="1:1" x14ac:dyDescent="0.4">
      <c r="A8" t="s">
        <v>371</v>
      </c>
    </row>
    <row r="9" spans="1:1" x14ac:dyDescent="0.4">
      <c r="A9" t="s">
        <v>373</v>
      </c>
    </row>
    <row r="10" spans="1:1" x14ac:dyDescent="0.4">
      <c r="A10" t="s">
        <v>374</v>
      </c>
    </row>
    <row r="11" spans="1:1" x14ac:dyDescent="0.4">
      <c r="A11" t="s">
        <v>378</v>
      </c>
    </row>
    <row r="12" spans="1:1" x14ac:dyDescent="0.4">
      <c r="A12" t="s">
        <v>345</v>
      </c>
    </row>
    <row r="13" spans="1:1" x14ac:dyDescent="0.4">
      <c r="A13" t="s">
        <v>256</v>
      </c>
    </row>
    <row r="14" spans="1:1" x14ac:dyDescent="0.4">
      <c r="A14" t="s">
        <v>250</v>
      </c>
    </row>
    <row r="15" spans="1:1" x14ac:dyDescent="0.4">
      <c r="A15" t="s">
        <v>287</v>
      </c>
    </row>
    <row r="16" spans="1:1" x14ac:dyDescent="0.4">
      <c r="A16" t="s">
        <v>7</v>
      </c>
    </row>
    <row r="17" spans="1:1" x14ac:dyDescent="0.4">
      <c r="A17" t="s">
        <v>258</v>
      </c>
    </row>
    <row r="18" spans="1:1" x14ac:dyDescent="0.4">
      <c r="A18" t="s">
        <v>288</v>
      </c>
    </row>
    <row r="19" spans="1:1" x14ac:dyDescent="0.4">
      <c r="A19" t="s">
        <v>306</v>
      </c>
    </row>
    <row r="20" spans="1:1" x14ac:dyDescent="0.4">
      <c r="A20" t="s">
        <v>263</v>
      </c>
    </row>
    <row r="21" spans="1:1" x14ac:dyDescent="0.4">
      <c r="A21" t="s">
        <v>376</v>
      </c>
    </row>
    <row r="22" spans="1:1" x14ac:dyDescent="0.4">
      <c r="A22" t="s">
        <v>486</v>
      </c>
    </row>
    <row r="23" spans="1:1" x14ac:dyDescent="0.4">
      <c r="A23" t="s">
        <v>348</v>
      </c>
    </row>
    <row r="24" spans="1:1" x14ac:dyDescent="0.4">
      <c r="A24" t="s">
        <v>239</v>
      </c>
    </row>
    <row r="25" spans="1:1" x14ac:dyDescent="0.4">
      <c r="A25" t="s">
        <v>238</v>
      </c>
    </row>
    <row r="26" spans="1:1" x14ac:dyDescent="0.4">
      <c r="A26" t="s">
        <v>353</v>
      </c>
    </row>
    <row r="27" spans="1:1" x14ac:dyDescent="0.4">
      <c r="A27" t="s">
        <v>133</v>
      </c>
    </row>
    <row r="28" spans="1:1" x14ac:dyDescent="0.4">
      <c r="A28" t="s">
        <v>252</v>
      </c>
    </row>
    <row r="29" spans="1:1" x14ac:dyDescent="0.4">
      <c r="A29" t="s">
        <v>340</v>
      </c>
    </row>
    <row r="30" spans="1:1" x14ac:dyDescent="0.4">
      <c r="A30" t="s">
        <v>354</v>
      </c>
    </row>
    <row r="31" spans="1:1" x14ac:dyDescent="0.4">
      <c r="A31" t="s">
        <v>347</v>
      </c>
    </row>
    <row r="32" spans="1:1" x14ac:dyDescent="0.4">
      <c r="A32" t="s">
        <v>478</v>
      </c>
    </row>
    <row r="33" spans="1:1" x14ac:dyDescent="0.4">
      <c r="A33" t="s">
        <v>357</v>
      </c>
    </row>
    <row r="34" spans="1:1" x14ac:dyDescent="0.4">
      <c r="A34" t="s">
        <v>358</v>
      </c>
    </row>
    <row r="35" spans="1:1" x14ac:dyDescent="0.4">
      <c r="A35" t="s">
        <v>264</v>
      </c>
    </row>
    <row r="36" spans="1:1" x14ac:dyDescent="0.4">
      <c r="A36" t="s">
        <v>247</v>
      </c>
    </row>
    <row r="37" spans="1:1" x14ac:dyDescent="0.4">
      <c r="A37" t="s">
        <v>343</v>
      </c>
    </row>
    <row r="38" spans="1:1" x14ac:dyDescent="0.4">
      <c r="A38" t="s">
        <v>253</v>
      </c>
    </row>
    <row r="39" spans="1:1" x14ac:dyDescent="0.4">
      <c r="A39" t="s">
        <v>290</v>
      </c>
    </row>
    <row r="40" spans="1:1" x14ac:dyDescent="0.4">
      <c r="A40" t="s">
        <v>355</v>
      </c>
    </row>
    <row r="41" spans="1:1" x14ac:dyDescent="0.4">
      <c r="A41" t="s">
        <v>316</v>
      </c>
    </row>
    <row r="42" spans="1:1" x14ac:dyDescent="0.4">
      <c r="A42" t="s">
        <v>356</v>
      </c>
    </row>
    <row r="43" spans="1:1" x14ac:dyDescent="0.4">
      <c r="A43" t="s">
        <v>335</v>
      </c>
    </row>
    <row r="44" spans="1:1" x14ac:dyDescent="0.4">
      <c r="A44" t="s">
        <v>286</v>
      </c>
    </row>
    <row r="45" spans="1:1" x14ac:dyDescent="0.4">
      <c r="A45" t="s">
        <v>341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45E3-8485-462B-9128-8E4FA9FFD9C2}">
  <sheetPr codeName="Lembar37"/>
  <dimension ref="A1:Z345"/>
  <sheetViews>
    <sheetView workbookViewId="0">
      <pane xSplit="3" ySplit="1" topLeftCell="D267" activePane="bottomRight" state="frozen"/>
      <selection activeCell="Z60" sqref="Z60"/>
      <selection pane="topRight" activeCell="Z60" sqref="Z60"/>
      <selection pane="bottomLeft" activeCell="Z60" sqref="Z60"/>
      <selection pane="bottomRight" activeCell="Z60" sqref="Z60"/>
    </sheetView>
  </sheetViews>
  <sheetFormatPr defaultRowHeight="14.6" x14ac:dyDescent="0.4"/>
  <cols>
    <col min="1" max="1" width="10.3828125" bestFit="1" customWidth="1"/>
    <col min="2" max="2" width="22.15234375" bestFit="1" customWidth="1"/>
    <col min="3" max="3" width="35.84375" bestFit="1" customWidth="1"/>
    <col min="4" max="4" width="17" bestFit="1" customWidth="1"/>
    <col min="5" max="5" width="21.3828125" bestFit="1" customWidth="1"/>
    <col min="6" max="6" width="28.53515625" bestFit="1" customWidth="1"/>
    <col min="7" max="7" width="15.3046875" bestFit="1" customWidth="1"/>
    <col min="8" max="8" width="17.23046875" bestFit="1" customWidth="1"/>
    <col min="9" max="9" width="12.69140625" bestFit="1" customWidth="1"/>
    <col min="10" max="10" width="13.15234375" bestFit="1" customWidth="1"/>
    <col min="11" max="11" width="21.3828125" bestFit="1" customWidth="1"/>
    <col min="12" max="12" width="14.69140625" bestFit="1" customWidth="1"/>
    <col min="13" max="13" width="12.3046875" bestFit="1" customWidth="1"/>
    <col min="14" max="14" width="15.15234375" bestFit="1" customWidth="1"/>
    <col min="15" max="15" width="14.23046875" bestFit="1" customWidth="1"/>
    <col min="16" max="16" width="17.61328125" bestFit="1" customWidth="1"/>
    <col min="17" max="17" width="19.61328125" bestFit="1" customWidth="1"/>
    <col min="18" max="18" width="11.69140625" bestFit="1" customWidth="1"/>
    <col min="19" max="19" width="18.69140625" bestFit="1" customWidth="1"/>
    <col min="20" max="20" width="11" bestFit="1" customWidth="1"/>
    <col min="21" max="21" width="22.61328125" bestFit="1" customWidth="1"/>
    <col min="22" max="22" width="20.69140625" bestFit="1" customWidth="1"/>
    <col min="23" max="23" width="28.53515625" bestFit="1" customWidth="1"/>
    <col min="24" max="24" width="18.53515625" bestFit="1" customWidth="1"/>
    <col min="25" max="25" width="19.69140625" bestFit="1" customWidth="1"/>
    <col min="26" max="27" width="16.3828125" bestFit="1" customWidth="1"/>
    <col min="28" max="28" width="25.84375" bestFit="1" customWidth="1"/>
    <col min="29" max="32" width="9.3046875" bestFit="1" customWidth="1"/>
    <col min="33" max="33" width="15.84375" bestFit="1" customWidth="1"/>
    <col min="34" max="34" width="10.3828125" bestFit="1" customWidth="1"/>
    <col min="35" max="38" width="9.3046875" bestFit="1" customWidth="1"/>
    <col min="39" max="42" width="9.69140625" bestFit="1" customWidth="1"/>
    <col min="43" max="44" width="13.15234375" bestFit="1" customWidth="1"/>
    <col min="45" max="45" width="15.84375" bestFit="1" customWidth="1"/>
    <col min="46" max="46" width="14.69140625" bestFit="1" customWidth="1"/>
    <col min="47" max="47" width="15.84375" bestFit="1" customWidth="1"/>
  </cols>
  <sheetData>
    <row r="1" spans="1:26" x14ac:dyDescent="0.4">
      <c r="A1" t="s">
        <v>0</v>
      </c>
      <c r="B1" t="s">
        <v>127</v>
      </c>
      <c r="C1" t="s">
        <v>1</v>
      </c>
      <c r="D1" t="s">
        <v>2</v>
      </c>
      <c r="E1" t="s">
        <v>3</v>
      </c>
      <c r="F1" t="s">
        <v>243</v>
      </c>
      <c r="G1" t="s">
        <v>4</v>
      </c>
      <c r="H1" t="s">
        <v>5</v>
      </c>
      <c r="I1" t="s">
        <v>318</v>
      </c>
      <c r="J1" t="s">
        <v>319</v>
      </c>
      <c r="K1" t="s">
        <v>128</v>
      </c>
      <c r="L1" t="s">
        <v>6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265</v>
      </c>
    </row>
    <row r="2" spans="1:26" x14ac:dyDescent="0.4">
      <c r="A2" s="1">
        <v>44927</v>
      </c>
      <c r="B2" t="s">
        <v>234</v>
      </c>
      <c r="C2" t="s">
        <v>361</v>
      </c>
      <c r="D2" t="s">
        <v>7</v>
      </c>
      <c r="E2" t="s">
        <v>7</v>
      </c>
      <c r="F2" s="25" t="s">
        <v>151</v>
      </c>
      <c r="G2" t="s">
        <v>9</v>
      </c>
      <c r="H2" s="2">
        <v>0</v>
      </c>
      <c r="I2" s="2"/>
      <c r="J2" s="2"/>
      <c r="K2" s="2">
        <v>0</v>
      </c>
      <c r="L2" s="2">
        <v>0</v>
      </c>
      <c r="M2" s="24">
        <v>2023</v>
      </c>
      <c r="N2" s="24">
        <v>1</v>
      </c>
      <c r="O2" s="24">
        <v>1</v>
      </c>
      <c r="P2" s="24">
        <v>1</v>
      </c>
      <c r="Q2" s="24">
        <v>1</v>
      </c>
      <c r="R2" s="24">
        <v>1</v>
      </c>
      <c r="S2" s="25" t="s">
        <v>284</v>
      </c>
      <c r="T2" s="25" t="str">
        <f>IF(Agregasi[[#This Row],[Akun Terkait]]="","",IF(VLOOKUP(Agregasi[[#This Row],[Akun Terkait]],TabelCOA[],3,FALSE)=0,"",VLOOKUP(Agregasi[[#This Row],[Akun Terkait]],TabelCOA[],3,FALSE)))</f>
        <v>Ekuitas</v>
      </c>
      <c r="U2" s="25" t="str">
        <f>IF(Agregasi[[#This Row],[Akun Terkait]]="","",IF(VLOOKUP(Agregasi[[#This Row],[Akun Terkait]],TabelCOA[],4,FALSE)=0,"",VLOOKUP(Agregasi[[#This Row],[Akun Terkait]],TabelCOA[],4,FALSE)))</f>
        <v>Modal Awal</v>
      </c>
      <c r="V2" s="25" t="str">
        <f>IF(Agregasi[[#This Row],[Akun Terkait]]="","",IF(VLOOKUP(Agregasi[[#This Row],[Akun Terkait]],TabelCOA[],5,FALSE)=0,"",VLOOKUP(Agregasi[[#This Row],[Akun Terkait]],TabelCOA[],5,FALSE)))</f>
        <v/>
      </c>
      <c r="W2" s="25" t="str">
        <f>IF(Agregasi[[#This Row],[Akun Terkait]]="","",IF(VLOOKUP(Agregasi[[#This Row],[Akun Terkait]],TabelCOA[],6,FALSE)=0,"",VLOOKUP(Agregasi[[#This Row],[Akun Terkait]],TabelCOA[],6,FALSE)))</f>
        <v/>
      </c>
      <c r="X2" s="25" t="str">
        <f>IF(Agregasi[[#This Row],[Akun Terkait]]="","",IF(VLOOKUP(Agregasi[[#This Row],[Akun Terkait]],TabelCOA[],7,FALSE)=0,"",VLOOKUP(Agregasi[[#This Row],[Akun Terkait]],TabelCOA[],7,FALSE)))</f>
        <v/>
      </c>
      <c r="Y2" s="25" t="str">
        <f>IF(Agregasi[[#This Row],[Akun Terkait]]="","",IF(VLOOKUP(Agregasi[[#This Row],[Akun Terkait]],TabelCOA[],8,FALSE)=0,"",VLOOKUP(Agregasi[[#This Row],[Akun Terkait]],TabelCOA[],8,FALSE)))</f>
        <v/>
      </c>
      <c r="Z2" s="18">
        <f>IF(Agregasi[[#This Row],[Akun Terkait]]="","",IF(VLOOKUP(Agregasi[[#This Row],[Akun Terkait]],TabelCOA[],10,FALSE)=0,0,VLOOKUP(Agregasi[[#This Row],[Akun Terkait]],TabelCOA[],10,FALSE)))</f>
        <v>0</v>
      </c>
    </row>
    <row r="3" spans="1:26" x14ac:dyDescent="0.4">
      <c r="A3" s="1">
        <v>44927</v>
      </c>
      <c r="B3" t="s">
        <v>227</v>
      </c>
      <c r="C3" t="s">
        <v>295</v>
      </c>
      <c r="D3" t="s">
        <v>7</v>
      </c>
      <c r="E3" t="s">
        <v>7</v>
      </c>
      <c r="F3" s="25" t="s">
        <v>151</v>
      </c>
      <c r="G3" t="s">
        <v>9</v>
      </c>
      <c r="H3" s="2">
        <v>5000000</v>
      </c>
      <c r="I3" s="2"/>
      <c r="J3" s="2"/>
      <c r="K3" s="2">
        <v>5000000</v>
      </c>
      <c r="L3" s="2">
        <v>5000000</v>
      </c>
      <c r="M3" s="24">
        <v>2023</v>
      </c>
      <c r="N3" s="24">
        <v>1</v>
      </c>
      <c r="O3" s="24">
        <v>1</v>
      </c>
      <c r="P3" s="24">
        <v>1</v>
      </c>
      <c r="Q3" s="24">
        <v>1</v>
      </c>
      <c r="R3" s="24">
        <v>1</v>
      </c>
      <c r="S3" s="25" t="s">
        <v>284</v>
      </c>
      <c r="T3" s="25" t="str">
        <f>IF(Agregasi[[#This Row],[Akun Terkait]]="","",IF(VLOOKUP(Agregasi[[#This Row],[Akun Terkait]],TabelCOA[],3,FALSE)=0,"",VLOOKUP(Agregasi[[#This Row],[Akun Terkait]],TabelCOA[],3,FALSE)))</f>
        <v>Ekuitas</v>
      </c>
      <c r="U3" s="25" t="str">
        <f>IF(Agregasi[[#This Row],[Akun Terkait]]="","",IF(VLOOKUP(Agregasi[[#This Row],[Akun Terkait]],TabelCOA[],4,FALSE)=0,"",VLOOKUP(Agregasi[[#This Row],[Akun Terkait]],TabelCOA[],4,FALSE)))</f>
        <v>Modal Awal</v>
      </c>
      <c r="V3" s="25" t="str">
        <f>IF(Agregasi[[#This Row],[Akun Terkait]]="","",IF(VLOOKUP(Agregasi[[#This Row],[Akun Terkait]],TabelCOA[],5,FALSE)=0,"",VLOOKUP(Agregasi[[#This Row],[Akun Terkait]],TabelCOA[],5,FALSE)))</f>
        <v/>
      </c>
      <c r="W3" s="25" t="str">
        <f>IF(Agregasi[[#This Row],[Akun Terkait]]="","",IF(VLOOKUP(Agregasi[[#This Row],[Akun Terkait]],TabelCOA[],6,FALSE)=0,"",VLOOKUP(Agregasi[[#This Row],[Akun Terkait]],TabelCOA[],6,FALSE)))</f>
        <v/>
      </c>
      <c r="X3" s="25" t="str">
        <f>IF(Agregasi[[#This Row],[Akun Terkait]]="","",IF(VLOOKUP(Agregasi[[#This Row],[Akun Terkait]],TabelCOA[],7,FALSE)=0,"",VLOOKUP(Agregasi[[#This Row],[Akun Terkait]],TabelCOA[],7,FALSE)))</f>
        <v/>
      </c>
      <c r="Y3" s="25" t="str">
        <f>IF(Agregasi[[#This Row],[Akun Terkait]]="","",IF(VLOOKUP(Agregasi[[#This Row],[Akun Terkait]],TabelCOA[],8,FALSE)=0,"",VLOOKUP(Agregasi[[#This Row],[Akun Terkait]],TabelCOA[],8,FALSE)))</f>
        <v/>
      </c>
      <c r="Z3" s="18">
        <f>IF(Agregasi[[#This Row],[Akun Terkait]]="","",IF(VLOOKUP(Agregasi[[#This Row],[Akun Terkait]],TabelCOA[],10,FALSE)=0,0,VLOOKUP(Agregasi[[#This Row],[Akun Terkait]],TabelCOA[],10,FALSE)))</f>
        <v>0</v>
      </c>
    </row>
    <row r="4" spans="1:26" x14ac:dyDescent="0.4">
      <c r="A4" s="1">
        <v>44927</v>
      </c>
      <c r="B4" t="s">
        <v>224</v>
      </c>
      <c r="C4" t="s">
        <v>293</v>
      </c>
      <c r="D4" t="s">
        <v>7</v>
      </c>
      <c r="E4" t="s">
        <v>7</v>
      </c>
      <c r="F4" s="25" t="s">
        <v>151</v>
      </c>
      <c r="G4" t="s">
        <v>9</v>
      </c>
      <c r="H4" s="2">
        <v>2000000</v>
      </c>
      <c r="I4" s="2"/>
      <c r="J4" s="2"/>
      <c r="K4" s="2">
        <v>2000000</v>
      </c>
      <c r="L4" s="2">
        <v>2000000</v>
      </c>
      <c r="M4" s="24">
        <v>2023</v>
      </c>
      <c r="N4" s="24">
        <v>1</v>
      </c>
      <c r="O4" s="24">
        <v>1</v>
      </c>
      <c r="P4" s="24">
        <v>1</v>
      </c>
      <c r="Q4" s="24">
        <v>1</v>
      </c>
      <c r="R4" s="24">
        <v>1</v>
      </c>
      <c r="S4" s="25" t="s">
        <v>284</v>
      </c>
      <c r="T4" s="25" t="str">
        <f>IF(Agregasi[[#This Row],[Akun Terkait]]="","",IF(VLOOKUP(Agregasi[[#This Row],[Akun Terkait]],TabelCOA[],3,FALSE)=0,"",VLOOKUP(Agregasi[[#This Row],[Akun Terkait]],TabelCOA[],3,FALSE)))</f>
        <v>Ekuitas</v>
      </c>
      <c r="U4" s="25" t="str">
        <f>IF(Agregasi[[#This Row],[Akun Terkait]]="","",IF(VLOOKUP(Agregasi[[#This Row],[Akun Terkait]],TabelCOA[],4,FALSE)=0,"",VLOOKUP(Agregasi[[#This Row],[Akun Terkait]],TabelCOA[],4,FALSE)))</f>
        <v>Modal Awal</v>
      </c>
      <c r="V4" s="25" t="str">
        <f>IF(Agregasi[[#This Row],[Akun Terkait]]="","",IF(VLOOKUP(Agregasi[[#This Row],[Akun Terkait]],TabelCOA[],5,FALSE)=0,"",VLOOKUP(Agregasi[[#This Row],[Akun Terkait]],TabelCOA[],5,FALSE)))</f>
        <v/>
      </c>
      <c r="W4" s="25" t="str">
        <f>IF(Agregasi[[#This Row],[Akun Terkait]]="","",IF(VLOOKUP(Agregasi[[#This Row],[Akun Terkait]],TabelCOA[],6,FALSE)=0,"",VLOOKUP(Agregasi[[#This Row],[Akun Terkait]],TabelCOA[],6,FALSE)))</f>
        <v/>
      </c>
      <c r="X4" s="25" t="str">
        <f>IF(Agregasi[[#This Row],[Akun Terkait]]="","",IF(VLOOKUP(Agregasi[[#This Row],[Akun Terkait]],TabelCOA[],7,FALSE)=0,"",VLOOKUP(Agregasi[[#This Row],[Akun Terkait]],TabelCOA[],7,FALSE)))</f>
        <v/>
      </c>
      <c r="Y4" s="25" t="str">
        <f>IF(Agregasi[[#This Row],[Akun Terkait]]="","",IF(VLOOKUP(Agregasi[[#This Row],[Akun Terkait]],TabelCOA[],8,FALSE)=0,"",VLOOKUP(Agregasi[[#This Row],[Akun Terkait]],TabelCOA[],8,FALSE)))</f>
        <v/>
      </c>
      <c r="Z4" s="18">
        <f>IF(Agregasi[[#This Row],[Akun Terkait]]="","",IF(VLOOKUP(Agregasi[[#This Row],[Akun Terkait]],TabelCOA[],10,FALSE)=0,0,VLOOKUP(Agregasi[[#This Row],[Akun Terkait]],TabelCOA[],10,FALSE)))</f>
        <v>0</v>
      </c>
    </row>
    <row r="5" spans="1:26" x14ac:dyDescent="0.4">
      <c r="A5" s="1">
        <v>44927</v>
      </c>
      <c r="B5" t="s">
        <v>235</v>
      </c>
      <c r="C5" t="s">
        <v>362</v>
      </c>
      <c r="D5" t="s">
        <v>7</v>
      </c>
      <c r="E5" t="s">
        <v>7</v>
      </c>
      <c r="F5" s="25" t="s">
        <v>151</v>
      </c>
      <c r="G5" t="s">
        <v>9</v>
      </c>
      <c r="H5" s="2">
        <v>0</v>
      </c>
      <c r="I5" s="2"/>
      <c r="J5" s="2"/>
      <c r="K5" s="2">
        <v>0</v>
      </c>
      <c r="L5" s="2">
        <v>0</v>
      </c>
      <c r="M5" s="24">
        <v>2023</v>
      </c>
      <c r="N5" s="24">
        <v>1</v>
      </c>
      <c r="O5" s="24">
        <v>1</v>
      </c>
      <c r="P5" s="24">
        <v>1</v>
      </c>
      <c r="Q5" s="24">
        <v>1</v>
      </c>
      <c r="R5" s="24">
        <v>1</v>
      </c>
      <c r="S5" s="25" t="s">
        <v>284</v>
      </c>
      <c r="T5" s="25" t="str">
        <f>IF(Agregasi[[#This Row],[Akun Terkait]]="","",IF(VLOOKUP(Agregasi[[#This Row],[Akun Terkait]],TabelCOA[],3,FALSE)=0,"",VLOOKUP(Agregasi[[#This Row],[Akun Terkait]],TabelCOA[],3,FALSE)))</f>
        <v>Ekuitas</v>
      </c>
      <c r="U5" s="25" t="str">
        <f>IF(Agregasi[[#This Row],[Akun Terkait]]="","",IF(VLOOKUP(Agregasi[[#This Row],[Akun Terkait]],TabelCOA[],4,FALSE)=0,"",VLOOKUP(Agregasi[[#This Row],[Akun Terkait]],TabelCOA[],4,FALSE)))</f>
        <v>Modal Awal</v>
      </c>
      <c r="V5" s="25" t="str">
        <f>IF(Agregasi[[#This Row],[Akun Terkait]]="","",IF(VLOOKUP(Agregasi[[#This Row],[Akun Terkait]],TabelCOA[],5,FALSE)=0,"",VLOOKUP(Agregasi[[#This Row],[Akun Terkait]],TabelCOA[],5,FALSE)))</f>
        <v/>
      </c>
      <c r="W5" s="25" t="str">
        <f>IF(Agregasi[[#This Row],[Akun Terkait]]="","",IF(VLOOKUP(Agregasi[[#This Row],[Akun Terkait]],TabelCOA[],6,FALSE)=0,"",VLOOKUP(Agregasi[[#This Row],[Akun Terkait]],TabelCOA[],6,FALSE)))</f>
        <v/>
      </c>
      <c r="X5" s="25" t="str">
        <f>IF(Agregasi[[#This Row],[Akun Terkait]]="","",IF(VLOOKUP(Agregasi[[#This Row],[Akun Terkait]],TabelCOA[],7,FALSE)=0,"",VLOOKUP(Agregasi[[#This Row],[Akun Terkait]],TabelCOA[],7,FALSE)))</f>
        <v/>
      </c>
      <c r="Y5" s="25" t="str">
        <f>IF(Agregasi[[#This Row],[Akun Terkait]]="","",IF(VLOOKUP(Agregasi[[#This Row],[Akun Terkait]],TabelCOA[],8,FALSE)=0,"",VLOOKUP(Agregasi[[#This Row],[Akun Terkait]],TabelCOA[],8,FALSE)))</f>
        <v/>
      </c>
      <c r="Z5" s="18">
        <f>IF(Agregasi[[#This Row],[Akun Terkait]]="","",IF(VLOOKUP(Agregasi[[#This Row],[Akun Terkait]],TabelCOA[],10,FALSE)=0,0,VLOOKUP(Agregasi[[#This Row],[Akun Terkait]],TabelCOA[],10,FALSE)))</f>
        <v>0</v>
      </c>
    </row>
    <row r="6" spans="1:26" x14ac:dyDescent="0.4">
      <c r="A6" s="1">
        <v>44927</v>
      </c>
      <c r="B6" t="s">
        <v>237</v>
      </c>
      <c r="C6" t="s">
        <v>364</v>
      </c>
      <c r="D6" t="s">
        <v>7</v>
      </c>
      <c r="E6" t="s">
        <v>7</v>
      </c>
      <c r="F6" s="25" t="s">
        <v>151</v>
      </c>
      <c r="G6" t="s">
        <v>9</v>
      </c>
      <c r="H6" s="2">
        <v>0</v>
      </c>
      <c r="I6" s="2"/>
      <c r="J6" s="2"/>
      <c r="K6" s="2">
        <v>0</v>
      </c>
      <c r="L6" s="2">
        <v>0</v>
      </c>
      <c r="M6" s="24">
        <v>2023</v>
      </c>
      <c r="N6" s="24">
        <v>1</v>
      </c>
      <c r="O6" s="24">
        <v>1</v>
      </c>
      <c r="P6" s="24">
        <v>1</v>
      </c>
      <c r="Q6" s="24">
        <v>1</v>
      </c>
      <c r="R6" s="24">
        <v>1</v>
      </c>
      <c r="S6" s="25" t="s">
        <v>284</v>
      </c>
      <c r="T6" s="25" t="str">
        <f>IF(Agregasi[[#This Row],[Akun Terkait]]="","",IF(VLOOKUP(Agregasi[[#This Row],[Akun Terkait]],TabelCOA[],3,FALSE)=0,"",VLOOKUP(Agregasi[[#This Row],[Akun Terkait]],TabelCOA[],3,FALSE)))</f>
        <v>Ekuitas</v>
      </c>
      <c r="U6" s="25" t="str">
        <f>IF(Agregasi[[#This Row],[Akun Terkait]]="","",IF(VLOOKUP(Agregasi[[#This Row],[Akun Terkait]],TabelCOA[],4,FALSE)=0,"",VLOOKUP(Agregasi[[#This Row],[Akun Terkait]],TabelCOA[],4,FALSE)))</f>
        <v>Modal Awal</v>
      </c>
      <c r="V6" s="25" t="str">
        <f>IF(Agregasi[[#This Row],[Akun Terkait]]="","",IF(VLOOKUP(Agregasi[[#This Row],[Akun Terkait]],TabelCOA[],5,FALSE)=0,"",VLOOKUP(Agregasi[[#This Row],[Akun Terkait]],TabelCOA[],5,FALSE)))</f>
        <v/>
      </c>
      <c r="W6" s="25" t="str">
        <f>IF(Agregasi[[#This Row],[Akun Terkait]]="","",IF(VLOOKUP(Agregasi[[#This Row],[Akun Terkait]],TabelCOA[],6,FALSE)=0,"",VLOOKUP(Agregasi[[#This Row],[Akun Terkait]],TabelCOA[],6,FALSE)))</f>
        <v/>
      </c>
      <c r="X6" s="25" t="str">
        <f>IF(Agregasi[[#This Row],[Akun Terkait]]="","",IF(VLOOKUP(Agregasi[[#This Row],[Akun Terkait]],TabelCOA[],7,FALSE)=0,"",VLOOKUP(Agregasi[[#This Row],[Akun Terkait]],TabelCOA[],7,FALSE)))</f>
        <v/>
      </c>
      <c r="Y6" s="25" t="str">
        <f>IF(Agregasi[[#This Row],[Akun Terkait]]="","",IF(VLOOKUP(Agregasi[[#This Row],[Akun Terkait]],TabelCOA[],8,FALSE)=0,"",VLOOKUP(Agregasi[[#This Row],[Akun Terkait]],TabelCOA[],8,FALSE)))</f>
        <v/>
      </c>
      <c r="Z6" s="18">
        <f>IF(Agregasi[[#This Row],[Akun Terkait]]="","",IF(VLOOKUP(Agregasi[[#This Row],[Akun Terkait]],TabelCOA[],10,FALSE)=0,0,VLOOKUP(Agregasi[[#This Row],[Akun Terkait]],TabelCOA[],10,FALSE)))</f>
        <v>0</v>
      </c>
    </row>
    <row r="7" spans="1:26" x14ac:dyDescent="0.4">
      <c r="A7" s="1">
        <v>44927</v>
      </c>
      <c r="B7" t="s">
        <v>236</v>
      </c>
      <c r="C7" t="s">
        <v>363</v>
      </c>
      <c r="D7" t="s">
        <v>7</v>
      </c>
      <c r="E7" t="s">
        <v>7</v>
      </c>
      <c r="F7" s="25" t="s">
        <v>151</v>
      </c>
      <c r="G7" t="s">
        <v>9</v>
      </c>
      <c r="H7" s="2">
        <v>0</v>
      </c>
      <c r="I7" s="2"/>
      <c r="J7" s="2"/>
      <c r="K7" s="2">
        <v>0</v>
      </c>
      <c r="L7" s="2">
        <v>0</v>
      </c>
      <c r="M7" s="24">
        <v>2023</v>
      </c>
      <c r="N7" s="24">
        <v>1</v>
      </c>
      <c r="O7" s="24">
        <v>1</v>
      </c>
      <c r="P7" s="24">
        <v>1</v>
      </c>
      <c r="Q7" s="24">
        <v>1</v>
      </c>
      <c r="R7" s="24">
        <v>1</v>
      </c>
      <c r="S7" s="25" t="s">
        <v>284</v>
      </c>
      <c r="T7" s="25" t="str">
        <f>IF(Agregasi[[#This Row],[Akun Terkait]]="","",IF(VLOOKUP(Agregasi[[#This Row],[Akun Terkait]],TabelCOA[],3,FALSE)=0,"",VLOOKUP(Agregasi[[#This Row],[Akun Terkait]],TabelCOA[],3,FALSE)))</f>
        <v>Ekuitas</v>
      </c>
      <c r="U7" s="25" t="str">
        <f>IF(Agregasi[[#This Row],[Akun Terkait]]="","",IF(VLOOKUP(Agregasi[[#This Row],[Akun Terkait]],TabelCOA[],4,FALSE)=0,"",VLOOKUP(Agregasi[[#This Row],[Akun Terkait]],TabelCOA[],4,FALSE)))</f>
        <v>Modal Awal</v>
      </c>
      <c r="V7" s="25" t="str">
        <f>IF(Agregasi[[#This Row],[Akun Terkait]]="","",IF(VLOOKUP(Agregasi[[#This Row],[Akun Terkait]],TabelCOA[],5,FALSE)=0,"",VLOOKUP(Agregasi[[#This Row],[Akun Terkait]],TabelCOA[],5,FALSE)))</f>
        <v/>
      </c>
      <c r="W7" s="25" t="str">
        <f>IF(Agregasi[[#This Row],[Akun Terkait]]="","",IF(VLOOKUP(Agregasi[[#This Row],[Akun Terkait]],TabelCOA[],6,FALSE)=0,"",VLOOKUP(Agregasi[[#This Row],[Akun Terkait]],TabelCOA[],6,FALSE)))</f>
        <v/>
      </c>
      <c r="X7" s="25" t="str">
        <f>IF(Agregasi[[#This Row],[Akun Terkait]]="","",IF(VLOOKUP(Agregasi[[#This Row],[Akun Terkait]],TabelCOA[],7,FALSE)=0,"",VLOOKUP(Agregasi[[#This Row],[Akun Terkait]],TabelCOA[],7,FALSE)))</f>
        <v/>
      </c>
      <c r="Y7" s="25" t="str">
        <f>IF(Agregasi[[#This Row],[Akun Terkait]]="","",IF(VLOOKUP(Agregasi[[#This Row],[Akun Terkait]],TabelCOA[],8,FALSE)=0,"",VLOOKUP(Agregasi[[#This Row],[Akun Terkait]],TabelCOA[],8,FALSE)))</f>
        <v/>
      </c>
      <c r="Z7" s="18">
        <f>IF(Agregasi[[#This Row],[Akun Terkait]]="","",IF(VLOOKUP(Agregasi[[#This Row],[Akun Terkait]],TabelCOA[],10,FALSE)=0,0,VLOOKUP(Agregasi[[#This Row],[Akun Terkait]],TabelCOA[],10,FALSE)))</f>
        <v>0</v>
      </c>
    </row>
    <row r="8" spans="1:26" x14ac:dyDescent="0.4">
      <c r="A8" s="1">
        <v>44927</v>
      </c>
      <c r="B8" t="s">
        <v>228</v>
      </c>
      <c r="C8" t="s">
        <v>296</v>
      </c>
      <c r="D8" t="s">
        <v>7</v>
      </c>
      <c r="E8" t="s">
        <v>7</v>
      </c>
      <c r="F8" s="25" t="s">
        <v>151</v>
      </c>
      <c r="G8" t="s">
        <v>9</v>
      </c>
      <c r="H8" s="2">
        <v>6000000</v>
      </c>
      <c r="I8" s="2"/>
      <c r="J8" s="2"/>
      <c r="K8" s="2">
        <v>6000000</v>
      </c>
      <c r="L8" s="2">
        <v>6000000</v>
      </c>
      <c r="M8" s="24">
        <v>2023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5" t="s">
        <v>284</v>
      </c>
      <c r="T8" s="25" t="str">
        <f>IF(Agregasi[[#This Row],[Akun Terkait]]="","",IF(VLOOKUP(Agregasi[[#This Row],[Akun Terkait]],TabelCOA[],3,FALSE)=0,"",VLOOKUP(Agregasi[[#This Row],[Akun Terkait]],TabelCOA[],3,FALSE)))</f>
        <v>Ekuitas</v>
      </c>
      <c r="U8" s="25" t="str">
        <f>IF(Agregasi[[#This Row],[Akun Terkait]]="","",IF(VLOOKUP(Agregasi[[#This Row],[Akun Terkait]],TabelCOA[],4,FALSE)=0,"",VLOOKUP(Agregasi[[#This Row],[Akun Terkait]],TabelCOA[],4,FALSE)))</f>
        <v>Modal Awal</v>
      </c>
      <c r="V8" s="25" t="str">
        <f>IF(Agregasi[[#This Row],[Akun Terkait]]="","",IF(VLOOKUP(Agregasi[[#This Row],[Akun Terkait]],TabelCOA[],5,FALSE)=0,"",VLOOKUP(Agregasi[[#This Row],[Akun Terkait]],TabelCOA[],5,FALSE)))</f>
        <v/>
      </c>
      <c r="W8" s="25" t="str">
        <f>IF(Agregasi[[#This Row],[Akun Terkait]]="","",IF(VLOOKUP(Agregasi[[#This Row],[Akun Terkait]],TabelCOA[],6,FALSE)=0,"",VLOOKUP(Agregasi[[#This Row],[Akun Terkait]],TabelCOA[],6,FALSE)))</f>
        <v/>
      </c>
      <c r="X8" s="25" t="str">
        <f>IF(Agregasi[[#This Row],[Akun Terkait]]="","",IF(VLOOKUP(Agregasi[[#This Row],[Akun Terkait]],TabelCOA[],7,FALSE)=0,"",VLOOKUP(Agregasi[[#This Row],[Akun Terkait]],TabelCOA[],7,FALSE)))</f>
        <v/>
      </c>
      <c r="Y8" s="25" t="str">
        <f>IF(Agregasi[[#This Row],[Akun Terkait]]="","",IF(VLOOKUP(Agregasi[[#This Row],[Akun Terkait]],TabelCOA[],8,FALSE)=0,"",VLOOKUP(Agregasi[[#This Row],[Akun Terkait]],TabelCOA[],8,FALSE)))</f>
        <v/>
      </c>
      <c r="Z8" s="18">
        <f>IF(Agregasi[[#This Row],[Akun Terkait]]="","",IF(VLOOKUP(Agregasi[[#This Row],[Akun Terkait]],TabelCOA[],10,FALSE)=0,0,VLOOKUP(Agregasi[[#This Row],[Akun Terkait]],TabelCOA[],10,FALSE)))</f>
        <v>0</v>
      </c>
    </row>
    <row r="9" spans="1:26" x14ac:dyDescent="0.4">
      <c r="A9" s="1">
        <v>44927</v>
      </c>
      <c r="B9" t="s">
        <v>233</v>
      </c>
      <c r="C9" t="s">
        <v>360</v>
      </c>
      <c r="D9" t="s">
        <v>7</v>
      </c>
      <c r="E9" t="s">
        <v>7</v>
      </c>
      <c r="F9" s="25" t="s">
        <v>151</v>
      </c>
      <c r="G9" t="s">
        <v>9</v>
      </c>
      <c r="H9" s="2">
        <v>0</v>
      </c>
      <c r="I9" s="2"/>
      <c r="J9" s="2"/>
      <c r="K9" s="2">
        <v>0</v>
      </c>
      <c r="L9" s="2">
        <v>0</v>
      </c>
      <c r="M9" s="24">
        <v>2023</v>
      </c>
      <c r="N9" s="24">
        <v>1</v>
      </c>
      <c r="O9" s="24">
        <v>1</v>
      </c>
      <c r="P9" s="24">
        <v>1</v>
      </c>
      <c r="Q9" s="24">
        <v>1</v>
      </c>
      <c r="R9" s="24">
        <v>1</v>
      </c>
      <c r="S9" s="25" t="s">
        <v>284</v>
      </c>
      <c r="T9" s="25" t="str">
        <f>IF(Agregasi[[#This Row],[Akun Terkait]]="","",IF(VLOOKUP(Agregasi[[#This Row],[Akun Terkait]],TabelCOA[],3,FALSE)=0,"",VLOOKUP(Agregasi[[#This Row],[Akun Terkait]],TabelCOA[],3,FALSE)))</f>
        <v>Ekuitas</v>
      </c>
      <c r="U9" s="25" t="str">
        <f>IF(Agregasi[[#This Row],[Akun Terkait]]="","",IF(VLOOKUP(Agregasi[[#This Row],[Akun Terkait]],TabelCOA[],4,FALSE)=0,"",VLOOKUP(Agregasi[[#This Row],[Akun Terkait]],TabelCOA[],4,FALSE)))</f>
        <v>Modal Awal</v>
      </c>
      <c r="V9" s="25" t="str">
        <f>IF(Agregasi[[#This Row],[Akun Terkait]]="","",IF(VLOOKUP(Agregasi[[#This Row],[Akun Terkait]],TabelCOA[],5,FALSE)=0,"",VLOOKUP(Agregasi[[#This Row],[Akun Terkait]],TabelCOA[],5,FALSE)))</f>
        <v/>
      </c>
      <c r="W9" s="25" t="str">
        <f>IF(Agregasi[[#This Row],[Akun Terkait]]="","",IF(VLOOKUP(Agregasi[[#This Row],[Akun Terkait]],TabelCOA[],6,FALSE)=0,"",VLOOKUP(Agregasi[[#This Row],[Akun Terkait]],TabelCOA[],6,FALSE)))</f>
        <v/>
      </c>
      <c r="X9" s="25" t="str">
        <f>IF(Agregasi[[#This Row],[Akun Terkait]]="","",IF(VLOOKUP(Agregasi[[#This Row],[Akun Terkait]],TabelCOA[],7,FALSE)=0,"",VLOOKUP(Agregasi[[#This Row],[Akun Terkait]],TabelCOA[],7,FALSE)))</f>
        <v/>
      </c>
      <c r="Y9" s="25" t="str">
        <f>IF(Agregasi[[#This Row],[Akun Terkait]]="","",IF(VLOOKUP(Agregasi[[#This Row],[Akun Terkait]],TabelCOA[],8,FALSE)=0,"",VLOOKUP(Agregasi[[#This Row],[Akun Terkait]],TabelCOA[],8,FALSE)))</f>
        <v/>
      </c>
      <c r="Z9" s="18">
        <f>IF(Agregasi[[#This Row],[Akun Terkait]]="","",IF(VLOOKUP(Agregasi[[#This Row],[Akun Terkait]],TabelCOA[],10,FALSE)=0,0,VLOOKUP(Agregasi[[#This Row],[Akun Terkait]],TabelCOA[],10,FALSE)))</f>
        <v>0</v>
      </c>
    </row>
    <row r="10" spans="1:26" x14ac:dyDescent="0.4">
      <c r="A10" s="1">
        <v>44927</v>
      </c>
      <c r="B10" t="s">
        <v>225</v>
      </c>
      <c r="C10" t="s">
        <v>294</v>
      </c>
      <c r="D10" t="s">
        <v>7</v>
      </c>
      <c r="E10" t="s">
        <v>7</v>
      </c>
      <c r="F10" s="25" t="s">
        <v>151</v>
      </c>
      <c r="G10" t="s">
        <v>9</v>
      </c>
      <c r="H10" s="2">
        <v>3000000</v>
      </c>
      <c r="I10" s="2"/>
      <c r="J10" s="2"/>
      <c r="K10" s="2">
        <v>3000000</v>
      </c>
      <c r="L10" s="2">
        <v>3000000</v>
      </c>
      <c r="M10" s="24">
        <v>2023</v>
      </c>
      <c r="N10" s="24">
        <v>1</v>
      </c>
      <c r="O10" s="24">
        <v>1</v>
      </c>
      <c r="P10" s="24">
        <v>1</v>
      </c>
      <c r="Q10" s="24">
        <v>1</v>
      </c>
      <c r="R10" s="24">
        <v>1</v>
      </c>
      <c r="S10" s="25" t="s">
        <v>284</v>
      </c>
      <c r="T10" s="25" t="str">
        <f>IF(Agregasi[[#This Row],[Akun Terkait]]="","",IF(VLOOKUP(Agregasi[[#This Row],[Akun Terkait]],TabelCOA[],3,FALSE)=0,"",VLOOKUP(Agregasi[[#This Row],[Akun Terkait]],TabelCOA[],3,FALSE)))</f>
        <v>Ekuitas</v>
      </c>
      <c r="U10" s="25" t="str">
        <f>IF(Agregasi[[#This Row],[Akun Terkait]]="","",IF(VLOOKUP(Agregasi[[#This Row],[Akun Terkait]],TabelCOA[],4,FALSE)=0,"",VLOOKUP(Agregasi[[#This Row],[Akun Terkait]],TabelCOA[],4,FALSE)))</f>
        <v>Modal Awal</v>
      </c>
      <c r="V10" s="25" t="str">
        <f>IF(Agregasi[[#This Row],[Akun Terkait]]="","",IF(VLOOKUP(Agregasi[[#This Row],[Akun Terkait]],TabelCOA[],5,FALSE)=0,"",VLOOKUP(Agregasi[[#This Row],[Akun Terkait]],TabelCOA[],5,FALSE)))</f>
        <v/>
      </c>
      <c r="W10" s="25" t="str">
        <f>IF(Agregasi[[#This Row],[Akun Terkait]]="","",IF(VLOOKUP(Agregasi[[#This Row],[Akun Terkait]],TabelCOA[],6,FALSE)=0,"",VLOOKUP(Agregasi[[#This Row],[Akun Terkait]],TabelCOA[],6,FALSE)))</f>
        <v/>
      </c>
      <c r="X10" s="25" t="str">
        <f>IF(Agregasi[[#This Row],[Akun Terkait]]="","",IF(VLOOKUP(Agregasi[[#This Row],[Akun Terkait]],TabelCOA[],7,FALSE)=0,"",VLOOKUP(Agregasi[[#This Row],[Akun Terkait]],TabelCOA[],7,FALSE)))</f>
        <v/>
      </c>
      <c r="Y10" s="25" t="str">
        <f>IF(Agregasi[[#This Row],[Akun Terkait]]="","",IF(VLOOKUP(Agregasi[[#This Row],[Akun Terkait]],TabelCOA[],8,FALSE)=0,"",VLOOKUP(Agregasi[[#This Row],[Akun Terkait]],TabelCOA[],8,FALSE)))</f>
        <v/>
      </c>
      <c r="Z10" s="18">
        <f>IF(Agregasi[[#This Row],[Akun Terkait]]="","",IF(VLOOKUP(Agregasi[[#This Row],[Akun Terkait]],TabelCOA[],10,FALSE)=0,0,VLOOKUP(Agregasi[[#This Row],[Akun Terkait]],TabelCOA[],10,FALSE)))</f>
        <v>0</v>
      </c>
    </row>
    <row r="11" spans="1:26" x14ac:dyDescent="0.4">
      <c r="A11" s="1">
        <v>44927</v>
      </c>
      <c r="B11" t="s">
        <v>223</v>
      </c>
      <c r="C11" t="s">
        <v>299</v>
      </c>
      <c r="D11" t="s">
        <v>7</v>
      </c>
      <c r="E11" t="s">
        <v>7</v>
      </c>
      <c r="F11" s="25" t="s">
        <v>151</v>
      </c>
      <c r="G11" t="s">
        <v>9</v>
      </c>
      <c r="H11" s="2">
        <v>1000000</v>
      </c>
      <c r="I11" s="2"/>
      <c r="J11" s="2"/>
      <c r="K11" s="2">
        <v>1000000</v>
      </c>
      <c r="L11" s="2">
        <v>1000000</v>
      </c>
      <c r="M11" s="24">
        <v>2023</v>
      </c>
      <c r="N11" s="24">
        <v>1</v>
      </c>
      <c r="O11" s="24">
        <v>1</v>
      </c>
      <c r="P11" s="24">
        <v>1</v>
      </c>
      <c r="Q11" s="24">
        <v>1</v>
      </c>
      <c r="R11" s="24">
        <v>1</v>
      </c>
      <c r="S11" s="25" t="s">
        <v>284</v>
      </c>
      <c r="T11" s="25" t="str">
        <f>IF(Agregasi[[#This Row],[Akun Terkait]]="","",IF(VLOOKUP(Agregasi[[#This Row],[Akun Terkait]],TabelCOA[],3,FALSE)=0,"",VLOOKUP(Agregasi[[#This Row],[Akun Terkait]],TabelCOA[],3,FALSE)))</f>
        <v>Ekuitas</v>
      </c>
      <c r="U11" s="25" t="str">
        <f>IF(Agregasi[[#This Row],[Akun Terkait]]="","",IF(VLOOKUP(Agregasi[[#This Row],[Akun Terkait]],TabelCOA[],4,FALSE)=0,"",VLOOKUP(Agregasi[[#This Row],[Akun Terkait]],TabelCOA[],4,FALSE)))</f>
        <v>Modal Awal</v>
      </c>
      <c r="V11" s="25" t="str">
        <f>IF(Agregasi[[#This Row],[Akun Terkait]]="","",IF(VLOOKUP(Agregasi[[#This Row],[Akun Terkait]],TabelCOA[],5,FALSE)=0,"",VLOOKUP(Agregasi[[#This Row],[Akun Terkait]],TabelCOA[],5,FALSE)))</f>
        <v/>
      </c>
      <c r="W11" s="25" t="str">
        <f>IF(Agregasi[[#This Row],[Akun Terkait]]="","",IF(VLOOKUP(Agregasi[[#This Row],[Akun Terkait]],TabelCOA[],6,FALSE)=0,"",VLOOKUP(Agregasi[[#This Row],[Akun Terkait]],TabelCOA[],6,FALSE)))</f>
        <v/>
      </c>
      <c r="X11" s="25" t="str">
        <f>IF(Agregasi[[#This Row],[Akun Terkait]]="","",IF(VLOOKUP(Agregasi[[#This Row],[Akun Terkait]],TabelCOA[],7,FALSE)=0,"",VLOOKUP(Agregasi[[#This Row],[Akun Terkait]],TabelCOA[],7,FALSE)))</f>
        <v/>
      </c>
      <c r="Y11" s="25" t="str">
        <f>IF(Agregasi[[#This Row],[Akun Terkait]]="","",IF(VLOOKUP(Agregasi[[#This Row],[Akun Terkait]],TabelCOA[],8,FALSE)=0,"",VLOOKUP(Agregasi[[#This Row],[Akun Terkait]],TabelCOA[],8,FALSE)))</f>
        <v/>
      </c>
      <c r="Z11" s="18">
        <f>IF(Agregasi[[#This Row],[Akun Terkait]]="","",IF(VLOOKUP(Agregasi[[#This Row],[Akun Terkait]],TabelCOA[],10,FALSE)=0,0,VLOOKUP(Agregasi[[#This Row],[Akun Terkait]],TabelCOA[],10,FALSE)))</f>
        <v>0</v>
      </c>
    </row>
    <row r="12" spans="1:26" x14ac:dyDescent="0.4">
      <c r="A12" s="1">
        <v>44927</v>
      </c>
      <c r="B12" t="s">
        <v>93</v>
      </c>
      <c r="C12" t="s">
        <v>366</v>
      </c>
      <c r="D12" t="s">
        <v>7</v>
      </c>
      <c r="E12" t="s">
        <v>7</v>
      </c>
      <c r="F12" s="25" t="s">
        <v>151</v>
      </c>
      <c r="G12" t="s">
        <v>9</v>
      </c>
      <c r="H12" s="2">
        <v>0</v>
      </c>
      <c r="I12" s="2"/>
      <c r="J12" s="2"/>
      <c r="K12" s="2">
        <v>0</v>
      </c>
      <c r="L12" s="2">
        <v>0</v>
      </c>
      <c r="M12" s="24">
        <v>2023</v>
      </c>
      <c r="N12" s="24">
        <v>1</v>
      </c>
      <c r="O12" s="24">
        <v>1</v>
      </c>
      <c r="P12" s="24">
        <v>1</v>
      </c>
      <c r="Q12" s="24">
        <v>1</v>
      </c>
      <c r="R12" s="24">
        <v>1</v>
      </c>
      <c r="S12" s="25" t="s">
        <v>284</v>
      </c>
      <c r="T12" s="25" t="str">
        <f>IF(Agregasi[[#This Row],[Akun Terkait]]="","",IF(VLOOKUP(Agregasi[[#This Row],[Akun Terkait]],TabelCOA[],3,FALSE)=0,"",VLOOKUP(Agregasi[[#This Row],[Akun Terkait]],TabelCOA[],3,FALSE)))</f>
        <v>Ekuitas</v>
      </c>
      <c r="U12" s="25" t="str">
        <f>IF(Agregasi[[#This Row],[Akun Terkait]]="","",IF(VLOOKUP(Agregasi[[#This Row],[Akun Terkait]],TabelCOA[],4,FALSE)=0,"",VLOOKUP(Agregasi[[#This Row],[Akun Terkait]],TabelCOA[],4,FALSE)))</f>
        <v>Modal Awal</v>
      </c>
      <c r="V12" s="25" t="str">
        <f>IF(Agregasi[[#This Row],[Akun Terkait]]="","",IF(VLOOKUP(Agregasi[[#This Row],[Akun Terkait]],TabelCOA[],5,FALSE)=0,"",VLOOKUP(Agregasi[[#This Row],[Akun Terkait]],TabelCOA[],5,FALSE)))</f>
        <v/>
      </c>
      <c r="W12" s="25" t="str">
        <f>IF(Agregasi[[#This Row],[Akun Terkait]]="","",IF(VLOOKUP(Agregasi[[#This Row],[Akun Terkait]],TabelCOA[],6,FALSE)=0,"",VLOOKUP(Agregasi[[#This Row],[Akun Terkait]],TabelCOA[],6,FALSE)))</f>
        <v/>
      </c>
      <c r="X12" s="25" t="str">
        <f>IF(Agregasi[[#This Row],[Akun Terkait]]="","",IF(VLOOKUP(Agregasi[[#This Row],[Akun Terkait]],TabelCOA[],7,FALSE)=0,"",VLOOKUP(Agregasi[[#This Row],[Akun Terkait]],TabelCOA[],7,FALSE)))</f>
        <v/>
      </c>
      <c r="Y12" s="25" t="str">
        <f>IF(Agregasi[[#This Row],[Akun Terkait]]="","",IF(VLOOKUP(Agregasi[[#This Row],[Akun Terkait]],TabelCOA[],8,FALSE)=0,"",VLOOKUP(Agregasi[[#This Row],[Akun Terkait]],TabelCOA[],8,FALSE)))</f>
        <v/>
      </c>
      <c r="Z12" s="18">
        <f>IF(Agregasi[[#This Row],[Akun Terkait]]="","",IF(VLOOKUP(Agregasi[[#This Row],[Akun Terkait]],TabelCOA[],10,FALSE)=0,0,VLOOKUP(Agregasi[[#This Row],[Akun Terkait]],TabelCOA[],10,FALSE)))</f>
        <v>0</v>
      </c>
    </row>
    <row r="13" spans="1:26" x14ac:dyDescent="0.4">
      <c r="A13" s="1">
        <v>44927</v>
      </c>
      <c r="B13" t="s">
        <v>229</v>
      </c>
      <c r="C13" t="s">
        <v>297</v>
      </c>
      <c r="D13" t="s">
        <v>7</v>
      </c>
      <c r="E13" t="s">
        <v>7</v>
      </c>
      <c r="F13" s="25" t="s">
        <v>151</v>
      </c>
      <c r="G13" t="s">
        <v>9</v>
      </c>
      <c r="H13" s="2">
        <v>7000000</v>
      </c>
      <c r="I13" s="2"/>
      <c r="J13" s="2"/>
      <c r="K13" s="2">
        <v>7000000</v>
      </c>
      <c r="L13" s="2">
        <v>7000000</v>
      </c>
      <c r="M13" s="24">
        <v>2023</v>
      </c>
      <c r="N13" s="24">
        <v>1</v>
      </c>
      <c r="O13" s="24">
        <v>1</v>
      </c>
      <c r="P13" s="24">
        <v>1</v>
      </c>
      <c r="Q13" s="24">
        <v>1</v>
      </c>
      <c r="R13" s="24">
        <v>1</v>
      </c>
      <c r="S13" s="25" t="s">
        <v>284</v>
      </c>
      <c r="T13" s="25" t="str">
        <f>IF(Agregasi[[#This Row],[Akun Terkait]]="","",IF(VLOOKUP(Agregasi[[#This Row],[Akun Terkait]],TabelCOA[],3,FALSE)=0,"",VLOOKUP(Agregasi[[#This Row],[Akun Terkait]],TabelCOA[],3,FALSE)))</f>
        <v>Ekuitas</v>
      </c>
      <c r="U13" s="25" t="str">
        <f>IF(Agregasi[[#This Row],[Akun Terkait]]="","",IF(VLOOKUP(Agregasi[[#This Row],[Akun Terkait]],TabelCOA[],4,FALSE)=0,"",VLOOKUP(Agregasi[[#This Row],[Akun Terkait]],TabelCOA[],4,FALSE)))</f>
        <v>Modal Awal</v>
      </c>
      <c r="V13" s="25" t="str">
        <f>IF(Agregasi[[#This Row],[Akun Terkait]]="","",IF(VLOOKUP(Agregasi[[#This Row],[Akun Terkait]],TabelCOA[],5,FALSE)=0,"",VLOOKUP(Agregasi[[#This Row],[Akun Terkait]],TabelCOA[],5,FALSE)))</f>
        <v/>
      </c>
      <c r="W13" s="25" t="str">
        <f>IF(Agregasi[[#This Row],[Akun Terkait]]="","",IF(VLOOKUP(Agregasi[[#This Row],[Akun Terkait]],TabelCOA[],6,FALSE)=0,"",VLOOKUP(Agregasi[[#This Row],[Akun Terkait]],TabelCOA[],6,FALSE)))</f>
        <v/>
      </c>
      <c r="X13" s="25" t="str">
        <f>IF(Agregasi[[#This Row],[Akun Terkait]]="","",IF(VLOOKUP(Agregasi[[#This Row],[Akun Terkait]],TabelCOA[],7,FALSE)=0,"",VLOOKUP(Agregasi[[#This Row],[Akun Terkait]],TabelCOA[],7,FALSE)))</f>
        <v/>
      </c>
      <c r="Y13" s="25" t="str">
        <f>IF(Agregasi[[#This Row],[Akun Terkait]]="","",IF(VLOOKUP(Agregasi[[#This Row],[Akun Terkait]],TabelCOA[],8,FALSE)=0,"",VLOOKUP(Agregasi[[#This Row],[Akun Terkait]],TabelCOA[],8,FALSE)))</f>
        <v/>
      </c>
      <c r="Z13" s="18">
        <f>IF(Agregasi[[#This Row],[Akun Terkait]]="","",IF(VLOOKUP(Agregasi[[#This Row],[Akun Terkait]],TabelCOA[],10,FALSE)=0,0,VLOOKUP(Agregasi[[#This Row],[Akun Terkait]],TabelCOA[],10,FALSE)))</f>
        <v>0</v>
      </c>
    </row>
    <row r="14" spans="1:26" x14ac:dyDescent="0.4">
      <c r="A14" s="1">
        <v>44927</v>
      </c>
      <c r="B14" t="s">
        <v>231</v>
      </c>
      <c r="C14" t="s">
        <v>326</v>
      </c>
      <c r="D14" t="s">
        <v>7</v>
      </c>
      <c r="E14" t="s">
        <v>7</v>
      </c>
      <c r="F14" s="25" t="s">
        <v>151</v>
      </c>
      <c r="G14" t="s">
        <v>9</v>
      </c>
      <c r="H14" s="2">
        <v>9000000</v>
      </c>
      <c r="I14" s="2" t="s">
        <v>321</v>
      </c>
      <c r="J14" s="2"/>
      <c r="K14" s="2">
        <v>9000000</v>
      </c>
      <c r="L14" s="2">
        <v>9000000</v>
      </c>
      <c r="M14" s="24">
        <v>2023</v>
      </c>
      <c r="N14" s="24">
        <v>1</v>
      </c>
      <c r="O14" s="24">
        <v>1</v>
      </c>
      <c r="P14" s="24">
        <v>1</v>
      </c>
      <c r="Q14" s="24">
        <v>1</v>
      </c>
      <c r="R14" s="24">
        <v>1</v>
      </c>
      <c r="S14" s="25" t="s">
        <v>284</v>
      </c>
      <c r="T14" s="25" t="str">
        <f>IF(Agregasi[[#This Row],[Akun Terkait]]="","",IF(VLOOKUP(Agregasi[[#This Row],[Akun Terkait]],TabelCOA[],3,FALSE)=0,"",VLOOKUP(Agregasi[[#This Row],[Akun Terkait]],TabelCOA[],3,FALSE)))</f>
        <v>Ekuitas</v>
      </c>
      <c r="U14" s="25" t="str">
        <f>IF(Agregasi[[#This Row],[Akun Terkait]]="","",IF(VLOOKUP(Agregasi[[#This Row],[Akun Terkait]],TabelCOA[],4,FALSE)=0,"",VLOOKUP(Agregasi[[#This Row],[Akun Terkait]],TabelCOA[],4,FALSE)))</f>
        <v>Modal Awal</v>
      </c>
      <c r="V14" s="25" t="str">
        <f>IF(Agregasi[[#This Row],[Akun Terkait]]="","",IF(VLOOKUP(Agregasi[[#This Row],[Akun Terkait]],TabelCOA[],5,FALSE)=0,"",VLOOKUP(Agregasi[[#This Row],[Akun Terkait]],TabelCOA[],5,FALSE)))</f>
        <v/>
      </c>
      <c r="W14" s="25" t="str">
        <f>IF(Agregasi[[#This Row],[Akun Terkait]]="","",IF(VLOOKUP(Agregasi[[#This Row],[Akun Terkait]],TabelCOA[],6,FALSE)=0,"",VLOOKUP(Agregasi[[#This Row],[Akun Terkait]],TabelCOA[],6,FALSE)))</f>
        <v/>
      </c>
      <c r="X14" s="25" t="str">
        <f>IF(Agregasi[[#This Row],[Akun Terkait]]="","",IF(VLOOKUP(Agregasi[[#This Row],[Akun Terkait]],TabelCOA[],7,FALSE)=0,"",VLOOKUP(Agregasi[[#This Row],[Akun Terkait]],TabelCOA[],7,FALSE)))</f>
        <v/>
      </c>
      <c r="Y14" s="25" t="str">
        <f>IF(Agregasi[[#This Row],[Akun Terkait]]="","",IF(VLOOKUP(Agregasi[[#This Row],[Akun Terkait]],TabelCOA[],8,FALSE)=0,"",VLOOKUP(Agregasi[[#This Row],[Akun Terkait]],TabelCOA[],8,FALSE)))</f>
        <v/>
      </c>
      <c r="Z14" s="18">
        <f>IF(Agregasi[[#This Row],[Akun Terkait]]="","",IF(VLOOKUP(Agregasi[[#This Row],[Akun Terkait]],TabelCOA[],10,FALSE)=0,0,VLOOKUP(Agregasi[[#This Row],[Akun Terkait]],TabelCOA[],10,FALSE)))</f>
        <v>0</v>
      </c>
    </row>
    <row r="15" spans="1:26" x14ac:dyDescent="0.4">
      <c r="A15" s="1">
        <v>44927</v>
      </c>
      <c r="B15" t="s">
        <v>226</v>
      </c>
      <c r="C15" t="s">
        <v>301</v>
      </c>
      <c r="D15" t="s">
        <v>7</v>
      </c>
      <c r="E15" t="s">
        <v>7</v>
      </c>
      <c r="F15" s="25" t="s">
        <v>151</v>
      </c>
      <c r="G15" t="s">
        <v>9</v>
      </c>
      <c r="H15" s="2">
        <v>4000000</v>
      </c>
      <c r="I15" s="2"/>
      <c r="J15" s="2"/>
      <c r="K15" s="2">
        <v>4000000</v>
      </c>
      <c r="L15" s="2">
        <v>4000000</v>
      </c>
      <c r="M15" s="24">
        <v>2023</v>
      </c>
      <c r="N15" s="24">
        <v>1</v>
      </c>
      <c r="O15" s="24">
        <v>1</v>
      </c>
      <c r="P15" s="24">
        <v>1</v>
      </c>
      <c r="Q15" s="24">
        <v>1</v>
      </c>
      <c r="R15" s="24">
        <v>1</v>
      </c>
      <c r="S15" s="25" t="s">
        <v>284</v>
      </c>
      <c r="T15" s="25" t="str">
        <f>IF(Agregasi[[#This Row],[Akun Terkait]]="","",IF(VLOOKUP(Agregasi[[#This Row],[Akun Terkait]],TabelCOA[],3,FALSE)=0,"",VLOOKUP(Agregasi[[#This Row],[Akun Terkait]],TabelCOA[],3,FALSE)))</f>
        <v>Ekuitas</v>
      </c>
      <c r="U15" s="25" t="str">
        <f>IF(Agregasi[[#This Row],[Akun Terkait]]="","",IF(VLOOKUP(Agregasi[[#This Row],[Akun Terkait]],TabelCOA[],4,FALSE)=0,"",VLOOKUP(Agregasi[[#This Row],[Akun Terkait]],TabelCOA[],4,FALSE)))</f>
        <v>Modal Awal</v>
      </c>
      <c r="V15" s="25" t="str">
        <f>IF(Agregasi[[#This Row],[Akun Terkait]]="","",IF(VLOOKUP(Agregasi[[#This Row],[Akun Terkait]],TabelCOA[],5,FALSE)=0,"",VLOOKUP(Agregasi[[#This Row],[Akun Terkait]],TabelCOA[],5,FALSE)))</f>
        <v/>
      </c>
      <c r="W15" s="25" t="str">
        <f>IF(Agregasi[[#This Row],[Akun Terkait]]="","",IF(VLOOKUP(Agregasi[[#This Row],[Akun Terkait]],TabelCOA[],6,FALSE)=0,"",VLOOKUP(Agregasi[[#This Row],[Akun Terkait]],TabelCOA[],6,FALSE)))</f>
        <v/>
      </c>
      <c r="X15" s="25" t="str">
        <f>IF(Agregasi[[#This Row],[Akun Terkait]]="","",IF(VLOOKUP(Agregasi[[#This Row],[Akun Terkait]],TabelCOA[],7,FALSE)=0,"",VLOOKUP(Agregasi[[#This Row],[Akun Terkait]],TabelCOA[],7,FALSE)))</f>
        <v/>
      </c>
      <c r="Y15" s="25" t="str">
        <f>IF(Agregasi[[#This Row],[Akun Terkait]]="","",IF(VLOOKUP(Agregasi[[#This Row],[Akun Terkait]],TabelCOA[],8,FALSE)=0,"",VLOOKUP(Agregasi[[#This Row],[Akun Terkait]],TabelCOA[],8,FALSE)))</f>
        <v/>
      </c>
      <c r="Z15" s="18">
        <f>IF(Agregasi[[#This Row],[Akun Terkait]]="","",IF(VLOOKUP(Agregasi[[#This Row],[Akun Terkait]],TabelCOA[],10,FALSE)=0,0,VLOOKUP(Agregasi[[#This Row],[Akun Terkait]],TabelCOA[],10,FALSE)))</f>
        <v>0</v>
      </c>
    </row>
    <row r="16" spans="1:26" x14ac:dyDescent="0.4">
      <c r="A16" s="1">
        <v>44927</v>
      </c>
      <c r="B16" t="s">
        <v>230</v>
      </c>
      <c r="C16" t="s">
        <v>298</v>
      </c>
      <c r="D16" t="s">
        <v>7</v>
      </c>
      <c r="E16" t="s">
        <v>7</v>
      </c>
      <c r="F16" s="25" t="s">
        <v>151</v>
      </c>
      <c r="G16" t="s">
        <v>9</v>
      </c>
      <c r="H16" s="2">
        <v>8000000</v>
      </c>
      <c r="I16" s="2"/>
      <c r="J16" s="2"/>
      <c r="K16" s="2">
        <v>8000000</v>
      </c>
      <c r="L16" s="2">
        <v>8000000</v>
      </c>
      <c r="M16" s="24">
        <v>2023</v>
      </c>
      <c r="N16" s="24">
        <v>1</v>
      </c>
      <c r="O16" s="24">
        <v>1</v>
      </c>
      <c r="P16" s="24">
        <v>1</v>
      </c>
      <c r="Q16" s="24">
        <v>1</v>
      </c>
      <c r="R16" s="24">
        <v>1</v>
      </c>
      <c r="S16" s="25" t="s">
        <v>284</v>
      </c>
      <c r="T16" s="25" t="str">
        <f>IF(Agregasi[[#This Row],[Akun Terkait]]="","",IF(VLOOKUP(Agregasi[[#This Row],[Akun Terkait]],TabelCOA[],3,FALSE)=0,"",VLOOKUP(Agregasi[[#This Row],[Akun Terkait]],TabelCOA[],3,FALSE)))</f>
        <v>Ekuitas</v>
      </c>
      <c r="U16" s="25" t="str">
        <f>IF(Agregasi[[#This Row],[Akun Terkait]]="","",IF(VLOOKUP(Agregasi[[#This Row],[Akun Terkait]],TabelCOA[],4,FALSE)=0,"",VLOOKUP(Agregasi[[#This Row],[Akun Terkait]],TabelCOA[],4,FALSE)))</f>
        <v>Modal Awal</v>
      </c>
      <c r="V16" s="25" t="str">
        <f>IF(Agregasi[[#This Row],[Akun Terkait]]="","",IF(VLOOKUP(Agregasi[[#This Row],[Akun Terkait]],TabelCOA[],5,FALSE)=0,"",VLOOKUP(Agregasi[[#This Row],[Akun Terkait]],TabelCOA[],5,FALSE)))</f>
        <v/>
      </c>
      <c r="W16" s="25" t="str">
        <f>IF(Agregasi[[#This Row],[Akun Terkait]]="","",IF(VLOOKUP(Agregasi[[#This Row],[Akun Terkait]],TabelCOA[],6,FALSE)=0,"",VLOOKUP(Agregasi[[#This Row],[Akun Terkait]],TabelCOA[],6,FALSE)))</f>
        <v/>
      </c>
      <c r="X16" s="25" t="str">
        <f>IF(Agregasi[[#This Row],[Akun Terkait]]="","",IF(VLOOKUP(Agregasi[[#This Row],[Akun Terkait]],TabelCOA[],7,FALSE)=0,"",VLOOKUP(Agregasi[[#This Row],[Akun Terkait]],TabelCOA[],7,FALSE)))</f>
        <v/>
      </c>
      <c r="Y16" s="25" t="str">
        <f>IF(Agregasi[[#This Row],[Akun Terkait]]="","",IF(VLOOKUP(Agregasi[[#This Row],[Akun Terkait]],TabelCOA[],8,FALSE)=0,"",VLOOKUP(Agregasi[[#This Row],[Akun Terkait]],TabelCOA[],8,FALSE)))</f>
        <v/>
      </c>
      <c r="Z16" s="18">
        <f>IF(Agregasi[[#This Row],[Akun Terkait]]="","",IF(VLOOKUP(Agregasi[[#This Row],[Akun Terkait]],TabelCOA[],10,FALSE)=0,0,VLOOKUP(Agregasi[[#This Row],[Akun Terkait]],TabelCOA[],10,FALSE)))</f>
        <v>0</v>
      </c>
    </row>
    <row r="17" spans="1:26" x14ac:dyDescent="0.4">
      <c r="A17" s="1">
        <v>44928</v>
      </c>
      <c r="B17" t="s">
        <v>223</v>
      </c>
      <c r="C17" t="s">
        <v>272</v>
      </c>
      <c r="D17" t="s">
        <v>7</v>
      </c>
      <c r="E17" t="s">
        <v>345</v>
      </c>
      <c r="F17" s="25" t="s">
        <v>65</v>
      </c>
      <c r="G17" t="s">
        <v>10</v>
      </c>
      <c r="H17" s="2">
        <v>2500</v>
      </c>
      <c r="I17" s="2"/>
      <c r="J17" s="2"/>
      <c r="K17" s="2">
        <v>-2500</v>
      </c>
      <c r="L17" s="2">
        <v>972500</v>
      </c>
      <c r="M17" s="24">
        <v>2023</v>
      </c>
      <c r="N17" s="24">
        <v>1</v>
      </c>
      <c r="O17" s="24">
        <v>1</v>
      </c>
      <c r="P17" s="24">
        <v>1</v>
      </c>
      <c r="Q17" s="24">
        <v>1</v>
      </c>
      <c r="R17" s="24">
        <v>2</v>
      </c>
      <c r="S17" s="25" t="s">
        <v>284</v>
      </c>
      <c r="T17" s="25" t="str">
        <f>IF(Agregasi[[#This Row],[Akun Terkait]]="","",IF(VLOOKUP(Agregasi[[#This Row],[Akun Terkait]],TabelCOA[],3,FALSE)=0,"",VLOOKUP(Agregasi[[#This Row],[Akun Terkait]],TabelCOA[],3,FALSE)))</f>
        <v>Pengeluaran</v>
      </c>
      <c r="U17" s="25" t="str">
        <f>IF(Agregasi[[#This Row],[Akun Terkait]]="","",IF(VLOOKUP(Agregasi[[#This Row],[Akun Terkait]],TabelCOA[],4,FALSE)=0,"",VLOOKUP(Agregasi[[#This Row],[Akun Terkait]],TabelCOA[],4,FALSE)))</f>
        <v>Bank dan Finansial</v>
      </c>
      <c r="V17" s="25" t="str">
        <f>IF(Agregasi[[#This Row],[Akun Terkait]]="","",IF(VLOOKUP(Agregasi[[#This Row],[Akun Terkait]],TabelCOA[],5,FALSE)=0,"",VLOOKUP(Agregasi[[#This Row],[Akun Terkait]],TabelCOA[],5,FALSE)))</f>
        <v>Biaya Bank</v>
      </c>
      <c r="W17" s="25" t="str">
        <f>IF(Agregasi[[#This Row],[Akun Terkait]]="","",IF(VLOOKUP(Agregasi[[#This Row],[Akun Terkait]],TabelCOA[],6,FALSE)=0,"",VLOOKUP(Agregasi[[#This Row],[Akun Terkait]],TabelCOA[],6,FALSE)))</f>
        <v/>
      </c>
      <c r="X17" s="25" t="str">
        <f>IF(Agregasi[[#This Row],[Akun Terkait]]="","",IF(VLOOKUP(Agregasi[[#This Row],[Akun Terkait]],TabelCOA[],7,FALSE)=0,"",VLOOKUP(Agregasi[[#This Row],[Akun Terkait]],TabelCOA[],7,FALSE)))</f>
        <v/>
      </c>
      <c r="Y17" s="25" t="str">
        <f>IF(Agregasi[[#This Row],[Akun Terkait]]="","",IF(VLOOKUP(Agregasi[[#This Row],[Akun Terkait]],TabelCOA[],8,FALSE)=0,"",VLOOKUP(Agregasi[[#This Row],[Akun Terkait]],TabelCOA[],8,FALSE)))</f>
        <v/>
      </c>
      <c r="Z17" s="18">
        <f>IF(Agregasi[[#This Row],[Akun Terkait]]="","",IF(VLOOKUP(Agregasi[[#This Row],[Akun Terkait]],TabelCOA[],10,FALSE)=0,0,VLOOKUP(Agregasi[[#This Row],[Akun Terkait]],TabelCOA[],10,FALSE)))</f>
        <v>-30000</v>
      </c>
    </row>
    <row r="18" spans="1:26" x14ac:dyDescent="0.4">
      <c r="A18" s="1">
        <v>44928</v>
      </c>
      <c r="B18" t="s">
        <v>223</v>
      </c>
      <c r="C18" t="s">
        <v>346</v>
      </c>
      <c r="D18" t="s">
        <v>7</v>
      </c>
      <c r="E18" t="s">
        <v>347</v>
      </c>
      <c r="F18" s="25" t="s">
        <v>44</v>
      </c>
      <c r="G18" t="s">
        <v>10</v>
      </c>
      <c r="H18" s="2">
        <v>25000</v>
      </c>
      <c r="I18" s="2"/>
      <c r="J18" s="2"/>
      <c r="K18" s="2">
        <v>-25000</v>
      </c>
      <c r="L18" s="2">
        <v>975000</v>
      </c>
      <c r="M18" s="24">
        <v>2023</v>
      </c>
      <c r="N18" s="24">
        <v>1</v>
      </c>
      <c r="O18" s="24">
        <v>1</v>
      </c>
      <c r="P18" s="24">
        <v>1</v>
      </c>
      <c r="Q18" s="24">
        <v>1</v>
      </c>
      <c r="R18" s="24">
        <v>2</v>
      </c>
      <c r="S18" s="25" t="s">
        <v>284</v>
      </c>
      <c r="T18" s="25" t="str">
        <f>IF(Agregasi[[#This Row],[Akun Terkait]]="","",IF(VLOOKUP(Agregasi[[#This Row],[Akun Terkait]],TabelCOA[],3,FALSE)=0,"",VLOOKUP(Agregasi[[#This Row],[Akun Terkait]],TabelCOA[],3,FALSE)))</f>
        <v>Pengeluaran</v>
      </c>
      <c r="U18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8" s="25" t="str">
        <f>IF(Agregasi[[#This Row],[Akun Terkait]]="","",IF(VLOOKUP(Agregasi[[#This Row],[Akun Terkait]],TabelCOA[],5,FALSE)=0,"",VLOOKUP(Agregasi[[#This Row],[Akun Terkait]],TabelCOA[],5,FALSE)))</f>
        <v>Properti</v>
      </c>
      <c r="W18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8" s="25" t="str">
        <f>IF(Agregasi[[#This Row],[Akun Terkait]]="","",IF(VLOOKUP(Agregasi[[#This Row],[Akun Terkait]],TabelCOA[],7,FALSE)=0,"",VLOOKUP(Agregasi[[#This Row],[Akun Terkait]],TabelCOA[],7,FALSE)))</f>
        <v>Biaya Air</v>
      </c>
      <c r="Y18" s="25" t="str">
        <f>IF(Agregasi[[#This Row],[Akun Terkait]]="","",IF(VLOOKUP(Agregasi[[#This Row],[Akun Terkait]],TabelCOA[],8,FALSE)=0,"",VLOOKUP(Agregasi[[#This Row],[Akun Terkait]],TabelCOA[],8,FALSE)))</f>
        <v/>
      </c>
      <c r="Z18" s="18">
        <f>IF(Agregasi[[#This Row],[Akun Terkait]]="","",IF(VLOOKUP(Agregasi[[#This Row],[Akun Terkait]],TabelCOA[],10,FALSE)=0,0,VLOOKUP(Agregasi[[#This Row],[Akun Terkait]],TabelCOA[],10,FALSE)))</f>
        <v>-45000</v>
      </c>
    </row>
    <row r="19" spans="1:26" x14ac:dyDescent="0.4">
      <c r="A19" s="1">
        <v>44929</v>
      </c>
      <c r="B19" t="s">
        <v>233</v>
      </c>
      <c r="C19" t="s">
        <v>249</v>
      </c>
      <c r="D19" t="s">
        <v>7</v>
      </c>
      <c r="E19" t="s">
        <v>355</v>
      </c>
      <c r="F19" s="25" t="s">
        <v>59</v>
      </c>
      <c r="G19" t="s">
        <v>10</v>
      </c>
      <c r="H19" s="2">
        <v>250000</v>
      </c>
      <c r="I19" s="2"/>
      <c r="J19" s="2"/>
      <c r="K19" s="2">
        <v>-250000</v>
      </c>
      <c r="L19" s="2">
        <v>-250000</v>
      </c>
      <c r="M19" s="24">
        <v>2023</v>
      </c>
      <c r="N19" s="24">
        <v>1</v>
      </c>
      <c r="O19" s="24">
        <v>1</v>
      </c>
      <c r="P19" s="24">
        <v>1</v>
      </c>
      <c r="Q19" s="24">
        <v>1</v>
      </c>
      <c r="R19" s="24">
        <v>3</v>
      </c>
      <c r="S19" s="25" t="s">
        <v>284</v>
      </c>
      <c r="T19" s="25" t="str">
        <f>IF(Agregasi[[#This Row],[Akun Terkait]]="","",IF(VLOOKUP(Agregasi[[#This Row],[Akun Terkait]],TabelCOA[],3,FALSE)=0,"",VLOOKUP(Agregasi[[#This Row],[Akun Terkait]],TabelCOA[],3,FALSE)))</f>
        <v>Pengeluaran</v>
      </c>
      <c r="U19" s="25" t="str">
        <f>IF(Agregasi[[#This Row],[Akun Terkait]]="","",IF(VLOOKUP(Agregasi[[#This Row],[Akun Terkait]],TabelCOA[],4,FALSE)=0,"",VLOOKUP(Agregasi[[#This Row],[Akun Terkait]],TabelCOA[],4,FALSE)))</f>
        <v>Transportasi</v>
      </c>
      <c r="V19" s="25" t="str">
        <f>IF(Agregasi[[#This Row],[Akun Terkait]]="","",IF(VLOOKUP(Agregasi[[#This Row],[Akun Terkait]],TabelCOA[],5,FALSE)=0,"",VLOOKUP(Agregasi[[#This Row],[Akun Terkait]],TabelCOA[],5,FALSE)))</f>
        <v>Otomotif</v>
      </c>
      <c r="W19" s="25" t="str">
        <f>IF(Agregasi[[#This Row],[Akun Terkait]]="","",IF(VLOOKUP(Agregasi[[#This Row],[Akun Terkait]],TabelCOA[],6,FALSE)=0,"",VLOOKUP(Agregasi[[#This Row],[Akun Terkait]],TabelCOA[],6,FALSE)))</f>
        <v>Biaya Bensin</v>
      </c>
      <c r="X19" s="25" t="str">
        <f>IF(Agregasi[[#This Row],[Akun Terkait]]="","",IF(VLOOKUP(Agregasi[[#This Row],[Akun Terkait]],TabelCOA[],7,FALSE)=0,"",VLOOKUP(Agregasi[[#This Row],[Akun Terkait]],TabelCOA[],7,FALSE)))</f>
        <v/>
      </c>
      <c r="Y19" s="25" t="str">
        <f>IF(Agregasi[[#This Row],[Akun Terkait]]="","",IF(VLOOKUP(Agregasi[[#This Row],[Akun Terkait]],TabelCOA[],8,FALSE)=0,"",VLOOKUP(Agregasi[[#This Row],[Akun Terkait]],TabelCOA[],8,FALSE)))</f>
        <v/>
      </c>
      <c r="Z19" s="18">
        <f>IF(Agregasi[[#This Row],[Akun Terkait]]="","",IF(VLOOKUP(Agregasi[[#This Row],[Akun Terkait]],TabelCOA[],10,FALSE)=0,0,VLOOKUP(Agregasi[[#This Row],[Akun Terkait]],TabelCOA[],10,FALSE)))</f>
        <v>-300000</v>
      </c>
    </row>
    <row r="20" spans="1:26" x14ac:dyDescent="0.4">
      <c r="A20" s="1">
        <v>44931</v>
      </c>
      <c r="B20" t="s">
        <v>223</v>
      </c>
      <c r="C20" t="s">
        <v>477</v>
      </c>
      <c r="D20" t="s">
        <v>7</v>
      </c>
      <c r="E20" t="s">
        <v>478</v>
      </c>
      <c r="F20" s="25" t="s">
        <v>45</v>
      </c>
      <c r="G20" t="s">
        <v>10</v>
      </c>
      <c r="H20" s="2">
        <v>100000</v>
      </c>
      <c r="I20" s="2"/>
      <c r="J20" s="2"/>
      <c r="K20" s="2">
        <v>-100000</v>
      </c>
      <c r="L20" s="2">
        <v>872500</v>
      </c>
      <c r="M20" s="24">
        <v>2023</v>
      </c>
      <c r="N20" s="24">
        <v>1</v>
      </c>
      <c r="O20" s="24">
        <v>1</v>
      </c>
      <c r="P20" s="24">
        <v>1</v>
      </c>
      <c r="Q20" s="24">
        <v>1</v>
      </c>
      <c r="R20" s="24">
        <v>5</v>
      </c>
      <c r="S20" s="25" t="s">
        <v>284</v>
      </c>
      <c r="T20" s="25" t="str">
        <f>IF(Agregasi[[#This Row],[Akun Terkait]]="","",IF(VLOOKUP(Agregasi[[#This Row],[Akun Terkait]],TabelCOA[],3,FALSE)=0,"",VLOOKUP(Agregasi[[#This Row],[Akun Terkait]],TabelCOA[],3,FALSE)))</f>
        <v>Pengeluaran</v>
      </c>
      <c r="U20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" s="25" t="str">
        <f>IF(Agregasi[[#This Row],[Akun Terkait]]="","",IF(VLOOKUP(Agregasi[[#This Row],[Akun Terkait]],TabelCOA[],5,FALSE)=0,"",VLOOKUP(Agregasi[[#This Row],[Akun Terkait]],TabelCOA[],5,FALSE)))</f>
        <v>Properti</v>
      </c>
      <c r="W20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0" s="25" t="str">
        <f>IF(Agregasi[[#This Row],[Akun Terkait]]="","",IF(VLOOKUP(Agregasi[[#This Row],[Akun Terkait]],TabelCOA[],7,FALSE)=0,"",VLOOKUP(Agregasi[[#This Row],[Akun Terkait]],TabelCOA[],7,FALSE)))</f>
        <v>Biaya Listrik</v>
      </c>
      <c r="Y20" s="25" t="str">
        <f>IF(Agregasi[[#This Row],[Akun Terkait]]="","",IF(VLOOKUP(Agregasi[[#This Row],[Akun Terkait]],TabelCOA[],8,FALSE)=0,"",VLOOKUP(Agregasi[[#This Row],[Akun Terkait]],TabelCOA[],8,FALSE)))</f>
        <v/>
      </c>
      <c r="Z20" s="18">
        <f>IF(Agregasi[[#This Row],[Akun Terkait]]="","",IF(VLOOKUP(Agregasi[[#This Row],[Akun Terkait]],TabelCOA[],10,FALSE)=0,0,VLOOKUP(Agregasi[[#This Row],[Akun Terkait]],TabelCOA[],10,FALSE)))</f>
        <v>-200000</v>
      </c>
    </row>
    <row r="21" spans="1:26" x14ac:dyDescent="0.4">
      <c r="A21" s="1">
        <v>44932</v>
      </c>
      <c r="B21" t="s">
        <v>223</v>
      </c>
      <c r="C21" t="s">
        <v>273</v>
      </c>
      <c r="D21" t="s">
        <v>7</v>
      </c>
      <c r="E21" t="s">
        <v>286</v>
      </c>
      <c r="F21" s="25" t="s">
        <v>57</v>
      </c>
      <c r="G21" t="s">
        <v>10</v>
      </c>
      <c r="H21" s="2">
        <v>305000</v>
      </c>
      <c r="I21" s="2"/>
      <c r="J21" s="2"/>
      <c r="K21" s="2">
        <v>-305000</v>
      </c>
      <c r="L21" s="2">
        <v>537500</v>
      </c>
      <c r="M21" s="24">
        <v>2023</v>
      </c>
      <c r="N21" s="24">
        <v>1</v>
      </c>
      <c r="O21" s="24">
        <v>1</v>
      </c>
      <c r="P21" s="24">
        <v>1</v>
      </c>
      <c r="Q21" s="24">
        <v>1</v>
      </c>
      <c r="R21" s="24">
        <v>6</v>
      </c>
      <c r="S21" s="25" t="s">
        <v>284</v>
      </c>
      <c r="T21" s="25" t="str">
        <f>IF(Agregasi[[#This Row],[Akun Terkait]]="","",IF(VLOOKUP(Agregasi[[#This Row],[Akun Terkait]],TabelCOA[],3,FALSE)=0,"",VLOOKUP(Agregasi[[#This Row],[Akun Terkait]],TabelCOA[],3,FALSE)))</f>
        <v>Pengeluaran</v>
      </c>
      <c r="U2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1" s="25" t="str">
        <f>IF(Agregasi[[#This Row],[Akun Terkait]]="","",IF(VLOOKUP(Agregasi[[#This Row],[Akun Terkait]],TabelCOA[],5,FALSE)=0,"",VLOOKUP(Agregasi[[#This Row],[Akun Terkait]],TabelCOA[],5,FALSE)))</f>
        <v>Properti</v>
      </c>
      <c r="W21" s="25" t="str">
        <f>IF(Agregasi[[#This Row],[Akun Terkait]]="","",IF(VLOOKUP(Agregasi[[#This Row],[Akun Terkait]],TabelCOA[],6,FALSE)=0,"",VLOOKUP(Agregasi[[#This Row],[Akun Terkait]],TabelCOA[],6,FALSE)))</f>
        <v>Rumah</v>
      </c>
      <c r="X21" s="25" t="str">
        <f>IF(Agregasi[[#This Row],[Akun Terkait]]="","",IF(VLOOKUP(Agregasi[[#This Row],[Akun Terkait]],TabelCOA[],7,FALSE)=0,"",VLOOKUP(Agregasi[[#This Row],[Akun Terkait]],TabelCOA[],7,FALSE)))</f>
        <v>Biaya Tukang</v>
      </c>
      <c r="Y21" s="25" t="str">
        <f>IF(Agregasi[[#This Row],[Akun Terkait]]="","",IF(VLOOKUP(Agregasi[[#This Row],[Akun Terkait]],TabelCOA[],8,FALSE)=0,"",VLOOKUP(Agregasi[[#This Row],[Akun Terkait]],TabelCOA[],8,FALSE)))</f>
        <v/>
      </c>
      <c r="Z21" s="18">
        <f>IF(Agregasi[[#This Row],[Akun Terkait]]="","",IF(VLOOKUP(Agregasi[[#This Row],[Akun Terkait]],TabelCOA[],10,FALSE)=0,0,VLOOKUP(Agregasi[[#This Row],[Akun Terkait]],TabelCOA[],10,FALSE)))</f>
        <v>0</v>
      </c>
    </row>
    <row r="22" spans="1:26" x14ac:dyDescent="0.4">
      <c r="A22" s="1">
        <v>44932</v>
      </c>
      <c r="B22" t="s">
        <v>223</v>
      </c>
      <c r="C22" t="s">
        <v>273</v>
      </c>
      <c r="D22" t="s">
        <v>7</v>
      </c>
      <c r="E22" t="s">
        <v>286</v>
      </c>
      <c r="F22" s="25" t="s">
        <v>120</v>
      </c>
      <c r="G22" t="s">
        <v>10</v>
      </c>
      <c r="H22" s="2">
        <v>145000</v>
      </c>
      <c r="I22" s="2"/>
      <c r="J22" s="2"/>
      <c r="K22" s="2">
        <v>-145000</v>
      </c>
      <c r="L22" s="2">
        <v>842500</v>
      </c>
      <c r="M22" s="24">
        <v>2023</v>
      </c>
      <c r="N22" s="24">
        <v>1</v>
      </c>
      <c r="O22" s="24">
        <v>1</v>
      </c>
      <c r="P22" s="24">
        <v>1</v>
      </c>
      <c r="Q22" s="24">
        <v>1</v>
      </c>
      <c r="R22" s="24">
        <v>6</v>
      </c>
      <c r="S22" s="25" t="s">
        <v>284</v>
      </c>
      <c r="T22" s="25" t="str">
        <f>IF(Agregasi[[#This Row],[Akun Terkait]]="","",IF(VLOOKUP(Agregasi[[#This Row],[Akun Terkait]],TabelCOA[],3,FALSE)=0,"",VLOOKUP(Agregasi[[#This Row],[Akun Terkait]],TabelCOA[],3,FALSE)))</f>
        <v>Pengeluaran</v>
      </c>
      <c r="U2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2" s="25" t="str">
        <f>IF(Agregasi[[#This Row],[Akun Terkait]]="","",IF(VLOOKUP(Agregasi[[#This Row],[Akun Terkait]],TabelCOA[],5,FALSE)=0,"",VLOOKUP(Agregasi[[#This Row],[Akun Terkait]],TabelCOA[],5,FALSE)))</f>
        <v>Properti</v>
      </c>
      <c r="W22" s="25" t="str">
        <f>IF(Agregasi[[#This Row],[Akun Terkait]]="","",IF(VLOOKUP(Agregasi[[#This Row],[Akun Terkait]],TabelCOA[],6,FALSE)=0,"",VLOOKUP(Agregasi[[#This Row],[Akun Terkait]],TabelCOA[],6,FALSE)))</f>
        <v>Rumah</v>
      </c>
      <c r="X22" s="25" t="str">
        <f>IF(Agregasi[[#This Row],[Akun Terkait]]="","",IF(VLOOKUP(Agregasi[[#This Row],[Akun Terkait]],TabelCOA[],7,FALSE)=0,"",VLOOKUP(Agregasi[[#This Row],[Akun Terkait]],TabelCOA[],7,FALSE)))</f>
        <v>Beli Material</v>
      </c>
      <c r="Y22" s="25" t="str">
        <f>IF(Agregasi[[#This Row],[Akun Terkait]]="","",IF(VLOOKUP(Agregasi[[#This Row],[Akun Terkait]],TabelCOA[],8,FALSE)=0,"",VLOOKUP(Agregasi[[#This Row],[Akun Terkait]],TabelCOA[],8,FALSE)))</f>
        <v/>
      </c>
      <c r="Z22" s="18">
        <f>IF(Agregasi[[#This Row],[Akun Terkait]]="","",IF(VLOOKUP(Agregasi[[#This Row],[Akun Terkait]],TabelCOA[],10,FALSE)=0,0,VLOOKUP(Agregasi[[#This Row],[Akun Terkait]],TabelCOA[],10,FALSE)))</f>
        <v>0</v>
      </c>
    </row>
    <row r="23" spans="1:26" x14ac:dyDescent="0.4">
      <c r="A23" s="1">
        <v>44932</v>
      </c>
      <c r="B23" t="s">
        <v>223</v>
      </c>
      <c r="C23" t="s">
        <v>272</v>
      </c>
      <c r="D23" t="s">
        <v>7</v>
      </c>
      <c r="E23" t="s">
        <v>345</v>
      </c>
      <c r="F23" s="25" t="s">
        <v>65</v>
      </c>
      <c r="G23" t="s">
        <v>10</v>
      </c>
      <c r="H23" s="2">
        <v>10000</v>
      </c>
      <c r="I23" s="2"/>
      <c r="J23" s="2"/>
      <c r="K23" s="2">
        <v>-10000</v>
      </c>
      <c r="L23" s="2">
        <v>862500</v>
      </c>
      <c r="M23" s="24">
        <v>2023</v>
      </c>
      <c r="N23" s="24">
        <v>1</v>
      </c>
      <c r="O23" s="24">
        <v>1</v>
      </c>
      <c r="P23" s="24">
        <v>1</v>
      </c>
      <c r="Q23" s="24">
        <v>1</v>
      </c>
      <c r="R23" s="24">
        <v>6</v>
      </c>
      <c r="S23" s="25" t="s">
        <v>284</v>
      </c>
      <c r="T23" s="25" t="str">
        <f>IF(Agregasi[[#This Row],[Akun Terkait]]="","",IF(VLOOKUP(Agregasi[[#This Row],[Akun Terkait]],TabelCOA[],3,FALSE)=0,"",VLOOKUP(Agregasi[[#This Row],[Akun Terkait]],TabelCOA[],3,FALSE)))</f>
        <v>Pengeluaran</v>
      </c>
      <c r="U23" s="25" t="str">
        <f>IF(Agregasi[[#This Row],[Akun Terkait]]="","",IF(VLOOKUP(Agregasi[[#This Row],[Akun Terkait]],TabelCOA[],4,FALSE)=0,"",VLOOKUP(Agregasi[[#This Row],[Akun Terkait]],TabelCOA[],4,FALSE)))</f>
        <v>Bank dan Finansial</v>
      </c>
      <c r="V23" s="25" t="str">
        <f>IF(Agregasi[[#This Row],[Akun Terkait]]="","",IF(VLOOKUP(Agregasi[[#This Row],[Akun Terkait]],TabelCOA[],5,FALSE)=0,"",VLOOKUP(Agregasi[[#This Row],[Akun Terkait]],TabelCOA[],5,FALSE)))</f>
        <v>Biaya Bank</v>
      </c>
      <c r="W23" s="25" t="str">
        <f>IF(Agregasi[[#This Row],[Akun Terkait]]="","",IF(VLOOKUP(Agregasi[[#This Row],[Akun Terkait]],TabelCOA[],6,FALSE)=0,"",VLOOKUP(Agregasi[[#This Row],[Akun Terkait]],TabelCOA[],6,FALSE)))</f>
        <v/>
      </c>
      <c r="X23" s="25" t="str">
        <f>IF(Agregasi[[#This Row],[Akun Terkait]]="","",IF(VLOOKUP(Agregasi[[#This Row],[Akun Terkait]],TabelCOA[],7,FALSE)=0,"",VLOOKUP(Agregasi[[#This Row],[Akun Terkait]],TabelCOA[],7,FALSE)))</f>
        <v/>
      </c>
      <c r="Y23" s="25" t="str">
        <f>IF(Agregasi[[#This Row],[Akun Terkait]]="","",IF(VLOOKUP(Agregasi[[#This Row],[Akun Terkait]],TabelCOA[],8,FALSE)=0,"",VLOOKUP(Agregasi[[#This Row],[Akun Terkait]],TabelCOA[],8,FALSE)))</f>
        <v/>
      </c>
      <c r="Z23" s="18">
        <f>IF(Agregasi[[#This Row],[Akun Terkait]]="","",IF(VLOOKUP(Agregasi[[#This Row],[Akun Terkait]],TabelCOA[],10,FALSE)=0,0,VLOOKUP(Agregasi[[#This Row],[Akun Terkait]],TabelCOA[],10,FALSE)))</f>
        <v>-30000</v>
      </c>
    </row>
    <row r="24" spans="1:26" x14ac:dyDescent="0.4">
      <c r="A24" s="1">
        <v>44932</v>
      </c>
      <c r="B24" t="s">
        <v>223</v>
      </c>
      <c r="C24" t="s">
        <v>314</v>
      </c>
      <c r="D24" t="s">
        <v>290</v>
      </c>
      <c r="E24" t="s">
        <v>238</v>
      </c>
      <c r="F24" s="25" t="s">
        <v>238</v>
      </c>
      <c r="G24" t="s">
        <v>9</v>
      </c>
      <c r="H24" s="2">
        <v>125000</v>
      </c>
      <c r="I24" s="2"/>
      <c r="J24" s="2"/>
      <c r="K24" s="2">
        <v>125000</v>
      </c>
      <c r="L24" s="2">
        <v>987500</v>
      </c>
      <c r="M24" s="24">
        <v>2023</v>
      </c>
      <c r="N24" s="24">
        <v>1</v>
      </c>
      <c r="O24" s="24">
        <v>1</v>
      </c>
      <c r="P24" s="24">
        <v>1</v>
      </c>
      <c r="Q24" s="24">
        <v>1</v>
      </c>
      <c r="R24" s="24">
        <v>6</v>
      </c>
      <c r="S24" s="25" t="s">
        <v>284</v>
      </c>
      <c r="T24" s="25" t="str">
        <f>IF(Agregasi[[#This Row],[Akun Terkait]]="","",IF(VLOOKUP(Agregasi[[#This Row],[Akun Terkait]],TabelCOA[],3,FALSE)=0,"",VLOOKUP(Agregasi[[#This Row],[Akun Terkait]],TabelCOA[],3,FALSE)))</f>
        <v>Liabilitas</v>
      </c>
      <c r="U24" s="25" t="str">
        <f>IF(Agregasi[[#This Row],[Akun Terkait]]="","",IF(VLOOKUP(Agregasi[[#This Row],[Akun Terkait]],TabelCOA[],4,FALSE)=0,"",VLOOKUP(Agregasi[[#This Row],[Akun Terkait]],TabelCOA[],4,FALSE)))</f>
        <v>Liabilitas Lancar</v>
      </c>
      <c r="V24" s="25" t="str">
        <f>IF(Agregasi[[#This Row],[Akun Terkait]]="","",IF(VLOOKUP(Agregasi[[#This Row],[Akun Terkait]],TabelCOA[],5,FALSE)=0,"",VLOOKUP(Agregasi[[#This Row],[Akun Terkait]],TabelCOA[],5,FALSE)))</f>
        <v>Kas Pihak Lain</v>
      </c>
      <c r="W24" s="25" t="str">
        <f>IF(Agregasi[[#This Row],[Akun Terkait]]="","",IF(VLOOKUP(Agregasi[[#This Row],[Akun Terkait]],TabelCOA[],6,FALSE)=0,"",VLOOKUP(Agregasi[[#This Row],[Akun Terkait]],TabelCOA[],6,FALSE)))</f>
        <v>Kas RT</v>
      </c>
      <c r="X24" s="25" t="str">
        <f>IF(Agregasi[[#This Row],[Akun Terkait]]="","",IF(VLOOKUP(Agregasi[[#This Row],[Akun Terkait]],TabelCOA[],7,FALSE)=0,"",VLOOKUP(Agregasi[[#This Row],[Akun Terkait]],TabelCOA[],7,FALSE)))</f>
        <v/>
      </c>
      <c r="Y24" s="25" t="str">
        <f>IF(Agregasi[[#This Row],[Akun Terkait]]="","",IF(VLOOKUP(Agregasi[[#This Row],[Akun Terkait]],TabelCOA[],8,FALSE)=0,"",VLOOKUP(Agregasi[[#This Row],[Akun Terkait]],TabelCOA[],8,FALSE)))</f>
        <v/>
      </c>
      <c r="Z24" s="18">
        <f>IF(Agregasi[[#This Row],[Akun Terkait]]="","",IF(VLOOKUP(Agregasi[[#This Row],[Akun Terkait]],TabelCOA[],10,FALSE)=0,0,VLOOKUP(Agregasi[[#This Row],[Akun Terkait]],TabelCOA[],10,FALSE)))</f>
        <v>0</v>
      </c>
    </row>
    <row r="25" spans="1:26" x14ac:dyDescent="0.4">
      <c r="A25" s="1">
        <v>44933</v>
      </c>
      <c r="B25" t="s">
        <v>223</v>
      </c>
      <c r="C25" t="s">
        <v>169</v>
      </c>
      <c r="D25" t="s">
        <v>7</v>
      </c>
      <c r="E25" t="s">
        <v>252</v>
      </c>
      <c r="F25" s="25" t="s">
        <v>142</v>
      </c>
      <c r="G25" t="s">
        <v>10</v>
      </c>
      <c r="H25" s="2">
        <v>60000</v>
      </c>
      <c r="I25" s="2"/>
      <c r="J25" s="2"/>
      <c r="K25" s="2">
        <v>-60000</v>
      </c>
      <c r="L25" s="2">
        <v>227500</v>
      </c>
      <c r="M25" s="24">
        <v>2023</v>
      </c>
      <c r="N25" s="24">
        <v>1</v>
      </c>
      <c r="O25" s="24">
        <v>1</v>
      </c>
      <c r="P25" s="24">
        <v>1</v>
      </c>
      <c r="Q25" s="24">
        <v>1</v>
      </c>
      <c r="R25" s="24">
        <v>7</v>
      </c>
      <c r="S25" s="25" t="s">
        <v>284</v>
      </c>
      <c r="T25" s="25" t="str">
        <f>IF(Agregasi[[#This Row],[Akun Terkait]]="","",IF(VLOOKUP(Agregasi[[#This Row],[Akun Terkait]],TabelCOA[],3,FALSE)=0,"",VLOOKUP(Agregasi[[#This Row],[Akun Terkait]],TabelCOA[],3,FALSE)))</f>
        <v>Pengeluaran</v>
      </c>
      <c r="U25" s="25" t="str">
        <f>IF(Agregasi[[#This Row],[Akun Terkait]]="","",IF(VLOOKUP(Agregasi[[#This Row],[Akun Terkait]],TabelCOA[],4,FALSE)=0,"",VLOOKUP(Agregasi[[#This Row],[Akun Terkait]],TabelCOA[],4,FALSE)))</f>
        <v>Sosial</v>
      </c>
      <c r="V25" s="25" t="str">
        <f>IF(Agregasi[[#This Row],[Akun Terkait]]="","",IF(VLOOKUP(Agregasi[[#This Row],[Akun Terkait]],TabelCOA[],5,FALSE)=0,"",VLOOKUP(Agregasi[[#This Row],[Akun Terkait]],TabelCOA[],5,FALSE)))</f>
        <v>ZISWAF</v>
      </c>
      <c r="W25" s="25" t="str">
        <f>IF(Agregasi[[#This Row],[Akun Terkait]]="","",IF(VLOOKUP(Agregasi[[#This Row],[Akun Terkait]],TabelCOA[],6,FALSE)=0,"",VLOOKUP(Agregasi[[#This Row],[Akun Terkait]],TabelCOA[],6,FALSE)))</f>
        <v>ZISWAF Tidak Rutin</v>
      </c>
      <c r="X25" s="25" t="str">
        <f>IF(Agregasi[[#This Row],[Akun Terkait]]="","",IF(VLOOKUP(Agregasi[[#This Row],[Akun Terkait]],TabelCOA[],7,FALSE)=0,"",VLOOKUP(Agregasi[[#This Row],[Akun Terkait]],TabelCOA[],7,FALSE)))</f>
        <v/>
      </c>
      <c r="Y25" s="25" t="str">
        <f>IF(Agregasi[[#This Row],[Akun Terkait]]="","",IF(VLOOKUP(Agregasi[[#This Row],[Akun Terkait]],TabelCOA[],8,FALSE)=0,"",VLOOKUP(Agregasi[[#This Row],[Akun Terkait]],TabelCOA[],8,FALSE)))</f>
        <v/>
      </c>
      <c r="Z25" s="18">
        <f>IF(Agregasi[[#This Row],[Akun Terkait]]="","",IF(VLOOKUP(Agregasi[[#This Row],[Akun Terkait]],TabelCOA[],10,FALSE)=0,0,VLOOKUP(Agregasi[[#This Row],[Akun Terkait]],TabelCOA[],10,FALSE)))</f>
        <v>0</v>
      </c>
    </row>
    <row r="26" spans="1:26" x14ac:dyDescent="0.4">
      <c r="A26" s="1">
        <v>44933</v>
      </c>
      <c r="B26" t="s">
        <v>223</v>
      </c>
      <c r="C26" t="s">
        <v>369</v>
      </c>
      <c r="D26" t="s">
        <v>7</v>
      </c>
      <c r="E26" t="s">
        <v>367</v>
      </c>
      <c r="F26" s="25" t="s">
        <v>233</v>
      </c>
      <c r="G26" t="s">
        <v>10</v>
      </c>
      <c r="H26" s="2">
        <v>250000</v>
      </c>
      <c r="I26" s="2"/>
      <c r="J26" s="2"/>
      <c r="K26" s="2">
        <v>-250000</v>
      </c>
      <c r="L26" s="2">
        <v>287500</v>
      </c>
      <c r="M26" s="24">
        <v>2023</v>
      </c>
      <c r="N26" s="24">
        <v>1</v>
      </c>
      <c r="O26" s="24">
        <v>1</v>
      </c>
      <c r="P26" s="24">
        <v>1</v>
      </c>
      <c r="Q26" s="24">
        <v>1</v>
      </c>
      <c r="R26" s="24">
        <v>7</v>
      </c>
      <c r="S26" s="25" t="s">
        <v>284</v>
      </c>
      <c r="T26" s="25" t="str">
        <f>IF(Agregasi[[#This Row],[Akun Terkait]]="","",IF(VLOOKUP(Agregasi[[#This Row],[Akun Terkait]],TabelCOA[],3,FALSE)=0,"",VLOOKUP(Agregasi[[#This Row],[Akun Terkait]],TabelCOA[],3,FALSE)))</f>
        <v>Liabilitas</v>
      </c>
      <c r="U26" s="25" t="str">
        <f>IF(Agregasi[[#This Row],[Akun Terkait]]="","",IF(VLOOKUP(Agregasi[[#This Row],[Akun Terkait]],TabelCOA[],4,FALSE)=0,"",VLOOKUP(Agregasi[[#This Row],[Akun Terkait]],TabelCOA[],4,FALSE)))</f>
        <v>Liabilitas Lancar</v>
      </c>
      <c r="V26" s="25" t="str">
        <f>IF(Agregasi[[#This Row],[Akun Terkait]]="","",IF(VLOOKUP(Agregasi[[#This Row],[Akun Terkait]],TabelCOA[],5,FALSE)=0,"",VLOOKUP(Agregasi[[#This Row],[Akun Terkait]],TabelCOA[],5,FALSE)))</f>
        <v>Utang</v>
      </c>
      <c r="W26" s="25" t="str">
        <f>IF(Agregasi[[#This Row],[Akun Terkait]]="","",IF(VLOOKUP(Agregasi[[#This Row],[Akun Terkait]],TabelCOA[],6,FALSE)=0,"",VLOOKUP(Agregasi[[#This Row],[Akun Terkait]],TabelCOA[],6,FALSE)))</f>
        <v>Utang Kartu Kredit</v>
      </c>
      <c r="X26" s="25" t="str">
        <f>IF(Agregasi[[#This Row],[Akun Terkait]]="","",IF(VLOOKUP(Agregasi[[#This Row],[Akun Terkait]],TabelCOA[],7,FALSE)=0,"",VLOOKUP(Agregasi[[#This Row],[Akun Terkait]],TabelCOA[],7,FALSE)))</f>
        <v>Utang KK Bank-0001</v>
      </c>
      <c r="Y26" s="25" t="str">
        <f>IF(Agregasi[[#This Row],[Akun Terkait]]="","",IF(VLOOKUP(Agregasi[[#This Row],[Akun Terkait]],TabelCOA[],8,FALSE)=0,"",VLOOKUP(Agregasi[[#This Row],[Akun Terkait]],TabelCOA[],8,FALSE)))</f>
        <v/>
      </c>
      <c r="Z26" s="18">
        <f>IF(Agregasi[[#This Row],[Akun Terkait]]="","",IF(VLOOKUP(Agregasi[[#This Row],[Akun Terkait]],TabelCOA[],10,FALSE)=0,0,VLOOKUP(Agregasi[[#This Row],[Akun Terkait]],TabelCOA[],10,FALSE)))</f>
        <v>0</v>
      </c>
    </row>
    <row r="27" spans="1:26" x14ac:dyDescent="0.4">
      <c r="A27" s="1">
        <v>44933</v>
      </c>
      <c r="B27" t="s">
        <v>233</v>
      </c>
      <c r="C27" t="s">
        <v>369</v>
      </c>
      <c r="D27" t="s">
        <v>7</v>
      </c>
      <c r="E27" t="s">
        <v>367</v>
      </c>
      <c r="F27" s="25" t="s">
        <v>223</v>
      </c>
      <c r="G27" t="s">
        <v>9</v>
      </c>
      <c r="H27" s="2">
        <v>250000</v>
      </c>
      <c r="I27" s="2"/>
      <c r="J27" s="2"/>
      <c r="K27" s="2">
        <v>250000</v>
      </c>
      <c r="L27" s="2">
        <v>0</v>
      </c>
      <c r="M27" s="24">
        <v>2023</v>
      </c>
      <c r="N27" s="24">
        <v>1</v>
      </c>
      <c r="O27" s="24">
        <v>1</v>
      </c>
      <c r="P27" s="24">
        <v>1</v>
      </c>
      <c r="Q27" s="24">
        <v>1</v>
      </c>
      <c r="R27" s="24">
        <v>7</v>
      </c>
      <c r="S27" s="25" t="s">
        <v>284</v>
      </c>
      <c r="T27" s="25" t="str">
        <f>IF(Agregasi[[#This Row],[Akun Terkait]]="","",IF(VLOOKUP(Agregasi[[#This Row],[Akun Terkait]],TabelCOA[],3,FALSE)=0,"",VLOOKUP(Agregasi[[#This Row],[Akun Terkait]],TabelCOA[],3,FALSE)))</f>
        <v>Aset</v>
      </c>
      <c r="U27" s="25" t="str">
        <f>IF(Agregasi[[#This Row],[Akun Terkait]]="","",IF(VLOOKUP(Agregasi[[#This Row],[Akun Terkait]],TabelCOA[],4,FALSE)=0,"",VLOOKUP(Agregasi[[#This Row],[Akun Terkait]],TabelCOA[],4,FALSE)))</f>
        <v>Aset Lancar</v>
      </c>
      <c r="V27" s="25" t="str">
        <f>IF(Agregasi[[#This Row],[Akun Terkait]]="","",IF(VLOOKUP(Agregasi[[#This Row],[Akun Terkait]],TabelCOA[],5,FALSE)=0,"",VLOOKUP(Agregasi[[#This Row],[Akun Terkait]],TabelCOA[],5,FALSE)))</f>
        <v>Kas</v>
      </c>
      <c r="W27" s="25" t="str">
        <f>IF(Agregasi[[#This Row],[Akun Terkait]]="","",IF(VLOOKUP(Agregasi[[#This Row],[Akun Terkait]],TabelCOA[],6,FALSE)=0,"",VLOOKUP(Agregasi[[#This Row],[Akun Terkait]],TabelCOA[],6,FALSE)))</f>
        <v>Bank</v>
      </c>
      <c r="X27" s="25" t="str">
        <f>IF(Agregasi[[#This Row],[Akun Terkait]]="","",IF(VLOOKUP(Agregasi[[#This Row],[Akun Terkait]],TabelCOA[],7,FALSE)=0,"",VLOOKUP(Agregasi[[#This Row],[Akun Terkait]],TabelCOA[],7,FALSE)))</f>
        <v>Tabungan</v>
      </c>
      <c r="Y27" s="25" t="str">
        <f>IF(Agregasi[[#This Row],[Akun Terkait]]="","",IF(VLOOKUP(Agregasi[[#This Row],[Akun Terkait]],TabelCOA[],8,FALSE)=0,"",VLOOKUP(Agregasi[[#This Row],[Akun Terkait]],TabelCOA[],8,FALSE)))</f>
        <v>Tabungan Bank-0001</v>
      </c>
      <c r="Z27" s="18">
        <f>IF(Agregasi[[#This Row],[Akun Terkait]]="","",IF(VLOOKUP(Agregasi[[#This Row],[Akun Terkait]],TabelCOA[],10,FALSE)=0,0,VLOOKUP(Agregasi[[#This Row],[Akun Terkait]],TabelCOA[],10,FALSE)))</f>
        <v>0</v>
      </c>
    </row>
    <row r="28" spans="1:26" x14ac:dyDescent="0.4">
      <c r="A28" s="1">
        <v>44934</v>
      </c>
      <c r="B28" t="s">
        <v>223</v>
      </c>
      <c r="C28" t="s">
        <v>251</v>
      </c>
      <c r="D28" t="s">
        <v>7</v>
      </c>
      <c r="E28" t="s">
        <v>250</v>
      </c>
      <c r="F28" s="25" t="s">
        <v>141</v>
      </c>
      <c r="G28" t="s">
        <v>10</v>
      </c>
      <c r="H28" s="2">
        <v>60000</v>
      </c>
      <c r="I28" s="2"/>
      <c r="J28" s="2"/>
      <c r="K28" s="2">
        <v>-60000</v>
      </c>
      <c r="L28" s="2">
        <v>167500</v>
      </c>
      <c r="M28" s="24">
        <v>2023</v>
      </c>
      <c r="N28" s="24">
        <v>1</v>
      </c>
      <c r="O28" s="24">
        <v>1</v>
      </c>
      <c r="P28" s="24">
        <v>2</v>
      </c>
      <c r="Q28" s="24">
        <v>2</v>
      </c>
      <c r="R28" s="24">
        <v>8</v>
      </c>
      <c r="S28" s="25" t="s">
        <v>284</v>
      </c>
      <c r="T28" s="25" t="str">
        <f>IF(Agregasi[[#This Row],[Akun Terkait]]="","",IF(VLOOKUP(Agregasi[[#This Row],[Akun Terkait]],TabelCOA[],3,FALSE)=0,"",VLOOKUP(Agregasi[[#This Row],[Akun Terkait]],TabelCOA[],3,FALSE)))</f>
        <v>Pengeluaran</v>
      </c>
      <c r="U28" s="25" t="str">
        <f>IF(Agregasi[[#This Row],[Akun Terkait]]="","",IF(VLOOKUP(Agregasi[[#This Row],[Akun Terkait]],TabelCOA[],4,FALSE)=0,"",VLOOKUP(Agregasi[[#This Row],[Akun Terkait]],TabelCOA[],4,FALSE)))</f>
        <v>Sosial</v>
      </c>
      <c r="V28" s="25" t="str">
        <f>IF(Agregasi[[#This Row],[Akun Terkait]]="","",IF(VLOOKUP(Agregasi[[#This Row],[Akun Terkait]],TabelCOA[],5,FALSE)=0,"",VLOOKUP(Agregasi[[#This Row],[Akun Terkait]],TabelCOA[],5,FALSE)))</f>
        <v>ZISWAF</v>
      </c>
      <c r="W28" s="25" t="str">
        <f>IF(Agregasi[[#This Row],[Akun Terkait]]="","",IF(VLOOKUP(Agregasi[[#This Row],[Akun Terkait]],TabelCOA[],6,FALSE)=0,"",VLOOKUP(Agregasi[[#This Row],[Akun Terkait]],TabelCOA[],6,FALSE)))</f>
        <v>ZISWAF Rutin</v>
      </c>
      <c r="X28" s="25" t="str">
        <f>IF(Agregasi[[#This Row],[Akun Terkait]]="","",IF(VLOOKUP(Agregasi[[#This Row],[Akun Terkait]],TabelCOA[],7,FALSE)=0,"",VLOOKUP(Agregasi[[#This Row],[Akun Terkait]],TabelCOA[],7,FALSE)))</f>
        <v/>
      </c>
      <c r="Y28" s="25" t="str">
        <f>IF(Agregasi[[#This Row],[Akun Terkait]]="","",IF(VLOOKUP(Agregasi[[#This Row],[Akun Terkait]],TabelCOA[],8,FALSE)=0,"",VLOOKUP(Agregasi[[#This Row],[Akun Terkait]],TabelCOA[],8,FALSE)))</f>
        <v/>
      </c>
      <c r="Z28" s="18">
        <f>IF(Agregasi[[#This Row],[Akun Terkait]]="","",IF(VLOOKUP(Agregasi[[#This Row],[Akun Terkait]],TabelCOA[],10,FALSE)=0,0,VLOOKUP(Agregasi[[#This Row],[Akun Terkait]],TabelCOA[],10,FALSE)))</f>
        <v>-120000</v>
      </c>
    </row>
    <row r="29" spans="1:26" x14ac:dyDescent="0.4">
      <c r="A29" s="1">
        <v>44943</v>
      </c>
      <c r="B29" t="s">
        <v>223</v>
      </c>
      <c r="C29" t="s">
        <v>275</v>
      </c>
      <c r="D29" t="s">
        <v>7</v>
      </c>
      <c r="E29" t="s">
        <v>367</v>
      </c>
      <c r="F29" s="25" t="s">
        <v>68</v>
      </c>
      <c r="G29" t="s">
        <v>10</v>
      </c>
      <c r="H29" s="2">
        <v>15000</v>
      </c>
      <c r="I29" s="2"/>
      <c r="J29" s="2"/>
      <c r="K29" s="2">
        <v>-15000</v>
      </c>
      <c r="L29" s="2">
        <v>152500</v>
      </c>
      <c r="M29" s="24">
        <v>2023</v>
      </c>
      <c r="N29" s="24">
        <v>1</v>
      </c>
      <c r="O29" s="24">
        <v>1</v>
      </c>
      <c r="P29" s="24">
        <v>3</v>
      </c>
      <c r="Q29" s="24">
        <v>3</v>
      </c>
      <c r="R29" s="24">
        <v>17</v>
      </c>
      <c r="S29" s="25" t="s">
        <v>284</v>
      </c>
      <c r="T29" s="25" t="str">
        <f>IF(Agregasi[[#This Row],[Akun Terkait]]="","",IF(VLOOKUP(Agregasi[[#This Row],[Akun Terkait]],TabelCOA[],3,FALSE)=0,"",VLOOKUP(Agregasi[[#This Row],[Akun Terkait]],TabelCOA[],3,FALSE)))</f>
        <v>Pengeluaran</v>
      </c>
      <c r="U29" s="25" t="str">
        <f>IF(Agregasi[[#This Row],[Akun Terkait]]="","",IF(VLOOKUP(Agregasi[[#This Row],[Akun Terkait]],TabelCOA[],4,FALSE)=0,"",VLOOKUP(Agregasi[[#This Row],[Akun Terkait]],TabelCOA[],4,FALSE)))</f>
        <v>Bank dan Finansial</v>
      </c>
      <c r="V29" s="25" t="str">
        <f>IF(Agregasi[[#This Row],[Akun Terkait]]="","",IF(VLOOKUP(Agregasi[[#This Row],[Akun Terkait]],TabelCOA[],5,FALSE)=0,"",VLOOKUP(Agregasi[[#This Row],[Akun Terkait]],TabelCOA[],5,FALSE)))</f>
        <v>Biaya Transaksi</v>
      </c>
      <c r="W29" s="25" t="str">
        <f>IF(Agregasi[[#This Row],[Akun Terkait]]="","",IF(VLOOKUP(Agregasi[[#This Row],[Akun Terkait]],TabelCOA[],6,FALSE)=0,"",VLOOKUP(Agregasi[[#This Row],[Akun Terkait]],TabelCOA[],6,FALSE)))</f>
        <v/>
      </c>
      <c r="X29" s="25" t="str">
        <f>IF(Agregasi[[#This Row],[Akun Terkait]]="","",IF(VLOOKUP(Agregasi[[#This Row],[Akun Terkait]],TabelCOA[],7,FALSE)=0,"",VLOOKUP(Agregasi[[#This Row],[Akun Terkait]],TabelCOA[],7,FALSE)))</f>
        <v/>
      </c>
      <c r="Y29" s="25" t="str">
        <f>IF(Agregasi[[#This Row],[Akun Terkait]]="","",IF(VLOOKUP(Agregasi[[#This Row],[Akun Terkait]],TabelCOA[],8,FALSE)=0,"",VLOOKUP(Agregasi[[#This Row],[Akun Terkait]],TabelCOA[],8,FALSE)))</f>
        <v/>
      </c>
      <c r="Z29" s="18">
        <f>IF(Agregasi[[#This Row],[Akun Terkait]]="","",IF(VLOOKUP(Agregasi[[#This Row],[Akun Terkait]],TabelCOA[],10,FALSE)=0,0,VLOOKUP(Agregasi[[#This Row],[Akun Terkait]],TabelCOA[],10,FALSE)))</f>
        <v>0</v>
      </c>
    </row>
    <row r="30" spans="1:26" x14ac:dyDescent="0.4">
      <c r="A30" s="1">
        <v>44945</v>
      </c>
      <c r="B30" t="s">
        <v>223</v>
      </c>
      <c r="C30" t="s">
        <v>291</v>
      </c>
      <c r="D30" t="s">
        <v>7</v>
      </c>
      <c r="E30" t="s">
        <v>287</v>
      </c>
      <c r="F30" s="25" t="s">
        <v>90</v>
      </c>
      <c r="G30" t="s">
        <v>10</v>
      </c>
      <c r="H30" s="2">
        <v>30000</v>
      </c>
      <c r="I30" s="2"/>
      <c r="J30" s="2"/>
      <c r="K30" s="2">
        <v>-30000</v>
      </c>
      <c r="L30" s="2">
        <v>122500</v>
      </c>
      <c r="M30" s="24">
        <v>2023</v>
      </c>
      <c r="N30" s="24">
        <v>1</v>
      </c>
      <c r="O30" s="24">
        <v>1</v>
      </c>
      <c r="P30" s="24">
        <v>3</v>
      </c>
      <c r="Q30" s="24">
        <v>3</v>
      </c>
      <c r="R30" s="24">
        <v>19</v>
      </c>
      <c r="S30" s="25" t="s">
        <v>284</v>
      </c>
      <c r="T30" s="25" t="str">
        <f>IF(Agregasi[[#This Row],[Akun Terkait]]="","",IF(VLOOKUP(Agregasi[[#This Row],[Akun Terkait]],TabelCOA[],3,FALSE)=0,"",VLOOKUP(Agregasi[[#This Row],[Akun Terkait]],TabelCOA[],3,FALSE)))</f>
        <v>Pengeluaran</v>
      </c>
      <c r="U30" s="25" t="str">
        <f>IF(Agregasi[[#This Row],[Akun Terkait]]="","",IF(VLOOKUP(Agregasi[[#This Row],[Akun Terkait]],TabelCOA[],4,FALSE)=0,"",VLOOKUP(Agregasi[[#This Row],[Akun Terkait]],TabelCOA[],4,FALSE)))</f>
        <v>Pengeluaran Lainnya</v>
      </c>
      <c r="V30" s="25" t="str">
        <f>IF(Agregasi[[#This Row],[Akun Terkait]]="","",IF(VLOOKUP(Agregasi[[#This Row],[Akun Terkait]],TabelCOA[],5,FALSE)=0,"",VLOOKUP(Agregasi[[#This Row],[Akun Terkait]],TabelCOA[],5,FALSE)))</f>
        <v>Topup e-Wallet</v>
      </c>
      <c r="W30" s="25" t="str">
        <f>IF(Agregasi[[#This Row],[Akun Terkait]]="","",IF(VLOOKUP(Agregasi[[#This Row],[Akun Terkait]],TabelCOA[],6,FALSE)=0,"",VLOOKUP(Agregasi[[#This Row],[Akun Terkait]],TabelCOA[],6,FALSE)))</f>
        <v/>
      </c>
      <c r="X30" s="25" t="str">
        <f>IF(Agregasi[[#This Row],[Akun Terkait]]="","",IF(VLOOKUP(Agregasi[[#This Row],[Akun Terkait]],TabelCOA[],7,FALSE)=0,"",VLOOKUP(Agregasi[[#This Row],[Akun Terkait]],TabelCOA[],7,FALSE)))</f>
        <v/>
      </c>
      <c r="Y30" s="25" t="str">
        <f>IF(Agregasi[[#This Row],[Akun Terkait]]="","",IF(VLOOKUP(Agregasi[[#This Row],[Akun Terkait]],TabelCOA[],8,FALSE)=0,"",VLOOKUP(Agregasi[[#This Row],[Akun Terkait]],TabelCOA[],8,FALSE)))</f>
        <v/>
      </c>
      <c r="Z30" s="18">
        <f>IF(Agregasi[[#This Row],[Akun Terkait]]="","",IF(VLOOKUP(Agregasi[[#This Row],[Akun Terkait]],TabelCOA[],10,FALSE)=0,0,VLOOKUP(Agregasi[[#This Row],[Akun Terkait]],TabelCOA[],10,FALSE)))</f>
        <v>0</v>
      </c>
    </row>
    <row r="31" spans="1:26" x14ac:dyDescent="0.4">
      <c r="A31" s="1">
        <v>44945</v>
      </c>
      <c r="B31" t="s">
        <v>236</v>
      </c>
      <c r="C31" t="s">
        <v>261</v>
      </c>
      <c r="D31" t="s">
        <v>7</v>
      </c>
      <c r="E31" t="s">
        <v>357</v>
      </c>
      <c r="F31" s="25" t="s">
        <v>175</v>
      </c>
      <c r="G31" t="s">
        <v>10</v>
      </c>
      <c r="H31" s="2">
        <v>250000</v>
      </c>
      <c r="I31" s="2"/>
      <c r="J31" s="2"/>
      <c r="K31" s="2">
        <v>-250000</v>
      </c>
      <c r="L31" s="2">
        <v>-250000</v>
      </c>
      <c r="M31" s="24">
        <v>2023</v>
      </c>
      <c r="N31" s="24">
        <v>1</v>
      </c>
      <c r="O31" s="24">
        <v>1</v>
      </c>
      <c r="P31" s="24">
        <v>3</v>
      </c>
      <c r="Q31" s="24">
        <v>3</v>
      </c>
      <c r="R31" s="24">
        <v>19</v>
      </c>
      <c r="S31" s="25" t="s">
        <v>284</v>
      </c>
      <c r="T31" s="25" t="str">
        <f>IF(Agregasi[[#This Row],[Akun Terkait]]="","",IF(VLOOKUP(Agregasi[[#This Row],[Akun Terkait]],TabelCOA[],3,FALSE)=0,"",VLOOKUP(Agregasi[[#This Row],[Akun Terkait]],TabelCOA[],3,FALSE)))</f>
        <v>Pengeluaran</v>
      </c>
      <c r="U3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1" s="25" t="str">
        <f>IF(Agregasi[[#This Row],[Akun Terkait]]="","",IF(VLOOKUP(Agregasi[[#This Row],[Akun Terkait]],TabelCOA[],5,FALSE)=0,"",VLOOKUP(Agregasi[[#This Row],[Akun Terkait]],TabelCOA[],5,FALSE)))</f>
        <v>Properti</v>
      </c>
      <c r="W31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31" s="25" t="str">
        <f>IF(Agregasi[[#This Row],[Akun Terkait]]="","",IF(VLOOKUP(Agregasi[[#This Row],[Akun Terkait]],TabelCOA[],7,FALSE)=0,"",VLOOKUP(Agregasi[[#This Row],[Akun Terkait]],TabelCOA[],7,FALSE)))</f>
        <v>Biaya Telekomunikasi</v>
      </c>
      <c r="Y31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31" s="18">
        <f>IF(Agregasi[[#This Row],[Akun Terkait]]="","",IF(VLOOKUP(Agregasi[[#This Row],[Akun Terkait]],TabelCOA[],10,FALSE)=0,0,VLOOKUP(Agregasi[[#This Row],[Akun Terkait]],TabelCOA[],10,FALSE)))</f>
        <v>-250000</v>
      </c>
    </row>
    <row r="32" spans="1:26" x14ac:dyDescent="0.4">
      <c r="A32" s="1">
        <v>44946</v>
      </c>
      <c r="B32" t="s">
        <v>223</v>
      </c>
      <c r="C32" t="s">
        <v>292</v>
      </c>
      <c r="D32" t="s">
        <v>264</v>
      </c>
      <c r="E32" t="s">
        <v>7</v>
      </c>
      <c r="F32" s="25" t="s">
        <v>26</v>
      </c>
      <c r="G32" t="s">
        <v>9</v>
      </c>
      <c r="H32" s="2">
        <v>300000</v>
      </c>
      <c r="I32" s="2"/>
      <c r="J32" s="2"/>
      <c r="K32" s="2">
        <v>300000</v>
      </c>
      <c r="L32" s="2">
        <v>422500</v>
      </c>
      <c r="M32" s="24">
        <v>2023</v>
      </c>
      <c r="N32" s="24">
        <v>1</v>
      </c>
      <c r="O32" s="24">
        <v>1</v>
      </c>
      <c r="P32" s="24">
        <v>3</v>
      </c>
      <c r="Q32" s="24">
        <v>3</v>
      </c>
      <c r="R32" s="24">
        <v>20</v>
      </c>
      <c r="S32" s="25" t="s">
        <v>284</v>
      </c>
      <c r="T32" s="25" t="str">
        <f>IF(Agregasi[[#This Row],[Akun Terkait]]="","",IF(VLOOKUP(Agregasi[[#This Row],[Akun Terkait]],TabelCOA[],3,FALSE)=0,"",VLOOKUP(Agregasi[[#This Row],[Akun Terkait]],TabelCOA[],3,FALSE)))</f>
        <v>Pendapatan</v>
      </c>
      <c r="U32" s="25" t="str">
        <f>IF(Agregasi[[#This Row],[Akun Terkait]]="","",IF(VLOOKUP(Agregasi[[#This Row],[Akun Terkait]],TabelCOA[],4,FALSE)=0,"",VLOOKUP(Agregasi[[#This Row],[Akun Terkait]],TabelCOA[],4,FALSE)))</f>
        <v>Pendapatan Tetap</v>
      </c>
      <c r="V32" s="25" t="str">
        <f>IF(Agregasi[[#This Row],[Akun Terkait]]="","",IF(VLOOKUP(Agregasi[[#This Row],[Akun Terkait]],TabelCOA[],5,FALSE)=0,"",VLOOKUP(Agregasi[[#This Row],[Akun Terkait]],TabelCOA[],5,FALSE)))</f>
        <v>Gaji</v>
      </c>
      <c r="W32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32" s="25" t="str">
        <f>IF(Agregasi[[#This Row],[Akun Terkait]]="","",IF(VLOOKUP(Agregasi[[#This Row],[Akun Terkait]],TabelCOA[],7,FALSE)=0,"",VLOOKUP(Agregasi[[#This Row],[Akun Terkait]],TabelCOA[],7,FALSE)))</f>
        <v/>
      </c>
      <c r="Y32" s="25" t="str">
        <f>IF(Agregasi[[#This Row],[Akun Terkait]]="","",IF(VLOOKUP(Agregasi[[#This Row],[Akun Terkait]],TabelCOA[],8,FALSE)=0,"",VLOOKUP(Agregasi[[#This Row],[Akun Terkait]],TabelCOA[],8,FALSE)))</f>
        <v/>
      </c>
      <c r="Z32" s="18">
        <f>IF(Agregasi[[#This Row],[Akun Terkait]]="","",IF(VLOOKUP(Agregasi[[#This Row],[Akun Terkait]],TabelCOA[],10,FALSE)=0,0,VLOOKUP(Agregasi[[#This Row],[Akun Terkait]],TabelCOA[],10,FALSE)))</f>
        <v>0</v>
      </c>
    </row>
    <row r="33" spans="1:26" x14ac:dyDescent="0.4">
      <c r="A33" s="1">
        <v>44949</v>
      </c>
      <c r="B33" t="s">
        <v>223</v>
      </c>
      <c r="C33" t="s">
        <v>270</v>
      </c>
      <c r="D33" t="s">
        <v>7</v>
      </c>
      <c r="E33" t="s">
        <v>7</v>
      </c>
      <c r="F33" s="25" t="s">
        <v>224</v>
      </c>
      <c r="G33" t="s">
        <v>10</v>
      </c>
      <c r="H33" s="2">
        <v>200000</v>
      </c>
      <c r="I33" s="2"/>
      <c r="J33" s="2"/>
      <c r="K33" s="2">
        <v>-200000</v>
      </c>
      <c r="L33" s="2">
        <v>222500</v>
      </c>
      <c r="M33" s="24">
        <v>2023</v>
      </c>
      <c r="N33" s="24">
        <v>1</v>
      </c>
      <c r="O33" s="24">
        <v>1</v>
      </c>
      <c r="P33" s="24">
        <v>4</v>
      </c>
      <c r="Q33" s="24">
        <v>4</v>
      </c>
      <c r="R33" s="24">
        <v>23</v>
      </c>
      <c r="S33" s="25" t="s">
        <v>284</v>
      </c>
      <c r="T33" s="25" t="str">
        <f>IF(Agregasi[[#This Row],[Akun Terkait]]="","",IF(VLOOKUP(Agregasi[[#This Row],[Akun Terkait]],TabelCOA[],3,FALSE)=0,"",VLOOKUP(Agregasi[[#This Row],[Akun Terkait]],TabelCOA[],3,FALSE)))</f>
        <v>Aset</v>
      </c>
      <c r="U33" s="25" t="str">
        <f>IF(Agregasi[[#This Row],[Akun Terkait]]="","",IF(VLOOKUP(Agregasi[[#This Row],[Akun Terkait]],TabelCOA[],4,FALSE)=0,"",VLOOKUP(Agregasi[[#This Row],[Akun Terkait]],TabelCOA[],4,FALSE)))</f>
        <v>Aset Lancar</v>
      </c>
      <c r="V33" s="25" t="str">
        <f>IF(Agregasi[[#This Row],[Akun Terkait]]="","",IF(VLOOKUP(Agregasi[[#This Row],[Akun Terkait]],TabelCOA[],5,FALSE)=0,"",VLOOKUP(Agregasi[[#This Row],[Akun Terkait]],TabelCOA[],5,FALSE)))</f>
        <v>Kas</v>
      </c>
      <c r="W33" s="25" t="str">
        <f>IF(Agregasi[[#This Row],[Akun Terkait]]="","",IF(VLOOKUP(Agregasi[[#This Row],[Akun Terkait]],TabelCOA[],6,FALSE)=0,"",VLOOKUP(Agregasi[[#This Row],[Akun Terkait]],TabelCOA[],6,FALSE)))</f>
        <v>Bank</v>
      </c>
      <c r="X33" s="25" t="str">
        <f>IF(Agregasi[[#This Row],[Akun Terkait]]="","",IF(VLOOKUP(Agregasi[[#This Row],[Akun Terkait]],TabelCOA[],7,FALSE)=0,"",VLOOKUP(Agregasi[[#This Row],[Akun Terkait]],TabelCOA[],7,FALSE)))</f>
        <v>Tabungan</v>
      </c>
      <c r="Y33" s="25" t="str">
        <f>IF(Agregasi[[#This Row],[Akun Terkait]]="","",IF(VLOOKUP(Agregasi[[#This Row],[Akun Terkait]],TabelCOA[],8,FALSE)=0,"",VLOOKUP(Agregasi[[#This Row],[Akun Terkait]],TabelCOA[],8,FALSE)))</f>
        <v>Tabungan Bank-0002</v>
      </c>
      <c r="Z33" s="18">
        <f>IF(Agregasi[[#This Row],[Akun Terkait]]="","",IF(VLOOKUP(Agregasi[[#This Row],[Akun Terkait]],TabelCOA[],10,FALSE)=0,0,VLOOKUP(Agregasi[[#This Row],[Akun Terkait]],TabelCOA[],10,FALSE)))</f>
        <v>0</v>
      </c>
    </row>
    <row r="34" spans="1:26" x14ac:dyDescent="0.4">
      <c r="A34" s="1">
        <v>44949</v>
      </c>
      <c r="B34" t="s">
        <v>224</v>
      </c>
      <c r="C34" t="s">
        <v>271</v>
      </c>
      <c r="D34" t="s">
        <v>7</v>
      </c>
      <c r="E34" t="s">
        <v>7</v>
      </c>
      <c r="F34" s="25" t="s">
        <v>223</v>
      </c>
      <c r="G34" t="s">
        <v>9</v>
      </c>
      <c r="H34" s="2">
        <v>200000</v>
      </c>
      <c r="I34" s="2" t="s">
        <v>321</v>
      </c>
      <c r="J34" s="2"/>
      <c r="K34" s="2">
        <v>200000</v>
      </c>
      <c r="L34" s="2">
        <v>2200000</v>
      </c>
      <c r="M34" s="24">
        <v>2023</v>
      </c>
      <c r="N34" s="24">
        <v>1</v>
      </c>
      <c r="O34" s="24">
        <v>1</v>
      </c>
      <c r="P34" s="24">
        <v>4</v>
      </c>
      <c r="Q34" s="24">
        <v>4</v>
      </c>
      <c r="R34" s="24">
        <v>23</v>
      </c>
      <c r="S34" s="25" t="s">
        <v>284</v>
      </c>
      <c r="T34" s="25" t="str">
        <f>IF(Agregasi[[#This Row],[Akun Terkait]]="","",IF(VLOOKUP(Agregasi[[#This Row],[Akun Terkait]],TabelCOA[],3,FALSE)=0,"",VLOOKUP(Agregasi[[#This Row],[Akun Terkait]],TabelCOA[],3,FALSE)))</f>
        <v>Aset</v>
      </c>
      <c r="U34" s="25" t="str">
        <f>IF(Agregasi[[#This Row],[Akun Terkait]]="","",IF(VLOOKUP(Agregasi[[#This Row],[Akun Terkait]],TabelCOA[],4,FALSE)=0,"",VLOOKUP(Agregasi[[#This Row],[Akun Terkait]],TabelCOA[],4,FALSE)))</f>
        <v>Aset Lancar</v>
      </c>
      <c r="V34" s="25" t="str">
        <f>IF(Agregasi[[#This Row],[Akun Terkait]]="","",IF(VLOOKUP(Agregasi[[#This Row],[Akun Terkait]],TabelCOA[],5,FALSE)=0,"",VLOOKUP(Agregasi[[#This Row],[Akun Terkait]],TabelCOA[],5,FALSE)))</f>
        <v>Kas</v>
      </c>
      <c r="W34" s="25" t="str">
        <f>IF(Agregasi[[#This Row],[Akun Terkait]]="","",IF(VLOOKUP(Agregasi[[#This Row],[Akun Terkait]],TabelCOA[],6,FALSE)=0,"",VLOOKUP(Agregasi[[#This Row],[Akun Terkait]],TabelCOA[],6,FALSE)))</f>
        <v>Bank</v>
      </c>
      <c r="X34" s="25" t="str">
        <f>IF(Agregasi[[#This Row],[Akun Terkait]]="","",IF(VLOOKUP(Agregasi[[#This Row],[Akun Terkait]],TabelCOA[],7,FALSE)=0,"",VLOOKUP(Agregasi[[#This Row],[Akun Terkait]],TabelCOA[],7,FALSE)))</f>
        <v>Tabungan</v>
      </c>
      <c r="Y34" s="25" t="str">
        <f>IF(Agregasi[[#This Row],[Akun Terkait]]="","",IF(VLOOKUP(Agregasi[[#This Row],[Akun Terkait]],TabelCOA[],8,FALSE)=0,"",VLOOKUP(Agregasi[[#This Row],[Akun Terkait]],TabelCOA[],8,FALSE)))</f>
        <v>Tabungan Bank-0001</v>
      </c>
      <c r="Z34" s="18">
        <f>IF(Agregasi[[#This Row],[Akun Terkait]]="","",IF(VLOOKUP(Agregasi[[#This Row],[Akun Terkait]],TabelCOA[],10,FALSE)=0,0,VLOOKUP(Agregasi[[#This Row],[Akun Terkait]],TabelCOA[],10,FALSE)))</f>
        <v>0</v>
      </c>
    </row>
    <row r="35" spans="1:26" x14ac:dyDescent="0.4">
      <c r="A35" s="1">
        <v>44950</v>
      </c>
      <c r="B35" t="s">
        <v>226</v>
      </c>
      <c r="C35" t="s">
        <v>271</v>
      </c>
      <c r="D35" t="s">
        <v>7</v>
      </c>
      <c r="E35" t="s">
        <v>7</v>
      </c>
      <c r="F35" s="25" t="s">
        <v>223</v>
      </c>
      <c r="G35" t="s">
        <v>9</v>
      </c>
      <c r="H35" s="2">
        <v>100000</v>
      </c>
      <c r="I35" s="2"/>
      <c r="J35" s="2"/>
      <c r="K35" s="2">
        <v>100000</v>
      </c>
      <c r="L35" s="2">
        <v>4100000</v>
      </c>
      <c r="M35" s="24">
        <v>2023</v>
      </c>
      <c r="N35" s="24">
        <v>1</v>
      </c>
      <c r="O35" s="24">
        <v>1</v>
      </c>
      <c r="P35" s="24">
        <v>4</v>
      </c>
      <c r="Q35" s="24">
        <v>4</v>
      </c>
      <c r="R35" s="24">
        <v>24</v>
      </c>
      <c r="S35" s="25" t="s">
        <v>284</v>
      </c>
      <c r="T35" s="25" t="str">
        <f>IF(Agregasi[[#This Row],[Akun Terkait]]="","",IF(VLOOKUP(Agregasi[[#This Row],[Akun Terkait]],TabelCOA[],3,FALSE)=0,"",VLOOKUP(Agregasi[[#This Row],[Akun Terkait]],TabelCOA[],3,FALSE)))</f>
        <v>Aset</v>
      </c>
      <c r="U35" s="25" t="str">
        <f>IF(Agregasi[[#This Row],[Akun Terkait]]="","",IF(VLOOKUP(Agregasi[[#This Row],[Akun Terkait]],TabelCOA[],4,FALSE)=0,"",VLOOKUP(Agregasi[[#This Row],[Akun Terkait]],TabelCOA[],4,FALSE)))</f>
        <v>Aset Lancar</v>
      </c>
      <c r="V35" s="25" t="str">
        <f>IF(Agregasi[[#This Row],[Akun Terkait]]="","",IF(VLOOKUP(Agregasi[[#This Row],[Akun Terkait]],TabelCOA[],5,FALSE)=0,"",VLOOKUP(Agregasi[[#This Row],[Akun Terkait]],TabelCOA[],5,FALSE)))</f>
        <v>Kas</v>
      </c>
      <c r="W35" s="25" t="str">
        <f>IF(Agregasi[[#This Row],[Akun Terkait]]="","",IF(VLOOKUP(Agregasi[[#This Row],[Akun Terkait]],TabelCOA[],6,FALSE)=0,"",VLOOKUP(Agregasi[[#This Row],[Akun Terkait]],TabelCOA[],6,FALSE)))</f>
        <v>Bank</v>
      </c>
      <c r="X35" s="25" t="str">
        <f>IF(Agregasi[[#This Row],[Akun Terkait]]="","",IF(VLOOKUP(Agregasi[[#This Row],[Akun Terkait]],TabelCOA[],7,FALSE)=0,"",VLOOKUP(Agregasi[[#This Row],[Akun Terkait]],TabelCOA[],7,FALSE)))</f>
        <v>Tabungan</v>
      </c>
      <c r="Y35" s="25" t="str">
        <f>IF(Agregasi[[#This Row],[Akun Terkait]]="","",IF(VLOOKUP(Agregasi[[#This Row],[Akun Terkait]],TabelCOA[],8,FALSE)=0,"",VLOOKUP(Agregasi[[#This Row],[Akun Terkait]],TabelCOA[],8,FALSE)))</f>
        <v>Tabungan Bank-0001</v>
      </c>
      <c r="Z35" s="18">
        <f>IF(Agregasi[[#This Row],[Akun Terkait]]="","",IF(VLOOKUP(Agregasi[[#This Row],[Akun Terkait]],TabelCOA[],10,FALSE)=0,0,VLOOKUP(Agregasi[[#This Row],[Akun Terkait]],TabelCOA[],10,FALSE)))</f>
        <v>0</v>
      </c>
    </row>
    <row r="36" spans="1:26" x14ac:dyDescent="0.4">
      <c r="A36" s="1">
        <v>44950</v>
      </c>
      <c r="B36" t="s">
        <v>223</v>
      </c>
      <c r="C36" t="s">
        <v>301</v>
      </c>
      <c r="D36" t="s">
        <v>7</v>
      </c>
      <c r="E36" t="s">
        <v>7</v>
      </c>
      <c r="F36" s="25" t="s">
        <v>226</v>
      </c>
      <c r="G36" t="s">
        <v>10</v>
      </c>
      <c r="H36" s="2">
        <v>100000</v>
      </c>
      <c r="I36" s="2"/>
      <c r="J36" s="2"/>
      <c r="K36" s="2">
        <v>-100000</v>
      </c>
      <c r="L36" s="2">
        <v>22500</v>
      </c>
      <c r="M36" s="24">
        <v>2023</v>
      </c>
      <c r="N36" s="24">
        <v>1</v>
      </c>
      <c r="O36" s="24">
        <v>1</v>
      </c>
      <c r="P36" s="24">
        <v>4</v>
      </c>
      <c r="Q36" s="24">
        <v>4</v>
      </c>
      <c r="R36" s="24">
        <v>24</v>
      </c>
      <c r="S36" s="25" t="s">
        <v>284</v>
      </c>
      <c r="T36" s="25" t="str">
        <f>IF(Agregasi[[#This Row],[Akun Terkait]]="","",IF(VLOOKUP(Agregasi[[#This Row],[Akun Terkait]],TabelCOA[],3,FALSE)=0,"",VLOOKUP(Agregasi[[#This Row],[Akun Terkait]],TabelCOA[],3,FALSE)))</f>
        <v>Aset</v>
      </c>
      <c r="U36" s="25" t="str">
        <f>IF(Agregasi[[#This Row],[Akun Terkait]]="","",IF(VLOOKUP(Agregasi[[#This Row],[Akun Terkait]],TabelCOA[],4,FALSE)=0,"",VLOOKUP(Agregasi[[#This Row],[Akun Terkait]],TabelCOA[],4,FALSE)))</f>
        <v>Aset Lancar</v>
      </c>
      <c r="V36" s="25" t="str">
        <f>IF(Agregasi[[#This Row],[Akun Terkait]]="","",IF(VLOOKUP(Agregasi[[#This Row],[Akun Terkait]],TabelCOA[],5,FALSE)=0,"",VLOOKUP(Agregasi[[#This Row],[Akun Terkait]],TabelCOA[],5,FALSE)))</f>
        <v>Kas</v>
      </c>
      <c r="W36" s="25" t="str">
        <f>IF(Agregasi[[#This Row],[Akun Terkait]]="","",IF(VLOOKUP(Agregasi[[#This Row],[Akun Terkait]],TabelCOA[],6,FALSE)=0,"",VLOOKUP(Agregasi[[#This Row],[Akun Terkait]],TabelCOA[],6,FALSE)))</f>
        <v>Bank</v>
      </c>
      <c r="X36" s="25" t="str">
        <f>IF(Agregasi[[#This Row],[Akun Terkait]]="","",IF(VLOOKUP(Agregasi[[#This Row],[Akun Terkait]],TabelCOA[],7,FALSE)=0,"",VLOOKUP(Agregasi[[#This Row],[Akun Terkait]],TabelCOA[],7,FALSE)))</f>
        <v>Tabungan</v>
      </c>
      <c r="Y36" s="25" t="str">
        <f>IF(Agregasi[[#This Row],[Akun Terkait]]="","",IF(VLOOKUP(Agregasi[[#This Row],[Akun Terkait]],TabelCOA[],8,FALSE)=0,"",VLOOKUP(Agregasi[[#This Row],[Akun Terkait]],TabelCOA[],8,FALSE)))</f>
        <v>Tabungan Bank-0004</v>
      </c>
      <c r="Z36" s="18">
        <f>IF(Agregasi[[#This Row],[Akun Terkait]]="","",IF(VLOOKUP(Agregasi[[#This Row],[Akun Terkait]],TabelCOA[],10,FALSE)=0,0,VLOOKUP(Agregasi[[#This Row],[Akun Terkait]],TabelCOA[],10,FALSE)))</f>
        <v>0</v>
      </c>
    </row>
    <row r="37" spans="1:26" x14ac:dyDescent="0.4">
      <c r="A37" s="1">
        <v>44950</v>
      </c>
      <c r="B37" t="s">
        <v>225</v>
      </c>
      <c r="C37" t="s">
        <v>271</v>
      </c>
      <c r="D37" t="s">
        <v>7</v>
      </c>
      <c r="E37" t="s">
        <v>7</v>
      </c>
      <c r="F37" s="25" t="s">
        <v>223</v>
      </c>
      <c r="G37" t="s">
        <v>9</v>
      </c>
      <c r="H37" s="2">
        <v>100000</v>
      </c>
      <c r="I37" s="2"/>
      <c r="J37" s="2"/>
      <c r="K37" s="2">
        <v>100000</v>
      </c>
      <c r="L37" s="2">
        <v>3100000</v>
      </c>
      <c r="M37" s="24">
        <v>2023</v>
      </c>
      <c r="N37" s="24">
        <v>1</v>
      </c>
      <c r="O37" s="24">
        <v>1</v>
      </c>
      <c r="P37" s="24">
        <v>4</v>
      </c>
      <c r="Q37" s="24">
        <v>4</v>
      </c>
      <c r="R37" s="24">
        <v>24</v>
      </c>
      <c r="S37" s="25" t="s">
        <v>284</v>
      </c>
      <c r="T37" s="25" t="str">
        <f>IF(Agregasi[[#This Row],[Akun Terkait]]="","",IF(VLOOKUP(Agregasi[[#This Row],[Akun Terkait]],TabelCOA[],3,FALSE)=0,"",VLOOKUP(Agregasi[[#This Row],[Akun Terkait]],TabelCOA[],3,FALSE)))</f>
        <v>Aset</v>
      </c>
      <c r="U37" s="25" t="str">
        <f>IF(Agregasi[[#This Row],[Akun Terkait]]="","",IF(VLOOKUP(Agregasi[[#This Row],[Akun Terkait]],TabelCOA[],4,FALSE)=0,"",VLOOKUP(Agregasi[[#This Row],[Akun Terkait]],TabelCOA[],4,FALSE)))</f>
        <v>Aset Lancar</v>
      </c>
      <c r="V37" s="25" t="str">
        <f>IF(Agregasi[[#This Row],[Akun Terkait]]="","",IF(VLOOKUP(Agregasi[[#This Row],[Akun Terkait]],TabelCOA[],5,FALSE)=0,"",VLOOKUP(Agregasi[[#This Row],[Akun Terkait]],TabelCOA[],5,FALSE)))</f>
        <v>Kas</v>
      </c>
      <c r="W37" s="25" t="str">
        <f>IF(Agregasi[[#This Row],[Akun Terkait]]="","",IF(VLOOKUP(Agregasi[[#This Row],[Akun Terkait]],TabelCOA[],6,FALSE)=0,"",VLOOKUP(Agregasi[[#This Row],[Akun Terkait]],TabelCOA[],6,FALSE)))</f>
        <v>Bank</v>
      </c>
      <c r="X37" s="25" t="str">
        <f>IF(Agregasi[[#This Row],[Akun Terkait]]="","",IF(VLOOKUP(Agregasi[[#This Row],[Akun Terkait]],TabelCOA[],7,FALSE)=0,"",VLOOKUP(Agregasi[[#This Row],[Akun Terkait]],TabelCOA[],7,FALSE)))</f>
        <v>Tabungan</v>
      </c>
      <c r="Y37" s="25" t="str">
        <f>IF(Agregasi[[#This Row],[Akun Terkait]]="","",IF(VLOOKUP(Agregasi[[#This Row],[Akun Terkait]],TabelCOA[],8,FALSE)=0,"",VLOOKUP(Agregasi[[#This Row],[Akun Terkait]],TabelCOA[],8,FALSE)))</f>
        <v>Tabungan Bank-0001</v>
      </c>
      <c r="Z37" s="18">
        <f>IF(Agregasi[[#This Row],[Akun Terkait]]="","",IF(VLOOKUP(Agregasi[[#This Row],[Akun Terkait]],TabelCOA[],10,FALSE)=0,0,VLOOKUP(Agregasi[[#This Row],[Akun Terkait]],TabelCOA[],10,FALSE)))</f>
        <v>0</v>
      </c>
    </row>
    <row r="38" spans="1:26" x14ac:dyDescent="0.4">
      <c r="A38" s="1">
        <v>44950</v>
      </c>
      <c r="B38" t="s">
        <v>223</v>
      </c>
      <c r="C38" t="s">
        <v>300</v>
      </c>
      <c r="D38" t="s">
        <v>7</v>
      </c>
      <c r="E38" t="s">
        <v>7</v>
      </c>
      <c r="F38" s="25" t="s">
        <v>225</v>
      </c>
      <c r="G38" t="s">
        <v>10</v>
      </c>
      <c r="H38" s="2">
        <v>100000</v>
      </c>
      <c r="I38" s="2"/>
      <c r="J38" s="2"/>
      <c r="K38" s="2">
        <v>-100000</v>
      </c>
      <c r="L38" s="2">
        <v>122500</v>
      </c>
      <c r="M38" s="24">
        <v>2023</v>
      </c>
      <c r="N38" s="24">
        <v>1</v>
      </c>
      <c r="O38" s="24">
        <v>1</v>
      </c>
      <c r="P38" s="24">
        <v>4</v>
      </c>
      <c r="Q38" s="24">
        <v>4</v>
      </c>
      <c r="R38" s="24">
        <v>24</v>
      </c>
      <c r="S38" s="25" t="s">
        <v>284</v>
      </c>
      <c r="T38" s="25" t="str">
        <f>IF(Agregasi[[#This Row],[Akun Terkait]]="","",IF(VLOOKUP(Agregasi[[#This Row],[Akun Terkait]],TabelCOA[],3,FALSE)=0,"",VLOOKUP(Agregasi[[#This Row],[Akun Terkait]],TabelCOA[],3,FALSE)))</f>
        <v>Aset</v>
      </c>
      <c r="U38" s="25" t="str">
        <f>IF(Agregasi[[#This Row],[Akun Terkait]]="","",IF(VLOOKUP(Agregasi[[#This Row],[Akun Terkait]],TabelCOA[],4,FALSE)=0,"",VLOOKUP(Agregasi[[#This Row],[Akun Terkait]],TabelCOA[],4,FALSE)))</f>
        <v>Aset Lancar</v>
      </c>
      <c r="V38" s="25" t="str">
        <f>IF(Agregasi[[#This Row],[Akun Terkait]]="","",IF(VLOOKUP(Agregasi[[#This Row],[Akun Terkait]],TabelCOA[],5,FALSE)=0,"",VLOOKUP(Agregasi[[#This Row],[Akun Terkait]],TabelCOA[],5,FALSE)))</f>
        <v>Kas</v>
      </c>
      <c r="W38" s="25" t="str">
        <f>IF(Agregasi[[#This Row],[Akun Terkait]]="","",IF(VLOOKUP(Agregasi[[#This Row],[Akun Terkait]],TabelCOA[],6,FALSE)=0,"",VLOOKUP(Agregasi[[#This Row],[Akun Terkait]],TabelCOA[],6,FALSE)))</f>
        <v>Bank</v>
      </c>
      <c r="X38" s="25" t="str">
        <f>IF(Agregasi[[#This Row],[Akun Terkait]]="","",IF(VLOOKUP(Agregasi[[#This Row],[Akun Terkait]],TabelCOA[],7,FALSE)=0,"",VLOOKUP(Agregasi[[#This Row],[Akun Terkait]],TabelCOA[],7,FALSE)))</f>
        <v>Tabungan</v>
      </c>
      <c r="Y38" s="25" t="str">
        <f>IF(Agregasi[[#This Row],[Akun Terkait]]="","",IF(VLOOKUP(Agregasi[[#This Row],[Akun Terkait]],TabelCOA[],8,FALSE)=0,"",VLOOKUP(Agregasi[[#This Row],[Akun Terkait]],TabelCOA[],8,FALSE)))</f>
        <v>Tabungan Bank-0003</v>
      </c>
      <c r="Z38" s="18">
        <f>IF(Agregasi[[#This Row],[Akun Terkait]]="","",IF(VLOOKUP(Agregasi[[#This Row],[Akun Terkait]],TabelCOA[],10,FALSE)=0,0,VLOOKUP(Agregasi[[#This Row],[Akun Terkait]],TabelCOA[],10,FALSE)))</f>
        <v>0</v>
      </c>
    </row>
    <row r="39" spans="1:26" x14ac:dyDescent="0.4">
      <c r="A39" s="1">
        <v>44951</v>
      </c>
      <c r="B39" t="s">
        <v>228</v>
      </c>
      <c r="C39" t="s">
        <v>271</v>
      </c>
      <c r="D39" t="s">
        <v>7</v>
      </c>
      <c r="E39" t="s">
        <v>7</v>
      </c>
      <c r="F39" s="25" t="s">
        <v>223</v>
      </c>
      <c r="G39" t="s">
        <v>9</v>
      </c>
      <c r="H39" s="2">
        <v>400000</v>
      </c>
      <c r="I39" s="2" t="s">
        <v>321</v>
      </c>
      <c r="J39" s="2"/>
      <c r="K39" s="2">
        <v>400000</v>
      </c>
      <c r="L39" s="2">
        <v>6400000</v>
      </c>
      <c r="M39" s="24">
        <v>2023</v>
      </c>
      <c r="N39" s="24">
        <v>1</v>
      </c>
      <c r="O39" s="24">
        <v>1</v>
      </c>
      <c r="P39" s="24">
        <v>4</v>
      </c>
      <c r="Q39" s="24">
        <v>4</v>
      </c>
      <c r="R39" s="24">
        <v>25</v>
      </c>
      <c r="S39" s="25" t="s">
        <v>284</v>
      </c>
      <c r="T39" s="25" t="str">
        <f>IF(Agregasi[[#This Row],[Akun Terkait]]="","",IF(VLOOKUP(Agregasi[[#This Row],[Akun Terkait]],TabelCOA[],3,FALSE)=0,"",VLOOKUP(Agregasi[[#This Row],[Akun Terkait]],TabelCOA[],3,FALSE)))</f>
        <v>Aset</v>
      </c>
      <c r="U39" s="25" t="str">
        <f>IF(Agregasi[[#This Row],[Akun Terkait]]="","",IF(VLOOKUP(Agregasi[[#This Row],[Akun Terkait]],TabelCOA[],4,FALSE)=0,"",VLOOKUP(Agregasi[[#This Row],[Akun Terkait]],TabelCOA[],4,FALSE)))</f>
        <v>Aset Lancar</v>
      </c>
      <c r="V39" s="25" t="str">
        <f>IF(Agregasi[[#This Row],[Akun Terkait]]="","",IF(VLOOKUP(Agregasi[[#This Row],[Akun Terkait]],TabelCOA[],5,FALSE)=0,"",VLOOKUP(Agregasi[[#This Row],[Akun Terkait]],TabelCOA[],5,FALSE)))</f>
        <v>Kas</v>
      </c>
      <c r="W39" s="25" t="str">
        <f>IF(Agregasi[[#This Row],[Akun Terkait]]="","",IF(VLOOKUP(Agregasi[[#This Row],[Akun Terkait]],TabelCOA[],6,FALSE)=0,"",VLOOKUP(Agregasi[[#This Row],[Akun Terkait]],TabelCOA[],6,FALSE)))</f>
        <v>Bank</v>
      </c>
      <c r="X39" s="25" t="str">
        <f>IF(Agregasi[[#This Row],[Akun Terkait]]="","",IF(VLOOKUP(Agregasi[[#This Row],[Akun Terkait]],TabelCOA[],7,FALSE)=0,"",VLOOKUP(Agregasi[[#This Row],[Akun Terkait]],TabelCOA[],7,FALSE)))</f>
        <v>Tabungan</v>
      </c>
      <c r="Y39" s="25" t="str">
        <f>IF(Agregasi[[#This Row],[Akun Terkait]]="","",IF(VLOOKUP(Agregasi[[#This Row],[Akun Terkait]],TabelCOA[],8,FALSE)=0,"",VLOOKUP(Agregasi[[#This Row],[Akun Terkait]],TabelCOA[],8,FALSE)))</f>
        <v>Tabungan Bank-0001</v>
      </c>
      <c r="Z39" s="18">
        <f>IF(Agregasi[[#This Row],[Akun Terkait]]="","",IF(VLOOKUP(Agregasi[[#This Row],[Akun Terkait]],TabelCOA[],10,FALSE)=0,0,VLOOKUP(Agregasi[[#This Row],[Akun Terkait]],TabelCOA[],10,FALSE)))</f>
        <v>0</v>
      </c>
    </row>
    <row r="40" spans="1:26" x14ac:dyDescent="0.4">
      <c r="A40" s="1">
        <v>44951</v>
      </c>
      <c r="B40" t="s">
        <v>223</v>
      </c>
      <c r="C40" t="s">
        <v>303</v>
      </c>
      <c r="D40" t="s">
        <v>7</v>
      </c>
      <c r="E40" t="s">
        <v>7</v>
      </c>
      <c r="F40" s="25" t="s">
        <v>228</v>
      </c>
      <c r="G40" t="s">
        <v>10</v>
      </c>
      <c r="H40" s="2">
        <v>400000</v>
      </c>
      <c r="I40" s="2"/>
      <c r="J40" s="2"/>
      <c r="K40" s="2">
        <v>-400000</v>
      </c>
      <c r="L40" s="2">
        <v>4222500</v>
      </c>
      <c r="M40" s="24">
        <v>2023</v>
      </c>
      <c r="N40" s="24">
        <v>1</v>
      </c>
      <c r="O40" s="24">
        <v>1</v>
      </c>
      <c r="P40" s="24">
        <v>4</v>
      </c>
      <c r="Q40" s="24">
        <v>4</v>
      </c>
      <c r="R40" s="24">
        <v>25</v>
      </c>
      <c r="S40" s="25" t="s">
        <v>284</v>
      </c>
      <c r="T40" s="25" t="str">
        <f>IF(Agregasi[[#This Row],[Akun Terkait]]="","",IF(VLOOKUP(Agregasi[[#This Row],[Akun Terkait]],TabelCOA[],3,FALSE)=0,"",VLOOKUP(Agregasi[[#This Row],[Akun Terkait]],TabelCOA[],3,FALSE)))</f>
        <v>Aset</v>
      </c>
      <c r="U40" s="25" t="str">
        <f>IF(Agregasi[[#This Row],[Akun Terkait]]="","",IF(VLOOKUP(Agregasi[[#This Row],[Akun Terkait]],TabelCOA[],4,FALSE)=0,"",VLOOKUP(Agregasi[[#This Row],[Akun Terkait]],TabelCOA[],4,FALSE)))</f>
        <v>Aset Lancar</v>
      </c>
      <c r="V40" s="25" t="str">
        <f>IF(Agregasi[[#This Row],[Akun Terkait]]="","",IF(VLOOKUP(Agregasi[[#This Row],[Akun Terkait]],TabelCOA[],5,FALSE)=0,"",VLOOKUP(Agregasi[[#This Row],[Akun Terkait]],TabelCOA[],5,FALSE)))</f>
        <v>Kas</v>
      </c>
      <c r="W40" s="25" t="str">
        <f>IF(Agregasi[[#This Row],[Akun Terkait]]="","",IF(VLOOKUP(Agregasi[[#This Row],[Akun Terkait]],TabelCOA[],6,FALSE)=0,"",VLOOKUP(Agregasi[[#This Row],[Akun Terkait]],TabelCOA[],6,FALSE)))</f>
        <v>Bank</v>
      </c>
      <c r="X40" s="25" t="str">
        <f>IF(Agregasi[[#This Row],[Akun Terkait]]="","",IF(VLOOKUP(Agregasi[[#This Row],[Akun Terkait]],TabelCOA[],7,FALSE)=0,"",VLOOKUP(Agregasi[[#This Row],[Akun Terkait]],TabelCOA[],7,FALSE)))</f>
        <v>Tabungan</v>
      </c>
      <c r="Y40" s="25" t="str">
        <f>IF(Agregasi[[#This Row],[Akun Terkait]]="","",IF(VLOOKUP(Agregasi[[#This Row],[Akun Terkait]],TabelCOA[],8,FALSE)=0,"",VLOOKUP(Agregasi[[#This Row],[Akun Terkait]],TabelCOA[],8,FALSE)))</f>
        <v>Tabungan Bank-0006</v>
      </c>
      <c r="Z40" s="18">
        <f>IF(Agregasi[[#This Row],[Akun Terkait]]="","",IF(VLOOKUP(Agregasi[[#This Row],[Akun Terkait]],TabelCOA[],10,FALSE)=0,0,VLOOKUP(Agregasi[[#This Row],[Akun Terkait]],TabelCOA[],10,FALSE)))</f>
        <v>0</v>
      </c>
    </row>
    <row r="41" spans="1:26" x14ac:dyDescent="0.4">
      <c r="A41" s="1">
        <v>44951</v>
      </c>
      <c r="B41" t="s">
        <v>223</v>
      </c>
      <c r="C41" t="s">
        <v>302</v>
      </c>
      <c r="D41" t="s">
        <v>7</v>
      </c>
      <c r="E41" t="s">
        <v>7</v>
      </c>
      <c r="F41" s="25" t="s">
        <v>227</v>
      </c>
      <c r="G41" t="s">
        <v>10</v>
      </c>
      <c r="H41" s="2">
        <v>400000</v>
      </c>
      <c r="I41" s="2"/>
      <c r="J41" s="2"/>
      <c r="K41" s="2">
        <v>-400000</v>
      </c>
      <c r="L41" s="2">
        <v>4622500</v>
      </c>
      <c r="M41" s="24">
        <v>2023</v>
      </c>
      <c r="N41" s="24">
        <v>1</v>
      </c>
      <c r="O41" s="24">
        <v>1</v>
      </c>
      <c r="P41" s="24">
        <v>4</v>
      </c>
      <c r="Q41" s="24">
        <v>4</v>
      </c>
      <c r="R41" s="24">
        <v>25</v>
      </c>
      <c r="S41" s="25" t="s">
        <v>284</v>
      </c>
      <c r="T41" s="25" t="str">
        <f>IF(Agregasi[[#This Row],[Akun Terkait]]="","",IF(VLOOKUP(Agregasi[[#This Row],[Akun Terkait]],TabelCOA[],3,FALSE)=0,"",VLOOKUP(Agregasi[[#This Row],[Akun Terkait]],TabelCOA[],3,FALSE)))</f>
        <v>Aset</v>
      </c>
      <c r="U41" s="25" t="str">
        <f>IF(Agregasi[[#This Row],[Akun Terkait]]="","",IF(VLOOKUP(Agregasi[[#This Row],[Akun Terkait]],TabelCOA[],4,FALSE)=0,"",VLOOKUP(Agregasi[[#This Row],[Akun Terkait]],TabelCOA[],4,FALSE)))</f>
        <v>Aset Lancar</v>
      </c>
      <c r="V41" s="25" t="str">
        <f>IF(Agregasi[[#This Row],[Akun Terkait]]="","",IF(VLOOKUP(Agregasi[[#This Row],[Akun Terkait]],TabelCOA[],5,FALSE)=0,"",VLOOKUP(Agregasi[[#This Row],[Akun Terkait]],TabelCOA[],5,FALSE)))</f>
        <v>Kas</v>
      </c>
      <c r="W41" s="25" t="str">
        <f>IF(Agregasi[[#This Row],[Akun Terkait]]="","",IF(VLOOKUP(Agregasi[[#This Row],[Akun Terkait]],TabelCOA[],6,FALSE)=0,"",VLOOKUP(Agregasi[[#This Row],[Akun Terkait]],TabelCOA[],6,FALSE)))</f>
        <v>Bank</v>
      </c>
      <c r="X41" s="25" t="str">
        <f>IF(Agregasi[[#This Row],[Akun Terkait]]="","",IF(VLOOKUP(Agregasi[[#This Row],[Akun Terkait]],TabelCOA[],7,FALSE)=0,"",VLOOKUP(Agregasi[[#This Row],[Akun Terkait]],TabelCOA[],7,FALSE)))</f>
        <v>Tabungan</v>
      </c>
      <c r="Y41" s="25" t="str">
        <f>IF(Agregasi[[#This Row],[Akun Terkait]]="","",IF(VLOOKUP(Agregasi[[#This Row],[Akun Terkait]],TabelCOA[],8,FALSE)=0,"",VLOOKUP(Agregasi[[#This Row],[Akun Terkait]],TabelCOA[],8,FALSE)))</f>
        <v>Tabungan Bank-0005</v>
      </c>
      <c r="Z41" s="18">
        <f>IF(Agregasi[[#This Row],[Akun Terkait]]="","",IF(VLOOKUP(Agregasi[[#This Row],[Akun Terkait]],TabelCOA[],10,FALSE)=0,0,VLOOKUP(Agregasi[[#This Row],[Akun Terkait]],TabelCOA[],10,FALSE)))</f>
        <v>0</v>
      </c>
    </row>
    <row r="42" spans="1:26" x14ac:dyDescent="0.4">
      <c r="A42" s="1">
        <v>44951</v>
      </c>
      <c r="B42" t="s">
        <v>223</v>
      </c>
      <c r="C42" t="s">
        <v>276</v>
      </c>
      <c r="D42" t="s">
        <v>264</v>
      </c>
      <c r="E42" t="s">
        <v>7</v>
      </c>
      <c r="F42" s="25" t="s">
        <v>19</v>
      </c>
      <c r="G42" t="s">
        <v>9</v>
      </c>
      <c r="H42" s="2">
        <v>5000000</v>
      </c>
      <c r="I42" s="2"/>
      <c r="J42" s="2"/>
      <c r="K42" s="2">
        <v>5000000</v>
      </c>
      <c r="L42" s="2">
        <v>5022500</v>
      </c>
      <c r="M42" s="24">
        <v>2023</v>
      </c>
      <c r="N42" s="24">
        <v>1</v>
      </c>
      <c r="O42" s="24">
        <v>1</v>
      </c>
      <c r="P42" s="24">
        <v>4</v>
      </c>
      <c r="Q42" s="24">
        <v>4</v>
      </c>
      <c r="R42" s="24">
        <v>25</v>
      </c>
      <c r="S42" s="25" t="s">
        <v>284</v>
      </c>
      <c r="T42" s="25" t="str">
        <f>IF(Agregasi[[#This Row],[Akun Terkait]]="","",IF(VLOOKUP(Agregasi[[#This Row],[Akun Terkait]],TabelCOA[],3,FALSE)=0,"",VLOOKUP(Agregasi[[#This Row],[Akun Terkait]],TabelCOA[],3,FALSE)))</f>
        <v>Pendapatan</v>
      </c>
      <c r="U42" s="25" t="str">
        <f>IF(Agregasi[[#This Row],[Akun Terkait]]="","",IF(VLOOKUP(Agregasi[[#This Row],[Akun Terkait]],TabelCOA[],4,FALSE)=0,"",VLOOKUP(Agregasi[[#This Row],[Akun Terkait]],TabelCOA[],4,FALSE)))</f>
        <v>Pendapatan Tetap</v>
      </c>
      <c r="V42" s="25" t="str">
        <f>IF(Agregasi[[#This Row],[Akun Terkait]]="","",IF(VLOOKUP(Agregasi[[#This Row],[Akun Terkait]],TabelCOA[],5,FALSE)=0,"",VLOOKUP(Agregasi[[#This Row],[Akun Terkait]],TabelCOA[],5,FALSE)))</f>
        <v>Gaji</v>
      </c>
      <c r="W42" s="25" t="str">
        <f>IF(Agregasi[[#This Row],[Akun Terkait]]="","",IF(VLOOKUP(Agregasi[[#This Row],[Akun Terkait]],TabelCOA[],6,FALSE)=0,"",VLOOKUP(Agregasi[[#This Row],[Akun Terkait]],TabelCOA[],6,FALSE)))</f>
        <v>Gaji Bulanan</v>
      </c>
      <c r="X42" s="25" t="str">
        <f>IF(Agregasi[[#This Row],[Akun Terkait]]="","",IF(VLOOKUP(Agregasi[[#This Row],[Akun Terkait]],TabelCOA[],7,FALSE)=0,"",VLOOKUP(Agregasi[[#This Row],[Akun Terkait]],TabelCOA[],7,FALSE)))</f>
        <v/>
      </c>
      <c r="Y42" s="25" t="str">
        <f>IF(Agregasi[[#This Row],[Akun Terkait]]="","",IF(VLOOKUP(Agregasi[[#This Row],[Akun Terkait]],TabelCOA[],8,FALSE)=0,"",VLOOKUP(Agregasi[[#This Row],[Akun Terkait]],TabelCOA[],8,FALSE)))</f>
        <v/>
      </c>
      <c r="Z42" s="18">
        <f>IF(Agregasi[[#This Row],[Akun Terkait]]="","",IF(VLOOKUP(Agregasi[[#This Row],[Akun Terkait]],TabelCOA[],10,FALSE)=0,0,VLOOKUP(Agregasi[[#This Row],[Akun Terkait]],TabelCOA[],10,FALSE)))</f>
        <v>0</v>
      </c>
    </row>
    <row r="43" spans="1:26" x14ac:dyDescent="0.4">
      <c r="A43" s="1">
        <v>44951</v>
      </c>
      <c r="B43" t="s">
        <v>227</v>
      </c>
      <c r="C43" t="s">
        <v>271</v>
      </c>
      <c r="D43" t="s">
        <v>7</v>
      </c>
      <c r="E43" t="s">
        <v>7</v>
      </c>
      <c r="F43" s="25" t="s">
        <v>223</v>
      </c>
      <c r="G43" t="s">
        <v>9</v>
      </c>
      <c r="H43" s="2">
        <v>400000</v>
      </c>
      <c r="I43" s="2" t="s">
        <v>321</v>
      </c>
      <c r="J43" s="2"/>
      <c r="K43" s="2">
        <v>400000</v>
      </c>
      <c r="L43" s="2">
        <v>5400000</v>
      </c>
      <c r="M43" s="24">
        <v>2023</v>
      </c>
      <c r="N43" s="24">
        <v>1</v>
      </c>
      <c r="O43" s="24">
        <v>1</v>
      </c>
      <c r="P43" s="24">
        <v>4</v>
      </c>
      <c r="Q43" s="24">
        <v>4</v>
      </c>
      <c r="R43" s="24">
        <v>25</v>
      </c>
      <c r="S43" s="25" t="s">
        <v>284</v>
      </c>
      <c r="T43" s="25" t="str">
        <f>IF(Agregasi[[#This Row],[Akun Terkait]]="","",IF(VLOOKUP(Agregasi[[#This Row],[Akun Terkait]],TabelCOA[],3,FALSE)=0,"",VLOOKUP(Agregasi[[#This Row],[Akun Terkait]],TabelCOA[],3,FALSE)))</f>
        <v>Aset</v>
      </c>
      <c r="U43" s="25" t="str">
        <f>IF(Agregasi[[#This Row],[Akun Terkait]]="","",IF(VLOOKUP(Agregasi[[#This Row],[Akun Terkait]],TabelCOA[],4,FALSE)=0,"",VLOOKUP(Agregasi[[#This Row],[Akun Terkait]],TabelCOA[],4,FALSE)))</f>
        <v>Aset Lancar</v>
      </c>
      <c r="V43" s="25" t="str">
        <f>IF(Agregasi[[#This Row],[Akun Terkait]]="","",IF(VLOOKUP(Agregasi[[#This Row],[Akun Terkait]],TabelCOA[],5,FALSE)=0,"",VLOOKUP(Agregasi[[#This Row],[Akun Terkait]],TabelCOA[],5,FALSE)))</f>
        <v>Kas</v>
      </c>
      <c r="W43" s="25" t="str">
        <f>IF(Agregasi[[#This Row],[Akun Terkait]]="","",IF(VLOOKUP(Agregasi[[#This Row],[Akun Terkait]],TabelCOA[],6,FALSE)=0,"",VLOOKUP(Agregasi[[#This Row],[Akun Terkait]],TabelCOA[],6,FALSE)))</f>
        <v>Bank</v>
      </c>
      <c r="X43" s="25" t="str">
        <f>IF(Agregasi[[#This Row],[Akun Terkait]]="","",IF(VLOOKUP(Agregasi[[#This Row],[Akun Terkait]],TabelCOA[],7,FALSE)=0,"",VLOOKUP(Agregasi[[#This Row],[Akun Terkait]],TabelCOA[],7,FALSE)))</f>
        <v>Tabungan</v>
      </c>
      <c r="Y43" s="25" t="str">
        <f>IF(Agregasi[[#This Row],[Akun Terkait]]="","",IF(VLOOKUP(Agregasi[[#This Row],[Akun Terkait]],TabelCOA[],8,FALSE)=0,"",VLOOKUP(Agregasi[[#This Row],[Akun Terkait]],TabelCOA[],8,FALSE)))</f>
        <v>Tabungan Bank-0001</v>
      </c>
      <c r="Z43" s="18">
        <f>IF(Agregasi[[#This Row],[Akun Terkait]]="","",IF(VLOOKUP(Agregasi[[#This Row],[Akun Terkait]],TabelCOA[],10,FALSE)=0,0,VLOOKUP(Agregasi[[#This Row],[Akun Terkait]],TabelCOA[],10,FALSE)))</f>
        <v>0</v>
      </c>
    </row>
    <row r="44" spans="1:26" x14ac:dyDescent="0.4">
      <c r="A44" s="1">
        <v>44952</v>
      </c>
      <c r="B44" t="s">
        <v>223</v>
      </c>
      <c r="C44" t="s">
        <v>305</v>
      </c>
      <c r="D44" t="s">
        <v>7</v>
      </c>
      <c r="E44" t="s">
        <v>306</v>
      </c>
      <c r="F44" s="25" t="s">
        <v>268</v>
      </c>
      <c r="G44" t="s">
        <v>10</v>
      </c>
      <c r="H44" s="2">
        <v>1000000</v>
      </c>
      <c r="I44" s="2"/>
      <c r="J44" s="2"/>
      <c r="K44" s="2">
        <v>-1000000</v>
      </c>
      <c r="L44" s="2">
        <v>1922500</v>
      </c>
      <c r="M44" s="24">
        <v>2023</v>
      </c>
      <c r="N44" s="24">
        <v>1</v>
      </c>
      <c r="O44" s="24">
        <v>1</v>
      </c>
      <c r="P44" s="24">
        <v>4</v>
      </c>
      <c r="Q44" s="24">
        <v>4</v>
      </c>
      <c r="R44" s="24">
        <v>26</v>
      </c>
      <c r="S44" s="25" t="s">
        <v>284</v>
      </c>
      <c r="T44" s="25" t="str">
        <f>IF(Agregasi[[#This Row],[Akun Terkait]]="","",IF(VLOOKUP(Agregasi[[#This Row],[Akun Terkait]],TabelCOA[],3,FALSE)=0,"",VLOOKUP(Agregasi[[#This Row],[Akun Terkait]],TabelCOA[],3,FALSE)))</f>
        <v>Pengeluaran</v>
      </c>
      <c r="U4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44" s="25" t="str">
        <f>IF(Agregasi[[#This Row],[Akun Terkait]]="","",IF(VLOOKUP(Agregasi[[#This Row],[Akun Terkait]],TabelCOA[],5,FALSE)=0,"",VLOOKUP(Agregasi[[#This Row],[Akun Terkait]],TabelCOA[],5,FALSE)))</f>
        <v>Kebutuhan Pokok</v>
      </c>
      <c r="W44" s="25" t="str">
        <f>IF(Agregasi[[#This Row],[Akun Terkait]]="","",IF(VLOOKUP(Agregasi[[#This Row],[Akun Terkait]],TabelCOA[],6,FALSE)=0,"",VLOOKUP(Agregasi[[#This Row],[Akun Terkait]],TabelCOA[],6,FALSE)))</f>
        <v>Bulanan untuk Istri</v>
      </c>
      <c r="X44" s="25" t="str">
        <f>IF(Agregasi[[#This Row],[Akun Terkait]]="","",IF(VLOOKUP(Agregasi[[#This Row],[Akun Terkait]],TabelCOA[],7,FALSE)=0,"",VLOOKUP(Agregasi[[#This Row],[Akun Terkait]],TabelCOA[],7,FALSE)))</f>
        <v/>
      </c>
      <c r="Y44" s="25" t="str">
        <f>IF(Agregasi[[#This Row],[Akun Terkait]]="","",IF(VLOOKUP(Agregasi[[#This Row],[Akun Terkait]],TabelCOA[],8,FALSE)=0,"",VLOOKUP(Agregasi[[#This Row],[Akun Terkait]],TabelCOA[],8,FALSE)))</f>
        <v/>
      </c>
      <c r="Z44" s="18">
        <f>IF(Agregasi[[#This Row],[Akun Terkait]]="","",IF(VLOOKUP(Agregasi[[#This Row],[Akun Terkait]],TabelCOA[],10,FALSE)=0,0,VLOOKUP(Agregasi[[#This Row],[Akun Terkait]],TabelCOA[],10,FALSE)))</f>
        <v>-1000000</v>
      </c>
    </row>
    <row r="45" spans="1:26" x14ac:dyDescent="0.4">
      <c r="A45" s="1">
        <v>44952</v>
      </c>
      <c r="B45" t="s">
        <v>223</v>
      </c>
      <c r="C45" t="s">
        <v>304</v>
      </c>
      <c r="D45" t="s">
        <v>7</v>
      </c>
      <c r="E45" t="s">
        <v>7</v>
      </c>
      <c r="F45" s="25" t="s">
        <v>228</v>
      </c>
      <c r="G45" t="s">
        <v>10</v>
      </c>
      <c r="H45" s="2">
        <v>400000</v>
      </c>
      <c r="I45" s="2"/>
      <c r="J45" s="2"/>
      <c r="K45" s="2">
        <v>-400000</v>
      </c>
      <c r="L45" s="2">
        <v>2922500</v>
      </c>
      <c r="M45" s="24">
        <v>2023</v>
      </c>
      <c r="N45" s="24">
        <v>1</v>
      </c>
      <c r="O45" s="24">
        <v>1</v>
      </c>
      <c r="P45" s="24">
        <v>4</v>
      </c>
      <c r="Q45" s="24">
        <v>4</v>
      </c>
      <c r="R45" s="24">
        <v>26</v>
      </c>
      <c r="S45" s="25" t="s">
        <v>284</v>
      </c>
      <c r="T45" s="25" t="str">
        <f>IF(Agregasi[[#This Row],[Akun Terkait]]="","",IF(VLOOKUP(Agregasi[[#This Row],[Akun Terkait]],TabelCOA[],3,FALSE)=0,"",VLOOKUP(Agregasi[[#This Row],[Akun Terkait]],TabelCOA[],3,FALSE)))</f>
        <v>Aset</v>
      </c>
      <c r="U45" s="25" t="str">
        <f>IF(Agregasi[[#This Row],[Akun Terkait]]="","",IF(VLOOKUP(Agregasi[[#This Row],[Akun Terkait]],TabelCOA[],4,FALSE)=0,"",VLOOKUP(Agregasi[[#This Row],[Akun Terkait]],TabelCOA[],4,FALSE)))</f>
        <v>Aset Lancar</v>
      </c>
      <c r="V45" s="25" t="str">
        <f>IF(Agregasi[[#This Row],[Akun Terkait]]="","",IF(VLOOKUP(Agregasi[[#This Row],[Akun Terkait]],TabelCOA[],5,FALSE)=0,"",VLOOKUP(Agregasi[[#This Row],[Akun Terkait]],TabelCOA[],5,FALSE)))</f>
        <v>Kas</v>
      </c>
      <c r="W45" s="25" t="str">
        <f>IF(Agregasi[[#This Row],[Akun Terkait]]="","",IF(VLOOKUP(Agregasi[[#This Row],[Akun Terkait]],TabelCOA[],6,FALSE)=0,"",VLOOKUP(Agregasi[[#This Row],[Akun Terkait]],TabelCOA[],6,FALSE)))</f>
        <v>Bank</v>
      </c>
      <c r="X45" s="25" t="str">
        <f>IF(Agregasi[[#This Row],[Akun Terkait]]="","",IF(VLOOKUP(Agregasi[[#This Row],[Akun Terkait]],TabelCOA[],7,FALSE)=0,"",VLOOKUP(Agregasi[[#This Row],[Akun Terkait]],TabelCOA[],7,FALSE)))</f>
        <v>Tabungan</v>
      </c>
      <c r="Y45" s="25" t="str">
        <f>IF(Agregasi[[#This Row],[Akun Terkait]]="","",IF(VLOOKUP(Agregasi[[#This Row],[Akun Terkait]],TabelCOA[],8,FALSE)=0,"",VLOOKUP(Agregasi[[#This Row],[Akun Terkait]],TabelCOA[],8,FALSE)))</f>
        <v>Tabungan Bank-0006</v>
      </c>
      <c r="Z45" s="18">
        <f>IF(Agregasi[[#This Row],[Akun Terkait]]="","",IF(VLOOKUP(Agregasi[[#This Row],[Akun Terkait]],TabelCOA[],10,FALSE)=0,0,VLOOKUP(Agregasi[[#This Row],[Akun Terkait]],TabelCOA[],10,FALSE)))</f>
        <v>0</v>
      </c>
    </row>
    <row r="46" spans="1:26" x14ac:dyDescent="0.4">
      <c r="A46" s="1">
        <v>44952</v>
      </c>
      <c r="B46" t="s">
        <v>223</v>
      </c>
      <c r="C46" t="s">
        <v>308</v>
      </c>
      <c r="D46" t="s">
        <v>7</v>
      </c>
      <c r="E46" t="s">
        <v>288</v>
      </c>
      <c r="F46" s="25" t="s">
        <v>176</v>
      </c>
      <c r="G46" t="s">
        <v>10</v>
      </c>
      <c r="H46" s="2">
        <v>25000</v>
      </c>
      <c r="I46" s="2"/>
      <c r="J46" s="2"/>
      <c r="K46" s="2">
        <v>-25000</v>
      </c>
      <c r="L46" s="2">
        <v>1872500</v>
      </c>
      <c r="M46" s="24">
        <v>2023</v>
      </c>
      <c r="N46" s="24">
        <v>1</v>
      </c>
      <c r="O46" s="24">
        <v>1</v>
      </c>
      <c r="P46" s="24">
        <v>4</v>
      </c>
      <c r="Q46" s="24">
        <v>4</v>
      </c>
      <c r="R46" s="24">
        <v>26</v>
      </c>
      <c r="S46" s="25" t="s">
        <v>284</v>
      </c>
      <c r="T46" s="25" t="str">
        <f>IF(Agregasi[[#This Row],[Akun Terkait]]="","",IF(VLOOKUP(Agregasi[[#This Row],[Akun Terkait]],TabelCOA[],3,FALSE)=0,"",VLOOKUP(Agregasi[[#This Row],[Akun Terkait]],TabelCOA[],3,FALSE)))</f>
        <v>Pengeluaran</v>
      </c>
      <c r="U4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46" s="25" t="str">
        <f>IF(Agregasi[[#This Row],[Akun Terkait]]="","",IF(VLOOKUP(Agregasi[[#This Row],[Akun Terkait]],TabelCOA[],5,FALSE)=0,"",VLOOKUP(Agregasi[[#This Row],[Akun Terkait]],TabelCOA[],5,FALSE)))</f>
        <v>Properti</v>
      </c>
      <c r="W46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46" s="25" t="str">
        <f>IF(Agregasi[[#This Row],[Akun Terkait]]="","",IF(VLOOKUP(Agregasi[[#This Row],[Akun Terkait]],TabelCOA[],7,FALSE)=0,"",VLOOKUP(Agregasi[[#This Row],[Akun Terkait]],TabelCOA[],7,FALSE)))</f>
        <v>Biaya Telekomunikasi</v>
      </c>
      <c r="Y46" s="25" t="str">
        <f>IF(Agregasi[[#This Row],[Akun Terkait]]="","",IF(VLOOKUP(Agregasi[[#This Row],[Akun Terkait]],TabelCOA[],8,FALSE)=0,"",VLOOKUP(Agregasi[[#This Row],[Akun Terkait]],TabelCOA[],8,FALSE)))</f>
        <v>Biaya Pulsa Pribadi</v>
      </c>
      <c r="Z46" s="18">
        <f>IF(Agregasi[[#This Row],[Akun Terkait]]="","",IF(VLOOKUP(Agregasi[[#This Row],[Akun Terkait]],TabelCOA[],10,FALSE)=0,0,VLOOKUP(Agregasi[[#This Row],[Akun Terkait]],TabelCOA[],10,FALSE)))</f>
        <v>-50000</v>
      </c>
    </row>
    <row r="47" spans="1:26" x14ac:dyDescent="0.4">
      <c r="A47" s="1">
        <v>44952</v>
      </c>
      <c r="B47" t="s">
        <v>223</v>
      </c>
      <c r="C47" t="s">
        <v>307</v>
      </c>
      <c r="D47" t="s">
        <v>7</v>
      </c>
      <c r="E47" t="s">
        <v>288</v>
      </c>
      <c r="F47" s="25" t="s">
        <v>177</v>
      </c>
      <c r="G47" t="s">
        <v>10</v>
      </c>
      <c r="H47" s="2">
        <v>25000</v>
      </c>
      <c r="I47" s="2"/>
      <c r="J47" s="2"/>
      <c r="K47" s="2">
        <v>-25000</v>
      </c>
      <c r="L47" s="2">
        <v>1897500</v>
      </c>
      <c r="M47" s="24">
        <v>2023</v>
      </c>
      <c r="N47" s="24">
        <v>1</v>
      </c>
      <c r="O47" s="24">
        <v>1</v>
      </c>
      <c r="P47" s="24">
        <v>4</v>
      </c>
      <c r="Q47" s="24">
        <v>4</v>
      </c>
      <c r="R47" s="24">
        <v>26</v>
      </c>
      <c r="S47" s="25" t="s">
        <v>284</v>
      </c>
      <c r="T47" s="25" t="str">
        <f>IF(Agregasi[[#This Row],[Akun Terkait]]="","",IF(VLOOKUP(Agregasi[[#This Row],[Akun Terkait]],TabelCOA[],3,FALSE)=0,"",VLOOKUP(Agregasi[[#This Row],[Akun Terkait]],TabelCOA[],3,FALSE)))</f>
        <v>Pengeluaran</v>
      </c>
      <c r="U47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47" s="25" t="str">
        <f>IF(Agregasi[[#This Row],[Akun Terkait]]="","",IF(VLOOKUP(Agregasi[[#This Row],[Akun Terkait]],TabelCOA[],5,FALSE)=0,"",VLOOKUP(Agregasi[[#This Row],[Akun Terkait]],TabelCOA[],5,FALSE)))</f>
        <v>Properti</v>
      </c>
      <c r="W47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47" s="25" t="str">
        <f>IF(Agregasi[[#This Row],[Akun Terkait]]="","",IF(VLOOKUP(Agregasi[[#This Row],[Akun Terkait]],TabelCOA[],7,FALSE)=0,"",VLOOKUP(Agregasi[[#This Row],[Akun Terkait]],TabelCOA[],7,FALSE)))</f>
        <v>Biaya Telekomunikasi</v>
      </c>
      <c r="Y47" s="25" t="str">
        <f>IF(Agregasi[[#This Row],[Akun Terkait]]="","",IF(VLOOKUP(Agregasi[[#This Row],[Akun Terkait]],TabelCOA[],8,FALSE)=0,"",VLOOKUP(Agregasi[[#This Row],[Akun Terkait]],TabelCOA[],8,FALSE)))</f>
        <v>Biaya Pulsa Istri</v>
      </c>
      <c r="Z47" s="18">
        <f>IF(Agregasi[[#This Row],[Akun Terkait]]="","",IF(VLOOKUP(Agregasi[[#This Row],[Akun Terkait]],TabelCOA[],10,FALSE)=0,0,VLOOKUP(Agregasi[[#This Row],[Akun Terkait]],TabelCOA[],10,FALSE)))</f>
        <v>-50000</v>
      </c>
    </row>
    <row r="48" spans="1:26" x14ac:dyDescent="0.4">
      <c r="A48" s="1">
        <v>44952</v>
      </c>
      <c r="B48" t="s">
        <v>229</v>
      </c>
      <c r="C48" t="s">
        <v>271</v>
      </c>
      <c r="D48" t="s">
        <v>7</v>
      </c>
      <c r="E48" t="s">
        <v>7</v>
      </c>
      <c r="F48" s="25" t="s">
        <v>223</v>
      </c>
      <c r="G48" t="s">
        <v>9</v>
      </c>
      <c r="H48" s="2">
        <v>400000</v>
      </c>
      <c r="I48" s="2" t="s">
        <v>321</v>
      </c>
      <c r="J48" s="2"/>
      <c r="K48" s="2">
        <v>400000</v>
      </c>
      <c r="L48" s="2">
        <v>7400000</v>
      </c>
      <c r="M48" s="24">
        <v>2023</v>
      </c>
      <c r="N48" s="24">
        <v>1</v>
      </c>
      <c r="O48" s="24">
        <v>1</v>
      </c>
      <c r="P48" s="24">
        <v>4</v>
      </c>
      <c r="Q48" s="24">
        <v>4</v>
      </c>
      <c r="R48" s="24">
        <v>26</v>
      </c>
      <c r="S48" s="25" t="s">
        <v>284</v>
      </c>
      <c r="T48" s="25" t="str">
        <f>IF(Agregasi[[#This Row],[Akun Terkait]]="","",IF(VLOOKUP(Agregasi[[#This Row],[Akun Terkait]],TabelCOA[],3,FALSE)=0,"",VLOOKUP(Agregasi[[#This Row],[Akun Terkait]],TabelCOA[],3,FALSE)))</f>
        <v>Aset</v>
      </c>
      <c r="U48" s="25" t="str">
        <f>IF(Agregasi[[#This Row],[Akun Terkait]]="","",IF(VLOOKUP(Agregasi[[#This Row],[Akun Terkait]],TabelCOA[],4,FALSE)=0,"",VLOOKUP(Agregasi[[#This Row],[Akun Terkait]],TabelCOA[],4,FALSE)))</f>
        <v>Aset Lancar</v>
      </c>
      <c r="V48" s="25" t="str">
        <f>IF(Agregasi[[#This Row],[Akun Terkait]]="","",IF(VLOOKUP(Agregasi[[#This Row],[Akun Terkait]],TabelCOA[],5,FALSE)=0,"",VLOOKUP(Agregasi[[#This Row],[Akun Terkait]],TabelCOA[],5,FALSE)))</f>
        <v>Kas</v>
      </c>
      <c r="W48" s="25" t="str">
        <f>IF(Agregasi[[#This Row],[Akun Terkait]]="","",IF(VLOOKUP(Agregasi[[#This Row],[Akun Terkait]],TabelCOA[],6,FALSE)=0,"",VLOOKUP(Agregasi[[#This Row],[Akun Terkait]],TabelCOA[],6,FALSE)))</f>
        <v>Bank</v>
      </c>
      <c r="X48" s="25" t="str">
        <f>IF(Agregasi[[#This Row],[Akun Terkait]]="","",IF(VLOOKUP(Agregasi[[#This Row],[Akun Terkait]],TabelCOA[],7,FALSE)=0,"",VLOOKUP(Agregasi[[#This Row],[Akun Terkait]],TabelCOA[],7,FALSE)))</f>
        <v>Tabungan</v>
      </c>
      <c r="Y48" s="25" t="str">
        <f>IF(Agregasi[[#This Row],[Akun Terkait]]="","",IF(VLOOKUP(Agregasi[[#This Row],[Akun Terkait]],TabelCOA[],8,FALSE)=0,"",VLOOKUP(Agregasi[[#This Row],[Akun Terkait]],TabelCOA[],8,FALSE)))</f>
        <v>Tabungan Bank-0001</v>
      </c>
      <c r="Z48" s="18">
        <f>IF(Agregasi[[#This Row],[Akun Terkait]]="","",IF(VLOOKUP(Agregasi[[#This Row],[Akun Terkait]],TabelCOA[],10,FALSE)=0,0,VLOOKUP(Agregasi[[#This Row],[Akun Terkait]],TabelCOA[],10,FALSE)))</f>
        <v>0</v>
      </c>
    </row>
    <row r="49" spans="1:26" x14ac:dyDescent="0.4">
      <c r="A49" s="1">
        <v>44952</v>
      </c>
      <c r="B49" t="s">
        <v>226</v>
      </c>
      <c r="C49" t="s">
        <v>248</v>
      </c>
      <c r="D49" t="s">
        <v>7</v>
      </c>
      <c r="E49" t="s">
        <v>374</v>
      </c>
      <c r="F49" s="25" t="s">
        <v>64</v>
      </c>
      <c r="G49" t="s">
        <v>10</v>
      </c>
      <c r="H49" s="2">
        <v>200000</v>
      </c>
      <c r="I49" s="2" t="s">
        <v>321</v>
      </c>
      <c r="J49" s="2"/>
      <c r="K49" s="2">
        <v>-200000</v>
      </c>
      <c r="L49" s="2">
        <v>3900000</v>
      </c>
      <c r="M49" s="24">
        <v>2023</v>
      </c>
      <c r="N49" s="24">
        <v>1</v>
      </c>
      <c r="O49" s="24">
        <v>1</v>
      </c>
      <c r="P49" s="24">
        <v>4</v>
      </c>
      <c r="Q49" s="24">
        <v>4</v>
      </c>
      <c r="R49" s="24">
        <v>26</v>
      </c>
      <c r="S49" s="25" t="s">
        <v>284</v>
      </c>
      <c r="T49" s="25" t="str">
        <f>IF(Agregasi[[#This Row],[Akun Terkait]]="","",IF(VLOOKUP(Agregasi[[#This Row],[Akun Terkait]],TabelCOA[],3,FALSE)=0,"",VLOOKUP(Agregasi[[#This Row],[Akun Terkait]],TabelCOA[],3,FALSE)))</f>
        <v>Pengeluaran</v>
      </c>
      <c r="U49" s="25" t="str">
        <f>IF(Agregasi[[#This Row],[Akun Terkait]]="","",IF(VLOOKUP(Agregasi[[#This Row],[Akun Terkait]],TabelCOA[],4,FALSE)=0,"",VLOOKUP(Agregasi[[#This Row],[Akun Terkait]],TabelCOA[],4,FALSE)))</f>
        <v>Transportasi</v>
      </c>
      <c r="V49" s="25" t="str">
        <f>IF(Agregasi[[#This Row],[Akun Terkait]]="","",IF(VLOOKUP(Agregasi[[#This Row],[Akun Terkait]],TabelCOA[],5,FALSE)=0,"",VLOOKUP(Agregasi[[#This Row],[Akun Terkait]],TabelCOA[],5,FALSE)))</f>
        <v>Otomotif</v>
      </c>
      <c r="W49" s="25" t="str">
        <f>IF(Agregasi[[#This Row],[Akun Terkait]]="","",IF(VLOOKUP(Agregasi[[#This Row],[Akun Terkait]],TabelCOA[],6,FALSE)=0,"",VLOOKUP(Agregasi[[#This Row],[Akun Terkait]],TabelCOA[],6,FALSE)))</f>
        <v>Biaya Tol dan Parkir</v>
      </c>
      <c r="X49" s="25" t="str">
        <f>IF(Agregasi[[#This Row],[Akun Terkait]]="","",IF(VLOOKUP(Agregasi[[#This Row],[Akun Terkait]],TabelCOA[],7,FALSE)=0,"",VLOOKUP(Agregasi[[#This Row],[Akun Terkait]],TabelCOA[],7,FALSE)))</f>
        <v/>
      </c>
      <c r="Y49" s="25" t="str">
        <f>IF(Agregasi[[#This Row],[Akun Terkait]]="","",IF(VLOOKUP(Agregasi[[#This Row],[Akun Terkait]],TabelCOA[],8,FALSE)=0,"",VLOOKUP(Agregasi[[#This Row],[Akun Terkait]],TabelCOA[],8,FALSE)))</f>
        <v/>
      </c>
      <c r="Z49" s="18">
        <f>IF(Agregasi[[#This Row],[Akun Terkait]]="","",IF(VLOOKUP(Agregasi[[#This Row],[Akun Terkait]],TabelCOA[],10,FALSE)=0,0,VLOOKUP(Agregasi[[#This Row],[Akun Terkait]],TabelCOA[],10,FALSE)))</f>
        <v>-150000</v>
      </c>
    </row>
    <row r="50" spans="1:26" x14ac:dyDescent="0.4">
      <c r="A50" s="1">
        <v>44952</v>
      </c>
      <c r="B50" t="s">
        <v>230</v>
      </c>
      <c r="C50" t="s">
        <v>257</v>
      </c>
      <c r="D50" t="s">
        <v>7</v>
      </c>
      <c r="E50" t="s">
        <v>258</v>
      </c>
      <c r="F50" s="25" t="s">
        <v>220</v>
      </c>
      <c r="G50" t="s">
        <v>10</v>
      </c>
      <c r="H50" s="2">
        <v>650000</v>
      </c>
      <c r="I50" s="2"/>
      <c r="J50" s="2"/>
      <c r="K50" s="2">
        <v>-650000</v>
      </c>
      <c r="L50" s="2">
        <v>6700000</v>
      </c>
      <c r="M50" s="24">
        <v>2023</v>
      </c>
      <c r="N50" s="24">
        <v>1</v>
      </c>
      <c r="O50" s="24">
        <v>1</v>
      </c>
      <c r="P50" s="24">
        <v>4</v>
      </c>
      <c r="Q50" s="24">
        <v>4</v>
      </c>
      <c r="R50" s="24">
        <v>26</v>
      </c>
      <c r="S50" s="25" t="s">
        <v>284</v>
      </c>
      <c r="T50" s="25" t="str">
        <f>IF(Agregasi[[#This Row],[Akun Terkait]]="","",IF(VLOOKUP(Agregasi[[#This Row],[Akun Terkait]],TabelCOA[],3,FALSE)=0,"",VLOOKUP(Agregasi[[#This Row],[Akun Terkait]],TabelCOA[],3,FALSE)))</f>
        <v>Pengeluaran</v>
      </c>
      <c r="U50" s="25" t="str">
        <f>IF(Agregasi[[#This Row],[Akun Terkait]]="","",IF(VLOOKUP(Agregasi[[#This Row],[Akun Terkait]],TabelCOA[],4,FALSE)=0,"",VLOOKUP(Agregasi[[#This Row],[Akun Terkait]],TabelCOA[],4,FALSE)))</f>
        <v>Sosial</v>
      </c>
      <c r="V50" s="25" t="str">
        <f>IF(Agregasi[[#This Row],[Akun Terkait]]="","",IF(VLOOKUP(Agregasi[[#This Row],[Akun Terkait]],TabelCOA[],5,FALSE)=0,"",VLOOKUP(Agregasi[[#This Row],[Akun Terkait]],TabelCOA[],5,FALSE)))</f>
        <v>Untuk Orang Tua</v>
      </c>
      <c r="W50" s="25" t="str">
        <f>IF(Agregasi[[#This Row],[Akun Terkait]]="","",IF(VLOOKUP(Agregasi[[#This Row],[Akun Terkait]],TabelCOA[],6,FALSE)=0,"",VLOOKUP(Agregasi[[#This Row],[Akun Terkait]],TabelCOA[],6,FALSE)))</f>
        <v>Bulanan untuk Ibu</v>
      </c>
      <c r="X50" s="25" t="str">
        <f>IF(Agregasi[[#This Row],[Akun Terkait]]="","",IF(VLOOKUP(Agregasi[[#This Row],[Akun Terkait]],TabelCOA[],7,FALSE)=0,"",VLOOKUP(Agregasi[[#This Row],[Akun Terkait]],TabelCOA[],7,FALSE)))</f>
        <v/>
      </c>
      <c r="Y50" s="25" t="str">
        <f>IF(Agregasi[[#This Row],[Akun Terkait]]="","",IF(VLOOKUP(Agregasi[[#This Row],[Akun Terkait]],TabelCOA[],8,FALSE)=0,"",VLOOKUP(Agregasi[[#This Row],[Akun Terkait]],TabelCOA[],8,FALSE)))</f>
        <v/>
      </c>
      <c r="Z50" s="18">
        <f>IF(Agregasi[[#This Row],[Akun Terkait]]="","",IF(VLOOKUP(Agregasi[[#This Row],[Akun Terkait]],TabelCOA[],10,FALSE)=0,0,VLOOKUP(Agregasi[[#This Row],[Akun Terkait]],TabelCOA[],10,FALSE)))</f>
        <v>-650000</v>
      </c>
    </row>
    <row r="51" spans="1:26" x14ac:dyDescent="0.4">
      <c r="A51" s="1">
        <v>44952</v>
      </c>
      <c r="B51" t="s">
        <v>230</v>
      </c>
      <c r="C51" t="s">
        <v>255</v>
      </c>
      <c r="D51" t="s">
        <v>7</v>
      </c>
      <c r="E51" t="s">
        <v>256</v>
      </c>
      <c r="F51" s="25" t="s">
        <v>219</v>
      </c>
      <c r="G51" t="s">
        <v>10</v>
      </c>
      <c r="H51" s="2">
        <v>650000</v>
      </c>
      <c r="I51" s="2"/>
      <c r="J51" s="2"/>
      <c r="K51" s="2">
        <v>-650000</v>
      </c>
      <c r="L51" s="2">
        <v>7350000</v>
      </c>
      <c r="M51" s="24">
        <v>2023</v>
      </c>
      <c r="N51" s="24">
        <v>1</v>
      </c>
      <c r="O51" s="24">
        <v>1</v>
      </c>
      <c r="P51" s="24">
        <v>4</v>
      </c>
      <c r="Q51" s="24">
        <v>4</v>
      </c>
      <c r="R51" s="24">
        <v>26</v>
      </c>
      <c r="S51" s="25" t="s">
        <v>284</v>
      </c>
      <c r="T51" s="25" t="str">
        <f>IF(Agregasi[[#This Row],[Akun Terkait]]="","",IF(VLOOKUP(Agregasi[[#This Row],[Akun Terkait]],TabelCOA[],3,FALSE)=0,"",VLOOKUP(Agregasi[[#This Row],[Akun Terkait]],TabelCOA[],3,FALSE)))</f>
        <v>Pengeluaran</v>
      </c>
      <c r="U51" s="25" t="str">
        <f>IF(Agregasi[[#This Row],[Akun Terkait]]="","",IF(VLOOKUP(Agregasi[[#This Row],[Akun Terkait]],TabelCOA[],4,FALSE)=0,"",VLOOKUP(Agregasi[[#This Row],[Akun Terkait]],TabelCOA[],4,FALSE)))</f>
        <v>Sosial</v>
      </c>
      <c r="V51" s="25" t="str">
        <f>IF(Agregasi[[#This Row],[Akun Terkait]]="","",IF(VLOOKUP(Agregasi[[#This Row],[Akun Terkait]],TabelCOA[],5,FALSE)=0,"",VLOOKUP(Agregasi[[#This Row],[Akun Terkait]],TabelCOA[],5,FALSE)))</f>
        <v>Untuk Orang Tua</v>
      </c>
      <c r="W51" s="25" t="str">
        <f>IF(Agregasi[[#This Row],[Akun Terkait]]="","",IF(VLOOKUP(Agregasi[[#This Row],[Akun Terkait]],TabelCOA[],6,FALSE)=0,"",VLOOKUP(Agregasi[[#This Row],[Akun Terkait]],TabelCOA[],6,FALSE)))</f>
        <v>Bulanan untuk Bapak</v>
      </c>
      <c r="X51" s="25" t="str">
        <f>IF(Agregasi[[#This Row],[Akun Terkait]]="","",IF(VLOOKUP(Agregasi[[#This Row],[Akun Terkait]],TabelCOA[],7,FALSE)=0,"",VLOOKUP(Agregasi[[#This Row],[Akun Terkait]],TabelCOA[],7,FALSE)))</f>
        <v/>
      </c>
      <c r="Y51" s="25" t="str">
        <f>IF(Agregasi[[#This Row],[Akun Terkait]]="","",IF(VLOOKUP(Agregasi[[#This Row],[Akun Terkait]],TabelCOA[],8,FALSE)=0,"",VLOOKUP(Agregasi[[#This Row],[Akun Terkait]],TabelCOA[],8,FALSE)))</f>
        <v/>
      </c>
      <c r="Z51" s="18">
        <f>IF(Agregasi[[#This Row],[Akun Terkait]]="","",IF(VLOOKUP(Agregasi[[#This Row],[Akun Terkait]],TabelCOA[],10,FALSE)=0,0,VLOOKUP(Agregasi[[#This Row],[Akun Terkait]],TabelCOA[],10,FALSE)))</f>
        <v>-650000</v>
      </c>
    </row>
    <row r="52" spans="1:26" x14ac:dyDescent="0.4">
      <c r="A52" s="1">
        <v>44952</v>
      </c>
      <c r="B52" t="s">
        <v>223</v>
      </c>
      <c r="C52" t="s">
        <v>323</v>
      </c>
      <c r="D52" t="s">
        <v>7</v>
      </c>
      <c r="E52" t="s">
        <v>247</v>
      </c>
      <c r="F52" s="25" t="s">
        <v>137</v>
      </c>
      <c r="G52" t="s">
        <v>10</v>
      </c>
      <c r="H52" s="2">
        <v>900000</v>
      </c>
      <c r="I52" s="2"/>
      <c r="J52" s="2"/>
      <c r="K52" s="2">
        <v>-900000</v>
      </c>
      <c r="L52" s="2">
        <v>3322500</v>
      </c>
      <c r="M52" s="24">
        <v>2023</v>
      </c>
      <c r="N52" s="24">
        <v>1</v>
      </c>
      <c r="O52" s="24">
        <v>1</v>
      </c>
      <c r="P52" s="24">
        <v>4</v>
      </c>
      <c r="Q52" s="24">
        <v>4</v>
      </c>
      <c r="R52" s="24">
        <v>26</v>
      </c>
      <c r="S52" s="25" t="s">
        <v>284</v>
      </c>
      <c r="T52" s="25" t="str">
        <f>IF(Agregasi[[#This Row],[Akun Terkait]]="","",IF(VLOOKUP(Agregasi[[#This Row],[Akun Terkait]],TabelCOA[],3,FALSE)=0,"",VLOOKUP(Agregasi[[#This Row],[Akun Terkait]],TabelCOA[],3,FALSE)))</f>
        <v>Pengeluaran</v>
      </c>
      <c r="U5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52" s="25" t="str">
        <f>IF(Agregasi[[#This Row],[Akun Terkait]]="","",IF(VLOOKUP(Agregasi[[#This Row],[Akun Terkait]],TabelCOA[],5,FALSE)=0,"",VLOOKUP(Agregasi[[#This Row],[Akun Terkait]],TabelCOA[],5,FALSE)))</f>
        <v>Kebutuhan Pokok</v>
      </c>
      <c r="W52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52" s="25" t="str">
        <f>IF(Agregasi[[#This Row],[Akun Terkait]]="","",IF(VLOOKUP(Agregasi[[#This Row],[Akun Terkait]],TabelCOA[],7,FALSE)=0,"",VLOOKUP(Agregasi[[#This Row],[Akun Terkait]],TabelCOA[],7,FALSE)))</f>
        <v/>
      </c>
      <c r="Y52" s="25" t="str">
        <f>IF(Agregasi[[#This Row],[Akun Terkait]]="","",IF(VLOOKUP(Agregasi[[#This Row],[Akun Terkait]],TabelCOA[],8,FALSE)=0,"",VLOOKUP(Agregasi[[#This Row],[Akun Terkait]],TabelCOA[],8,FALSE)))</f>
        <v/>
      </c>
      <c r="Z52" s="18">
        <f>IF(Agregasi[[#This Row],[Akun Terkait]]="","",IF(VLOOKUP(Agregasi[[#This Row],[Akun Terkait]],TabelCOA[],10,FALSE)=0,0,VLOOKUP(Agregasi[[#This Row],[Akun Terkait]],TabelCOA[],10,FALSE)))</f>
        <v>-500000</v>
      </c>
    </row>
    <row r="53" spans="1:26" x14ac:dyDescent="0.4">
      <c r="A53" s="1">
        <v>44953</v>
      </c>
      <c r="B53" t="s">
        <v>223</v>
      </c>
      <c r="C53" t="s">
        <v>310</v>
      </c>
      <c r="D53" t="s">
        <v>7</v>
      </c>
      <c r="E53" t="s">
        <v>311</v>
      </c>
      <c r="F53" s="25" t="s">
        <v>222</v>
      </c>
      <c r="G53" t="s">
        <v>10</v>
      </c>
      <c r="H53" s="2">
        <v>25000</v>
      </c>
      <c r="I53" s="2"/>
      <c r="J53" s="2"/>
      <c r="K53" s="2">
        <v>-25000</v>
      </c>
      <c r="L53" s="2">
        <v>1447500</v>
      </c>
      <c r="M53" s="24">
        <v>2023</v>
      </c>
      <c r="N53" s="24">
        <v>1</v>
      </c>
      <c r="O53" s="24">
        <v>1</v>
      </c>
      <c r="P53" s="24">
        <v>4</v>
      </c>
      <c r="Q53" s="24">
        <v>4</v>
      </c>
      <c r="R53" s="24">
        <v>27</v>
      </c>
      <c r="S53" s="25" t="s">
        <v>284</v>
      </c>
      <c r="T53" s="25" t="str">
        <f>IF(Agregasi[[#This Row],[Akun Terkait]]="","",IF(VLOOKUP(Agregasi[[#This Row],[Akun Terkait]],TabelCOA[],3,FALSE)=0,"",VLOOKUP(Agregasi[[#This Row],[Akun Terkait]],TabelCOA[],3,FALSE)))</f>
        <v>Pengeluaran</v>
      </c>
      <c r="U53" s="25" t="str">
        <f>IF(Agregasi[[#This Row],[Akun Terkait]]="","",IF(VLOOKUP(Agregasi[[#This Row],[Akun Terkait]],TabelCOA[],4,FALSE)=0,"",VLOOKUP(Agregasi[[#This Row],[Akun Terkait]],TabelCOA[],4,FALSE)))</f>
        <v>Pengeluaran Lainnya</v>
      </c>
      <c r="V53" s="25" t="str">
        <f>IF(Agregasi[[#This Row],[Akun Terkait]]="","",IF(VLOOKUP(Agregasi[[#This Row],[Akun Terkait]],TabelCOA[],5,FALSE)=0,"",VLOOKUP(Agregasi[[#This Row],[Akun Terkait]],TabelCOA[],5,FALSE)))</f>
        <v>Biaya Makam Orang Tua</v>
      </c>
      <c r="W53" s="25" t="str">
        <f>IF(Agregasi[[#This Row],[Akun Terkait]]="","",IF(VLOOKUP(Agregasi[[#This Row],[Akun Terkait]],TabelCOA[],6,FALSE)=0,"",VLOOKUP(Agregasi[[#This Row],[Akun Terkait]],TabelCOA[],6,FALSE)))</f>
        <v/>
      </c>
      <c r="X53" s="25" t="str">
        <f>IF(Agregasi[[#This Row],[Akun Terkait]]="","",IF(VLOOKUP(Agregasi[[#This Row],[Akun Terkait]],TabelCOA[],7,FALSE)=0,"",VLOOKUP(Agregasi[[#This Row],[Akun Terkait]],TabelCOA[],7,FALSE)))</f>
        <v/>
      </c>
      <c r="Y53" s="25" t="str">
        <f>IF(Agregasi[[#This Row],[Akun Terkait]]="","",IF(VLOOKUP(Agregasi[[#This Row],[Akun Terkait]],TabelCOA[],8,FALSE)=0,"",VLOOKUP(Agregasi[[#This Row],[Akun Terkait]],TabelCOA[],8,FALSE)))</f>
        <v/>
      </c>
      <c r="Z53" s="18">
        <f>IF(Agregasi[[#This Row],[Akun Terkait]]="","",IF(VLOOKUP(Agregasi[[#This Row],[Akun Terkait]],TabelCOA[],10,FALSE)=0,0,VLOOKUP(Agregasi[[#This Row],[Akun Terkait]],TabelCOA[],10,FALSE)))</f>
        <v>-25000</v>
      </c>
    </row>
    <row r="54" spans="1:26" x14ac:dyDescent="0.4">
      <c r="A54" s="1">
        <v>44953</v>
      </c>
      <c r="B54" t="s">
        <v>223</v>
      </c>
      <c r="C54" t="s">
        <v>312</v>
      </c>
      <c r="D54" t="s">
        <v>264</v>
      </c>
      <c r="E54" t="s">
        <v>7</v>
      </c>
      <c r="F54" s="25" t="s">
        <v>121</v>
      </c>
      <c r="G54" t="s">
        <v>9</v>
      </c>
      <c r="H54" s="2">
        <v>150000</v>
      </c>
      <c r="I54" s="2"/>
      <c r="J54" s="2"/>
      <c r="K54" s="2">
        <v>150000</v>
      </c>
      <c r="L54" s="2">
        <v>1597500</v>
      </c>
      <c r="M54" s="24">
        <v>2023</v>
      </c>
      <c r="N54" s="24">
        <v>1</v>
      </c>
      <c r="O54" s="24">
        <v>1</v>
      </c>
      <c r="P54" s="24">
        <v>4</v>
      </c>
      <c r="Q54" s="24">
        <v>4</v>
      </c>
      <c r="R54" s="24">
        <v>27</v>
      </c>
      <c r="S54" s="25" t="s">
        <v>284</v>
      </c>
      <c r="T54" s="25" t="str">
        <f>IF(Agregasi[[#This Row],[Akun Terkait]]="","",IF(VLOOKUP(Agregasi[[#This Row],[Akun Terkait]],TabelCOA[],3,FALSE)=0,"",VLOOKUP(Agregasi[[#This Row],[Akun Terkait]],TabelCOA[],3,FALSE)))</f>
        <v>Pendapatan</v>
      </c>
      <c r="U54" s="25" t="str">
        <f>IF(Agregasi[[#This Row],[Akun Terkait]]="","",IF(VLOOKUP(Agregasi[[#This Row],[Akun Terkait]],TabelCOA[],4,FALSE)=0,"",VLOOKUP(Agregasi[[#This Row],[Akun Terkait]],TabelCOA[],4,FALSE)))</f>
        <v>Pendapatan Tetap</v>
      </c>
      <c r="V54" s="25" t="str">
        <f>IF(Agregasi[[#This Row],[Akun Terkait]]="","",IF(VLOOKUP(Agregasi[[#This Row],[Akun Terkait]],TabelCOA[],5,FALSE)=0,"",VLOOKUP(Agregasi[[#This Row],[Akun Terkait]],TabelCOA[],5,FALSE)))</f>
        <v>Gaji</v>
      </c>
      <c r="W54" s="25" t="str">
        <f>IF(Agregasi[[#This Row],[Akun Terkait]]="","",IF(VLOOKUP(Agregasi[[#This Row],[Akun Terkait]],TabelCOA[],6,FALSE)=0,"",VLOOKUP(Agregasi[[#This Row],[Akun Terkait]],TabelCOA[],6,FALSE)))</f>
        <v>Tunjangan</v>
      </c>
      <c r="X54" s="25" t="str">
        <f>IF(Agregasi[[#This Row],[Akun Terkait]]="","",IF(VLOOKUP(Agregasi[[#This Row],[Akun Terkait]],TabelCOA[],7,FALSE)=0,"",VLOOKUP(Agregasi[[#This Row],[Akun Terkait]],TabelCOA[],7,FALSE)))</f>
        <v>Tunjangan Lainnya</v>
      </c>
      <c r="Y54" s="25" t="str">
        <f>IF(Agregasi[[#This Row],[Akun Terkait]]="","",IF(VLOOKUP(Agregasi[[#This Row],[Akun Terkait]],TabelCOA[],8,FALSE)=0,"",VLOOKUP(Agregasi[[#This Row],[Akun Terkait]],TabelCOA[],8,FALSE)))</f>
        <v/>
      </c>
      <c r="Z54" s="18">
        <f>IF(Agregasi[[#This Row],[Akun Terkait]]="","",IF(VLOOKUP(Agregasi[[#This Row],[Akun Terkait]],TabelCOA[],10,FALSE)=0,0,VLOOKUP(Agregasi[[#This Row],[Akun Terkait]],TabelCOA[],10,FALSE)))</f>
        <v>0</v>
      </c>
    </row>
    <row r="55" spans="1:26" x14ac:dyDescent="0.4">
      <c r="A55" s="1">
        <v>44953</v>
      </c>
      <c r="B55" t="s">
        <v>230</v>
      </c>
      <c r="C55" t="s">
        <v>309</v>
      </c>
      <c r="D55" t="s">
        <v>7</v>
      </c>
      <c r="E55" t="s">
        <v>7</v>
      </c>
      <c r="F55" s="25" t="s">
        <v>223</v>
      </c>
      <c r="G55" t="s">
        <v>9</v>
      </c>
      <c r="H55" s="2">
        <v>400000</v>
      </c>
      <c r="I55" s="2" t="s">
        <v>321</v>
      </c>
      <c r="J55" s="2"/>
      <c r="K55" s="2">
        <v>400000</v>
      </c>
      <c r="L55" s="2">
        <v>7100000</v>
      </c>
      <c r="M55" s="24">
        <v>2023</v>
      </c>
      <c r="N55" s="24">
        <v>1</v>
      </c>
      <c r="O55" s="24">
        <v>1</v>
      </c>
      <c r="P55" s="24">
        <v>4</v>
      </c>
      <c r="Q55" s="24">
        <v>4</v>
      </c>
      <c r="R55" s="24">
        <v>27</v>
      </c>
      <c r="S55" s="25" t="s">
        <v>284</v>
      </c>
      <c r="T55" s="25" t="str">
        <f>IF(Agregasi[[#This Row],[Akun Terkait]]="","",IF(VLOOKUP(Agregasi[[#This Row],[Akun Terkait]],TabelCOA[],3,FALSE)=0,"",VLOOKUP(Agregasi[[#This Row],[Akun Terkait]],TabelCOA[],3,FALSE)))</f>
        <v>Aset</v>
      </c>
      <c r="U55" s="25" t="str">
        <f>IF(Agregasi[[#This Row],[Akun Terkait]]="","",IF(VLOOKUP(Agregasi[[#This Row],[Akun Terkait]],TabelCOA[],4,FALSE)=0,"",VLOOKUP(Agregasi[[#This Row],[Akun Terkait]],TabelCOA[],4,FALSE)))</f>
        <v>Aset Lancar</v>
      </c>
      <c r="V55" s="25" t="str">
        <f>IF(Agregasi[[#This Row],[Akun Terkait]]="","",IF(VLOOKUP(Agregasi[[#This Row],[Akun Terkait]],TabelCOA[],5,FALSE)=0,"",VLOOKUP(Agregasi[[#This Row],[Akun Terkait]],TabelCOA[],5,FALSE)))</f>
        <v>Kas</v>
      </c>
      <c r="W55" s="25" t="str">
        <f>IF(Agregasi[[#This Row],[Akun Terkait]]="","",IF(VLOOKUP(Agregasi[[#This Row],[Akun Terkait]],TabelCOA[],6,FALSE)=0,"",VLOOKUP(Agregasi[[#This Row],[Akun Terkait]],TabelCOA[],6,FALSE)))</f>
        <v>Bank</v>
      </c>
      <c r="X55" s="25" t="str">
        <f>IF(Agregasi[[#This Row],[Akun Terkait]]="","",IF(VLOOKUP(Agregasi[[#This Row],[Akun Terkait]],TabelCOA[],7,FALSE)=0,"",VLOOKUP(Agregasi[[#This Row],[Akun Terkait]],TabelCOA[],7,FALSE)))</f>
        <v>Tabungan</v>
      </c>
      <c r="Y55" s="25" t="str">
        <f>IF(Agregasi[[#This Row],[Akun Terkait]]="","",IF(VLOOKUP(Agregasi[[#This Row],[Akun Terkait]],TabelCOA[],8,FALSE)=0,"",VLOOKUP(Agregasi[[#This Row],[Akun Terkait]],TabelCOA[],8,FALSE)))</f>
        <v>Tabungan Bank-0001</v>
      </c>
      <c r="Z55" s="18">
        <f>IF(Agregasi[[#This Row],[Akun Terkait]]="","",IF(VLOOKUP(Agregasi[[#This Row],[Akun Terkait]],TabelCOA[],10,FALSE)=0,0,VLOOKUP(Agregasi[[#This Row],[Akun Terkait]],TabelCOA[],10,FALSE)))</f>
        <v>0</v>
      </c>
    </row>
    <row r="56" spans="1:26" x14ac:dyDescent="0.4">
      <c r="A56" s="1">
        <v>44953</v>
      </c>
      <c r="B56" t="s">
        <v>223</v>
      </c>
      <c r="C56" t="s">
        <v>309</v>
      </c>
      <c r="D56" t="s">
        <v>7</v>
      </c>
      <c r="E56" t="s">
        <v>7</v>
      </c>
      <c r="F56" s="25" t="s">
        <v>230</v>
      </c>
      <c r="G56" t="s">
        <v>10</v>
      </c>
      <c r="H56" s="2">
        <v>400000</v>
      </c>
      <c r="I56" s="2"/>
      <c r="J56" s="2"/>
      <c r="K56" s="2">
        <v>-400000</v>
      </c>
      <c r="L56" s="2">
        <v>1472500</v>
      </c>
      <c r="M56" s="24">
        <v>2023</v>
      </c>
      <c r="N56" s="24">
        <v>1</v>
      </c>
      <c r="O56" s="24">
        <v>1</v>
      </c>
      <c r="P56" s="24">
        <v>4</v>
      </c>
      <c r="Q56" s="24">
        <v>4</v>
      </c>
      <c r="R56" s="24">
        <v>27</v>
      </c>
      <c r="S56" s="25" t="s">
        <v>284</v>
      </c>
      <c r="T56" s="25" t="str">
        <f>IF(Agregasi[[#This Row],[Akun Terkait]]="","",IF(VLOOKUP(Agregasi[[#This Row],[Akun Terkait]],TabelCOA[],3,FALSE)=0,"",VLOOKUP(Agregasi[[#This Row],[Akun Terkait]],TabelCOA[],3,FALSE)))</f>
        <v>Aset</v>
      </c>
      <c r="U56" s="25" t="str">
        <f>IF(Agregasi[[#This Row],[Akun Terkait]]="","",IF(VLOOKUP(Agregasi[[#This Row],[Akun Terkait]],TabelCOA[],4,FALSE)=0,"",VLOOKUP(Agregasi[[#This Row],[Akun Terkait]],TabelCOA[],4,FALSE)))</f>
        <v>Aset Lancar</v>
      </c>
      <c r="V56" s="25" t="str">
        <f>IF(Agregasi[[#This Row],[Akun Terkait]]="","",IF(VLOOKUP(Agregasi[[#This Row],[Akun Terkait]],TabelCOA[],5,FALSE)=0,"",VLOOKUP(Agregasi[[#This Row],[Akun Terkait]],TabelCOA[],5,FALSE)))</f>
        <v>Kas</v>
      </c>
      <c r="W56" s="25" t="str">
        <f>IF(Agregasi[[#This Row],[Akun Terkait]]="","",IF(VLOOKUP(Agregasi[[#This Row],[Akun Terkait]],TabelCOA[],6,FALSE)=0,"",VLOOKUP(Agregasi[[#This Row],[Akun Terkait]],TabelCOA[],6,FALSE)))</f>
        <v>Bank</v>
      </c>
      <c r="X56" s="25" t="str">
        <f>IF(Agregasi[[#This Row],[Akun Terkait]]="","",IF(VLOOKUP(Agregasi[[#This Row],[Akun Terkait]],TabelCOA[],7,FALSE)=0,"",VLOOKUP(Agregasi[[#This Row],[Akun Terkait]],TabelCOA[],7,FALSE)))</f>
        <v>Tabungan</v>
      </c>
      <c r="Y56" s="25" t="str">
        <f>IF(Agregasi[[#This Row],[Akun Terkait]]="","",IF(VLOOKUP(Agregasi[[#This Row],[Akun Terkait]],TabelCOA[],8,FALSE)=0,"",VLOOKUP(Agregasi[[#This Row],[Akun Terkait]],TabelCOA[],8,FALSE)))</f>
        <v>Tabungan Bank-0008</v>
      </c>
      <c r="Z56" s="18">
        <f>IF(Agregasi[[#This Row],[Akun Terkait]]="","",IF(VLOOKUP(Agregasi[[#This Row],[Akun Terkait]],TabelCOA[],10,FALSE)=0,0,VLOOKUP(Agregasi[[#This Row],[Akun Terkait]],TabelCOA[],10,FALSE)))</f>
        <v>0</v>
      </c>
    </row>
    <row r="57" spans="1:26" x14ac:dyDescent="0.4">
      <c r="A57" s="1">
        <v>44954</v>
      </c>
      <c r="B57" t="s">
        <v>223</v>
      </c>
      <c r="C57" t="s">
        <v>277</v>
      </c>
      <c r="D57" t="s">
        <v>7</v>
      </c>
      <c r="E57" t="s">
        <v>367</v>
      </c>
      <c r="F57" s="25" t="s">
        <v>65</v>
      </c>
      <c r="G57" t="s">
        <v>10</v>
      </c>
      <c r="H57" s="2">
        <v>1000</v>
      </c>
      <c r="I57" s="2"/>
      <c r="J57" s="2"/>
      <c r="K57" s="2">
        <v>-1000</v>
      </c>
      <c r="L57" s="2">
        <v>1596500</v>
      </c>
      <c r="M57" s="24">
        <v>2023</v>
      </c>
      <c r="N57" s="24">
        <v>1</v>
      </c>
      <c r="O57" s="24">
        <v>1</v>
      </c>
      <c r="P57" s="24">
        <v>4</v>
      </c>
      <c r="Q57" s="24">
        <v>4</v>
      </c>
      <c r="R57" s="24">
        <v>28</v>
      </c>
      <c r="S57" s="25" t="s">
        <v>284</v>
      </c>
      <c r="T57" s="25" t="str">
        <f>IF(Agregasi[[#This Row],[Akun Terkait]]="","",IF(VLOOKUP(Agregasi[[#This Row],[Akun Terkait]],TabelCOA[],3,FALSE)=0,"",VLOOKUP(Agregasi[[#This Row],[Akun Terkait]],TabelCOA[],3,FALSE)))</f>
        <v>Pengeluaran</v>
      </c>
      <c r="U57" s="25" t="str">
        <f>IF(Agregasi[[#This Row],[Akun Terkait]]="","",IF(VLOOKUP(Agregasi[[#This Row],[Akun Terkait]],TabelCOA[],4,FALSE)=0,"",VLOOKUP(Agregasi[[#This Row],[Akun Terkait]],TabelCOA[],4,FALSE)))</f>
        <v>Bank dan Finansial</v>
      </c>
      <c r="V57" s="25" t="str">
        <f>IF(Agregasi[[#This Row],[Akun Terkait]]="","",IF(VLOOKUP(Agregasi[[#This Row],[Akun Terkait]],TabelCOA[],5,FALSE)=0,"",VLOOKUP(Agregasi[[#This Row],[Akun Terkait]],TabelCOA[],5,FALSE)))</f>
        <v>Biaya Bank</v>
      </c>
      <c r="W57" s="25" t="str">
        <f>IF(Agregasi[[#This Row],[Akun Terkait]]="","",IF(VLOOKUP(Agregasi[[#This Row],[Akun Terkait]],TabelCOA[],6,FALSE)=0,"",VLOOKUP(Agregasi[[#This Row],[Akun Terkait]],TabelCOA[],6,FALSE)))</f>
        <v/>
      </c>
      <c r="X57" s="25" t="str">
        <f>IF(Agregasi[[#This Row],[Akun Terkait]]="","",IF(VLOOKUP(Agregasi[[#This Row],[Akun Terkait]],TabelCOA[],7,FALSE)=0,"",VLOOKUP(Agregasi[[#This Row],[Akun Terkait]],TabelCOA[],7,FALSE)))</f>
        <v/>
      </c>
      <c r="Y57" s="25" t="str">
        <f>IF(Agregasi[[#This Row],[Akun Terkait]]="","",IF(VLOOKUP(Agregasi[[#This Row],[Akun Terkait]],TabelCOA[],8,FALSE)=0,"",VLOOKUP(Agregasi[[#This Row],[Akun Terkait]],TabelCOA[],8,FALSE)))</f>
        <v/>
      </c>
      <c r="Z57" s="18">
        <f>IF(Agregasi[[#This Row],[Akun Terkait]]="","",IF(VLOOKUP(Agregasi[[#This Row],[Akun Terkait]],TabelCOA[],10,FALSE)=0,0,VLOOKUP(Agregasi[[#This Row],[Akun Terkait]],TabelCOA[],10,FALSE)))</f>
        <v>-30000</v>
      </c>
    </row>
    <row r="58" spans="1:26" x14ac:dyDescent="0.4">
      <c r="A58" s="1">
        <v>44954</v>
      </c>
      <c r="B58" t="s">
        <v>223</v>
      </c>
      <c r="C58" t="s">
        <v>313</v>
      </c>
      <c r="D58" t="s">
        <v>7</v>
      </c>
      <c r="E58" t="s">
        <v>7</v>
      </c>
      <c r="F58" s="25" t="s">
        <v>89</v>
      </c>
      <c r="G58" t="s">
        <v>10</v>
      </c>
      <c r="H58" s="2">
        <v>100000</v>
      </c>
      <c r="I58" s="2"/>
      <c r="J58" s="2"/>
      <c r="K58" s="2">
        <v>-100000</v>
      </c>
      <c r="L58" s="2">
        <v>1496500</v>
      </c>
      <c r="M58" s="24">
        <v>2023</v>
      </c>
      <c r="N58" s="24">
        <v>1</v>
      </c>
      <c r="O58" s="24">
        <v>1</v>
      </c>
      <c r="P58" s="24">
        <v>4</v>
      </c>
      <c r="Q58" s="24">
        <v>4</v>
      </c>
      <c r="R58" s="24">
        <v>28</v>
      </c>
      <c r="S58" s="25" t="s">
        <v>284</v>
      </c>
      <c r="T58" s="25" t="str">
        <f>IF(Agregasi[[#This Row],[Akun Terkait]]="","",IF(VLOOKUP(Agregasi[[#This Row],[Akun Terkait]],TabelCOA[],3,FALSE)=0,"",VLOOKUP(Agregasi[[#This Row],[Akun Terkait]],TabelCOA[],3,FALSE)))</f>
        <v>Pengeluaran</v>
      </c>
      <c r="U58" s="25" t="str">
        <f>IF(Agregasi[[#This Row],[Akun Terkait]]="","",IF(VLOOKUP(Agregasi[[#This Row],[Akun Terkait]],TabelCOA[],4,FALSE)=0,"",VLOOKUP(Agregasi[[#This Row],[Akun Terkait]],TabelCOA[],4,FALSE)))</f>
        <v>Pengeluaran Lainnya</v>
      </c>
      <c r="V58" s="25" t="str">
        <f>IF(Agregasi[[#This Row],[Akun Terkait]]="","",IF(VLOOKUP(Agregasi[[#This Row],[Akun Terkait]],TabelCOA[],5,FALSE)=0,"",VLOOKUP(Agregasi[[#This Row],[Akun Terkait]],TabelCOA[],5,FALSE)))</f>
        <v>Tarik ATM</v>
      </c>
      <c r="W58" s="25" t="str">
        <f>IF(Agregasi[[#This Row],[Akun Terkait]]="","",IF(VLOOKUP(Agregasi[[#This Row],[Akun Terkait]],TabelCOA[],6,FALSE)=0,"",VLOOKUP(Agregasi[[#This Row],[Akun Terkait]],TabelCOA[],6,FALSE)))</f>
        <v/>
      </c>
      <c r="X58" s="25" t="str">
        <f>IF(Agregasi[[#This Row],[Akun Terkait]]="","",IF(VLOOKUP(Agregasi[[#This Row],[Akun Terkait]],TabelCOA[],7,FALSE)=0,"",VLOOKUP(Agregasi[[#This Row],[Akun Terkait]],TabelCOA[],7,FALSE)))</f>
        <v/>
      </c>
      <c r="Y58" s="25" t="str">
        <f>IF(Agregasi[[#This Row],[Akun Terkait]]="","",IF(VLOOKUP(Agregasi[[#This Row],[Akun Terkait]],TabelCOA[],8,FALSE)=0,"",VLOOKUP(Agregasi[[#This Row],[Akun Terkait]],TabelCOA[],8,FALSE)))</f>
        <v/>
      </c>
      <c r="Z58" s="18">
        <f>IF(Agregasi[[#This Row],[Akun Terkait]]="","",IF(VLOOKUP(Agregasi[[#This Row],[Akun Terkait]],TabelCOA[],10,FALSE)=0,0,VLOOKUP(Agregasi[[#This Row],[Akun Terkait]],TabelCOA[],10,FALSE)))</f>
        <v>0</v>
      </c>
    </row>
    <row r="59" spans="1:26" x14ac:dyDescent="0.4">
      <c r="A59" s="1">
        <v>44954</v>
      </c>
      <c r="B59" t="s">
        <v>225</v>
      </c>
      <c r="C59" t="s">
        <v>351</v>
      </c>
      <c r="D59" t="s">
        <v>7</v>
      </c>
      <c r="E59" t="s">
        <v>7</v>
      </c>
      <c r="F59" s="25" t="s">
        <v>93</v>
      </c>
      <c r="G59" t="s">
        <v>10</v>
      </c>
      <c r="H59" s="2">
        <v>400000</v>
      </c>
      <c r="I59" s="2" t="s">
        <v>321</v>
      </c>
      <c r="J59" s="2"/>
      <c r="K59" s="2">
        <v>-400000</v>
      </c>
      <c r="L59" s="2">
        <v>2700000</v>
      </c>
      <c r="M59" s="24">
        <v>2023</v>
      </c>
      <c r="N59" s="24">
        <v>1</v>
      </c>
      <c r="O59" s="24">
        <v>1</v>
      </c>
      <c r="P59" s="24">
        <v>4</v>
      </c>
      <c r="Q59" s="24">
        <v>4</v>
      </c>
      <c r="R59" s="24">
        <v>28</v>
      </c>
      <c r="S59" s="25" t="s">
        <v>284</v>
      </c>
      <c r="T59" s="25" t="str">
        <f>IF(Agregasi[[#This Row],[Akun Terkait]]="","",IF(VLOOKUP(Agregasi[[#This Row],[Akun Terkait]],TabelCOA[],3,FALSE)=0,"",VLOOKUP(Agregasi[[#This Row],[Akun Terkait]],TabelCOA[],3,FALSE)))</f>
        <v>Aset</v>
      </c>
      <c r="U59" s="25" t="str">
        <f>IF(Agregasi[[#This Row],[Akun Terkait]]="","",IF(VLOOKUP(Agregasi[[#This Row],[Akun Terkait]],TabelCOA[],4,FALSE)=0,"",VLOOKUP(Agregasi[[#This Row],[Akun Terkait]],TabelCOA[],4,FALSE)))</f>
        <v>Aset Lancar</v>
      </c>
      <c r="V59" s="25" t="str">
        <f>IF(Agregasi[[#This Row],[Akun Terkait]]="","",IF(VLOOKUP(Agregasi[[#This Row],[Akun Terkait]],TabelCOA[],5,FALSE)=0,"",VLOOKUP(Agregasi[[#This Row],[Akun Terkait]],TabelCOA[],5,FALSE)))</f>
        <v>Kas</v>
      </c>
      <c r="W59" s="25" t="str">
        <f>IF(Agregasi[[#This Row],[Akun Terkait]]="","",IF(VLOOKUP(Agregasi[[#This Row],[Akun Terkait]],TabelCOA[],6,FALSE)=0,"",VLOOKUP(Agregasi[[#This Row],[Akun Terkait]],TabelCOA[],6,FALSE)))</f>
        <v>Kas Tunai</v>
      </c>
      <c r="X59" s="25" t="str">
        <f>IF(Agregasi[[#This Row],[Akun Terkait]]="","",IF(VLOOKUP(Agregasi[[#This Row],[Akun Terkait]],TabelCOA[],7,FALSE)=0,"",VLOOKUP(Agregasi[[#This Row],[Akun Terkait]],TabelCOA[],7,FALSE)))</f>
        <v/>
      </c>
      <c r="Y59" s="25" t="str">
        <f>IF(Agregasi[[#This Row],[Akun Terkait]]="","",IF(VLOOKUP(Agregasi[[#This Row],[Akun Terkait]],TabelCOA[],8,FALSE)=0,"",VLOOKUP(Agregasi[[#This Row],[Akun Terkait]],TabelCOA[],8,FALSE)))</f>
        <v/>
      </c>
      <c r="Z59" s="18">
        <f>IF(Agregasi[[#This Row],[Akun Terkait]]="","",IF(VLOOKUP(Agregasi[[#This Row],[Akun Terkait]],TabelCOA[],10,FALSE)=0,0,VLOOKUP(Agregasi[[#This Row],[Akun Terkait]],TabelCOA[],10,FALSE)))</f>
        <v>0</v>
      </c>
    </row>
    <row r="60" spans="1:26" x14ac:dyDescent="0.4">
      <c r="A60" s="1">
        <v>44954</v>
      </c>
      <c r="B60" t="s">
        <v>93</v>
      </c>
      <c r="C60" t="s">
        <v>351</v>
      </c>
      <c r="D60" t="s">
        <v>7</v>
      </c>
      <c r="E60" t="s">
        <v>7</v>
      </c>
      <c r="F60" s="25" t="s">
        <v>225</v>
      </c>
      <c r="G60" t="s">
        <v>9</v>
      </c>
      <c r="H60" s="2">
        <v>400000</v>
      </c>
      <c r="I60" s="2" t="s">
        <v>321</v>
      </c>
      <c r="J60" s="2"/>
      <c r="K60" s="2">
        <v>400000</v>
      </c>
      <c r="L60" s="2">
        <v>400000</v>
      </c>
      <c r="M60" s="24">
        <v>2023</v>
      </c>
      <c r="N60" s="24">
        <v>1</v>
      </c>
      <c r="O60" s="24">
        <v>1</v>
      </c>
      <c r="P60" s="24">
        <v>4</v>
      </c>
      <c r="Q60" s="24">
        <v>4</v>
      </c>
      <c r="R60" s="24">
        <v>28</v>
      </c>
      <c r="S60" s="25" t="s">
        <v>284</v>
      </c>
      <c r="T60" s="25" t="str">
        <f>IF(Agregasi[[#This Row],[Akun Terkait]]="","",IF(VLOOKUP(Agregasi[[#This Row],[Akun Terkait]],TabelCOA[],3,FALSE)=0,"",VLOOKUP(Agregasi[[#This Row],[Akun Terkait]],TabelCOA[],3,FALSE)))</f>
        <v>Aset</v>
      </c>
      <c r="U60" s="25" t="str">
        <f>IF(Agregasi[[#This Row],[Akun Terkait]]="","",IF(VLOOKUP(Agregasi[[#This Row],[Akun Terkait]],TabelCOA[],4,FALSE)=0,"",VLOOKUP(Agregasi[[#This Row],[Akun Terkait]],TabelCOA[],4,FALSE)))</f>
        <v>Aset Lancar</v>
      </c>
      <c r="V60" s="25" t="str">
        <f>IF(Agregasi[[#This Row],[Akun Terkait]]="","",IF(VLOOKUP(Agregasi[[#This Row],[Akun Terkait]],TabelCOA[],5,FALSE)=0,"",VLOOKUP(Agregasi[[#This Row],[Akun Terkait]],TabelCOA[],5,FALSE)))</f>
        <v>Kas</v>
      </c>
      <c r="W60" s="25" t="str">
        <f>IF(Agregasi[[#This Row],[Akun Terkait]]="","",IF(VLOOKUP(Agregasi[[#This Row],[Akun Terkait]],TabelCOA[],6,FALSE)=0,"",VLOOKUP(Agregasi[[#This Row],[Akun Terkait]],TabelCOA[],6,FALSE)))</f>
        <v>Bank</v>
      </c>
      <c r="X60" s="25" t="str">
        <f>IF(Agregasi[[#This Row],[Akun Terkait]]="","",IF(VLOOKUP(Agregasi[[#This Row],[Akun Terkait]],TabelCOA[],7,FALSE)=0,"",VLOOKUP(Agregasi[[#This Row],[Akun Terkait]],TabelCOA[],7,FALSE)))</f>
        <v>Tabungan</v>
      </c>
      <c r="Y60" s="25" t="str">
        <f>IF(Agregasi[[#This Row],[Akun Terkait]]="","",IF(VLOOKUP(Agregasi[[#This Row],[Akun Terkait]],TabelCOA[],8,FALSE)=0,"",VLOOKUP(Agregasi[[#This Row],[Akun Terkait]],TabelCOA[],8,FALSE)))</f>
        <v>Tabungan Bank-0003</v>
      </c>
      <c r="Z60" s="18">
        <f>IF(Agregasi[[#This Row],[Akun Terkait]]="","",IF(VLOOKUP(Agregasi[[#This Row],[Akun Terkait]],TabelCOA[],10,FALSE)=0,0,VLOOKUP(Agregasi[[#This Row],[Akun Terkait]],TabelCOA[],10,FALSE)))</f>
        <v>0</v>
      </c>
    </row>
    <row r="61" spans="1:26" x14ac:dyDescent="0.4">
      <c r="A61" s="1">
        <v>44955</v>
      </c>
      <c r="B61" t="s">
        <v>223</v>
      </c>
      <c r="C61" t="s">
        <v>342</v>
      </c>
      <c r="D61" t="s">
        <v>7</v>
      </c>
      <c r="E61" t="s">
        <v>343</v>
      </c>
      <c r="F61" s="25" t="s">
        <v>48</v>
      </c>
      <c r="G61" t="s">
        <v>10</v>
      </c>
      <c r="H61" s="2">
        <v>50000</v>
      </c>
      <c r="I61" s="2"/>
      <c r="J61" s="2"/>
      <c r="K61" s="2">
        <v>-50000</v>
      </c>
      <c r="L61" s="2">
        <v>1446500</v>
      </c>
      <c r="M61" s="24">
        <v>2023</v>
      </c>
      <c r="N61" s="24">
        <v>1</v>
      </c>
      <c r="O61" s="24">
        <v>1</v>
      </c>
      <c r="P61" s="24">
        <v>5</v>
      </c>
      <c r="Q61" s="24">
        <v>5</v>
      </c>
      <c r="R61" s="24">
        <v>29</v>
      </c>
      <c r="S61" s="25" t="s">
        <v>284</v>
      </c>
      <c r="T61" s="25" t="str">
        <f>IF(Agregasi[[#This Row],[Akun Terkait]]="","",IF(VLOOKUP(Agregasi[[#This Row],[Akun Terkait]],TabelCOA[],3,FALSE)=0,"",VLOOKUP(Agregasi[[#This Row],[Akun Terkait]],TabelCOA[],3,FALSE)))</f>
        <v>Pengeluaran</v>
      </c>
      <c r="U6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61" s="25" t="str">
        <f>IF(Agregasi[[#This Row],[Akun Terkait]]="","",IF(VLOOKUP(Agregasi[[#This Row],[Akun Terkait]],TabelCOA[],5,FALSE)=0,"",VLOOKUP(Agregasi[[#This Row],[Akun Terkait]],TabelCOA[],5,FALSE)))</f>
        <v>Properti</v>
      </c>
      <c r="W61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61" s="25" t="str">
        <f>IF(Agregasi[[#This Row],[Akun Terkait]]="","",IF(VLOOKUP(Agregasi[[#This Row],[Akun Terkait]],TabelCOA[],7,FALSE)=0,"",VLOOKUP(Agregasi[[#This Row],[Akun Terkait]],TabelCOA[],7,FALSE)))</f>
        <v>Biaya Lingkungan</v>
      </c>
      <c r="Y61" s="25" t="str">
        <f>IF(Agregasi[[#This Row],[Akun Terkait]]="","",IF(VLOOKUP(Agregasi[[#This Row],[Akun Terkait]],TabelCOA[],8,FALSE)=0,"",VLOOKUP(Agregasi[[#This Row],[Akun Terkait]],TabelCOA[],8,FALSE)))</f>
        <v/>
      </c>
      <c r="Z61" s="18">
        <f>IF(Agregasi[[#This Row],[Akun Terkait]]="","",IF(VLOOKUP(Agregasi[[#This Row],[Akun Terkait]],TabelCOA[],10,FALSE)=0,0,VLOOKUP(Agregasi[[#This Row],[Akun Terkait]],TabelCOA[],10,FALSE)))</f>
        <v>-50000</v>
      </c>
    </row>
    <row r="62" spans="1:26" x14ac:dyDescent="0.4">
      <c r="A62" s="1">
        <v>44957</v>
      </c>
      <c r="B62" t="s">
        <v>189</v>
      </c>
      <c r="F62" s="25"/>
      <c r="H62" s="2"/>
      <c r="I62" s="2" t="s">
        <v>321</v>
      </c>
      <c r="J62" s="2"/>
      <c r="K62" s="2"/>
      <c r="L62" s="2">
        <v>300000</v>
      </c>
      <c r="M62" s="24">
        <v>2023</v>
      </c>
      <c r="N62" s="24">
        <v>1</v>
      </c>
      <c r="O62" s="24">
        <v>1</v>
      </c>
      <c r="P62" s="24">
        <v>5</v>
      </c>
      <c r="Q62" s="24">
        <v>5</v>
      </c>
      <c r="R62" s="24">
        <v>31</v>
      </c>
      <c r="S62" s="25" t="s">
        <v>284</v>
      </c>
      <c r="T62" s="25" t="str">
        <f>IF(Agregasi[[#This Row],[Akun Terkait]]="","",IF(VLOOKUP(Agregasi[[#This Row],[Akun Terkait]],TabelCOA[],3,FALSE)=0,"",VLOOKUP(Agregasi[[#This Row],[Akun Terkait]],TabelCOA[],3,FALSE)))</f>
        <v/>
      </c>
      <c r="U62" s="25" t="str">
        <f>IF(Agregasi[[#This Row],[Akun Terkait]]="","",IF(VLOOKUP(Agregasi[[#This Row],[Akun Terkait]],TabelCOA[],4,FALSE)=0,"",VLOOKUP(Agregasi[[#This Row],[Akun Terkait]],TabelCOA[],4,FALSE)))</f>
        <v/>
      </c>
      <c r="V62" s="25" t="str">
        <f>IF(Agregasi[[#This Row],[Akun Terkait]]="","",IF(VLOOKUP(Agregasi[[#This Row],[Akun Terkait]],TabelCOA[],5,FALSE)=0,"",VLOOKUP(Agregasi[[#This Row],[Akun Terkait]],TabelCOA[],5,FALSE)))</f>
        <v/>
      </c>
      <c r="W62" s="25" t="str">
        <f>IF(Agregasi[[#This Row],[Akun Terkait]]="","",IF(VLOOKUP(Agregasi[[#This Row],[Akun Terkait]],TabelCOA[],6,FALSE)=0,"",VLOOKUP(Agregasi[[#This Row],[Akun Terkait]],TabelCOA[],6,FALSE)))</f>
        <v/>
      </c>
      <c r="X62" s="25" t="str">
        <f>IF(Agregasi[[#This Row],[Akun Terkait]]="","",IF(VLOOKUP(Agregasi[[#This Row],[Akun Terkait]],TabelCOA[],7,FALSE)=0,"",VLOOKUP(Agregasi[[#This Row],[Akun Terkait]],TabelCOA[],7,FALSE)))</f>
        <v/>
      </c>
      <c r="Y62" s="25" t="str">
        <f>IF(Agregasi[[#This Row],[Akun Terkait]]="","",IF(VLOOKUP(Agregasi[[#This Row],[Akun Terkait]],TabelCOA[],8,FALSE)=0,"",VLOOKUP(Agregasi[[#This Row],[Akun Terkait]],TabelCOA[],8,FALSE)))</f>
        <v/>
      </c>
      <c r="Z62" s="18" t="str">
        <f>IF(Agregasi[[#This Row],[Akun Terkait]]="","",IF(VLOOKUP(Agregasi[[#This Row],[Akun Terkait]],TabelCOA[],10,FALSE)=0,0,VLOOKUP(Agregasi[[#This Row],[Akun Terkait]],TabelCOA[],10,FALSE)))</f>
        <v/>
      </c>
    </row>
    <row r="63" spans="1:26" x14ac:dyDescent="0.4">
      <c r="A63" s="1">
        <v>44957</v>
      </c>
      <c r="B63" t="s">
        <v>386</v>
      </c>
      <c r="F63" s="25"/>
      <c r="H63" s="2"/>
      <c r="I63" s="2" t="s">
        <v>321</v>
      </c>
      <c r="J63" s="2"/>
      <c r="K63" s="2"/>
      <c r="L63" s="2">
        <v>0</v>
      </c>
      <c r="M63" s="24">
        <v>2023</v>
      </c>
      <c r="N63" s="24">
        <v>1</v>
      </c>
      <c r="O63" s="24">
        <v>1</v>
      </c>
      <c r="P63" s="24">
        <v>5</v>
      </c>
      <c r="Q63" s="24">
        <v>5</v>
      </c>
      <c r="R63" s="24">
        <v>31</v>
      </c>
      <c r="S63" s="25" t="s">
        <v>284</v>
      </c>
      <c r="T63" s="25" t="str">
        <f>IF(Agregasi[[#This Row],[Akun Terkait]]="","",IF(VLOOKUP(Agregasi[[#This Row],[Akun Terkait]],TabelCOA[],3,FALSE)=0,"",VLOOKUP(Agregasi[[#This Row],[Akun Terkait]],TabelCOA[],3,FALSE)))</f>
        <v/>
      </c>
      <c r="U63" s="25" t="str">
        <f>IF(Agregasi[[#This Row],[Akun Terkait]]="","",IF(VLOOKUP(Agregasi[[#This Row],[Akun Terkait]],TabelCOA[],4,FALSE)=0,"",VLOOKUP(Agregasi[[#This Row],[Akun Terkait]],TabelCOA[],4,FALSE)))</f>
        <v/>
      </c>
      <c r="V63" s="25" t="str">
        <f>IF(Agregasi[[#This Row],[Akun Terkait]]="","",IF(VLOOKUP(Agregasi[[#This Row],[Akun Terkait]],TabelCOA[],5,FALSE)=0,"",VLOOKUP(Agregasi[[#This Row],[Akun Terkait]],TabelCOA[],5,FALSE)))</f>
        <v/>
      </c>
      <c r="W63" s="25" t="str">
        <f>IF(Agregasi[[#This Row],[Akun Terkait]]="","",IF(VLOOKUP(Agregasi[[#This Row],[Akun Terkait]],TabelCOA[],6,FALSE)=0,"",VLOOKUP(Agregasi[[#This Row],[Akun Terkait]],TabelCOA[],6,FALSE)))</f>
        <v/>
      </c>
      <c r="X63" s="25" t="str">
        <f>IF(Agregasi[[#This Row],[Akun Terkait]]="","",IF(VLOOKUP(Agregasi[[#This Row],[Akun Terkait]],TabelCOA[],7,FALSE)=0,"",VLOOKUP(Agregasi[[#This Row],[Akun Terkait]],TabelCOA[],7,FALSE)))</f>
        <v/>
      </c>
      <c r="Y63" s="25" t="str">
        <f>IF(Agregasi[[#This Row],[Akun Terkait]]="","",IF(VLOOKUP(Agregasi[[#This Row],[Akun Terkait]],TabelCOA[],8,FALSE)=0,"",VLOOKUP(Agregasi[[#This Row],[Akun Terkait]],TabelCOA[],8,FALSE)))</f>
        <v/>
      </c>
      <c r="Z63" s="18" t="str">
        <f>IF(Agregasi[[#This Row],[Akun Terkait]]="","",IF(VLOOKUP(Agregasi[[#This Row],[Akun Terkait]],TabelCOA[],10,FALSE)=0,0,VLOOKUP(Agregasi[[#This Row],[Akun Terkait]],TabelCOA[],10,FALSE)))</f>
        <v/>
      </c>
    </row>
    <row r="64" spans="1:26" x14ac:dyDescent="0.4">
      <c r="A64" s="1">
        <v>44957</v>
      </c>
      <c r="B64" t="s">
        <v>105</v>
      </c>
      <c r="F64" s="25"/>
      <c r="H64" s="2"/>
      <c r="I64" s="2" t="s">
        <v>321</v>
      </c>
      <c r="J64" s="2"/>
      <c r="K64" s="2"/>
      <c r="L64" s="2">
        <v>0</v>
      </c>
      <c r="M64" s="24">
        <v>2023</v>
      </c>
      <c r="N64" s="24">
        <v>1</v>
      </c>
      <c r="O64" s="24">
        <v>1</v>
      </c>
      <c r="P64" s="24">
        <v>5</v>
      </c>
      <c r="Q64" s="24">
        <v>5</v>
      </c>
      <c r="R64" s="24">
        <v>31</v>
      </c>
      <c r="S64" s="25" t="s">
        <v>284</v>
      </c>
      <c r="T64" s="25" t="str">
        <f>IF(Agregasi[[#This Row],[Akun Terkait]]="","",IF(VLOOKUP(Agregasi[[#This Row],[Akun Terkait]],TabelCOA[],3,FALSE)=0,"",VLOOKUP(Agregasi[[#This Row],[Akun Terkait]],TabelCOA[],3,FALSE)))</f>
        <v/>
      </c>
      <c r="U64" s="25" t="str">
        <f>IF(Agregasi[[#This Row],[Akun Terkait]]="","",IF(VLOOKUP(Agregasi[[#This Row],[Akun Terkait]],TabelCOA[],4,FALSE)=0,"",VLOOKUP(Agregasi[[#This Row],[Akun Terkait]],TabelCOA[],4,FALSE)))</f>
        <v/>
      </c>
      <c r="V64" s="25" t="str">
        <f>IF(Agregasi[[#This Row],[Akun Terkait]]="","",IF(VLOOKUP(Agregasi[[#This Row],[Akun Terkait]],TabelCOA[],5,FALSE)=0,"",VLOOKUP(Agregasi[[#This Row],[Akun Terkait]],TabelCOA[],5,FALSE)))</f>
        <v/>
      </c>
      <c r="W64" s="25" t="str">
        <f>IF(Agregasi[[#This Row],[Akun Terkait]]="","",IF(VLOOKUP(Agregasi[[#This Row],[Akun Terkait]],TabelCOA[],6,FALSE)=0,"",VLOOKUP(Agregasi[[#This Row],[Akun Terkait]],TabelCOA[],6,FALSE)))</f>
        <v/>
      </c>
      <c r="X64" s="25" t="str">
        <f>IF(Agregasi[[#This Row],[Akun Terkait]]="","",IF(VLOOKUP(Agregasi[[#This Row],[Akun Terkait]],TabelCOA[],7,FALSE)=0,"",VLOOKUP(Agregasi[[#This Row],[Akun Terkait]],TabelCOA[],7,FALSE)))</f>
        <v/>
      </c>
      <c r="Y64" s="25" t="str">
        <f>IF(Agregasi[[#This Row],[Akun Terkait]]="","",IF(VLOOKUP(Agregasi[[#This Row],[Akun Terkait]],TabelCOA[],8,FALSE)=0,"",VLOOKUP(Agregasi[[#This Row],[Akun Terkait]],TabelCOA[],8,FALSE)))</f>
        <v/>
      </c>
      <c r="Z64" s="18" t="str">
        <f>IF(Agregasi[[#This Row],[Akun Terkait]]="","",IF(VLOOKUP(Agregasi[[#This Row],[Akun Terkait]],TabelCOA[],10,FALSE)=0,0,VLOOKUP(Agregasi[[#This Row],[Akun Terkait]],TabelCOA[],10,FALSE)))</f>
        <v/>
      </c>
    </row>
    <row r="65" spans="1:26" x14ac:dyDescent="0.4">
      <c r="A65" s="1">
        <v>44957</v>
      </c>
      <c r="B65" t="s">
        <v>188</v>
      </c>
      <c r="F65" s="25"/>
      <c r="H65" s="2"/>
      <c r="I65" s="2" t="s">
        <v>321</v>
      </c>
      <c r="J65" s="2"/>
      <c r="K65" s="2"/>
      <c r="L65" s="2">
        <v>50000</v>
      </c>
      <c r="M65" s="24">
        <v>2023</v>
      </c>
      <c r="N65" s="24">
        <v>1</v>
      </c>
      <c r="O65" s="24">
        <v>1</v>
      </c>
      <c r="P65" s="24">
        <v>5</v>
      </c>
      <c r="Q65" s="24">
        <v>5</v>
      </c>
      <c r="R65" s="24">
        <v>31</v>
      </c>
      <c r="S65" s="25" t="s">
        <v>284</v>
      </c>
      <c r="T65" s="25" t="str">
        <f>IF(Agregasi[[#This Row],[Akun Terkait]]="","",IF(VLOOKUP(Agregasi[[#This Row],[Akun Terkait]],TabelCOA[],3,FALSE)=0,"",VLOOKUP(Agregasi[[#This Row],[Akun Terkait]],TabelCOA[],3,FALSE)))</f>
        <v/>
      </c>
      <c r="U65" s="25" t="str">
        <f>IF(Agregasi[[#This Row],[Akun Terkait]]="","",IF(VLOOKUP(Agregasi[[#This Row],[Akun Terkait]],TabelCOA[],4,FALSE)=0,"",VLOOKUP(Agregasi[[#This Row],[Akun Terkait]],TabelCOA[],4,FALSE)))</f>
        <v/>
      </c>
      <c r="V65" s="25" t="str">
        <f>IF(Agregasi[[#This Row],[Akun Terkait]]="","",IF(VLOOKUP(Agregasi[[#This Row],[Akun Terkait]],TabelCOA[],5,FALSE)=0,"",VLOOKUP(Agregasi[[#This Row],[Akun Terkait]],TabelCOA[],5,FALSE)))</f>
        <v/>
      </c>
      <c r="W65" s="25" t="str">
        <f>IF(Agregasi[[#This Row],[Akun Terkait]]="","",IF(VLOOKUP(Agregasi[[#This Row],[Akun Terkait]],TabelCOA[],6,FALSE)=0,"",VLOOKUP(Agregasi[[#This Row],[Akun Terkait]],TabelCOA[],6,FALSE)))</f>
        <v/>
      </c>
      <c r="X65" s="25" t="str">
        <f>IF(Agregasi[[#This Row],[Akun Terkait]]="","",IF(VLOOKUP(Agregasi[[#This Row],[Akun Terkait]],TabelCOA[],7,FALSE)=0,"",VLOOKUP(Agregasi[[#This Row],[Akun Terkait]],TabelCOA[],7,FALSE)))</f>
        <v/>
      </c>
      <c r="Y65" s="25" t="str">
        <f>IF(Agregasi[[#This Row],[Akun Terkait]]="","",IF(VLOOKUP(Agregasi[[#This Row],[Akun Terkait]],TabelCOA[],8,FALSE)=0,"",VLOOKUP(Agregasi[[#This Row],[Akun Terkait]],TabelCOA[],8,FALSE)))</f>
        <v/>
      </c>
      <c r="Z65" s="18" t="str">
        <f>IF(Agregasi[[#This Row],[Akun Terkait]]="","",IF(VLOOKUP(Agregasi[[#This Row],[Akun Terkait]],TabelCOA[],10,FALSE)=0,0,VLOOKUP(Agregasi[[#This Row],[Akun Terkait]],TabelCOA[],10,FALSE)))</f>
        <v/>
      </c>
    </row>
    <row r="66" spans="1:26" x14ac:dyDescent="0.4">
      <c r="A66" s="1">
        <v>44957</v>
      </c>
      <c r="B66" t="s">
        <v>232</v>
      </c>
      <c r="F66" s="25"/>
      <c r="H66" s="2"/>
      <c r="I66" s="2" t="s">
        <v>321</v>
      </c>
      <c r="J66" s="2"/>
      <c r="K66" s="2"/>
      <c r="L66" s="2">
        <v>400000</v>
      </c>
      <c r="M66" s="24">
        <v>2023</v>
      </c>
      <c r="N66" s="24">
        <v>1</v>
      </c>
      <c r="O66" s="24">
        <v>1</v>
      </c>
      <c r="P66" s="24">
        <v>5</v>
      </c>
      <c r="Q66" s="24">
        <v>5</v>
      </c>
      <c r="R66" s="24">
        <v>31</v>
      </c>
      <c r="S66" s="25" t="s">
        <v>284</v>
      </c>
      <c r="T66" s="25" t="str">
        <f>IF(Agregasi[[#This Row],[Akun Terkait]]="","",IF(VLOOKUP(Agregasi[[#This Row],[Akun Terkait]],TabelCOA[],3,FALSE)=0,"",VLOOKUP(Agregasi[[#This Row],[Akun Terkait]],TabelCOA[],3,FALSE)))</f>
        <v/>
      </c>
      <c r="U66" s="25" t="str">
        <f>IF(Agregasi[[#This Row],[Akun Terkait]]="","",IF(VLOOKUP(Agregasi[[#This Row],[Akun Terkait]],TabelCOA[],4,FALSE)=0,"",VLOOKUP(Agregasi[[#This Row],[Akun Terkait]],TabelCOA[],4,FALSE)))</f>
        <v/>
      </c>
      <c r="V66" s="25" t="str">
        <f>IF(Agregasi[[#This Row],[Akun Terkait]]="","",IF(VLOOKUP(Agregasi[[#This Row],[Akun Terkait]],TabelCOA[],5,FALSE)=0,"",VLOOKUP(Agregasi[[#This Row],[Akun Terkait]],TabelCOA[],5,FALSE)))</f>
        <v/>
      </c>
      <c r="W66" s="25" t="str">
        <f>IF(Agregasi[[#This Row],[Akun Terkait]]="","",IF(VLOOKUP(Agregasi[[#This Row],[Akun Terkait]],TabelCOA[],6,FALSE)=0,"",VLOOKUP(Agregasi[[#This Row],[Akun Terkait]],TabelCOA[],6,FALSE)))</f>
        <v/>
      </c>
      <c r="X66" s="25" t="str">
        <f>IF(Agregasi[[#This Row],[Akun Terkait]]="","",IF(VLOOKUP(Agregasi[[#This Row],[Akun Terkait]],TabelCOA[],7,FALSE)=0,"",VLOOKUP(Agregasi[[#This Row],[Akun Terkait]],TabelCOA[],7,FALSE)))</f>
        <v/>
      </c>
      <c r="Y66" s="25" t="str">
        <f>IF(Agregasi[[#This Row],[Akun Terkait]]="","",IF(VLOOKUP(Agregasi[[#This Row],[Akun Terkait]],TabelCOA[],8,FALSE)=0,"",VLOOKUP(Agregasi[[#This Row],[Akun Terkait]],TabelCOA[],8,FALSE)))</f>
        <v/>
      </c>
      <c r="Z66" s="18" t="str">
        <f>IF(Agregasi[[#This Row],[Akun Terkait]]="","",IF(VLOOKUP(Agregasi[[#This Row],[Akun Terkait]],TabelCOA[],10,FALSE)=0,0,VLOOKUP(Agregasi[[#This Row],[Akun Terkait]],TabelCOA[],10,FALSE)))</f>
        <v/>
      </c>
    </row>
    <row r="67" spans="1:26" x14ac:dyDescent="0.4">
      <c r="A67" s="1">
        <v>44957</v>
      </c>
      <c r="B67" t="s">
        <v>238</v>
      </c>
      <c r="F67" s="25"/>
      <c r="H67" s="2"/>
      <c r="I67" s="2" t="s">
        <v>321</v>
      </c>
      <c r="J67" s="2"/>
      <c r="K67" s="2"/>
      <c r="L67" s="2">
        <v>-125000</v>
      </c>
      <c r="M67" s="24">
        <v>2023</v>
      </c>
      <c r="N67" s="24">
        <v>1</v>
      </c>
      <c r="O67" s="24">
        <v>1</v>
      </c>
      <c r="P67" s="24">
        <v>5</v>
      </c>
      <c r="Q67" s="24">
        <v>5</v>
      </c>
      <c r="R67" s="24">
        <v>31</v>
      </c>
      <c r="S67" s="25" t="s">
        <v>284</v>
      </c>
      <c r="T67" s="25" t="str">
        <f>IF(Agregasi[[#This Row],[Akun Terkait]]="","",IF(VLOOKUP(Agregasi[[#This Row],[Akun Terkait]],TabelCOA[],3,FALSE)=0,"",VLOOKUP(Agregasi[[#This Row],[Akun Terkait]],TabelCOA[],3,FALSE)))</f>
        <v/>
      </c>
      <c r="U67" s="25" t="str">
        <f>IF(Agregasi[[#This Row],[Akun Terkait]]="","",IF(VLOOKUP(Agregasi[[#This Row],[Akun Terkait]],TabelCOA[],4,FALSE)=0,"",VLOOKUP(Agregasi[[#This Row],[Akun Terkait]],TabelCOA[],4,FALSE)))</f>
        <v/>
      </c>
      <c r="V67" s="25" t="str">
        <f>IF(Agregasi[[#This Row],[Akun Terkait]]="","",IF(VLOOKUP(Agregasi[[#This Row],[Akun Terkait]],TabelCOA[],5,FALSE)=0,"",VLOOKUP(Agregasi[[#This Row],[Akun Terkait]],TabelCOA[],5,FALSE)))</f>
        <v/>
      </c>
      <c r="W67" s="25" t="str">
        <f>IF(Agregasi[[#This Row],[Akun Terkait]]="","",IF(VLOOKUP(Agregasi[[#This Row],[Akun Terkait]],TabelCOA[],6,FALSE)=0,"",VLOOKUP(Agregasi[[#This Row],[Akun Terkait]],TabelCOA[],6,FALSE)))</f>
        <v/>
      </c>
      <c r="X67" s="25" t="str">
        <f>IF(Agregasi[[#This Row],[Akun Terkait]]="","",IF(VLOOKUP(Agregasi[[#This Row],[Akun Terkait]],TabelCOA[],7,FALSE)=0,"",VLOOKUP(Agregasi[[#This Row],[Akun Terkait]],TabelCOA[],7,FALSE)))</f>
        <v/>
      </c>
      <c r="Y67" s="25" t="str">
        <f>IF(Agregasi[[#This Row],[Akun Terkait]]="","",IF(VLOOKUP(Agregasi[[#This Row],[Akun Terkait]],TabelCOA[],8,FALSE)=0,"",VLOOKUP(Agregasi[[#This Row],[Akun Terkait]],TabelCOA[],8,FALSE)))</f>
        <v/>
      </c>
      <c r="Z67" s="18" t="str">
        <f>IF(Agregasi[[#This Row],[Akun Terkait]]="","",IF(VLOOKUP(Agregasi[[#This Row],[Akun Terkait]],TabelCOA[],10,FALSE)=0,0,VLOOKUP(Agregasi[[#This Row],[Akun Terkait]],TabelCOA[],10,FALSE)))</f>
        <v/>
      </c>
    </row>
    <row r="68" spans="1:26" x14ac:dyDescent="0.4">
      <c r="A68" s="1">
        <v>44957</v>
      </c>
      <c r="B68" t="s">
        <v>103</v>
      </c>
      <c r="F68" s="25"/>
      <c r="H68" s="2"/>
      <c r="I68" s="2" t="s">
        <v>321</v>
      </c>
      <c r="J68" s="2"/>
      <c r="K68" s="2"/>
      <c r="L68" s="2">
        <v>0</v>
      </c>
      <c r="M68" s="24">
        <v>2023</v>
      </c>
      <c r="N68" s="24">
        <v>1</v>
      </c>
      <c r="O68" s="24">
        <v>1</v>
      </c>
      <c r="P68" s="24">
        <v>5</v>
      </c>
      <c r="Q68" s="24">
        <v>5</v>
      </c>
      <c r="R68" s="24">
        <v>31</v>
      </c>
      <c r="S68" s="25" t="s">
        <v>284</v>
      </c>
      <c r="T68" s="25" t="str">
        <f>IF(Agregasi[[#This Row],[Akun Terkait]]="","",IF(VLOOKUP(Agregasi[[#This Row],[Akun Terkait]],TabelCOA[],3,FALSE)=0,"",VLOOKUP(Agregasi[[#This Row],[Akun Terkait]],TabelCOA[],3,FALSE)))</f>
        <v/>
      </c>
      <c r="U68" s="25" t="str">
        <f>IF(Agregasi[[#This Row],[Akun Terkait]]="","",IF(VLOOKUP(Agregasi[[#This Row],[Akun Terkait]],TabelCOA[],4,FALSE)=0,"",VLOOKUP(Agregasi[[#This Row],[Akun Terkait]],TabelCOA[],4,FALSE)))</f>
        <v/>
      </c>
      <c r="V68" s="25" t="str">
        <f>IF(Agregasi[[#This Row],[Akun Terkait]]="","",IF(VLOOKUP(Agregasi[[#This Row],[Akun Terkait]],TabelCOA[],5,FALSE)=0,"",VLOOKUP(Agregasi[[#This Row],[Akun Terkait]],TabelCOA[],5,FALSE)))</f>
        <v/>
      </c>
      <c r="W68" s="25" t="str">
        <f>IF(Agregasi[[#This Row],[Akun Terkait]]="","",IF(VLOOKUP(Agregasi[[#This Row],[Akun Terkait]],TabelCOA[],6,FALSE)=0,"",VLOOKUP(Agregasi[[#This Row],[Akun Terkait]],TabelCOA[],6,FALSE)))</f>
        <v/>
      </c>
      <c r="X68" s="25" t="str">
        <f>IF(Agregasi[[#This Row],[Akun Terkait]]="","",IF(VLOOKUP(Agregasi[[#This Row],[Akun Terkait]],TabelCOA[],7,FALSE)=0,"",VLOOKUP(Agregasi[[#This Row],[Akun Terkait]],TabelCOA[],7,FALSE)))</f>
        <v/>
      </c>
      <c r="Y68" s="25" t="str">
        <f>IF(Agregasi[[#This Row],[Akun Terkait]]="","",IF(VLOOKUP(Agregasi[[#This Row],[Akun Terkait]],TabelCOA[],8,FALSE)=0,"",VLOOKUP(Agregasi[[#This Row],[Akun Terkait]],TabelCOA[],8,FALSE)))</f>
        <v/>
      </c>
      <c r="Z68" s="18" t="str">
        <f>IF(Agregasi[[#This Row],[Akun Terkait]]="","",IF(VLOOKUP(Agregasi[[#This Row],[Akun Terkait]],TabelCOA[],10,FALSE)=0,0,VLOOKUP(Agregasi[[#This Row],[Akun Terkait]],TabelCOA[],10,FALSE)))</f>
        <v/>
      </c>
    </row>
    <row r="69" spans="1:26" x14ac:dyDescent="0.4">
      <c r="A69" s="1">
        <v>44957</v>
      </c>
      <c r="B69" t="s">
        <v>106</v>
      </c>
      <c r="F69" s="25"/>
      <c r="H69" s="2"/>
      <c r="I69" s="2" t="s">
        <v>321</v>
      </c>
      <c r="J69" s="2"/>
      <c r="K69" s="2"/>
      <c r="L69" s="2">
        <v>0</v>
      </c>
      <c r="M69" s="24">
        <v>2023</v>
      </c>
      <c r="N69" s="24">
        <v>1</v>
      </c>
      <c r="O69" s="24">
        <v>1</v>
      </c>
      <c r="P69" s="24">
        <v>5</v>
      </c>
      <c r="Q69" s="24">
        <v>5</v>
      </c>
      <c r="R69" s="24">
        <v>31</v>
      </c>
      <c r="S69" s="25" t="s">
        <v>284</v>
      </c>
      <c r="T69" s="25" t="str">
        <f>IF(Agregasi[[#This Row],[Akun Terkait]]="","",IF(VLOOKUP(Agregasi[[#This Row],[Akun Terkait]],TabelCOA[],3,FALSE)=0,"",VLOOKUP(Agregasi[[#This Row],[Akun Terkait]],TabelCOA[],3,FALSE)))</f>
        <v/>
      </c>
      <c r="U69" s="25" t="str">
        <f>IF(Agregasi[[#This Row],[Akun Terkait]]="","",IF(VLOOKUP(Agregasi[[#This Row],[Akun Terkait]],TabelCOA[],4,FALSE)=0,"",VLOOKUP(Agregasi[[#This Row],[Akun Terkait]],TabelCOA[],4,FALSE)))</f>
        <v/>
      </c>
      <c r="V69" s="25" t="str">
        <f>IF(Agregasi[[#This Row],[Akun Terkait]]="","",IF(VLOOKUP(Agregasi[[#This Row],[Akun Terkait]],TabelCOA[],5,FALSE)=0,"",VLOOKUP(Agregasi[[#This Row],[Akun Terkait]],TabelCOA[],5,FALSE)))</f>
        <v/>
      </c>
      <c r="W69" s="25" t="str">
        <f>IF(Agregasi[[#This Row],[Akun Terkait]]="","",IF(VLOOKUP(Agregasi[[#This Row],[Akun Terkait]],TabelCOA[],6,FALSE)=0,"",VLOOKUP(Agregasi[[#This Row],[Akun Terkait]],TabelCOA[],6,FALSE)))</f>
        <v/>
      </c>
      <c r="X69" s="25" t="str">
        <f>IF(Agregasi[[#This Row],[Akun Terkait]]="","",IF(VLOOKUP(Agregasi[[#This Row],[Akun Terkait]],TabelCOA[],7,FALSE)=0,"",VLOOKUP(Agregasi[[#This Row],[Akun Terkait]],TabelCOA[],7,FALSE)))</f>
        <v/>
      </c>
      <c r="Y69" s="25" t="str">
        <f>IF(Agregasi[[#This Row],[Akun Terkait]]="","",IF(VLOOKUP(Agregasi[[#This Row],[Akun Terkait]],TabelCOA[],8,FALSE)=0,"",VLOOKUP(Agregasi[[#This Row],[Akun Terkait]],TabelCOA[],8,FALSE)))</f>
        <v/>
      </c>
      <c r="Z69" s="18" t="str">
        <f>IF(Agregasi[[#This Row],[Akun Terkait]]="","",IF(VLOOKUP(Agregasi[[#This Row],[Akun Terkait]],TabelCOA[],10,FALSE)=0,0,VLOOKUP(Agregasi[[#This Row],[Akun Terkait]],TabelCOA[],10,FALSE)))</f>
        <v/>
      </c>
    </row>
    <row r="70" spans="1:26" x14ac:dyDescent="0.4">
      <c r="A70" s="1">
        <v>44957</v>
      </c>
      <c r="B70" t="s">
        <v>102</v>
      </c>
      <c r="F70" s="25"/>
      <c r="H70" s="2"/>
      <c r="I70" s="2" t="s">
        <v>321</v>
      </c>
      <c r="J70" s="2"/>
      <c r="K70" s="2"/>
      <c r="L70" s="2">
        <v>0</v>
      </c>
      <c r="M70" s="24">
        <v>2023</v>
      </c>
      <c r="N70" s="24">
        <v>1</v>
      </c>
      <c r="O70" s="24">
        <v>1</v>
      </c>
      <c r="P70" s="24">
        <v>5</v>
      </c>
      <c r="Q70" s="24">
        <v>5</v>
      </c>
      <c r="R70" s="24">
        <v>31</v>
      </c>
      <c r="S70" s="25" t="s">
        <v>284</v>
      </c>
      <c r="T70" s="25" t="str">
        <f>IF(Agregasi[[#This Row],[Akun Terkait]]="","",IF(VLOOKUP(Agregasi[[#This Row],[Akun Terkait]],TabelCOA[],3,FALSE)=0,"",VLOOKUP(Agregasi[[#This Row],[Akun Terkait]],TabelCOA[],3,FALSE)))</f>
        <v/>
      </c>
      <c r="U70" s="25" t="str">
        <f>IF(Agregasi[[#This Row],[Akun Terkait]]="","",IF(VLOOKUP(Agregasi[[#This Row],[Akun Terkait]],TabelCOA[],4,FALSE)=0,"",VLOOKUP(Agregasi[[#This Row],[Akun Terkait]],TabelCOA[],4,FALSE)))</f>
        <v/>
      </c>
      <c r="V70" s="25" t="str">
        <f>IF(Agregasi[[#This Row],[Akun Terkait]]="","",IF(VLOOKUP(Agregasi[[#This Row],[Akun Terkait]],TabelCOA[],5,FALSE)=0,"",VLOOKUP(Agregasi[[#This Row],[Akun Terkait]],TabelCOA[],5,FALSE)))</f>
        <v/>
      </c>
      <c r="W70" s="25" t="str">
        <f>IF(Agregasi[[#This Row],[Akun Terkait]]="","",IF(VLOOKUP(Agregasi[[#This Row],[Akun Terkait]],TabelCOA[],6,FALSE)=0,"",VLOOKUP(Agregasi[[#This Row],[Akun Terkait]],TabelCOA[],6,FALSE)))</f>
        <v/>
      </c>
      <c r="X70" s="25" t="str">
        <f>IF(Agregasi[[#This Row],[Akun Terkait]]="","",IF(VLOOKUP(Agregasi[[#This Row],[Akun Terkait]],TabelCOA[],7,FALSE)=0,"",VLOOKUP(Agregasi[[#This Row],[Akun Terkait]],TabelCOA[],7,FALSE)))</f>
        <v/>
      </c>
      <c r="Y70" s="25" t="str">
        <f>IF(Agregasi[[#This Row],[Akun Terkait]]="","",IF(VLOOKUP(Agregasi[[#This Row],[Akun Terkait]],TabelCOA[],8,FALSE)=0,"",VLOOKUP(Agregasi[[#This Row],[Akun Terkait]],TabelCOA[],8,FALSE)))</f>
        <v/>
      </c>
      <c r="Z70" s="18" t="str">
        <f>IF(Agregasi[[#This Row],[Akun Terkait]]="","",IF(VLOOKUP(Agregasi[[#This Row],[Akun Terkait]],TabelCOA[],10,FALSE)=0,0,VLOOKUP(Agregasi[[#This Row],[Akun Terkait]],TabelCOA[],10,FALSE)))</f>
        <v/>
      </c>
    </row>
    <row r="71" spans="1:26" x14ac:dyDescent="0.4">
      <c r="A71" s="1">
        <v>44957</v>
      </c>
      <c r="B71" t="s">
        <v>223</v>
      </c>
      <c r="C71" t="s">
        <v>292</v>
      </c>
      <c r="D71" t="s">
        <v>264</v>
      </c>
      <c r="E71" t="s">
        <v>7</v>
      </c>
      <c r="F71" s="25" t="s">
        <v>26</v>
      </c>
      <c r="G71" t="s">
        <v>9</v>
      </c>
      <c r="H71" s="2">
        <v>300000</v>
      </c>
      <c r="I71" s="2"/>
      <c r="J71" s="2"/>
      <c r="K71" s="2">
        <v>300000</v>
      </c>
      <c r="L71" s="2">
        <v>1746500</v>
      </c>
      <c r="M71" s="24">
        <v>2023</v>
      </c>
      <c r="N71" s="24">
        <v>1</v>
      </c>
      <c r="O71" s="24">
        <v>1</v>
      </c>
      <c r="P71" s="24">
        <v>5</v>
      </c>
      <c r="Q71" s="24">
        <v>5</v>
      </c>
      <c r="R71" s="24">
        <v>31</v>
      </c>
      <c r="S71" s="25" t="s">
        <v>284</v>
      </c>
      <c r="T71" s="25" t="str">
        <f>IF(Agregasi[[#This Row],[Akun Terkait]]="","",IF(VLOOKUP(Agregasi[[#This Row],[Akun Terkait]],TabelCOA[],3,FALSE)=0,"",VLOOKUP(Agregasi[[#This Row],[Akun Terkait]],TabelCOA[],3,FALSE)))</f>
        <v>Pendapatan</v>
      </c>
      <c r="U71" s="25" t="str">
        <f>IF(Agregasi[[#This Row],[Akun Terkait]]="","",IF(VLOOKUP(Agregasi[[#This Row],[Akun Terkait]],TabelCOA[],4,FALSE)=0,"",VLOOKUP(Agregasi[[#This Row],[Akun Terkait]],TabelCOA[],4,FALSE)))</f>
        <v>Pendapatan Tetap</v>
      </c>
      <c r="V71" s="25" t="str">
        <f>IF(Agregasi[[#This Row],[Akun Terkait]]="","",IF(VLOOKUP(Agregasi[[#This Row],[Akun Terkait]],TabelCOA[],5,FALSE)=0,"",VLOOKUP(Agregasi[[#This Row],[Akun Terkait]],TabelCOA[],5,FALSE)))</f>
        <v>Gaji</v>
      </c>
      <c r="W71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71" s="25" t="str">
        <f>IF(Agregasi[[#This Row],[Akun Terkait]]="","",IF(VLOOKUP(Agregasi[[#This Row],[Akun Terkait]],TabelCOA[],7,FALSE)=0,"",VLOOKUP(Agregasi[[#This Row],[Akun Terkait]],TabelCOA[],7,FALSE)))</f>
        <v/>
      </c>
      <c r="Y71" s="25" t="str">
        <f>IF(Agregasi[[#This Row],[Akun Terkait]]="","",IF(VLOOKUP(Agregasi[[#This Row],[Akun Terkait]],TabelCOA[],8,FALSE)=0,"",VLOOKUP(Agregasi[[#This Row],[Akun Terkait]],TabelCOA[],8,FALSE)))</f>
        <v/>
      </c>
      <c r="Z71" s="18">
        <f>IF(Agregasi[[#This Row],[Akun Terkait]]="","",IF(VLOOKUP(Agregasi[[#This Row],[Akun Terkait]],TabelCOA[],10,FALSE)=0,0,VLOOKUP(Agregasi[[#This Row],[Akun Terkait]],TabelCOA[],10,FALSE)))</f>
        <v>0</v>
      </c>
    </row>
    <row r="72" spans="1:26" x14ac:dyDescent="0.4">
      <c r="A72" s="1">
        <v>44957</v>
      </c>
      <c r="B72" t="s">
        <v>100</v>
      </c>
      <c r="F72" s="25"/>
      <c r="H72" s="2"/>
      <c r="I72" s="2" t="s">
        <v>321</v>
      </c>
      <c r="J72" s="2"/>
      <c r="K72" s="2"/>
      <c r="L72" s="2">
        <v>0</v>
      </c>
      <c r="M72" s="24">
        <v>2023</v>
      </c>
      <c r="N72" s="24">
        <v>1</v>
      </c>
      <c r="O72" s="24">
        <v>1</v>
      </c>
      <c r="P72" s="24">
        <v>5</v>
      </c>
      <c r="Q72" s="24">
        <v>5</v>
      </c>
      <c r="R72" s="24">
        <v>31</v>
      </c>
      <c r="S72" s="25" t="s">
        <v>284</v>
      </c>
      <c r="T72" s="25" t="str">
        <f>IF(Agregasi[[#This Row],[Akun Terkait]]="","",IF(VLOOKUP(Agregasi[[#This Row],[Akun Terkait]],TabelCOA[],3,FALSE)=0,"",VLOOKUP(Agregasi[[#This Row],[Akun Terkait]],TabelCOA[],3,FALSE)))</f>
        <v/>
      </c>
      <c r="U72" s="25" t="str">
        <f>IF(Agregasi[[#This Row],[Akun Terkait]]="","",IF(VLOOKUP(Agregasi[[#This Row],[Akun Terkait]],TabelCOA[],4,FALSE)=0,"",VLOOKUP(Agregasi[[#This Row],[Akun Terkait]],TabelCOA[],4,FALSE)))</f>
        <v/>
      </c>
      <c r="V72" s="25" t="str">
        <f>IF(Agregasi[[#This Row],[Akun Terkait]]="","",IF(VLOOKUP(Agregasi[[#This Row],[Akun Terkait]],TabelCOA[],5,FALSE)=0,"",VLOOKUP(Agregasi[[#This Row],[Akun Terkait]],TabelCOA[],5,FALSE)))</f>
        <v/>
      </c>
      <c r="W72" s="25" t="str">
        <f>IF(Agregasi[[#This Row],[Akun Terkait]]="","",IF(VLOOKUP(Agregasi[[#This Row],[Akun Terkait]],TabelCOA[],6,FALSE)=0,"",VLOOKUP(Agregasi[[#This Row],[Akun Terkait]],TabelCOA[],6,FALSE)))</f>
        <v/>
      </c>
      <c r="X72" s="25" t="str">
        <f>IF(Agregasi[[#This Row],[Akun Terkait]]="","",IF(VLOOKUP(Agregasi[[#This Row],[Akun Terkait]],TabelCOA[],7,FALSE)=0,"",VLOOKUP(Agregasi[[#This Row],[Akun Terkait]],TabelCOA[],7,FALSE)))</f>
        <v/>
      </c>
      <c r="Y72" s="25" t="str">
        <f>IF(Agregasi[[#This Row],[Akun Terkait]]="","",IF(VLOOKUP(Agregasi[[#This Row],[Akun Terkait]],TabelCOA[],8,FALSE)=0,"",VLOOKUP(Agregasi[[#This Row],[Akun Terkait]],TabelCOA[],8,FALSE)))</f>
        <v/>
      </c>
      <c r="Z72" s="18" t="str">
        <f>IF(Agregasi[[#This Row],[Akun Terkait]]="","",IF(VLOOKUP(Agregasi[[#This Row],[Akun Terkait]],TabelCOA[],10,FALSE)=0,0,VLOOKUP(Agregasi[[#This Row],[Akun Terkait]],TabelCOA[],10,FALSE)))</f>
        <v/>
      </c>
    </row>
    <row r="73" spans="1:26" x14ac:dyDescent="0.4">
      <c r="A73" s="1">
        <v>44957</v>
      </c>
      <c r="B73" t="s">
        <v>223</v>
      </c>
      <c r="C73" t="s">
        <v>278</v>
      </c>
      <c r="D73" t="s">
        <v>367</v>
      </c>
      <c r="E73" t="s">
        <v>7</v>
      </c>
      <c r="F73" s="25" t="s">
        <v>27</v>
      </c>
      <c r="G73" t="s">
        <v>9</v>
      </c>
      <c r="H73" s="2">
        <v>400</v>
      </c>
      <c r="I73" s="2"/>
      <c r="J73" s="2"/>
      <c r="K73" s="2">
        <v>400</v>
      </c>
      <c r="L73" s="2">
        <v>1746900</v>
      </c>
      <c r="M73" s="24">
        <v>2023</v>
      </c>
      <c r="N73" s="24">
        <v>1</v>
      </c>
      <c r="O73" s="24">
        <v>1</v>
      </c>
      <c r="P73" s="24">
        <v>5</v>
      </c>
      <c r="Q73" s="24">
        <v>5</v>
      </c>
      <c r="R73" s="24">
        <v>31</v>
      </c>
      <c r="S73" s="25" t="s">
        <v>284</v>
      </c>
      <c r="T73" s="25" t="str">
        <f>IF(Agregasi[[#This Row],[Akun Terkait]]="","",IF(VLOOKUP(Agregasi[[#This Row],[Akun Terkait]],TabelCOA[],3,FALSE)=0,"",VLOOKUP(Agregasi[[#This Row],[Akun Terkait]],TabelCOA[],3,FALSE)))</f>
        <v>Pendapatan</v>
      </c>
      <c r="U73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73" s="25" t="str">
        <f>IF(Agregasi[[#This Row],[Akun Terkait]]="","",IF(VLOOKUP(Agregasi[[#This Row],[Akun Terkait]],TabelCOA[],5,FALSE)=0,"",VLOOKUP(Agregasi[[#This Row],[Akun Terkait]],TabelCOA[],5,FALSE)))</f>
        <v>Pendapatan Bank</v>
      </c>
      <c r="W73" s="25" t="str">
        <f>IF(Agregasi[[#This Row],[Akun Terkait]]="","",IF(VLOOKUP(Agregasi[[#This Row],[Akun Terkait]],TabelCOA[],6,FALSE)=0,"",VLOOKUP(Agregasi[[#This Row],[Akun Terkait]],TabelCOA[],6,FALSE)))</f>
        <v>Bagi Hasil</v>
      </c>
      <c r="X73" s="25" t="str">
        <f>IF(Agregasi[[#This Row],[Akun Terkait]]="","",IF(VLOOKUP(Agregasi[[#This Row],[Akun Terkait]],TabelCOA[],7,FALSE)=0,"",VLOOKUP(Agregasi[[#This Row],[Akun Terkait]],TabelCOA[],7,FALSE)))</f>
        <v/>
      </c>
      <c r="Y73" s="25" t="str">
        <f>IF(Agregasi[[#This Row],[Akun Terkait]]="","",IF(VLOOKUP(Agregasi[[#This Row],[Akun Terkait]],TabelCOA[],8,FALSE)=0,"",VLOOKUP(Agregasi[[#This Row],[Akun Terkait]],TabelCOA[],8,FALSE)))</f>
        <v/>
      </c>
      <c r="Z73" s="18">
        <f>IF(Agregasi[[#This Row],[Akun Terkait]]="","",IF(VLOOKUP(Agregasi[[#This Row],[Akun Terkait]],TabelCOA[],10,FALSE)=0,0,VLOOKUP(Agregasi[[#This Row],[Akun Terkait]],TabelCOA[],10,FALSE)))</f>
        <v>0</v>
      </c>
    </row>
    <row r="74" spans="1:26" x14ac:dyDescent="0.4">
      <c r="A74" s="1">
        <v>44957</v>
      </c>
      <c r="B74" t="s">
        <v>223</v>
      </c>
      <c r="C74" t="s">
        <v>279</v>
      </c>
      <c r="D74" t="s">
        <v>7</v>
      </c>
      <c r="E74" t="s">
        <v>367</v>
      </c>
      <c r="F74" s="25" t="s">
        <v>69</v>
      </c>
      <c r="G74" t="s">
        <v>10</v>
      </c>
      <c r="H74" s="2">
        <v>100</v>
      </c>
      <c r="I74" s="2" t="s">
        <v>321</v>
      </c>
      <c r="J74" s="2"/>
      <c r="K74" s="2">
        <v>-100</v>
      </c>
      <c r="L74" s="2">
        <v>1746800</v>
      </c>
      <c r="M74" s="24">
        <v>2023</v>
      </c>
      <c r="N74" s="24">
        <v>1</v>
      </c>
      <c r="O74" s="24">
        <v>1</v>
      </c>
      <c r="P74" s="24">
        <v>5</v>
      </c>
      <c r="Q74" s="24">
        <v>5</v>
      </c>
      <c r="R74" s="24">
        <v>31</v>
      </c>
      <c r="S74" s="25" t="s">
        <v>284</v>
      </c>
      <c r="T74" s="25" t="str">
        <f>IF(Agregasi[[#This Row],[Akun Terkait]]="","",IF(VLOOKUP(Agregasi[[#This Row],[Akun Terkait]],TabelCOA[],3,FALSE)=0,"",VLOOKUP(Agregasi[[#This Row],[Akun Terkait]],TabelCOA[],3,FALSE)))</f>
        <v>Pengeluaran</v>
      </c>
      <c r="U74" s="25" t="str">
        <f>IF(Agregasi[[#This Row],[Akun Terkait]]="","",IF(VLOOKUP(Agregasi[[#This Row],[Akun Terkait]],TabelCOA[],4,FALSE)=0,"",VLOOKUP(Agregasi[[#This Row],[Akun Terkait]],TabelCOA[],4,FALSE)))</f>
        <v>Bank dan Finansial</v>
      </c>
      <c r="V74" s="25" t="str">
        <f>IF(Agregasi[[#This Row],[Akun Terkait]]="","",IF(VLOOKUP(Agregasi[[#This Row],[Akun Terkait]],TabelCOA[],5,FALSE)=0,"",VLOOKUP(Agregasi[[#This Row],[Akun Terkait]],TabelCOA[],5,FALSE)))</f>
        <v>Biaya Pajak Bank</v>
      </c>
      <c r="W74" s="25" t="str">
        <f>IF(Agregasi[[#This Row],[Akun Terkait]]="","",IF(VLOOKUP(Agregasi[[#This Row],[Akun Terkait]],TabelCOA[],6,FALSE)=0,"",VLOOKUP(Agregasi[[#This Row],[Akun Terkait]],TabelCOA[],6,FALSE)))</f>
        <v/>
      </c>
      <c r="X74" s="25" t="str">
        <f>IF(Agregasi[[#This Row],[Akun Terkait]]="","",IF(VLOOKUP(Agregasi[[#This Row],[Akun Terkait]],TabelCOA[],7,FALSE)=0,"",VLOOKUP(Agregasi[[#This Row],[Akun Terkait]],TabelCOA[],7,FALSE)))</f>
        <v/>
      </c>
      <c r="Y74" s="25" t="str">
        <f>IF(Agregasi[[#This Row],[Akun Terkait]]="","",IF(VLOOKUP(Agregasi[[#This Row],[Akun Terkait]],TabelCOA[],8,FALSE)=0,"",VLOOKUP(Agregasi[[#This Row],[Akun Terkait]],TabelCOA[],8,FALSE)))</f>
        <v/>
      </c>
      <c r="Z74" s="18">
        <f>IF(Agregasi[[#This Row],[Akun Terkait]]="","",IF(VLOOKUP(Agregasi[[#This Row],[Akun Terkait]],TabelCOA[],10,FALSE)=0,0,VLOOKUP(Agregasi[[#This Row],[Akun Terkait]],TabelCOA[],10,FALSE)))</f>
        <v>0</v>
      </c>
    </row>
    <row r="75" spans="1:26" x14ac:dyDescent="0.4">
      <c r="A75" s="1">
        <v>44957</v>
      </c>
      <c r="B75" t="s">
        <v>97</v>
      </c>
      <c r="F75" s="25"/>
      <c r="H75" s="2"/>
      <c r="I75" s="2" t="s">
        <v>321</v>
      </c>
      <c r="J75" s="2"/>
      <c r="K75" s="2"/>
      <c r="L75" s="2">
        <v>0</v>
      </c>
      <c r="M75" s="24">
        <v>2023</v>
      </c>
      <c r="N75" s="24">
        <v>1</v>
      </c>
      <c r="O75" s="24">
        <v>1</v>
      </c>
      <c r="P75" s="24">
        <v>5</v>
      </c>
      <c r="Q75" s="24">
        <v>5</v>
      </c>
      <c r="R75" s="24">
        <v>31</v>
      </c>
      <c r="S75" s="25" t="s">
        <v>284</v>
      </c>
      <c r="T75" s="25" t="str">
        <f>IF(Agregasi[[#This Row],[Akun Terkait]]="","",IF(VLOOKUP(Agregasi[[#This Row],[Akun Terkait]],TabelCOA[],3,FALSE)=0,"",VLOOKUP(Agregasi[[#This Row],[Akun Terkait]],TabelCOA[],3,FALSE)))</f>
        <v/>
      </c>
      <c r="U75" s="25" t="str">
        <f>IF(Agregasi[[#This Row],[Akun Terkait]]="","",IF(VLOOKUP(Agregasi[[#This Row],[Akun Terkait]],TabelCOA[],4,FALSE)=0,"",VLOOKUP(Agregasi[[#This Row],[Akun Terkait]],TabelCOA[],4,FALSE)))</f>
        <v/>
      </c>
      <c r="V75" s="25" t="str">
        <f>IF(Agregasi[[#This Row],[Akun Terkait]]="","",IF(VLOOKUP(Agregasi[[#This Row],[Akun Terkait]],TabelCOA[],5,FALSE)=0,"",VLOOKUP(Agregasi[[#This Row],[Akun Terkait]],TabelCOA[],5,FALSE)))</f>
        <v/>
      </c>
      <c r="W75" s="25" t="str">
        <f>IF(Agregasi[[#This Row],[Akun Terkait]]="","",IF(VLOOKUP(Agregasi[[#This Row],[Akun Terkait]],TabelCOA[],6,FALSE)=0,"",VLOOKUP(Agregasi[[#This Row],[Akun Terkait]],TabelCOA[],6,FALSE)))</f>
        <v/>
      </c>
      <c r="X75" s="25" t="str">
        <f>IF(Agregasi[[#This Row],[Akun Terkait]]="","",IF(VLOOKUP(Agregasi[[#This Row],[Akun Terkait]],TabelCOA[],7,FALSE)=0,"",VLOOKUP(Agregasi[[#This Row],[Akun Terkait]],TabelCOA[],7,FALSE)))</f>
        <v/>
      </c>
      <c r="Y75" s="25" t="str">
        <f>IF(Agregasi[[#This Row],[Akun Terkait]]="","",IF(VLOOKUP(Agregasi[[#This Row],[Akun Terkait]],TabelCOA[],8,FALSE)=0,"",VLOOKUP(Agregasi[[#This Row],[Akun Terkait]],TabelCOA[],8,FALSE)))</f>
        <v/>
      </c>
      <c r="Z75" s="18" t="str">
        <f>IF(Agregasi[[#This Row],[Akun Terkait]]="","",IF(VLOOKUP(Agregasi[[#This Row],[Akun Terkait]],TabelCOA[],10,FALSE)=0,0,VLOOKUP(Agregasi[[#This Row],[Akun Terkait]],TabelCOA[],10,FALSE)))</f>
        <v/>
      </c>
    </row>
    <row r="76" spans="1:26" x14ac:dyDescent="0.4">
      <c r="A76" s="1">
        <v>44957</v>
      </c>
      <c r="B76" t="s">
        <v>104</v>
      </c>
      <c r="F76" s="25"/>
      <c r="H76" s="2"/>
      <c r="I76" s="2" t="s">
        <v>321</v>
      </c>
      <c r="J76" s="2"/>
      <c r="K76" s="2"/>
      <c r="L76" s="2">
        <v>0</v>
      </c>
      <c r="M76" s="24">
        <v>2023</v>
      </c>
      <c r="N76" s="24">
        <v>1</v>
      </c>
      <c r="O76" s="24">
        <v>1</v>
      </c>
      <c r="P76" s="24">
        <v>5</v>
      </c>
      <c r="Q76" s="24">
        <v>5</v>
      </c>
      <c r="R76" s="24">
        <v>31</v>
      </c>
      <c r="S76" s="25" t="s">
        <v>284</v>
      </c>
      <c r="T76" s="25" t="str">
        <f>IF(Agregasi[[#This Row],[Akun Terkait]]="","",IF(VLOOKUP(Agregasi[[#This Row],[Akun Terkait]],TabelCOA[],3,FALSE)=0,"",VLOOKUP(Agregasi[[#This Row],[Akun Terkait]],TabelCOA[],3,FALSE)))</f>
        <v/>
      </c>
      <c r="U76" s="25" t="str">
        <f>IF(Agregasi[[#This Row],[Akun Terkait]]="","",IF(VLOOKUP(Agregasi[[#This Row],[Akun Terkait]],TabelCOA[],4,FALSE)=0,"",VLOOKUP(Agregasi[[#This Row],[Akun Terkait]],TabelCOA[],4,FALSE)))</f>
        <v/>
      </c>
      <c r="V76" s="25" t="str">
        <f>IF(Agregasi[[#This Row],[Akun Terkait]]="","",IF(VLOOKUP(Agregasi[[#This Row],[Akun Terkait]],TabelCOA[],5,FALSE)=0,"",VLOOKUP(Agregasi[[#This Row],[Akun Terkait]],TabelCOA[],5,FALSE)))</f>
        <v/>
      </c>
      <c r="W76" s="25" t="str">
        <f>IF(Agregasi[[#This Row],[Akun Terkait]]="","",IF(VLOOKUP(Agregasi[[#This Row],[Akun Terkait]],TabelCOA[],6,FALSE)=0,"",VLOOKUP(Agregasi[[#This Row],[Akun Terkait]],TabelCOA[],6,FALSE)))</f>
        <v/>
      </c>
      <c r="X76" s="25" t="str">
        <f>IF(Agregasi[[#This Row],[Akun Terkait]]="","",IF(VLOOKUP(Agregasi[[#This Row],[Akun Terkait]],TabelCOA[],7,FALSE)=0,"",VLOOKUP(Agregasi[[#This Row],[Akun Terkait]],TabelCOA[],7,FALSE)))</f>
        <v/>
      </c>
      <c r="Y76" s="25" t="str">
        <f>IF(Agregasi[[#This Row],[Akun Terkait]]="","",IF(VLOOKUP(Agregasi[[#This Row],[Akun Terkait]],TabelCOA[],8,FALSE)=0,"",VLOOKUP(Agregasi[[#This Row],[Akun Terkait]],TabelCOA[],8,FALSE)))</f>
        <v/>
      </c>
      <c r="Z76" s="18" t="str">
        <f>IF(Agregasi[[#This Row],[Akun Terkait]]="","",IF(VLOOKUP(Agregasi[[#This Row],[Akun Terkait]],TabelCOA[],10,FALSE)=0,0,VLOOKUP(Agregasi[[#This Row],[Akun Terkait]],TabelCOA[],10,FALSE)))</f>
        <v/>
      </c>
    </row>
    <row r="77" spans="1:26" x14ac:dyDescent="0.4">
      <c r="A77" s="1">
        <v>44957</v>
      </c>
      <c r="B77" t="s">
        <v>98</v>
      </c>
      <c r="F77" s="25"/>
      <c r="H77" s="2"/>
      <c r="I77" s="2" t="s">
        <v>321</v>
      </c>
      <c r="J77" s="2"/>
      <c r="K77" s="2"/>
      <c r="L77" s="2">
        <v>0</v>
      </c>
      <c r="M77" s="24">
        <v>2023</v>
      </c>
      <c r="N77" s="24">
        <v>1</v>
      </c>
      <c r="O77" s="24">
        <v>1</v>
      </c>
      <c r="P77" s="24">
        <v>5</v>
      </c>
      <c r="Q77" s="24">
        <v>5</v>
      </c>
      <c r="R77" s="24">
        <v>31</v>
      </c>
      <c r="S77" s="25" t="s">
        <v>284</v>
      </c>
      <c r="T77" s="25" t="str">
        <f>IF(Agregasi[[#This Row],[Akun Terkait]]="","",IF(VLOOKUP(Agregasi[[#This Row],[Akun Terkait]],TabelCOA[],3,FALSE)=0,"",VLOOKUP(Agregasi[[#This Row],[Akun Terkait]],TabelCOA[],3,FALSE)))</f>
        <v/>
      </c>
      <c r="U77" s="25" t="str">
        <f>IF(Agregasi[[#This Row],[Akun Terkait]]="","",IF(VLOOKUP(Agregasi[[#This Row],[Akun Terkait]],TabelCOA[],4,FALSE)=0,"",VLOOKUP(Agregasi[[#This Row],[Akun Terkait]],TabelCOA[],4,FALSE)))</f>
        <v/>
      </c>
      <c r="V77" s="25" t="str">
        <f>IF(Agregasi[[#This Row],[Akun Terkait]]="","",IF(VLOOKUP(Agregasi[[#This Row],[Akun Terkait]],TabelCOA[],5,FALSE)=0,"",VLOOKUP(Agregasi[[#This Row],[Akun Terkait]],TabelCOA[],5,FALSE)))</f>
        <v/>
      </c>
      <c r="W77" s="25" t="str">
        <f>IF(Agregasi[[#This Row],[Akun Terkait]]="","",IF(VLOOKUP(Agregasi[[#This Row],[Akun Terkait]],TabelCOA[],6,FALSE)=0,"",VLOOKUP(Agregasi[[#This Row],[Akun Terkait]],TabelCOA[],6,FALSE)))</f>
        <v/>
      </c>
      <c r="X77" s="25" t="str">
        <f>IF(Agregasi[[#This Row],[Akun Terkait]]="","",IF(VLOOKUP(Agregasi[[#This Row],[Akun Terkait]],TabelCOA[],7,FALSE)=0,"",VLOOKUP(Agregasi[[#This Row],[Akun Terkait]],TabelCOA[],7,FALSE)))</f>
        <v/>
      </c>
      <c r="Y77" s="25" t="str">
        <f>IF(Agregasi[[#This Row],[Akun Terkait]]="","",IF(VLOOKUP(Agregasi[[#This Row],[Akun Terkait]],TabelCOA[],8,FALSE)=0,"",VLOOKUP(Agregasi[[#This Row],[Akun Terkait]],TabelCOA[],8,FALSE)))</f>
        <v/>
      </c>
      <c r="Z77" s="18" t="str">
        <f>IF(Agregasi[[#This Row],[Akun Terkait]]="","",IF(VLOOKUP(Agregasi[[#This Row],[Akun Terkait]],TabelCOA[],10,FALSE)=0,0,VLOOKUP(Agregasi[[#This Row],[Akun Terkait]],TabelCOA[],10,FALSE)))</f>
        <v/>
      </c>
    </row>
    <row r="78" spans="1:26" x14ac:dyDescent="0.4">
      <c r="A78" s="1">
        <v>44957</v>
      </c>
      <c r="B78" t="s">
        <v>101</v>
      </c>
      <c r="F78" s="25"/>
      <c r="H78" s="2"/>
      <c r="I78" s="2" t="s">
        <v>321</v>
      </c>
      <c r="J78" s="2"/>
      <c r="K78" s="2"/>
      <c r="L78" s="2">
        <v>0</v>
      </c>
      <c r="M78" s="24">
        <v>2023</v>
      </c>
      <c r="N78" s="24">
        <v>1</v>
      </c>
      <c r="O78" s="24">
        <v>1</v>
      </c>
      <c r="P78" s="24">
        <v>5</v>
      </c>
      <c r="Q78" s="24">
        <v>5</v>
      </c>
      <c r="R78" s="24">
        <v>31</v>
      </c>
      <c r="S78" s="25" t="s">
        <v>284</v>
      </c>
      <c r="T78" s="25" t="str">
        <f>IF(Agregasi[[#This Row],[Akun Terkait]]="","",IF(VLOOKUP(Agregasi[[#This Row],[Akun Terkait]],TabelCOA[],3,FALSE)=0,"",VLOOKUP(Agregasi[[#This Row],[Akun Terkait]],TabelCOA[],3,FALSE)))</f>
        <v/>
      </c>
      <c r="U78" s="25" t="str">
        <f>IF(Agregasi[[#This Row],[Akun Terkait]]="","",IF(VLOOKUP(Agregasi[[#This Row],[Akun Terkait]],TabelCOA[],4,FALSE)=0,"",VLOOKUP(Agregasi[[#This Row],[Akun Terkait]],TabelCOA[],4,FALSE)))</f>
        <v/>
      </c>
      <c r="V78" s="25" t="str">
        <f>IF(Agregasi[[#This Row],[Akun Terkait]]="","",IF(VLOOKUP(Agregasi[[#This Row],[Akun Terkait]],TabelCOA[],5,FALSE)=0,"",VLOOKUP(Agregasi[[#This Row],[Akun Terkait]],TabelCOA[],5,FALSE)))</f>
        <v/>
      </c>
      <c r="W78" s="25" t="str">
        <f>IF(Agregasi[[#This Row],[Akun Terkait]]="","",IF(VLOOKUP(Agregasi[[#This Row],[Akun Terkait]],TabelCOA[],6,FALSE)=0,"",VLOOKUP(Agregasi[[#This Row],[Akun Terkait]],TabelCOA[],6,FALSE)))</f>
        <v/>
      </c>
      <c r="X78" s="25" t="str">
        <f>IF(Agregasi[[#This Row],[Akun Terkait]]="","",IF(VLOOKUP(Agregasi[[#This Row],[Akun Terkait]],TabelCOA[],7,FALSE)=0,"",VLOOKUP(Agregasi[[#This Row],[Akun Terkait]],TabelCOA[],7,FALSE)))</f>
        <v/>
      </c>
      <c r="Y78" s="25" t="str">
        <f>IF(Agregasi[[#This Row],[Akun Terkait]]="","",IF(VLOOKUP(Agregasi[[#This Row],[Akun Terkait]],TabelCOA[],8,FALSE)=0,"",VLOOKUP(Agregasi[[#This Row],[Akun Terkait]],TabelCOA[],8,FALSE)))</f>
        <v/>
      </c>
      <c r="Z78" s="18" t="str">
        <f>IF(Agregasi[[#This Row],[Akun Terkait]]="","",IF(VLOOKUP(Agregasi[[#This Row],[Akun Terkait]],TabelCOA[],10,FALSE)=0,0,VLOOKUP(Agregasi[[#This Row],[Akun Terkait]],TabelCOA[],10,FALSE)))</f>
        <v/>
      </c>
    </row>
    <row r="79" spans="1:26" x14ac:dyDescent="0.4">
      <c r="A79" s="1">
        <v>44957</v>
      </c>
      <c r="B79" t="s">
        <v>235</v>
      </c>
      <c r="C79" t="s">
        <v>368</v>
      </c>
      <c r="D79" t="s">
        <v>7</v>
      </c>
      <c r="E79" t="s">
        <v>373</v>
      </c>
      <c r="F79" s="25" t="s">
        <v>65</v>
      </c>
      <c r="G79" t="s">
        <v>10</v>
      </c>
      <c r="H79" s="2">
        <v>5000</v>
      </c>
      <c r="I79" s="2" t="s">
        <v>321</v>
      </c>
      <c r="J79" s="2"/>
      <c r="K79" s="2">
        <v>-5000</v>
      </c>
      <c r="L79" s="2">
        <v>-5000</v>
      </c>
      <c r="M79" s="24">
        <v>2023</v>
      </c>
      <c r="N79" s="24">
        <v>1</v>
      </c>
      <c r="O79" s="24">
        <v>1</v>
      </c>
      <c r="P79" s="24">
        <v>5</v>
      </c>
      <c r="Q79" s="24">
        <v>5</v>
      </c>
      <c r="R79" s="24">
        <v>31</v>
      </c>
      <c r="S79" s="25" t="s">
        <v>284</v>
      </c>
      <c r="T79" s="25" t="str">
        <f>IF(Agregasi[[#This Row],[Akun Terkait]]="","",IF(VLOOKUP(Agregasi[[#This Row],[Akun Terkait]],TabelCOA[],3,FALSE)=0,"",VLOOKUP(Agregasi[[#This Row],[Akun Terkait]],TabelCOA[],3,FALSE)))</f>
        <v>Pengeluaran</v>
      </c>
      <c r="U79" s="25" t="str">
        <f>IF(Agregasi[[#This Row],[Akun Terkait]]="","",IF(VLOOKUP(Agregasi[[#This Row],[Akun Terkait]],TabelCOA[],4,FALSE)=0,"",VLOOKUP(Agregasi[[#This Row],[Akun Terkait]],TabelCOA[],4,FALSE)))</f>
        <v>Bank dan Finansial</v>
      </c>
      <c r="V79" s="25" t="str">
        <f>IF(Agregasi[[#This Row],[Akun Terkait]]="","",IF(VLOOKUP(Agregasi[[#This Row],[Akun Terkait]],TabelCOA[],5,FALSE)=0,"",VLOOKUP(Agregasi[[#This Row],[Akun Terkait]],TabelCOA[],5,FALSE)))</f>
        <v>Biaya Bank</v>
      </c>
      <c r="W79" s="25" t="str">
        <f>IF(Agregasi[[#This Row],[Akun Terkait]]="","",IF(VLOOKUP(Agregasi[[#This Row],[Akun Terkait]],TabelCOA[],6,FALSE)=0,"",VLOOKUP(Agregasi[[#This Row],[Akun Terkait]],TabelCOA[],6,FALSE)))</f>
        <v/>
      </c>
      <c r="X79" s="25" t="str">
        <f>IF(Agregasi[[#This Row],[Akun Terkait]]="","",IF(VLOOKUP(Agregasi[[#This Row],[Akun Terkait]],TabelCOA[],7,FALSE)=0,"",VLOOKUP(Agregasi[[#This Row],[Akun Terkait]],TabelCOA[],7,FALSE)))</f>
        <v/>
      </c>
      <c r="Y79" s="25" t="str">
        <f>IF(Agregasi[[#This Row],[Akun Terkait]]="","",IF(VLOOKUP(Agregasi[[#This Row],[Akun Terkait]],TabelCOA[],8,FALSE)=0,"",VLOOKUP(Agregasi[[#This Row],[Akun Terkait]],TabelCOA[],8,FALSE)))</f>
        <v/>
      </c>
      <c r="Z79" s="18">
        <f>IF(Agregasi[[#This Row],[Akun Terkait]]="","",IF(VLOOKUP(Agregasi[[#This Row],[Akun Terkait]],TabelCOA[],10,FALSE)=0,0,VLOOKUP(Agregasi[[#This Row],[Akun Terkait]],TabelCOA[],10,FALSE)))</f>
        <v>-30000</v>
      </c>
    </row>
    <row r="80" spans="1:26" x14ac:dyDescent="0.4">
      <c r="A80" s="1">
        <v>44957</v>
      </c>
      <c r="B80" t="s">
        <v>123</v>
      </c>
      <c r="F80" s="25"/>
      <c r="H80" s="2"/>
      <c r="I80" s="2" t="s">
        <v>321</v>
      </c>
      <c r="J80" s="2"/>
      <c r="K80" s="2"/>
      <c r="L80" s="2">
        <v>0</v>
      </c>
      <c r="M80" s="24">
        <v>2023</v>
      </c>
      <c r="N80" s="24">
        <v>1</v>
      </c>
      <c r="O80" s="24">
        <v>1</v>
      </c>
      <c r="P80" s="24">
        <v>5</v>
      </c>
      <c r="Q80" s="24">
        <v>5</v>
      </c>
      <c r="R80" s="24">
        <v>31</v>
      </c>
      <c r="S80" s="25" t="s">
        <v>284</v>
      </c>
      <c r="T80" s="25" t="str">
        <f>IF(Agregasi[[#This Row],[Akun Terkait]]="","",IF(VLOOKUP(Agregasi[[#This Row],[Akun Terkait]],TabelCOA[],3,FALSE)=0,"",VLOOKUP(Agregasi[[#This Row],[Akun Terkait]],TabelCOA[],3,FALSE)))</f>
        <v/>
      </c>
      <c r="U80" s="25" t="str">
        <f>IF(Agregasi[[#This Row],[Akun Terkait]]="","",IF(VLOOKUP(Agregasi[[#This Row],[Akun Terkait]],TabelCOA[],4,FALSE)=0,"",VLOOKUP(Agregasi[[#This Row],[Akun Terkait]],TabelCOA[],4,FALSE)))</f>
        <v/>
      </c>
      <c r="V80" s="25" t="str">
        <f>IF(Agregasi[[#This Row],[Akun Terkait]]="","",IF(VLOOKUP(Agregasi[[#This Row],[Akun Terkait]],TabelCOA[],5,FALSE)=0,"",VLOOKUP(Agregasi[[#This Row],[Akun Terkait]],TabelCOA[],5,FALSE)))</f>
        <v/>
      </c>
      <c r="W80" s="25" t="str">
        <f>IF(Agregasi[[#This Row],[Akun Terkait]]="","",IF(VLOOKUP(Agregasi[[#This Row],[Akun Terkait]],TabelCOA[],6,FALSE)=0,"",VLOOKUP(Agregasi[[#This Row],[Akun Terkait]],TabelCOA[],6,FALSE)))</f>
        <v/>
      </c>
      <c r="X80" s="25" t="str">
        <f>IF(Agregasi[[#This Row],[Akun Terkait]]="","",IF(VLOOKUP(Agregasi[[#This Row],[Akun Terkait]],TabelCOA[],7,FALSE)=0,"",VLOOKUP(Agregasi[[#This Row],[Akun Terkait]],TabelCOA[],7,FALSE)))</f>
        <v/>
      </c>
      <c r="Y80" s="25" t="str">
        <f>IF(Agregasi[[#This Row],[Akun Terkait]]="","",IF(VLOOKUP(Agregasi[[#This Row],[Akun Terkait]],TabelCOA[],8,FALSE)=0,"",VLOOKUP(Agregasi[[#This Row],[Akun Terkait]],TabelCOA[],8,FALSE)))</f>
        <v/>
      </c>
      <c r="Z80" s="18" t="str">
        <f>IF(Agregasi[[#This Row],[Akun Terkait]]="","",IF(VLOOKUP(Agregasi[[#This Row],[Akun Terkait]],TabelCOA[],10,FALSE)=0,0,VLOOKUP(Agregasi[[#This Row],[Akun Terkait]],TabelCOA[],10,FALSE)))</f>
        <v/>
      </c>
    </row>
    <row r="81" spans="1:26" x14ac:dyDescent="0.4">
      <c r="A81" s="1">
        <v>44957</v>
      </c>
      <c r="B81" t="s">
        <v>233</v>
      </c>
      <c r="C81" t="s">
        <v>368</v>
      </c>
      <c r="D81" t="s">
        <v>7</v>
      </c>
      <c r="E81" t="s">
        <v>367</v>
      </c>
      <c r="F81" s="25" t="s">
        <v>65</v>
      </c>
      <c r="G81" t="s">
        <v>10</v>
      </c>
      <c r="H81" s="2">
        <v>10000</v>
      </c>
      <c r="I81" s="2" t="s">
        <v>321</v>
      </c>
      <c r="J81" s="2"/>
      <c r="K81" s="2">
        <v>-10000</v>
      </c>
      <c r="L81" s="2">
        <v>-10000</v>
      </c>
      <c r="M81" s="24">
        <v>2023</v>
      </c>
      <c r="N81" s="24">
        <v>1</v>
      </c>
      <c r="O81" s="24">
        <v>1</v>
      </c>
      <c r="P81" s="24">
        <v>5</v>
      </c>
      <c r="Q81" s="24">
        <v>5</v>
      </c>
      <c r="R81" s="24">
        <v>31</v>
      </c>
      <c r="S81" s="25" t="s">
        <v>284</v>
      </c>
      <c r="T81" s="25" t="str">
        <f>IF(Agregasi[[#This Row],[Akun Terkait]]="","",IF(VLOOKUP(Agregasi[[#This Row],[Akun Terkait]],TabelCOA[],3,FALSE)=0,"",VLOOKUP(Agregasi[[#This Row],[Akun Terkait]],TabelCOA[],3,FALSE)))</f>
        <v>Pengeluaran</v>
      </c>
      <c r="U81" s="25" t="str">
        <f>IF(Agregasi[[#This Row],[Akun Terkait]]="","",IF(VLOOKUP(Agregasi[[#This Row],[Akun Terkait]],TabelCOA[],4,FALSE)=0,"",VLOOKUP(Agregasi[[#This Row],[Akun Terkait]],TabelCOA[],4,FALSE)))</f>
        <v>Bank dan Finansial</v>
      </c>
      <c r="V81" s="25" t="str">
        <f>IF(Agregasi[[#This Row],[Akun Terkait]]="","",IF(VLOOKUP(Agregasi[[#This Row],[Akun Terkait]],TabelCOA[],5,FALSE)=0,"",VLOOKUP(Agregasi[[#This Row],[Akun Terkait]],TabelCOA[],5,FALSE)))</f>
        <v>Biaya Bank</v>
      </c>
      <c r="W81" s="25" t="str">
        <f>IF(Agregasi[[#This Row],[Akun Terkait]]="","",IF(VLOOKUP(Agregasi[[#This Row],[Akun Terkait]],TabelCOA[],6,FALSE)=0,"",VLOOKUP(Agregasi[[#This Row],[Akun Terkait]],TabelCOA[],6,FALSE)))</f>
        <v/>
      </c>
      <c r="X81" s="25" t="str">
        <f>IF(Agregasi[[#This Row],[Akun Terkait]]="","",IF(VLOOKUP(Agregasi[[#This Row],[Akun Terkait]],TabelCOA[],7,FALSE)=0,"",VLOOKUP(Agregasi[[#This Row],[Akun Terkait]],TabelCOA[],7,FALSE)))</f>
        <v/>
      </c>
      <c r="Y81" s="25" t="str">
        <f>IF(Agregasi[[#This Row],[Akun Terkait]]="","",IF(VLOOKUP(Agregasi[[#This Row],[Akun Terkait]],TabelCOA[],8,FALSE)=0,"",VLOOKUP(Agregasi[[#This Row],[Akun Terkait]],TabelCOA[],8,FALSE)))</f>
        <v/>
      </c>
      <c r="Z81" s="18">
        <f>IF(Agregasi[[#This Row],[Akun Terkait]]="","",IF(VLOOKUP(Agregasi[[#This Row],[Akun Terkait]],TabelCOA[],10,FALSE)=0,0,VLOOKUP(Agregasi[[#This Row],[Akun Terkait]],TabelCOA[],10,FALSE)))</f>
        <v>-30000</v>
      </c>
    </row>
    <row r="82" spans="1:26" x14ac:dyDescent="0.4">
      <c r="A82" s="1">
        <v>44957</v>
      </c>
      <c r="B82" t="s">
        <v>96</v>
      </c>
      <c r="F82" s="25"/>
      <c r="H82" s="2"/>
      <c r="I82" s="2" t="s">
        <v>321</v>
      </c>
      <c r="J82" s="2"/>
      <c r="K82" s="2"/>
      <c r="L82" s="2">
        <v>0</v>
      </c>
      <c r="M82" s="24">
        <v>2023</v>
      </c>
      <c r="N82" s="24">
        <v>1</v>
      </c>
      <c r="O82" s="24">
        <v>1</v>
      </c>
      <c r="P82" s="24">
        <v>5</v>
      </c>
      <c r="Q82" s="24">
        <v>5</v>
      </c>
      <c r="R82" s="24">
        <v>31</v>
      </c>
      <c r="S82" s="25" t="s">
        <v>284</v>
      </c>
      <c r="T82" s="25" t="str">
        <f>IF(Agregasi[[#This Row],[Akun Terkait]]="","",IF(VLOOKUP(Agregasi[[#This Row],[Akun Terkait]],TabelCOA[],3,FALSE)=0,"",VLOOKUP(Agregasi[[#This Row],[Akun Terkait]],TabelCOA[],3,FALSE)))</f>
        <v/>
      </c>
      <c r="U82" s="25" t="str">
        <f>IF(Agregasi[[#This Row],[Akun Terkait]]="","",IF(VLOOKUP(Agregasi[[#This Row],[Akun Terkait]],TabelCOA[],4,FALSE)=0,"",VLOOKUP(Agregasi[[#This Row],[Akun Terkait]],TabelCOA[],4,FALSE)))</f>
        <v/>
      </c>
      <c r="V82" s="25" t="str">
        <f>IF(Agregasi[[#This Row],[Akun Terkait]]="","",IF(VLOOKUP(Agregasi[[#This Row],[Akun Terkait]],TabelCOA[],5,FALSE)=0,"",VLOOKUP(Agregasi[[#This Row],[Akun Terkait]],TabelCOA[],5,FALSE)))</f>
        <v/>
      </c>
      <c r="W82" s="25" t="str">
        <f>IF(Agregasi[[#This Row],[Akun Terkait]]="","",IF(VLOOKUP(Agregasi[[#This Row],[Akun Terkait]],TabelCOA[],6,FALSE)=0,"",VLOOKUP(Agregasi[[#This Row],[Akun Terkait]],TabelCOA[],6,FALSE)))</f>
        <v/>
      </c>
      <c r="X82" s="25" t="str">
        <f>IF(Agregasi[[#This Row],[Akun Terkait]]="","",IF(VLOOKUP(Agregasi[[#This Row],[Akun Terkait]],TabelCOA[],7,FALSE)=0,"",VLOOKUP(Agregasi[[#This Row],[Akun Terkait]],TabelCOA[],7,FALSE)))</f>
        <v/>
      </c>
      <c r="Y82" s="25" t="str">
        <f>IF(Agregasi[[#This Row],[Akun Terkait]]="","",IF(VLOOKUP(Agregasi[[#This Row],[Akun Terkait]],TabelCOA[],8,FALSE)=0,"",VLOOKUP(Agregasi[[#This Row],[Akun Terkait]],TabelCOA[],8,FALSE)))</f>
        <v/>
      </c>
      <c r="Z82" s="18" t="str">
        <f>IF(Agregasi[[#This Row],[Akun Terkait]]="","",IF(VLOOKUP(Agregasi[[#This Row],[Akun Terkait]],TabelCOA[],10,FALSE)=0,0,VLOOKUP(Agregasi[[#This Row],[Akun Terkait]],TabelCOA[],10,FALSE)))</f>
        <v/>
      </c>
    </row>
    <row r="83" spans="1:26" x14ac:dyDescent="0.4">
      <c r="A83" s="1">
        <v>44957</v>
      </c>
      <c r="B83" t="s">
        <v>236</v>
      </c>
      <c r="C83" t="s">
        <v>368</v>
      </c>
      <c r="D83" t="s">
        <v>7</v>
      </c>
      <c r="E83" t="s">
        <v>374</v>
      </c>
      <c r="F83" s="25" t="s">
        <v>65</v>
      </c>
      <c r="G83" t="s">
        <v>10</v>
      </c>
      <c r="H83" s="2">
        <v>5000</v>
      </c>
      <c r="I83" s="2" t="s">
        <v>321</v>
      </c>
      <c r="J83" s="2"/>
      <c r="K83" s="2">
        <v>-5000</v>
      </c>
      <c r="L83" s="2">
        <v>-255000</v>
      </c>
      <c r="M83" s="24">
        <v>2023</v>
      </c>
      <c r="N83" s="24">
        <v>1</v>
      </c>
      <c r="O83" s="24">
        <v>1</v>
      </c>
      <c r="P83" s="24">
        <v>5</v>
      </c>
      <c r="Q83" s="24">
        <v>5</v>
      </c>
      <c r="R83" s="24">
        <v>31</v>
      </c>
      <c r="S83" s="25" t="s">
        <v>284</v>
      </c>
      <c r="T83" s="25" t="str">
        <f>IF(Agregasi[[#This Row],[Akun Terkait]]="","",IF(VLOOKUP(Agregasi[[#This Row],[Akun Terkait]],TabelCOA[],3,FALSE)=0,"",VLOOKUP(Agregasi[[#This Row],[Akun Terkait]],TabelCOA[],3,FALSE)))</f>
        <v>Pengeluaran</v>
      </c>
      <c r="U83" s="25" t="str">
        <f>IF(Agregasi[[#This Row],[Akun Terkait]]="","",IF(VLOOKUP(Agregasi[[#This Row],[Akun Terkait]],TabelCOA[],4,FALSE)=0,"",VLOOKUP(Agregasi[[#This Row],[Akun Terkait]],TabelCOA[],4,FALSE)))</f>
        <v>Bank dan Finansial</v>
      </c>
      <c r="V83" s="25" t="str">
        <f>IF(Agregasi[[#This Row],[Akun Terkait]]="","",IF(VLOOKUP(Agregasi[[#This Row],[Akun Terkait]],TabelCOA[],5,FALSE)=0,"",VLOOKUP(Agregasi[[#This Row],[Akun Terkait]],TabelCOA[],5,FALSE)))</f>
        <v>Biaya Bank</v>
      </c>
      <c r="W83" s="25" t="str">
        <f>IF(Agregasi[[#This Row],[Akun Terkait]]="","",IF(VLOOKUP(Agregasi[[#This Row],[Akun Terkait]],TabelCOA[],6,FALSE)=0,"",VLOOKUP(Agregasi[[#This Row],[Akun Terkait]],TabelCOA[],6,FALSE)))</f>
        <v/>
      </c>
      <c r="X83" s="25" t="str">
        <f>IF(Agregasi[[#This Row],[Akun Terkait]]="","",IF(VLOOKUP(Agregasi[[#This Row],[Akun Terkait]],TabelCOA[],7,FALSE)=0,"",VLOOKUP(Agregasi[[#This Row],[Akun Terkait]],TabelCOA[],7,FALSE)))</f>
        <v/>
      </c>
      <c r="Y83" s="25" t="str">
        <f>IF(Agregasi[[#This Row],[Akun Terkait]]="","",IF(VLOOKUP(Agregasi[[#This Row],[Akun Terkait]],TabelCOA[],8,FALSE)=0,"",VLOOKUP(Agregasi[[#This Row],[Akun Terkait]],TabelCOA[],8,FALSE)))</f>
        <v/>
      </c>
      <c r="Z83" s="18">
        <f>IF(Agregasi[[#This Row],[Akun Terkait]]="","",IF(VLOOKUP(Agregasi[[#This Row],[Akun Terkait]],TabelCOA[],10,FALSE)=0,0,VLOOKUP(Agregasi[[#This Row],[Akun Terkait]],TabelCOA[],10,FALSE)))</f>
        <v>-30000</v>
      </c>
    </row>
    <row r="84" spans="1:26" x14ac:dyDescent="0.4">
      <c r="A84" s="1">
        <v>44957</v>
      </c>
      <c r="B84" t="s">
        <v>111</v>
      </c>
      <c r="F84" s="25"/>
      <c r="H84" s="2"/>
      <c r="I84" s="2" t="s">
        <v>321</v>
      </c>
      <c r="J84" s="2"/>
      <c r="K84" s="2"/>
      <c r="L84" s="2">
        <v>0</v>
      </c>
      <c r="M84" s="24">
        <v>2023</v>
      </c>
      <c r="N84" s="24">
        <v>1</v>
      </c>
      <c r="O84" s="24">
        <v>1</v>
      </c>
      <c r="P84" s="24">
        <v>5</v>
      </c>
      <c r="Q84" s="24">
        <v>5</v>
      </c>
      <c r="R84" s="24">
        <v>31</v>
      </c>
      <c r="S84" s="25" t="s">
        <v>284</v>
      </c>
      <c r="T84" s="25" t="str">
        <f>IF(Agregasi[[#This Row],[Akun Terkait]]="","",IF(VLOOKUP(Agregasi[[#This Row],[Akun Terkait]],TabelCOA[],3,FALSE)=0,"",VLOOKUP(Agregasi[[#This Row],[Akun Terkait]],TabelCOA[],3,FALSE)))</f>
        <v/>
      </c>
      <c r="U84" s="25" t="str">
        <f>IF(Agregasi[[#This Row],[Akun Terkait]]="","",IF(VLOOKUP(Agregasi[[#This Row],[Akun Terkait]],TabelCOA[],4,FALSE)=0,"",VLOOKUP(Agregasi[[#This Row],[Akun Terkait]],TabelCOA[],4,FALSE)))</f>
        <v/>
      </c>
      <c r="V84" s="25" t="str">
        <f>IF(Agregasi[[#This Row],[Akun Terkait]]="","",IF(VLOOKUP(Agregasi[[#This Row],[Akun Terkait]],TabelCOA[],5,FALSE)=0,"",VLOOKUP(Agregasi[[#This Row],[Akun Terkait]],TabelCOA[],5,FALSE)))</f>
        <v/>
      </c>
      <c r="W84" s="25" t="str">
        <f>IF(Agregasi[[#This Row],[Akun Terkait]]="","",IF(VLOOKUP(Agregasi[[#This Row],[Akun Terkait]],TabelCOA[],6,FALSE)=0,"",VLOOKUP(Agregasi[[#This Row],[Akun Terkait]],TabelCOA[],6,FALSE)))</f>
        <v/>
      </c>
      <c r="X84" s="25" t="str">
        <f>IF(Agregasi[[#This Row],[Akun Terkait]]="","",IF(VLOOKUP(Agregasi[[#This Row],[Akun Terkait]],TabelCOA[],7,FALSE)=0,"",VLOOKUP(Agregasi[[#This Row],[Akun Terkait]],TabelCOA[],7,FALSE)))</f>
        <v/>
      </c>
      <c r="Y84" s="25" t="str">
        <f>IF(Agregasi[[#This Row],[Akun Terkait]]="","",IF(VLOOKUP(Agregasi[[#This Row],[Akun Terkait]],TabelCOA[],8,FALSE)=0,"",VLOOKUP(Agregasi[[#This Row],[Akun Terkait]],TabelCOA[],8,FALSE)))</f>
        <v/>
      </c>
      <c r="Z84" s="18" t="str">
        <f>IF(Agregasi[[#This Row],[Akun Terkait]]="","",IF(VLOOKUP(Agregasi[[#This Row],[Akun Terkait]],TabelCOA[],10,FALSE)=0,0,VLOOKUP(Agregasi[[#This Row],[Akun Terkait]],TabelCOA[],10,FALSE)))</f>
        <v/>
      </c>
    </row>
    <row r="85" spans="1:26" x14ac:dyDescent="0.4">
      <c r="A85" s="1">
        <v>44957</v>
      </c>
      <c r="B85" t="s">
        <v>237</v>
      </c>
      <c r="C85" t="s">
        <v>368</v>
      </c>
      <c r="D85" t="s">
        <v>7</v>
      </c>
      <c r="E85" t="s">
        <v>378</v>
      </c>
      <c r="F85" s="25" t="s">
        <v>65</v>
      </c>
      <c r="G85" t="s">
        <v>10</v>
      </c>
      <c r="H85" s="2">
        <v>5000</v>
      </c>
      <c r="I85" s="2" t="s">
        <v>321</v>
      </c>
      <c r="J85" s="2"/>
      <c r="K85" s="2">
        <v>-5000</v>
      </c>
      <c r="L85" s="2">
        <v>-5000</v>
      </c>
      <c r="M85" s="24">
        <v>2023</v>
      </c>
      <c r="N85" s="24">
        <v>1</v>
      </c>
      <c r="O85" s="24">
        <v>1</v>
      </c>
      <c r="P85" s="24">
        <v>5</v>
      </c>
      <c r="Q85" s="24">
        <v>5</v>
      </c>
      <c r="R85" s="24">
        <v>31</v>
      </c>
      <c r="S85" s="25" t="s">
        <v>284</v>
      </c>
      <c r="T85" s="25" t="str">
        <f>IF(Agregasi[[#This Row],[Akun Terkait]]="","",IF(VLOOKUP(Agregasi[[#This Row],[Akun Terkait]],TabelCOA[],3,FALSE)=0,"",VLOOKUP(Agregasi[[#This Row],[Akun Terkait]],TabelCOA[],3,FALSE)))</f>
        <v>Pengeluaran</v>
      </c>
      <c r="U85" s="25" t="str">
        <f>IF(Agregasi[[#This Row],[Akun Terkait]]="","",IF(VLOOKUP(Agregasi[[#This Row],[Akun Terkait]],TabelCOA[],4,FALSE)=0,"",VLOOKUP(Agregasi[[#This Row],[Akun Terkait]],TabelCOA[],4,FALSE)))</f>
        <v>Bank dan Finansial</v>
      </c>
      <c r="V85" s="25" t="str">
        <f>IF(Agregasi[[#This Row],[Akun Terkait]]="","",IF(VLOOKUP(Agregasi[[#This Row],[Akun Terkait]],TabelCOA[],5,FALSE)=0,"",VLOOKUP(Agregasi[[#This Row],[Akun Terkait]],TabelCOA[],5,FALSE)))</f>
        <v>Biaya Bank</v>
      </c>
      <c r="W85" s="25" t="str">
        <f>IF(Agregasi[[#This Row],[Akun Terkait]]="","",IF(VLOOKUP(Agregasi[[#This Row],[Akun Terkait]],TabelCOA[],6,FALSE)=0,"",VLOOKUP(Agregasi[[#This Row],[Akun Terkait]],TabelCOA[],6,FALSE)))</f>
        <v/>
      </c>
      <c r="X85" s="25" t="str">
        <f>IF(Agregasi[[#This Row],[Akun Terkait]]="","",IF(VLOOKUP(Agregasi[[#This Row],[Akun Terkait]],TabelCOA[],7,FALSE)=0,"",VLOOKUP(Agregasi[[#This Row],[Akun Terkait]],TabelCOA[],7,FALSE)))</f>
        <v/>
      </c>
      <c r="Y85" s="25" t="str">
        <f>IF(Agregasi[[#This Row],[Akun Terkait]]="","",IF(VLOOKUP(Agregasi[[#This Row],[Akun Terkait]],TabelCOA[],8,FALSE)=0,"",VLOOKUP(Agregasi[[#This Row],[Akun Terkait]],TabelCOA[],8,FALSE)))</f>
        <v/>
      </c>
      <c r="Z85" s="18">
        <f>IF(Agregasi[[#This Row],[Akun Terkait]]="","",IF(VLOOKUP(Agregasi[[#This Row],[Akun Terkait]],TabelCOA[],10,FALSE)=0,0,VLOOKUP(Agregasi[[#This Row],[Akun Terkait]],TabelCOA[],10,FALSE)))</f>
        <v>-30000</v>
      </c>
    </row>
    <row r="86" spans="1:26" x14ac:dyDescent="0.4">
      <c r="A86" s="1">
        <v>44957</v>
      </c>
      <c r="B86" t="s">
        <v>122</v>
      </c>
      <c r="F86" s="25"/>
      <c r="H86" s="2"/>
      <c r="I86" s="2" t="s">
        <v>321</v>
      </c>
      <c r="J86" s="2"/>
      <c r="K86" s="2"/>
      <c r="L86" s="2">
        <v>0</v>
      </c>
      <c r="M86" s="24">
        <v>2023</v>
      </c>
      <c r="N86" s="24">
        <v>1</v>
      </c>
      <c r="O86" s="24">
        <v>1</v>
      </c>
      <c r="P86" s="24">
        <v>5</v>
      </c>
      <c r="Q86" s="24">
        <v>5</v>
      </c>
      <c r="R86" s="24">
        <v>31</v>
      </c>
      <c r="S86" s="25" t="s">
        <v>284</v>
      </c>
      <c r="T86" s="25" t="str">
        <f>IF(Agregasi[[#This Row],[Akun Terkait]]="","",IF(VLOOKUP(Agregasi[[#This Row],[Akun Terkait]],TabelCOA[],3,FALSE)=0,"",VLOOKUP(Agregasi[[#This Row],[Akun Terkait]],TabelCOA[],3,FALSE)))</f>
        <v/>
      </c>
      <c r="U86" s="25" t="str">
        <f>IF(Agregasi[[#This Row],[Akun Terkait]]="","",IF(VLOOKUP(Agregasi[[#This Row],[Akun Terkait]],TabelCOA[],4,FALSE)=0,"",VLOOKUP(Agregasi[[#This Row],[Akun Terkait]],TabelCOA[],4,FALSE)))</f>
        <v/>
      </c>
      <c r="V86" s="25" t="str">
        <f>IF(Agregasi[[#This Row],[Akun Terkait]]="","",IF(VLOOKUP(Agregasi[[#This Row],[Akun Terkait]],TabelCOA[],5,FALSE)=0,"",VLOOKUP(Agregasi[[#This Row],[Akun Terkait]],TabelCOA[],5,FALSE)))</f>
        <v/>
      </c>
      <c r="W86" s="25" t="str">
        <f>IF(Agregasi[[#This Row],[Akun Terkait]]="","",IF(VLOOKUP(Agregasi[[#This Row],[Akun Terkait]],TabelCOA[],6,FALSE)=0,"",VLOOKUP(Agregasi[[#This Row],[Akun Terkait]],TabelCOA[],6,FALSE)))</f>
        <v/>
      </c>
      <c r="X86" s="25" t="str">
        <f>IF(Agregasi[[#This Row],[Akun Terkait]]="","",IF(VLOOKUP(Agregasi[[#This Row],[Akun Terkait]],TabelCOA[],7,FALSE)=0,"",VLOOKUP(Agregasi[[#This Row],[Akun Terkait]],TabelCOA[],7,FALSE)))</f>
        <v/>
      </c>
      <c r="Y86" s="25" t="str">
        <f>IF(Agregasi[[#This Row],[Akun Terkait]]="","",IF(VLOOKUP(Agregasi[[#This Row],[Akun Terkait]],TabelCOA[],8,FALSE)=0,"",VLOOKUP(Agregasi[[#This Row],[Akun Terkait]],TabelCOA[],8,FALSE)))</f>
        <v/>
      </c>
      <c r="Z86" s="18" t="str">
        <f>IF(Agregasi[[#This Row],[Akun Terkait]]="","",IF(VLOOKUP(Agregasi[[#This Row],[Akun Terkait]],TabelCOA[],10,FALSE)=0,0,VLOOKUP(Agregasi[[#This Row],[Akun Terkait]],TabelCOA[],10,FALSE)))</f>
        <v/>
      </c>
    </row>
    <row r="87" spans="1:26" x14ac:dyDescent="0.4">
      <c r="A87" s="1">
        <v>44957</v>
      </c>
      <c r="B87" t="s">
        <v>204</v>
      </c>
      <c r="F87" s="25"/>
      <c r="H87" s="2"/>
      <c r="I87" s="2" t="s">
        <v>321</v>
      </c>
      <c r="J87" s="2"/>
      <c r="K87" s="2"/>
      <c r="L87" s="2">
        <v>0</v>
      </c>
      <c r="M87" s="24">
        <v>2023</v>
      </c>
      <c r="N87" s="24">
        <v>1</v>
      </c>
      <c r="O87" s="24">
        <v>1</v>
      </c>
      <c r="P87" s="24">
        <v>5</v>
      </c>
      <c r="Q87" s="24">
        <v>5</v>
      </c>
      <c r="R87" s="24">
        <v>31</v>
      </c>
      <c r="S87" s="25" t="s">
        <v>284</v>
      </c>
      <c r="T87" s="25" t="str">
        <f>IF(Agregasi[[#This Row],[Akun Terkait]]="","",IF(VLOOKUP(Agregasi[[#This Row],[Akun Terkait]],TabelCOA[],3,FALSE)=0,"",VLOOKUP(Agregasi[[#This Row],[Akun Terkait]],TabelCOA[],3,FALSE)))</f>
        <v/>
      </c>
      <c r="U87" s="25" t="str">
        <f>IF(Agregasi[[#This Row],[Akun Terkait]]="","",IF(VLOOKUP(Agregasi[[#This Row],[Akun Terkait]],TabelCOA[],4,FALSE)=0,"",VLOOKUP(Agregasi[[#This Row],[Akun Terkait]],TabelCOA[],4,FALSE)))</f>
        <v/>
      </c>
      <c r="V87" s="25" t="str">
        <f>IF(Agregasi[[#This Row],[Akun Terkait]]="","",IF(VLOOKUP(Agregasi[[#This Row],[Akun Terkait]],TabelCOA[],5,FALSE)=0,"",VLOOKUP(Agregasi[[#This Row],[Akun Terkait]],TabelCOA[],5,FALSE)))</f>
        <v/>
      </c>
      <c r="W87" s="25" t="str">
        <f>IF(Agregasi[[#This Row],[Akun Terkait]]="","",IF(VLOOKUP(Agregasi[[#This Row],[Akun Terkait]],TabelCOA[],6,FALSE)=0,"",VLOOKUP(Agregasi[[#This Row],[Akun Terkait]],TabelCOA[],6,FALSE)))</f>
        <v/>
      </c>
      <c r="X87" s="25" t="str">
        <f>IF(Agregasi[[#This Row],[Akun Terkait]]="","",IF(VLOOKUP(Agregasi[[#This Row],[Akun Terkait]],TabelCOA[],7,FALSE)=0,"",VLOOKUP(Agregasi[[#This Row],[Akun Terkait]],TabelCOA[],7,FALSE)))</f>
        <v/>
      </c>
      <c r="Y87" s="25" t="str">
        <f>IF(Agregasi[[#This Row],[Akun Terkait]]="","",IF(VLOOKUP(Agregasi[[#This Row],[Akun Terkait]],TabelCOA[],8,FALSE)=0,"",VLOOKUP(Agregasi[[#This Row],[Akun Terkait]],TabelCOA[],8,FALSE)))</f>
        <v/>
      </c>
      <c r="Z87" s="18" t="str">
        <f>IF(Agregasi[[#This Row],[Akun Terkait]]="","",IF(VLOOKUP(Agregasi[[#This Row],[Akun Terkait]],TabelCOA[],10,FALSE)=0,0,VLOOKUP(Agregasi[[#This Row],[Akun Terkait]],TabelCOA[],10,FALSE)))</f>
        <v/>
      </c>
    </row>
    <row r="88" spans="1:26" x14ac:dyDescent="0.4">
      <c r="A88" s="1">
        <v>44957</v>
      </c>
      <c r="B88" t="s">
        <v>114</v>
      </c>
      <c r="F88" s="25"/>
      <c r="H88" s="2"/>
      <c r="I88" s="2" t="s">
        <v>321</v>
      </c>
      <c r="J88" s="2"/>
      <c r="K88" s="2"/>
      <c r="L88" s="2">
        <v>0</v>
      </c>
      <c r="M88" s="24">
        <v>2023</v>
      </c>
      <c r="N88" s="24">
        <v>1</v>
      </c>
      <c r="O88" s="24">
        <v>1</v>
      </c>
      <c r="P88" s="24">
        <v>5</v>
      </c>
      <c r="Q88" s="24">
        <v>5</v>
      </c>
      <c r="R88" s="24">
        <v>31</v>
      </c>
      <c r="S88" s="25" t="s">
        <v>284</v>
      </c>
      <c r="T88" s="25" t="str">
        <f>IF(Agregasi[[#This Row],[Akun Terkait]]="","",IF(VLOOKUP(Agregasi[[#This Row],[Akun Terkait]],TabelCOA[],3,FALSE)=0,"",VLOOKUP(Agregasi[[#This Row],[Akun Terkait]],TabelCOA[],3,FALSE)))</f>
        <v/>
      </c>
      <c r="U88" s="25" t="str">
        <f>IF(Agregasi[[#This Row],[Akun Terkait]]="","",IF(VLOOKUP(Agregasi[[#This Row],[Akun Terkait]],TabelCOA[],4,FALSE)=0,"",VLOOKUP(Agregasi[[#This Row],[Akun Terkait]],TabelCOA[],4,FALSE)))</f>
        <v/>
      </c>
      <c r="V88" s="25" t="str">
        <f>IF(Agregasi[[#This Row],[Akun Terkait]]="","",IF(VLOOKUP(Agregasi[[#This Row],[Akun Terkait]],TabelCOA[],5,FALSE)=0,"",VLOOKUP(Agregasi[[#This Row],[Akun Terkait]],TabelCOA[],5,FALSE)))</f>
        <v/>
      </c>
      <c r="W88" s="25" t="str">
        <f>IF(Agregasi[[#This Row],[Akun Terkait]]="","",IF(VLOOKUP(Agregasi[[#This Row],[Akun Terkait]],TabelCOA[],6,FALSE)=0,"",VLOOKUP(Agregasi[[#This Row],[Akun Terkait]],TabelCOA[],6,FALSE)))</f>
        <v/>
      </c>
      <c r="X88" s="25" t="str">
        <f>IF(Agregasi[[#This Row],[Akun Terkait]]="","",IF(VLOOKUP(Agregasi[[#This Row],[Akun Terkait]],TabelCOA[],7,FALSE)=0,"",VLOOKUP(Agregasi[[#This Row],[Akun Terkait]],TabelCOA[],7,FALSE)))</f>
        <v/>
      </c>
      <c r="Y88" s="25" t="str">
        <f>IF(Agregasi[[#This Row],[Akun Terkait]]="","",IF(VLOOKUP(Agregasi[[#This Row],[Akun Terkait]],TabelCOA[],8,FALSE)=0,"",VLOOKUP(Agregasi[[#This Row],[Akun Terkait]],TabelCOA[],8,FALSE)))</f>
        <v/>
      </c>
      <c r="Z88" s="18" t="str">
        <f>IF(Agregasi[[#This Row],[Akun Terkait]]="","",IF(VLOOKUP(Agregasi[[#This Row],[Akun Terkait]],TabelCOA[],10,FALSE)=0,0,VLOOKUP(Agregasi[[#This Row],[Akun Terkait]],TabelCOA[],10,FALSE)))</f>
        <v/>
      </c>
    </row>
    <row r="89" spans="1:26" x14ac:dyDescent="0.4">
      <c r="A89" s="1">
        <v>44957</v>
      </c>
      <c r="B89" t="s">
        <v>113</v>
      </c>
      <c r="F89" s="25"/>
      <c r="H89" s="2"/>
      <c r="I89" s="2" t="s">
        <v>321</v>
      </c>
      <c r="J89" s="2"/>
      <c r="K89" s="2"/>
      <c r="L89" s="2">
        <v>0</v>
      </c>
      <c r="M89" s="24">
        <v>2023</v>
      </c>
      <c r="N89" s="24">
        <v>1</v>
      </c>
      <c r="O89" s="24">
        <v>1</v>
      </c>
      <c r="P89" s="24">
        <v>5</v>
      </c>
      <c r="Q89" s="24">
        <v>5</v>
      </c>
      <c r="R89" s="24">
        <v>31</v>
      </c>
      <c r="S89" s="25" t="s">
        <v>284</v>
      </c>
      <c r="T89" s="25" t="str">
        <f>IF(Agregasi[[#This Row],[Akun Terkait]]="","",IF(VLOOKUP(Agregasi[[#This Row],[Akun Terkait]],TabelCOA[],3,FALSE)=0,"",VLOOKUP(Agregasi[[#This Row],[Akun Terkait]],TabelCOA[],3,FALSE)))</f>
        <v/>
      </c>
      <c r="U89" s="25" t="str">
        <f>IF(Agregasi[[#This Row],[Akun Terkait]]="","",IF(VLOOKUP(Agregasi[[#This Row],[Akun Terkait]],TabelCOA[],4,FALSE)=0,"",VLOOKUP(Agregasi[[#This Row],[Akun Terkait]],TabelCOA[],4,FALSE)))</f>
        <v/>
      </c>
      <c r="V89" s="25" t="str">
        <f>IF(Agregasi[[#This Row],[Akun Terkait]]="","",IF(VLOOKUP(Agregasi[[#This Row],[Akun Terkait]],TabelCOA[],5,FALSE)=0,"",VLOOKUP(Agregasi[[#This Row],[Akun Terkait]],TabelCOA[],5,FALSE)))</f>
        <v/>
      </c>
      <c r="W89" s="25" t="str">
        <f>IF(Agregasi[[#This Row],[Akun Terkait]]="","",IF(VLOOKUP(Agregasi[[#This Row],[Akun Terkait]],TabelCOA[],6,FALSE)=0,"",VLOOKUP(Agregasi[[#This Row],[Akun Terkait]],TabelCOA[],6,FALSE)))</f>
        <v/>
      </c>
      <c r="X89" s="25" t="str">
        <f>IF(Agregasi[[#This Row],[Akun Terkait]]="","",IF(VLOOKUP(Agregasi[[#This Row],[Akun Terkait]],TabelCOA[],7,FALSE)=0,"",VLOOKUP(Agregasi[[#This Row],[Akun Terkait]],TabelCOA[],7,FALSE)))</f>
        <v/>
      </c>
      <c r="Y89" s="25" t="str">
        <f>IF(Agregasi[[#This Row],[Akun Terkait]]="","",IF(VLOOKUP(Agregasi[[#This Row],[Akun Terkait]],TabelCOA[],8,FALSE)=0,"",VLOOKUP(Agregasi[[#This Row],[Akun Terkait]],TabelCOA[],8,FALSE)))</f>
        <v/>
      </c>
      <c r="Z89" s="18" t="str">
        <f>IF(Agregasi[[#This Row],[Akun Terkait]]="","",IF(VLOOKUP(Agregasi[[#This Row],[Akun Terkait]],TabelCOA[],10,FALSE)=0,0,VLOOKUP(Agregasi[[#This Row],[Akun Terkait]],TabelCOA[],10,FALSE)))</f>
        <v/>
      </c>
    </row>
    <row r="90" spans="1:26" x14ac:dyDescent="0.4">
      <c r="A90" s="1">
        <v>44957</v>
      </c>
      <c r="B90" t="s">
        <v>240</v>
      </c>
      <c r="F90" s="25"/>
      <c r="H90" s="2"/>
      <c r="I90" s="2" t="s">
        <v>321</v>
      </c>
      <c r="J90" s="2"/>
      <c r="K90" s="2"/>
      <c r="L90" s="2">
        <v>0</v>
      </c>
      <c r="M90" s="24">
        <v>2023</v>
      </c>
      <c r="N90" s="24">
        <v>1</v>
      </c>
      <c r="O90" s="24">
        <v>1</v>
      </c>
      <c r="P90" s="24">
        <v>5</v>
      </c>
      <c r="Q90" s="24">
        <v>5</v>
      </c>
      <c r="R90" s="24">
        <v>31</v>
      </c>
      <c r="S90" s="25" t="s">
        <v>284</v>
      </c>
      <c r="T90" s="25" t="str">
        <f>IF(Agregasi[[#This Row],[Akun Terkait]]="","",IF(VLOOKUP(Agregasi[[#This Row],[Akun Terkait]],TabelCOA[],3,FALSE)=0,"",VLOOKUP(Agregasi[[#This Row],[Akun Terkait]],TabelCOA[],3,FALSE)))</f>
        <v/>
      </c>
      <c r="U90" s="25" t="str">
        <f>IF(Agregasi[[#This Row],[Akun Terkait]]="","",IF(VLOOKUP(Agregasi[[#This Row],[Akun Terkait]],TabelCOA[],4,FALSE)=0,"",VLOOKUP(Agregasi[[#This Row],[Akun Terkait]],TabelCOA[],4,FALSE)))</f>
        <v/>
      </c>
      <c r="V90" s="25" t="str">
        <f>IF(Agregasi[[#This Row],[Akun Terkait]]="","",IF(VLOOKUP(Agregasi[[#This Row],[Akun Terkait]],TabelCOA[],5,FALSE)=0,"",VLOOKUP(Agregasi[[#This Row],[Akun Terkait]],TabelCOA[],5,FALSE)))</f>
        <v/>
      </c>
      <c r="W90" s="25" t="str">
        <f>IF(Agregasi[[#This Row],[Akun Terkait]]="","",IF(VLOOKUP(Agregasi[[#This Row],[Akun Terkait]],TabelCOA[],6,FALSE)=0,"",VLOOKUP(Agregasi[[#This Row],[Akun Terkait]],TabelCOA[],6,FALSE)))</f>
        <v/>
      </c>
      <c r="X90" s="25" t="str">
        <f>IF(Agregasi[[#This Row],[Akun Terkait]]="","",IF(VLOOKUP(Agregasi[[#This Row],[Akun Terkait]],TabelCOA[],7,FALSE)=0,"",VLOOKUP(Agregasi[[#This Row],[Akun Terkait]],TabelCOA[],7,FALSE)))</f>
        <v/>
      </c>
      <c r="Y90" s="25" t="str">
        <f>IF(Agregasi[[#This Row],[Akun Terkait]]="","",IF(VLOOKUP(Agregasi[[#This Row],[Akun Terkait]],TabelCOA[],8,FALSE)=0,"",VLOOKUP(Agregasi[[#This Row],[Akun Terkait]],TabelCOA[],8,FALSE)))</f>
        <v/>
      </c>
      <c r="Z90" s="18" t="str">
        <f>IF(Agregasi[[#This Row],[Akun Terkait]]="","",IF(VLOOKUP(Agregasi[[#This Row],[Akun Terkait]],TabelCOA[],10,FALSE)=0,0,VLOOKUP(Agregasi[[#This Row],[Akun Terkait]],TabelCOA[],10,FALSE)))</f>
        <v/>
      </c>
    </row>
    <row r="91" spans="1:26" x14ac:dyDescent="0.4">
      <c r="A91" s="1">
        <v>44957</v>
      </c>
      <c r="B91" t="s">
        <v>239</v>
      </c>
      <c r="F91" s="25"/>
      <c r="H91" s="2"/>
      <c r="I91" s="2" t="s">
        <v>321</v>
      </c>
      <c r="J91" s="2"/>
      <c r="K91" s="2"/>
      <c r="L91" s="2">
        <v>0</v>
      </c>
      <c r="M91" s="24">
        <v>2023</v>
      </c>
      <c r="N91" s="24">
        <v>1</v>
      </c>
      <c r="O91" s="24">
        <v>1</v>
      </c>
      <c r="P91" s="24">
        <v>5</v>
      </c>
      <c r="Q91" s="24">
        <v>5</v>
      </c>
      <c r="R91" s="24">
        <v>31</v>
      </c>
      <c r="S91" s="25" t="s">
        <v>284</v>
      </c>
      <c r="T91" s="25" t="str">
        <f>IF(Agregasi[[#This Row],[Akun Terkait]]="","",IF(VLOOKUP(Agregasi[[#This Row],[Akun Terkait]],TabelCOA[],3,FALSE)=0,"",VLOOKUP(Agregasi[[#This Row],[Akun Terkait]],TabelCOA[],3,FALSE)))</f>
        <v/>
      </c>
      <c r="U91" s="25" t="str">
        <f>IF(Agregasi[[#This Row],[Akun Terkait]]="","",IF(VLOOKUP(Agregasi[[#This Row],[Akun Terkait]],TabelCOA[],4,FALSE)=0,"",VLOOKUP(Agregasi[[#This Row],[Akun Terkait]],TabelCOA[],4,FALSE)))</f>
        <v/>
      </c>
      <c r="V91" s="25" t="str">
        <f>IF(Agregasi[[#This Row],[Akun Terkait]]="","",IF(VLOOKUP(Agregasi[[#This Row],[Akun Terkait]],TabelCOA[],5,FALSE)=0,"",VLOOKUP(Agregasi[[#This Row],[Akun Terkait]],TabelCOA[],5,FALSE)))</f>
        <v/>
      </c>
      <c r="W91" s="25" t="str">
        <f>IF(Agregasi[[#This Row],[Akun Terkait]]="","",IF(VLOOKUP(Agregasi[[#This Row],[Akun Terkait]],TabelCOA[],6,FALSE)=0,"",VLOOKUP(Agregasi[[#This Row],[Akun Terkait]],TabelCOA[],6,FALSE)))</f>
        <v/>
      </c>
      <c r="X91" s="25" t="str">
        <f>IF(Agregasi[[#This Row],[Akun Terkait]]="","",IF(VLOOKUP(Agregasi[[#This Row],[Akun Terkait]],TabelCOA[],7,FALSE)=0,"",VLOOKUP(Agregasi[[#This Row],[Akun Terkait]],TabelCOA[],7,FALSE)))</f>
        <v/>
      </c>
      <c r="Y91" s="25" t="str">
        <f>IF(Agregasi[[#This Row],[Akun Terkait]]="","",IF(VLOOKUP(Agregasi[[#This Row],[Akun Terkait]],TabelCOA[],8,FALSE)=0,"",VLOOKUP(Agregasi[[#This Row],[Akun Terkait]],TabelCOA[],8,FALSE)))</f>
        <v/>
      </c>
      <c r="Z91" s="18" t="str">
        <f>IF(Agregasi[[#This Row],[Akun Terkait]]="","",IF(VLOOKUP(Agregasi[[#This Row],[Akun Terkait]],TabelCOA[],10,FALSE)=0,0,VLOOKUP(Agregasi[[#This Row],[Akun Terkait]],TabelCOA[],10,FALSE)))</f>
        <v/>
      </c>
    </row>
    <row r="92" spans="1:26" x14ac:dyDescent="0.4">
      <c r="A92" s="1">
        <v>44957</v>
      </c>
      <c r="B92" t="s">
        <v>110</v>
      </c>
      <c r="F92" s="25"/>
      <c r="H92" s="2"/>
      <c r="I92" s="2" t="s">
        <v>321</v>
      </c>
      <c r="J92" s="2"/>
      <c r="K92" s="2"/>
      <c r="L92" s="2">
        <v>6000000</v>
      </c>
      <c r="M92" s="24">
        <v>2023</v>
      </c>
      <c r="N92" s="24">
        <v>1</v>
      </c>
      <c r="O92" s="24">
        <v>1</v>
      </c>
      <c r="P92" s="24">
        <v>5</v>
      </c>
      <c r="Q92" s="24">
        <v>5</v>
      </c>
      <c r="R92" s="24">
        <v>31</v>
      </c>
      <c r="S92" s="25" t="s">
        <v>284</v>
      </c>
      <c r="T92" s="25" t="str">
        <f>IF(Agregasi[[#This Row],[Akun Terkait]]="","",IF(VLOOKUP(Agregasi[[#This Row],[Akun Terkait]],TabelCOA[],3,FALSE)=0,"",VLOOKUP(Agregasi[[#This Row],[Akun Terkait]],TabelCOA[],3,FALSE)))</f>
        <v/>
      </c>
      <c r="U92" s="25" t="str">
        <f>IF(Agregasi[[#This Row],[Akun Terkait]]="","",IF(VLOOKUP(Agregasi[[#This Row],[Akun Terkait]],TabelCOA[],4,FALSE)=0,"",VLOOKUP(Agregasi[[#This Row],[Akun Terkait]],TabelCOA[],4,FALSE)))</f>
        <v/>
      </c>
      <c r="V92" s="25" t="str">
        <f>IF(Agregasi[[#This Row],[Akun Terkait]]="","",IF(VLOOKUP(Agregasi[[#This Row],[Akun Terkait]],TabelCOA[],5,FALSE)=0,"",VLOOKUP(Agregasi[[#This Row],[Akun Terkait]],TabelCOA[],5,FALSE)))</f>
        <v/>
      </c>
      <c r="W92" s="25" t="str">
        <f>IF(Agregasi[[#This Row],[Akun Terkait]]="","",IF(VLOOKUP(Agregasi[[#This Row],[Akun Terkait]],TabelCOA[],6,FALSE)=0,"",VLOOKUP(Agregasi[[#This Row],[Akun Terkait]],TabelCOA[],6,FALSE)))</f>
        <v/>
      </c>
      <c r="X92" s="25" t="str">
        <f>IF(Agregasi[[#This Row],[Akun Terkait]]="","",IF(VLOOKUP(Agregasi[[#This Row],[Akun Terkait]],TabelCOA[],7,FALSE)=0,"",VLOOKUP(Agregasi[[#This Row],[Akun Terkait]],TabelCOA[],7,FALSE)))</f>
        <v/>
      </c>
      <c r="Y92" s="25" t="str">
        <f>IF(Agregasi[[#This Row],[Akun Terkait]]="","",IF(VLOOKUP(Agregasi[[#This Row],[Akun Terkait]],TabelCOA[],8,FALSE)=0,"",VLOOKUP(Agregasi[[#This Row],[Akun Terkait]],TabelCOA[],8,FALSE)))</f>
        <v/>
      </c>
      <c r="Z92" s="18" t="str">
        <f>IF(Agregasi[[#This Row],[Akun Terkait]]="","",IF(VLOOKUP(Agregasi[[#This Row],[Akun Terkait]],TabelCOA[],10,FALSE)=0,0,VLOOKUP(Agregasi[[#This Row],[Akun Terkait]],TabelCOA[],10,FALSE)))</f>
        <v/>
      </c>
    </row>
    <row r="93" spans="1:26" x14ac:dyDescent="0.4">
      <c r="A93" s="1">
        <v>44957</v>
      </c>
      <c r="B93" t="s">
        <v>234</v>
      </c>
      <c r="C93" t="s">
        <v>368</v>
      </c>
      <c r="D93" t="s">
        <v>7</v>
      </c>
      <c r="E93" t="s">
        <v>371</v>
      </c>
      <c r="F93" s="25" t="s">
        <v>65</v>
      </c>
      <c r="G93" t="s">
        <v>10</v>
      </c>
      <c r="H93" s="2">
        <v>5000</v>
      </c>
      <c r="I93" s="2" t="s">
        <v>321</v>
      </c>
      <c r="J93" s="2"/>
      <c r="K93" s="2">
        <v>-5000</v>
      </c>
      <c r="L93" s="2">
        <v>-5000</v>
      </c>
      <c r="M93" s="24">
        <v>2023</v>
      </c>
      <c r="N93" s="24">
        <v>1</v>
      </c>
      <c r="O93" s="24">
        <v>1</v>
      </c>
      <c r="P93" s="24">
        <v>5</v>
      </c>
      <c r="Q93" s="24">
        <v>5</v>
      </c>
      <c r="R93" s="24">
        <v>31</v>
      </c>
      <c r="S93" s="25" t="s">
        <v>284</v>
      </c>
      <c r="T93" s="25" t="str">
        <f>IF(Agregasi[[#This Row],[Akun Terkait]]="","",IF(VLOOKUP(Agregasi[[#This Row],[Akun Terkait]],TabelCOA[],3,FALSE)=0,"",VLOOKUP(Agregasi[[#This Row],[Akun Terkait]],TabelCOA[],3,FALSE)))</f>
        <v>Pengeluaran</v>
      </c>
      <c r="U93" s="25" t="str">
        <f>IF(Agregasi[[#This Row],[Akun Terkait]]="","",IF(VLOOKUP(Agregasi[[#This Row],[Akun Terkait]],TabelCOA[],4,FALSE)=0,"",VLOOKUP(Agregasi[[#This Row],[Akun Terkait]],TabelCOA[],4,FALSE)))</f>
        <v>Bank dan Finansial</v>
      </c>
      <c r="V93" s="25" t="str">
        <f>IF(Agregasi[[#This Row],[Akun Terkait]]="","",IF(VLOOKUP(Agregasi[[#This Row],[Akun Terkait]],TabelCOA[],5,FALSE)=0,"",VLOOKUP(Agregasi[[#This Row],[Akun Terkait]],TabelCOA[],5,FALSE)))</f>
        <v>Biaya Bank</v>
      </c>
      <c r="W93" s="25" t="str">
        <f>IF(Agregasi[[#This Row],[Akun Terkait]]="","",IF(VLOOKUP(Agregasi[[#This Row],[Akun Terkait]],TabelCOA[],6,FALSE)=0,"",VLOOKUP(Agregasi[[#This Row],[Akun Terkait]],TabelCOA[],6,FALSE)))</f>
        <v/>
      </c>
      <c r="X93" s="25" t="str">
        <f>IF(Agregasi[[#This Row],[Akun Terkait]]="","",IF(VLOOKUP(Agregasi[[#This Row],[Akun Terkait]],TabelCOA[],7,FALSE)=0,"",VLOOKUP(Agregasi[[#This Row],[Akun Terkait]],TabelCOA[],7,FALSE)))</f>
        <v/>
      </c>
      <c r="Y93" s="25" t="str">
        <f>IF(Agregasi[[#This Row],[Akun Terkait]]="","",IF(VLOOKUP(Agregasi[[#This Row],[Akun Terkait]],TabelCOA[],8,FALSE)=0,"",VLOOKUP(Agregasi[[#This Row],[Akun Terkait]],TabelCOA[],8,FALSE)))</f>
        <v/>
      </c>
      <c r="Z93" s="18">
        <f>IF(Agregasi[[#This Row],[Akun Terkait]]="","",IF(VLOOKUP(Agregasi[[#This Row],[Akun Terkait]],TabelCOA[],10,FALSE)=0,0,VLOOKUP(Agregasi[[#This Row],[Akun Terkait]],TabelCOA[],10,FALSE)))</f>
        <v>-30000</v>
      </c>
    </row>
    <row r="94" spans="1:26" x14ac:dyDescent="0.4">
      <c r="A94" s="1">
        <v>44957</v>
      </c>
      <c r="B94" t="s">
        <v>385</v>
      </c>
      <c r="F94" s="25"/>
      <c r="H94" s="2"/>
      <c r="I94" s="2" t="s">
        <v>321</v>
      </c>
      <c r="J94" s="2"/>
      <c r="K94" s="2"/>
      <c r="L94" s="2">
        <v>0</v>
      </c>
      <c r="M94" s="24">
        <v>2023</v>
      </c>
      <c r="N94" s="24">
        <v>1</v>
      </c>
      <c r="O94" s="24">
        <v>1</v>
      </c>
      <c r="P94" s="24">
        <v>5</v>
      </c>
      <c r="Q94" s="24">
        <v>5</v>
      </c>
      <c r="R94" s="24">
        <v>31</v>
      </c>
      <c r="S94" s="25" t="s">
        <v>284</v>
      </c>
      <c r="T94" s="25" t="str">
        <f>IF(Agregasi[[#This Row],[Akun Terkait]]="","",IF(VLOOKUP(Agregasi[[#This Row],[Akun Terkait]],TabelCOA[],3,FALSE)=0,"",VLOOKUP(Agregasi[[#This Row],[Akun Terkait]],TabelCOA[],3,FALSE)))</f>
        <v/>
      </c>
      <c r="U94" s="25" t="str">
        <f>IF(Agregasi[[#This Row],[Akun Terkait]]="","",IF(VLOOKUP(Agregasi[[#This Row],[Akun Terkait]],TabelCOA[],4,FALSE)=0,"",VLOOKUP(Agregasi[[#This Row],[Akun Terkait]],TabelCOA[],4,FALSE)))</f>
        <v/>
      </c>
      <c r="V94" s="25" t="str">
        <f>IF(Agregasi[[#This Row],[Akun Terkait]]="","",IF(VLOOKUP(Agregasi[[#This Row],[Akun Terkait]],TabelCOA[],5,FALSE)=0,"",VLOOKUP(Agregasi[[#This Row],[Akun Terkait]],TabelCOA[],5,FALSE)))</f>
        <v/>
      </c>
      <c r="W94" s="25" t="str">
        <f>IF(Agregasi[[#This Row],[Akun Terkait]]="","",IF(VLOOKUP(Agregasi[[#This Row],[Akun Terkait]],TabelCOA[],6,FALSE)=0,"",VLOOKUP(Agregasi[[#This Row],[Akun Terkait]],TabelCOA[],6,FALSE)))</f>
        <v/>
      </c>
      <c r="X94" s="25" t="str">
        <f>IF(Agregasi[[#This Row],[Akun Terkait]]="","",IF(VLOOKUP(Agregasi[[#This Row],[Akun Terkait]],TabelCOA[],7,FALSE)=0,"",VLOOKUP(Agregasi[[#This Row],[Akun Terkait]],TabelCOA[],7,FALSE)))</f>
        <v/>
      </c>
      <c r="Y94" s="25" t="str">
        <f>IF(Agregasi[[#This Row],[Akun Terkait]]="","",IF(VLOOKUP(Agregasi[[#This Row],[Akun Terkait]],TabelCOA[],8,FALSE)=0,"",VLOOKUP(Agregasi[[#This Row],[Akun Terkait]],TabelCOA[],8,FALSE)))</f>
        <v/>
      </c>
      <c r="Z94" s="18" t="str">
        <f>IF(Agregasi[[#This Row],[Akun Terkait]]="","",IF(VLOOKUP(Agregasi[[#This Row],[Akun Terkait]],TabelCOA[],10,FALSE)=0,0,VLOOKUP(Agregasi[[#This Row],[Akun Terkait]],TabelCOA[],10,FALSE)))</f>
        <v/>
      </c>
    </row>
    <row r="95" spans="1:26" x14ac:dyDescent="0.4">
      <c r="A95" s="1">
        <v>44957</v>
      </c>
      <c r="B95" t="s">
        <v>109</v>
      </c>
      <c r="F95" s="25"/>
      <c r="H95" s="2"/>
      <c r="I95" s="2" t="s">
        <v>321</v>
      </c>
      <c r="J95" s="2"/>
      <c r="K95" s="2"/>
      <c r="L95" s="2">
        <v>350000000</v>
      </c>
      <c r="M95" s="24">
        <v>2023</v>
      </c>
      <c r="N95" s="24">
        <v>1</v>
      </c>
      <c r="O95" s="24">
        <v>1</v>
      </c>
      <c r="P95" s="24">
        <v>5</v>
      </c>
      <c r="Q95" s="24">
        <v>5</v>
      </c>
      <c r="R95" s="24">
        <v>31</v>
      </c>
      <c r="S95" s="25" t="s">
        <v>284</v>
      </c>
      <c r="T95" s="25" t="str">
        <f>IF(Agregasi[[#This Row],[Akun Terkait]]="","",IF(VLOOKUP(Agregasi[[#This Row],[Akun Terkait]],TabelCOA[],3,FALSE)=0,"",VLOOKUP(Agregasi[[#This Row],[Akun Terkait]],TabelCOA[],3,FALSE)))</f>
        <v/>
      </c>
      <c r="U95" s="25" t="str">
        <f>IF(Agregasi[[#This Row],[Akun Terkait]]="","",IF(VLOOKUP(Agregasi[[#This Row],[Akun Terkait]],TabelCOA[],4,FALSE)=0,"",VLOOKUP(Agregasi[[#This Row],[Akun Terkait]],TabelCOA[],4,FALSE)))</f>
        <v/>
      </c>
      <c r="V95" s="25" t="str">
        <f>IF(Agregasi[[#This Row],[Akun Terkait]]="","",IF(VLOOKUP(Agregasi[[#This Row],[Akun Terkait]],TabelCOA[],5,FALSE)=0,"",VLOOKUP(Agregasi[[#This Row],[Akun Terkait]],TabelCOA[],5,FALSE)))</f>
        <v/>
      </c>
      <c r="W95" s="25" t="str">
        <f>IF(Agregasi[[#This Row],[Akun Terkait]]="","",IF(VLOOKUP(Agregasi[[#This Row],[Akun Terkait]],TabelCOA[],6,FALSE)=0,"",VLOOKUP(Agregasi[[#This Row],[Akun Terkait]],TabelCOA[],6,FALSE)))</f>
        <v/>
      </c>
      <c r="X95" s="25" t="str">
        <f>IF(Agregasi[[#This Row],[Akun Terkait]]="","",IF(VLOOKUP(Agregasi[[#This Row],[Akun Terkait]],TabelCOA[],7,FALSE)=0,"",VLOOKUP(Agregasi[[#This Row],[Akun Terkait]],TabelCOA[],7,FALSE)))</f>
        <v/>
      </c>
      <c r="Y95" s="25" t="str">
        <f>IF(Agregasi[[#This Row],[Akun Terkait]]="","",IF(VLOOKUP(Agregasi[[#This Row],[Akun Terkait]],TabelCOA[],8,FALSE)=0,"",VLOOKUP(Agregasi[[#This Row],[Akun Terkait]],TabelCOA[],8,FALSE)))</f>
        <v/>
      </c>
      <c r="Z95" s="18" t="str">
        <f>IF(Agregasi[[#This Row],[Akun Terkait]]="","",IF(VLOOKUP(Agregasi[[#This Row],[Akun Terkait]],TabelCOA[],10,FALSE)=0,0,VLOOKUP(Agregasi[[#This Row],[Akun Terkait]],TabelCOA[],10,FALSE)))</f>
        <v/>
      </c>
    </row>
    <row r="96" spans="1:26" x14ac:dyDescent="0.4">
      <c r="A96" s="1">
        <v>44958</v>
      </c>
      <c r="B96" t="s">
        <v>223</v>
      </c>
      <c r="C96" t="s">
        <v>346</v>
      </c>
      <c r="D96" t="s">
        <v>7</v>
      </c>
      <c r="E96" t="s">
        <v>347</v>
      </c>
      <c r="F96" s="25" t="s">
        <v>44</v>
      </c>
      <c r="G96" t="s">
        <v>10</v>
      </c>
      <c r="H96" s="2">
        <v>30000</v>
      </c>
      <c r="I96" s="2"/>
      <c r="J96" s="2"/>
      <c r="K96" s="2">
        <v>-30000</v>
      </c>
      <c r="L96" s="2">
        <v>1716800</v>
      </c>
      <c r="M96" s="24">
        <v>2023</v>
      </c>
      <c r="N96" s="24">
        <v>1</v>
      </c>
      <c r="O96" s="24">
        <v>2</v>
      </c>
      <c r="P96" s="24">
        <v>5</v>
      </c>
      <c r="Q96" s="24">
        <v>1</v>
      </c>
      <c r="R96" s="24">
        <v>1</v>
      </c>
      <c r="S96" s="25" t="s">
        <v>285</v>
      </c>
      <c r="T96" s="25" t="str">
        <f>IF(Agregasi[[#This Row],[Akun Terkait]]="","",IF(VLOOKUP(Agregasi[[#This Row],[Akun Terkait]],TabelCOA[],3,FALSE)=0,"",VLOOKUP(Agregasi[[#This Row],[Akun Terkait]],TabelCOA[],3,FALSE)))</f>
        <v>Pengeluaran</v>
      </c>
      <c r="U9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96" s="25" t="str">
        <f>IF(Agregasi[[#This Row],[Akun Terkait]]="","",IF(VLOOKUP(Agregasi[[#This Row],[Akun Terkait]],TabelCOA[],5,FALSE)=0,"",VLOOKUP(Agregasi[[#This Row],[Akun Terkait]],TabelCOA[],5,FALSE)))</f>
        <v>Properti</v>
      </c>
      <c r="W96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96" s="25" t="str">
        <f>IF(Agregasi[[#This Row],[Akun Terkait]]="","",IF(VLOOKUP(Agregasi[[#This Row],[Akun Terkait]],TabelCOA[],7,FALSE)=0,"",VLOOKUP(Agregasi[[#This Row],[Akun Terkait]],TabelCOA[],7,FALSE)))</f>
        <v>Biaya Air</v>
      </c>
      <c r="Y96" s="25" t="str">
        <f>IF(Agregasi[[#This Row],[Akun Terkait]]="","",IF(VLOOKUP(Agregasi[[#This Row],[Akun Terkait]],TabelCOA[],8,FALSE)=0,"",VLOOKUP(Agregasi[[#This Row],[Akun Terkait]],TabelCOA[],8,FALSE)))</f>
        <v/>
      </c>
      <c r="Z96" s="18">
        <f>IF(Agregasi[[#This Row],[Akun Terkait]]="","",IF(VLOOKUP(Agregasi[[#This Row],[Akun Terkait]],TabelCOA[],10,FALSE)=0,0,VLOOKUP(Agregasi[[#This Row],[Akun Terkait]],TabelCOA[],10,FALSE)))</f>
        <v>-45000</v>
      </c>
    </row>
    <row r="97" spans="1:26" x14ac:dyDescent="0.4">
      <c r="A97" s="1">
        <v>44960</v>
      </c>
      <c r="B97" t="s">
        <v>233</v>
      </c>
      <c r="C97" t="s">
        <v>249</v>
      </c>
      <c r="D97" t="s">
        <v>7</v>
      </c>
      <c r="E97" t="s">
        <v>355</v>
      </c>
      <c r="F97" s="25" t="s">
        <v>59</v>
      </c>
      <c r="G97" t="s">
        <v>10</v>
      </c>
      <c r="H97" s="2">
        <v>250000</v>
      </c>
      <c r="I97" s="2"/>
      <c r="J97" s="2"/>
      <c r="K97" s="2">
        <v>-250000</v>
      </c>
      <c r="L97" s="2">
        <v>-260000</v>
      </c>
      <c r="M97" s="24">
        <v>2023</v>
      </c>
      <c r="N97" s="24">
        <v>1</v>
      </c>
      <c r="O97" s="24">
        <v>2</v>
      </c>
      <c r="P97" s="24">
        <v>5</v>
      </c>
      <c r="Q97" s="24">
        <v>1</v>
      </c>
      <c r="R97" s="24">
        <v>3</v>
      </c>
      <c r="S97" s="25" t="s">
        <v>285</v>
      </c>
      <c r="T97" s="25" t="str">
        <f>IF(Agregasi[[#This Row],[Akun Terkait]]="","",IF(VLOOKUP(Agregasi[[#This Row],[Akun Terkait]],TabelCOA[],3,FALSE)=0,"",VLOOKUP(Agregasi[[#This Row],[Akun Terkait]],TabelCOA[],3,FALSE)))</f>
        <v>Pengeluaran</v>
      </c>
      <c r="U97" s="25" t="str">
        <f>IF(Agregasi[[#This Row],[Akun Terkait]]="","",IF(VLOOKUP(Agregasi[[#This Row],[Akun Terkait]],TabelCOA[],4,FALSE)=0,"",VLOOKUP(Agregasi[[#This Row],[Akun Terkait]],TabelCOA[],4,FALSE)))</f>
        <v>Transportasi</v>
      </c>
      <c r="V97" s="25" t="str">
        <f>IF(Agregasi[[#This Row],[Akun Terkait]]="","",IF(VLOOKUP(Agregasi[[#This Row],[Akun Terkait]],TabelCOA[],5,FALSE)=0,"",VLOOKUP(Agregasi[[#This Row],[Akun Terkait]],TabelCOA[],5,FALSE)))</f>
        <v>Otomotif</v>
      </c>
      <c r="W97" s="25" t="str">
        <f>IF(Agregasi[[#This Row],[Akun Terkait]]="","",IF(VLOOKUP(Agregasi[[#This Row],[Akun Terkait]],TabelCOA[],6,FALSE)=0,"",VLOOKUP(Agregasi[[#This Row],[Akun Terkait]],TabelCOA[],6,FALSE)))</f>
        <v>Biaya Bensin</v>
      </c>
      <c r="X97" s="25" t="str">
        <f>IF(Agregasi[[#This Row],[Akun Terkait]]="","",IF(VLOOKUP(Agregasi[[#This Row],[Akun Terkait]],TabelCOA[],7,FALSE)=0,"",VLOOKUP(Agregasi[[#This Row],[Akun Terkait]],TabelCOA[],7,FALSE)))</f>
        <v/>
      </c>
      <c r="Y97" s="25" t="str">
        <f>IF(Agregasi[[#This Row],[Akun Terkait]]="","",IF(VLOOKUP(Agregasi[[#This Row],[Akun Terkait]],TabelCOA[],8,FALSE)=0,"",VLOOKUP(Agregasi[[#This Row],[Akun Terkait]],TabelCOA[],8,FALSE)))</f>
        <v/>
      </c>
      <c r="Z97" s="18">
        <f>IF(Agregasi[[#This Row],[Akun Terkait]]="","",IF(VLOOKUP(Agregasi[[#This Row],[Akun Terkait]],TabelCOA[],10,FALSE)=0,0,VLOOKUP(Agregasi[[#This Row],[Akun Terkait]],TabelCOA[],10,FALSE)))</f>
        <v>-300000</v>
      </c>
    </row>
    <row r="98" spans="1:26" x14ac:dyDescent="0.4">
      <c r="A98" s="1">
        <v>44961</v>
      </c>
      <c r="B98" t="s">
        <v>223</v>
      </c>
      <c r="C98" t="s">
        <v>315</v>
      </c>
      <c r="D98" t="s">
        <v>316</v>
      </c>
      <c r="E98" t="s">
        <v>239</v>
      </c>
      <c r="F98" s="25" t="s">
        <v>239</v>
      </c>
      <c r="G98" t="s">
        <v>9</v>
      </c>
      <c r="H98" s="2">
        <v>200000</v>
      </c>
      <c r="I98" s="2"/>
      <c r="J98" s="2"/>
      <c r="K98" s="2">
        <v>200000</v>
      </c>
      <c r="L98" s="2">
        <v>1916800</v>
      </c>
      <c r="M98" s="24">
        <v>2023</v>
      </c>
      <c r="N98" s="24">
        <v>1</v>
      </c>
      <c r="O98" s="24">
        <v>2</v>
      </c>
      <c r="P98" s="24">
        <v>5</v>
      </c>
      <c r="Q98" s="24">
        <v>1</v>
      </c>
      <c r="R98" s="24">
        <v>4</v>
      </c>
      <c r="S98" s="25" t="s">
        <v>285</v>
      </c>
      <c r="T98" s="25" t="str">
        <f>IF(Agregasi[[#This Row],[Akun Terkait]]="","",IF(VLOOKUP(Agregasi[[#This Row],[Akun Terkait]],TabelCOA[],3,FALSE)=0,"",VLOOKUP(Agregasi[[#This Row],[Akun Terkait]],TabelCOA[],3,FALSE)))</f>
        <v>Liabilitas</v>
      </c>
      <c r="U98" s="25" t="str">
        <f>IF(Agregasi[[#This Row],[Akun Terkait]]="","",IF(VLOOKUP(Agregasi[[#This Row],[Akun Terkait]],TabelCOA[],4,FALSE)=0,"",VLOOKUP(Agregasi[[#This Row],[Akun Terkait]],TabelCOA[],4,FALSE)))</f>
        <v>Liabilitas Lancar</v>
      </c>
      <c r="V98" s="25" t="str">
        <f>IF(Agregasi[[#This Row],[Akun Terkait]]="","",IF(VLOOKUP(Agregasi[[#This Row],[Akun Terkait]],TabelCOA[],5,FALSE)=0,"",VLOOKUP(Agregasi[[#This Row],[Akun Terkait]],TabelCOA[],5,FALSE)))</f>
        <v>Kas Pihak Lain</v>
      </c>
      <c r="W98" s="25" t="str">
        <f>IF(Agregasi[[#This Row],[Akun Terkait]]="","",IF(VLOOKUP(Agregasi[[#This Row],[Akun Terkait]],TabelCOA[],6,FALSE)=0,"",VLOOKUP(Agregasi[[#This Row],[Akun Terkait]],TabelCOA[],6,FALSE)))</f>
        <v>Kas DKM</v>
      </c>
      <c r="X98" s="25" t="str">
        <f>IF(Agregasi[[#This Row],[Akun Terkait]]="","",IF(VLOOKUP(Agregasi[[#This Row],[Akun Terkait]],TabelCOA[],7,FALSE)=0,"",VLOOKUP(Agregasi[[#This Row],[Akun Terkait]],TabelCOA[],7,FALSE)))</f>
        <v/>
      </c>
      <c r="Y98" s="25" t="str">
        <f>IF(Agregasi[[#This Row],[Akun Terkait]]="","",IF(VLOOKUP(Agregasi[[#This Row],[Akun Terkait]],TabelCOA[],8,FALSE)=0,"",VLOOKUP(Agregasi[[#This Row],[Akun Terkait]],TabelCOA[],8,FALSE)))</f>
        <v/>
      </c>
      <c r="Z98" s="18">
        <f>IF(Agregasi[[#This Row],[Akun Terkait]]="","",IF(VLOOKUP(Agregasi[[#This Row],[Akun Terkait]],TabelCOA[],10,FALSE)=0,0,VLOOKUP(Agregasi[[#This Row],[Akun Terkait]],TabelCOA[],10,FALSE)))</f>
        <v>0</v>
      </c>
    </row>
    <row r="99" spans="1:26" x14ac:dyDescent="0.4">
      <c r="A99" s="1">
        <v>44962</v>
      </c>
      <c r="B99" t="s">
        <v>223</v>
      </c>
      <c r="C99" t="s">
        <v>251</v>
      </c>
      <c r="D99" t="s">
        <v>7</v>
      </c>
      <c r="E99" t="s">
        <v>250</v>
      </c>
      <c r="F99" s="25" t="s">
        <v>141</v>
      </c>
      <c r="G99" t="s">
        <v>10</v>
      </c>
      <c r="H99" s="2">
        <v>60000</v>
      </c>
      <c r="I99" s="2"/>
      <c r="J99" s="2"/>
      <c r="K99" s="2">
        <v>-60000</v>
      </c>
      <c r="L99" s="2">
        <v>1756800</v>
      </c>
      <c r="M99" s="24">
        <v>2023</v>
      </c>
      <c r="N99" s="24">
        <v>1</v>
      </c>
      <c r="O99" s="24">
        <v>2</v>
      </c>
      <c r="P99" s="24">
        <v>6</v>
      </c>
      <c r="Q99" s="24">
        <v>2</v>
      </c>
      <c r="R99" s="24">
        <v>5</v>
      </c>
      <c r="S99" s="25" t="s">
        <v>285</v>
      </c>
      <c r="T99" s="25" t="str">
        <f>IF(Agregasi[[#This Row],[Akun Terkait]]="","",IF(VLOOKUP(Agregasi[[#This Row],[Akun Terkait]],TabelCOA[],3,FALSE)=0,"",VLOOKUP(Agregasi[[#This Row],[Akun Terkait]],TabelCOA[],3,FALSE)))</f>
        <v>Pengeluaran</v>
      </c>
      <c r="U99" s="25" t="str">
        <f>IF(Agregasi[[#This Row],[Akun Terkait]]="","",IF(VLOOKUP(Agregasi[[#This Row],[Akun Terkait]],TabelCOA[],4,FALSE)=0,"",VLOOKUP(Agregasi[[#This Row],[Akun Terkait]],TabelCOA[],4,FALSE)))</f>
        <v>Sosial</v>
      </c>
      <c r="V99" s="25" t="str">
        <f>IF(Agregasi[[#This Row],[Akun Terkait]]="","",IF(VLOOKUP(Agregasi[[#This Row],[Akun Terkait]],TabelCOA[],5,FALSE)=0,"",VLOOKUP(Agregasi[[#This Row],[Akun Terkait]],TabelCOA[],5,FALSE)))</f>
        <v>ZISWAF</v>
      </c>
      <c r="W99" s="25" t="str">
        <f>IF(Agregasi[[#This Row],[Akun Terkait]]="","",IF(VLOOKUP(Agregasi[[#This Row],[Akun Terkait]],TabelCOA[],6,FALSE)=0,"",VLOOKUP(Agregasi[[#This Row],[Akun Terkait]],TabelCOA[],6,FALSE)))</f>
        <v>ZISWAF Rutin</v>
      </c>
      <c r="X99" s="25" t="str">
        <f>IF(Agregasi[[#This Row],[Akun Terkait]]="","",IF(VLOOKUP(Agregasi[[#This Row],[Akun Terkait]],TabelCOA[],7,FALSE)=0,"",VLOOKUP(Agregasi[[#This Row],[Akun Terkait]],TabelCOA[],7,FALSE)))</f>
        <v/>
      </c>
      <c r="Y99" s="25" t="str">
        <f>IF(Agregasi[[#This Row],[Akun Terkait]]="","",IF(VLOOKUP(Agregasi[[#This Row],[Akun Terkait]],TabelCOA[],8,FALSE)=0,"",VLOOKUP(Agregasi[[#This Row],[Akun Terkait]],TabelCOA[],8,FALSE)))</f>
        <v/>
      </c>
      <c r="Z99" s="18">
        <f>IF(Agregasi[[#This Row],[Akun Terkait]]="","",IF(VLOOKUP(Agregasi[[#This Row],[Akun Terkait]],TabelCOA[],10,FALSE)=0,0,VLOOKUP(Agregasi[[#This Row],[Akun Terkait]],TabelCOA[],10,FALSE)))</f>
        <v>-120000</v>
      </c>
    </row>
    <row r="100" spans="1:26" x14ac:dyDescent="0.4">
      <c r="A100" s="1">
        <v>44962</v>
      </c>
      <c r="B100" t="s">
        <v>223</v>
      </c>
      <c r="C100" t="s">
        <v>477</v>
      </c>
      <c r="D100" t="s">
        <v>7</v>
      </c>
      <c r="E100" t="s">
        <v>478</v>
      </c>
      <c r="F100" s="25" t="s">
        <v>45</v>
      </c>
      <c r="G100" t="s">
        <v>10</v>
      </c>
      <c r="H100" s="2">
        <v>100000</v>
      </c>
      <c r="I100" s="2"/>
      <c r="J100" s="2"/>
      <c r="K100" s="2">
        <v>-100000</v>
      </c>
      <c r="L100" s="2">
        <v>1816800</v>
      </c>
      <c r="M100" s="24">
        <v>2023</v>
      </c>
      <c r="N100" s="24">
        <v>1</v>
      </c>
      <c r="O100" s="24">
        <v>2</v>
      </c>
      <c r="P100" s="24">
        <v>6</v>
      </c>
      <c r="Q100" s="24">
        <v>2</v>
      </c>
      <c r="R100" s="24">
        <v>5</v>
      </c>
      <c r="S100" s="25" t="s">
        <v>285</v>
      </c>
      <c r="T100" s="25" t="str">
        <f>IF(Agregasi[[#This Row],[Akun Terkait]]="","",IF(VLOOKUP(Agregasi[[#This Row],[Akun Terkait]],TabelCOA[],3,FALSE)=0,"",VLOOKUP(Agregasi[[#This Row],[Akun Terkait]],TabelCOA[],3,FALSE)))</f>
        <v>Pengeluaran</v>
      </c>
      <c r="U100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00" s="25" t="str">
        <f>IF(Agregasi[[#This Row],[Akun Terkait]]="","",IF(VLOOKUP(Agregasi[[#This Row],[Akun Terkait]],TabelCOA[],5,FALSE)=0,"",VLOOKUP(Agregasi[[#This Row],[Akun Terkait]],TabelCOA[],5,FALSE)))</f>
        <v>Properti</v>
      </c>
      <c r="W100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00" s="25" t="str">
        <f>IF(Agregasi[[#This Row],[Akun Terkait]]="","",IF(VLOOKUP(Agregasi[[#This Row],[Akun Terkait]],TabelCOA[],7,FALSE)=0,"",VLOOKUP(Agregasi[[#This Row],[Akun Terkait]],TabelCOA[],7,FALSE)))</f>
        <v>Biaya Listrik</v>
      </c>
      <c r="Y100" s="25" t="str">
        <f>IF(Agregasi[[#This Row],[Akun Terkait]]="","",IF(VLOOKUP(Agregasi[[#This Row],[Akun Terkait]],TabelCOA[],8,FALSE)=0,"",VLOOKUP(Agregasi[[#This Row],[Akun Terkait]],TabelCOA[],8,FALSE)))</f>
        <v/>
      </c>
      <c r="Z100" s="18">
        <f>IF(Agregasi[[#This Row],[Akun Terkait]]="","",IF(VLOOKUP(Agregasi[[#This Row],[Akun Terkait]],TabelCOA[],10,FALSE)=0,0,VLOOKUP(Agregasi[[#This Row],[Akun Terkait]],TabelCOA[],10,FALSE)))</f>
        <v>-200000</v>
      </c>
    </row>
    <row r="101" spans="1:26" x14ac:dyDescent="0.4">
      <c r="A101" s="1">
        <v>44963</v>
      </c>
      <c r="B101" t="s">
        <v>223</v>
      </c>
      <c r="C101" t="s">
        <v>292</v>
      </c>
      <c r="D101" t="s">
        <v>264</v>
      </c>
      <c r="E101" t="s">
        <v>7</v>
      </c>
      <c r="F101" s="25" t="s">
        <v>26</v>
      </c>
      <c r="G101" t="s">
        <v>9</v>
      </c>
      <c r="H101" s="2">
        <v>340000</v>
      </c>
      <c r="I101" s="2"/>
      <c r="J101" s="2"/>
      <c r="K101" s="2">
        <v>340000</v>
      </c>
      <c r="L101" s="2">
        <v>2086800</v>
      </c>
      <c r="M101" s="24">
        <v>2023</v>
      </c>
      <c r="N101" s="24">
        <v>1</v>
      </c>
      <c r="O101" s="24">
        <v>2</v>
      </c>
      <c r="P101" s="24">
        <v>6</v>
      </c>
      <c r="Q101" s="24">
        <v>2</v>
      </c>
      <c r="R101" s="24">
        <v>6</v>
      </c>
      <c r="S101" s="25" t="s">
        <v>285</v>
      </c>
      <c r="T101" s="25" t="str">
        <f>IF(Agregasi[[#This Row],[Akun Terkait]]="","",IF(VLOOKUP(Agregasi[[#This Row],[Akun Terkait]],TabelCOA[],3,FALSE)=0,"",VLOOKUP(Agregasi[[#This Row],[Akun Terkait]],TabelCOA[],3,FALSE)))</f>
        <v>Pendapatan</v>
      </c>
      <c r="U101" s="25" t="str">
        <f>IF(Agregasi[[#This Row],[Akun Terkait]]="","",IF(VLOOKUP(Agregasi[[#This Row],[Akun Terkait]],TabelCOA[],4,FALSE)=0,"",VLOOKUP(Agregasi[[#This Row],[Akun Terkait]],TabelCOA[],4,FALSE)))</f>
        <v>Pendapatan Tetap</v>
      </c>
      <c r="V101" s="25" t="str">
        <f>IF(Agregasi[[#This Row],[Akun Terkait]]="","",IF(VLOOKUP(Agregasi[[#This Row],[Akun Terkait]],TabelCOA[],5,FALSE)=0,"",VLOOKUP(Agregasi[[#This Row],[Akun Terkait]],TabelCOA[],5,FALSE)))</f>
        <v>Gaji</v>
      </c>
      <c r="W101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01" s="25" t="str">
        <f>IF(Agregasi[[#This Row],[Akun Terkait]]="","",IF(VLOOKUP(Agregasi[[#This Row],[Akun Terkait]],TabelCOA[],7,FALSE)=0,"",VLOOKUP(Agregasi[[#This Row],[Akun Terkait]],TabelCOA[],7,FALSE)))</f>
        <v/>
      </c>
      <c r="Y101" s="25" t="str">
        <f>IF(Agregasi[[#This Row],[Akun Terkait]]="","",IF(VLOOKUP(Agregasi[[#This Row],[Akun Terkait]],TabelCOA[],8,FALSE)=0,"",VLOOKUP(Agregasi[[#This Row],[Akun Terkait]],TabelCOA[],8,FALSE)))</f>
        <v/>
      </c>
      <c r="Z101" s="18">
        <f>IF(Agregasi[[#This Row],[Akun Terkait]]="","",IF(VLOOKUP(Agregasi[[#This Row],[Akun Terkait]],TabelCOA[],10,FALSE)=0,0,VLOOKUP(Agregasi[[#This Row],[Akun Terkait]],TabelCOA[],10,FALSE)))</f>
        <v>0</v>
      </c>
    </row>
    <row r="102" spans="1:26" x14ac:dyDescent="0.4">
      <c r="A102" s="1">
        <v>44963</v>
      </c>
      <c r="B102" t="s">
        <v>223</v>
      </c>
      <c r="C102" t="s">
        <v>272</v>
      </c>
      <c r="D102" t="s">
        <v>7</v>
      </c>
      <c r="E102" t="s">
        <v>367</v>
      </c>
      <c r="F102" s="25" t="s">
        <v>65</v>
      </c>
      <c r="G102" t="s">
        <v>10</v>
      </c>
      <c r="H102" s="2">
        <v>10000</v>
      </c>
      <c r="I102" s="2"/>
      <c r="J102" s="2"/>
      <c r="K102" s="2">
        <v>-10000</v>
      </c>
      <c r="L102" s="2">
        <v>1746800</v>
      </c>
      <c r="M102" s="24">
        <v>2023</v>
      </c>
      <c r="N102" s="24">
        <v>1</v>
      </c>
      <c r="O102" s="24">
        <v>2</v>
      </c>
      <c r="P102" s="24">
        <v>6</v>
      </c>
      <c r="Q102" s="24">
        <v>2</v>
      </c>
      <c r="R102" s="24">
        <v>6</v>
      </c>
      <c r="S102" s="25" t="s">
        <v>285</v>
      </c>
      <c r="T102" s="25" t="str">
        <f>IF(Agregasi[[#This Row],[Akun Terkait]]="","",IF(VLOOKUP(Agregasi[[#This Row],[Akun Terkait]],TabelCOA[],3,FALSE)=0,"",VLOOKUP(Agregasi[[#This Row],[Akun Terkait]],TabelCOA[],3,FALSE)))</f>
        <v>Pengeluaran</v>
      </c>
      <c r="U102" s="25" t="str">
        <f>IF(Agregasi[[#This Row],[Akun Terkait]]="","",IF(VLOOKUP(Agregasi[[#This Row],[Akun Terkait]],TabelCOA[],4,FALSE)=0,"",VLOOKUP(Agregasi[[#This Row],[Akun Terkait]],TabelCOA[],4,FALSE)))</f>
        <v>Bank dan Finansial</v>
      </c>
      <c r="V102" s="25" t="str">
        <f>IF(Agregasi[[#This Row],[Akun Terkait]]="","",IF(VLOOKUP(Agregasi[[#This Row],[Akun Terkait]],TabelCOA[],5,FALSE)=0,"",VLOOKUP(Agregasi[[#This Row],[Akun Terkait]],TabelCOA[],5,FALSE)))</f>
        <v>Biaya Bank</v>
      </c>
      <c r="W102" s="25" t="str">
        <f>IF(Agregasi[[#This Row],[Akun Terkait]]="","",IF(VLOOKUP(Agregasi[[#This Row],[Akun Terkait]],TabelCOA[],6,FALSE)=0,"",VLOOKUP(Agregasi[[#This Row],[Akun Terkait]],TabelCOA[],6,FALSE)))</f>
        <v/>
      </c>
      <c r="X102" s="25" t="str">
        <f>IF(Agregasi[[#This Row],[Akun Terkait]]="","",IF(VLOOKUP(Agregasi[[#This Row],[Akun Terkait]],TabelCOA[],7,FALSE)=0,"",VLOOKUP(Agregasi[[#This Row],[Akun Terkait]],TabelCOA[],7,FALSE)))</f>
        <v/>
      </c>
      <c r="Y102" s="25" t="str">
        <f>IF(Agregasi[[#This Row],[Akun Terkait]]="","",IF(VLOOKUP(Agregasi[[#This Row],[Akun Terkait]],TabelCOA[],8,FALSE)=0,"",VLOOKUP(Agregasi[[#This Row],[Akun Terkait]],TabelCOA[],8,FALSE)))</f>
        <v/>
      </c>
      <c r="Z102" s="18">
        <f>IF(Agregasi[[#This Row],[Akun Terkait]]="","",IF(VLOOKUP(Agregasi[[#This Row],[Akun Terkait]],TabelCOA[],10,FALSE)=0,0,VLOOKUP(Agregasi[[#This Row],[Akun Terkait]],TabelCOA[],10,FALSE)))</f>
        <v>-30000</v>
      </c>
    </row>
    <row r="103" spans="1:26" x14ac:dyDescent="0.4">
      <c r="A103" s="1">
        <v>44964</v>
      </c>
      <c r="B103" t="s">
        <v>225</v>
      </c>
      <c r="C103" t="s">
        <v>372</v>
      </c>
      <c r="D103" t="s">
        <v>7</v>
      </c>
      <c r="E103" t="s">
        <v>373</v>
      </c>
      <c r="F103" s="25" t="s">
        <v>235</v>
      </c>
      <c r="G103" t="s">
        <v>10</v>
      </c>
      <c r="H103" s="2">
        <v>5000</v>
      </c>
      <c r="I103" s="2" t="s">
        <v>321</v>
      </c>
      <c r="J103" s="2"/>
      <c r="K103" s="2">
        <v>-5000</v>
      </c>
      <c r="L103" s="2">
        <v>2695000</v>
      </c>
      <c r="M103" s="24">
        <v>2023</v>
      </c>
      <c r="N103" s="24">
        <v>1</v>
      </c>
      <c r="O103" s="24">
        <v>2</v>
      </c>
      <c r="P103" s="24">
        <v>6</v>
      </c>
      <c r="Q103" s="24">
        <v>2</v>
      </c>
      <c r="R103" s="24">
        <v>7</v>
      </c>
      <c r="S103" s="25" t="s">
        <v>285</v>
      </c>
      <c r="T103" s="25" t="str">
        <f>IF(Agregasi[[#This Row],[Akun Terkait]]="","",IF(VLOOKUP(Agregasi[[#This Row],[Akun Terkait]],TabelCOA[],3,FALSE)=0,"",VLOOKUP(Agregasi[[#This Row],[Akun Terkait]],TabelCOA[],3,FALSE)))</f>
        <v>Liabilitas</v>
      </c>
      <c r="U103" s="25" t="str">
        <f>IF(Agregasi[[#This Row],[Akun Terkait]]="","",IF(VLOOKUP(Agregasi[[#This Row],[Akun Terkait]],TabelCOA[],4,FALSE)=0,"",VLOOKUP(Agregasi[[#This Row],[Akun Terkait]],TabelCOA[],4,FALSE)))</f>
        <v>Liabilitas Lancar</v>
      </c>
      <c r="V103" s="25" t="str">
        <f>IF(Agregasi[[#This Row],[Akun Terkait]]="","",IF(VLOOKUP(Agregasi[[#This Row],[Akun Terkait]],TabelCOA[],5,FALSE)=0,"",VLOOKUP(Agregasi[[#This Row],[Akun Terkait]],TabelCOA[],5,FALSE)))</f>
        <v>Utang</v>
      </c>
      <c r="W103" s="25" t="str">
        <f>IF(Agregasi[[#This Row],[Akun Terkait]]="","",IF(VLOOKUP(Agregasi[[#This Row],[Akun Terkait]],TabelCOA[],6,FALSE)=0,"",VLOOKUP(Agregasi[[#This Row],[Akun Terkait]],TabelCOA[],6,FALSE)))</f>
        <v>Utang Kartu Kredit</v>
      </c>
      <c r="X103" s="25" t="str">
        <f>IF(Agregasi[[#This Row],[Akun Terkait]]="","",IF(VLOOKUP(Agregasi[[#This Row],[Akun Terkait]],TabelCOA[],7,FALSE)=0,"",VLOOKUP(Agregasi[[#This Row],[Akun Terkait]],TabelCOA[],7,FALSE)))</f>
        <v>Utang KK Bank-0003</v>
      </c>
      <c r="Y103" s="25" t="str">
        <f>IF(Agregasi[[#This Row],[Akun Terkait]]="","",IF(VLOOKUP(Agregasi[[#This Row],[Akun Terkait]],TabelCOA[],8,FALSE)=0,"",VLOOKUP(Agregasi[[#This Row],[Akun Terkait]],TabelCOA[],8,FALSE)))</f>
        <v/>
      </c>
      <c r="Z103" s="18">
        <f>IF(Agregasi[[#This Row],[Akun Terkait]]="","",IF(VLOOKUP(Agregasi[[#This Row],[Akun Terkait]],TabelCOA[],10,FALSE)=0,0,VLOOKUP(Agregasi[[#This Row],[Akun Terkait]],TabelCOA[],10,FALSE)))</f>
        <v>0</v>
      </c>
    </row>
    <row r="104" spans="1:26" x14ac:dyDescent="0.4">
      <c r="A104" s="1">
        <v>44964</v>
      </c>
      <c r="B104" t="s">
        <v>227</v>
      </c>
      <c r="C104" t="s">
        <v>377</v>
      </c>
      <c r="D104" t="s">
        <v>7</v>
      </c>
      <c r="E104" t="s">
        <v>378</v>
      </c>
      <c r="F104" s="25" t="s">
        <v>227</v>
      </c>
      <c r="G104" t="s">
        <v>10</v>
      </c>
      <c r="H104" s="2">
        <v>5000</v>
      </c>
      <c r="I104" s="2" t="s">
        <v>321</v>
      </c>
      <c r="J104" s="2"/>
      <c r="K104" s="2">
        <v>-5000</v>
      </c>
      <c r="L104" s="2">
        <v>5395000</v>
      </c>
      <c r="M104" s="24">
        <v>2023</v>
      </c>
      <c r="N104" s="24">
        <v>1</v>
      </c>
      <c r="O104" s="24">
        <v>2</v>
      </c>
      <c r="P104" s="24">
        <v>6</v>
      </c>
      <c r="Q104" s="24">
        <v>2</v>
      </c>
      <c r="R104" s="24">
        <v>7</v>
      </c>
      <c r="S104" s="25" t="s">
        <v>285</v>
      </c>
      <c r="T104" s="25" t="str">
        <f>IF(Agregasi[[#This Row],[Akun Terkait]]="","",IF(VLOOKUP(Agregasi[[#This Row],[Akun Terkait]],TabelCOA[],3,FALSE)=0,"",VLOOKUP(Agregasi[[#This Row],[Akun Terkait]],TabelCOA[],3,FALSE)))</f>
        <v>Aset</v>
      </c>
      <c r="U104" s="25" t="str">
        <f>IF(Agregasi[[#This Row],[Akun Terkait]]="","",IF(VLOOKUP(Agregasi[[#This Row],[Akun Terkait]],TabelCOA[],4,FALSE)=0,"",VLOOKUP(Agregasi[[#This Row],[Akun Terkait]],TabelCOA[],4,FALSE)))</f>
        <v>Aset Lancar</v>
      </c>
      <c r="V104" s="25" t="str">
        <f>IF(Agregasi[[#This Row],[Akun Terkait]]="","",IF(VLOOKUP(Agregasi[[#This Row],[Akun Terkait]],TabelCOA[],5,FALSE)=0,"",VLOOKUP(Agregasi[[#This Row],[Akun Terkait]],TabelCOA[],5,FALSE)))</f>
        <v>Kas</v>
      </c>
      <c r="W104" s="25" t="str">
        <f>IF(Agregasi[[#This Row],[Akun Terkait]]="","",IF(VLOOKUP(Agregasi[[#This Row],[Akun Terkait]],TabelCOA[],6,FALSE)=0,"",VLOOKUP(Agregasi[[#This Row],[Akun Terkait]],TabelCOA[],6,FALSE)))</f>
        <v>Bank</v>
      </c>
      <c r="X104" s="25" t="str">
        <f>IF(Agregasi[[#This Row],[Akun Terkait]]="","",IF(VLOOKUP(Agregasi[[#This Row],[Akun Terkait]],TabelCOA[],7,FALSE)=0,"",VLOOKUP(Agregasi[[#This Row],[Akun Terkait]],TabelCOA[],7,FALSE)))</f>
        <v>Tabungan</v>
      </c>
      <c r="Y104" s="25" t="str">
        <f>IF(Agregasi[[#This Row],[Akun Terkait]]="","",IF(VLOOKUP(Agregasi[[#This Row],[Akun Terkait]],TabelCOA[],8,FALSE)=0,"",VLOOKUP(Agregasi[[#This Row],[Akun Terkait]],TabelCOA[],8,FALSE)))</f>
        <v>Tabungan Bank-0005</v>
      </c>
      <c r="Z104" s="18">
        <f>IF(Agregasi[[#This Row],[Akun Terkait]]="","",IF(VLOOKUP(Agregasi[[#This Row],[Akun Terkait]],TabelCOA[],10,FALSE)=0,0,VLOOKUP(Agregasi[[#This Row],[Akun Terkait]],TabelCOA[],10,FALSE)))</f>
        <v>0</v>
      </c>
    </row>
    <row r="105" spans="1:26" x14ac:dyDescent="0.4">
      <c r="A105" s="1">
        <v>44964</v>
      </c>
      <c r="B105" t="s">
        <v>236</v>
      </c>
      <c r="C105" t="s">
        <v>375</v>
      </c>
      <c r="D105" t="s">
        <v>7</v>
      </c>
      <c r="E105" t="s">
        <v>374</v>
      </c>
      <c r="F105" s="25" t="s">
        <v>226</v>
      </c>
      <c r="G105" t="s">
        <v>9</v>
      </c>
      <c r="H105" s="2">
        <v>255000</v>
      </c>
      <c r="I105" s="2"/>
      <c r="J105" s="2"/>
      <c r="K105" s="2">
        <v>255000</v>
      </c>
      <c r="L105" s="2">
        <v>0</v>
      </c>
      <c r="M105" s="24">
        <v>2023</v>
      </c>
      <c r="N105" s="24">
        <v>1</v>
      </c>
      <c r="O105" s="24">
        <v>2</v>
      </c>
      <c r="P105" s="24">
        <v>6</v>
      </c>
      <c r="Q105" s="24">
        <v>2</v>
      </c>
      <c r="R105" s="24">
        <v>7</v>
      </c>
      <c r="S105" s="25" t="s">
        <v>285</v>
      </c>
      <c r="T105" s="25" t="str">
        <f>IF(Agregasi[[#This Row],[Akun Terkait]]="","",IF(VLOOKUP(Agregasi[[#This Row],[Akun Terkait]],TabelCOA[],3,FALSE)=0,"",VLOOKUP(Agregasi[[#This Row],[Akun Terkait]],TabelCOA[],3,FALSE)))</f>
        <v>Aset</v>
      </c>
      <c r="U105" s="25" t="str">
        <f>IF(Agregasi[[#This Row],[Akun Terkait]]="","",IF(VLOOKUP(Agregasi[[#This Row],[Akun Terkait]],TabelCOA[],4,FALSE)=0,"",VLOOKUP(Agregasi[[#This Row],[Akun Terkait]],TabelCOA[],4,FALSE)))</f>
        <v>Aset Lancar</v>
      </c>
      <c r="V105" s="25" t="str">
        <f>IF(Agregasi[[#This Row],[Akun Terkait]]="","",IF(VLOOKUP(Agregasi[[#This Row],[Akun Terkait]],TabelCOA[],5,FALSE)=0,"",VLOOKUP(Agregasi[[#This Row],[Akun Terkait]],TabelCOA[],5,FALSE)))</f>
        <v>Kas</v>
      </c>
      <c r="W105" s="25" t="str">
        <f>IF(Agregasi[[#This Row],[Akun Terkait]]="","",IF(VLOOKUP(Agregasi[[#This Row],[Akun Terkait]],TabelCOA[],6,FALSE)=0,"",VLOOKUP(Agregasi[[#This Row],[Akun Terkait]],TabelCOA[],6,FALSE)))</f>
        <v>Bank</v>
      </c>
      <c r="X105" s="25" t="str">
        <f>IF(Agregasi[[#This Row],[Akun Terkait]]="","",IF(VLOOKUP(Agregasi[[#This Row],[Akun Terkait]],TabelCOA[],7,FALSE)=0,"",VLOOKUP(Agregasi[[#This Row],[Akun Terkait]],TabelCOA[],7,FALSE)))</f>
        <v>Tabungan</v>
      </c>
      <c r="Y105" s="25" t="str">
        <f>IF(Agregasi[[#This Row],[Akun Terkait]]="","",IF(VLOOKUP(Agregasi[[#This Row],[Akun Terkait]],TabelCOA[],8,FALSE)=0,"",VLOOKUP(Agregasi[[#This Row],[Akun Terkait]],TabelCOA[],8,FALSE)))</f>
        <v>Tabungan Bank-0004</v>
      </c>
      <c r="Z105" s="18">
        <f>IF(Agregasi[[#This Row],[Akun Terkait]]="","",IF(VLOOKUP(Agregasi[[#This Row],[Akun Terkait]],TabelCOA[],10,FALSE)=0,0,VLOOKUP(Agregasi[[#This Row],[Akun Terkait]],TabelCOA[],10,FALSE)))</f>
        <v>0</v>
      </c>
    </row>
    <row r="106" spans="1:26" x14ac:dyDescent="0.4">
      <c r="A106" s="1">
        <v>44964</v>
      </c>
      <c r="B106" t="s">
        <v>237</v>
      </c>
      <c r="C106" t="s">
        <v>377</v>
      </c>
      <c r="D106" t="s">
        <v>7</v>
      </c>
      <c r="E106" t="s">
        <v>378</v>
      </c>
      <c r="F106" s="25" t="s">
        <v>226</v>
      </c>
      <c r="G106" t="s">
        <v>9</v>
      </c>
      <c r="H106" s="2">
        <v>5000</v>
      </c>
      <c r="I106" s="2"/>
      <c r="J106" s="2"/>
      <c r="K106" s="2">
        <v>5000</v>
      </c>
      <c r="L106" s="2">
        <v>0</v>
      </c>
      <c r="M106" s="24">
        <v>2023</v>
      </c>
      <c r="N106" s="24">
        <v>1</v>
      </c>
      <c r="O106" s="24">
        <v>2</v>
      </c>
      <c r="P106" s="24">
        <v>6</v>
      </c>
      <c r="Q106" s="24">
        <v>2</v>
      </c>
      <c r="R106" s="24">
        <v>7</v>
      </c>
      <c r="S106" s="25" t="s">
        <v>285</v>
      </c>
      <c r="T106" s="25" t="str">
        <f>IF(Agregasi[[#This Row],[Akun Terkait]]="","",IF(VLOOKUP(Agregasi[[#This Row],[Akun Terkait]],TabelCOA[],3,FALSE)=0,"",VLOOKUP(Agregasi[[#This Row],[Akun Terkait]],TabelCOA[],3,FALSE)))</f>
        <v>Aset</v>
      </c>
      <c r="U106" s="25" t="str">
        <f>IF(Agregasi[[#This Row],[Akun Terkait]]="","",IF(VLOOKUP(Agregasi[[#This Row],[Akun Terkait]],TabelCOA[],4,FALSE)=0,"",VLOOKUP(Agregasi[[#This Row],[Akun Terkait]],TabelCOA[],4,FALSE)))</f>
        <v>Aset Lancar</v>
      </c>
      <c r="V106" s="25" t="str">
        <f>IF(Agregasi[[#This Row],[Akun Terkait]]="","",IF(VLOOKUP(Agregasi[[#This Row],[Akun Terkait]],TabelCOA[],5,FALSE)=0,"",VLOOKUP(Agregasi[[#This Row],[Akun Terkait]],TabelCOA[],5,FALSE)))</f>
        <v>Kas</v>
      </c>
      <c r="W106" s="25" t="str">
        <f>IF(Agregasi[[#This Row],[Akun Terkait]]="","",IF(VLOOKUP(Agregasi[[#This Row],[Akun Terkait]],TabelCOA[],6,FALSE)=0,"",VLOOKUP(Agregasi[[#This Row],[Akun Terkait]],TabelCOA[],6,FALSE)))</f>
        <v>Bank</v>
      </c>
      <c r="X106" s="25" t="str">
        <f>IF(Agregasi[[#This Row],[Akun Terkait]]="","",IF(VLOOKUP(Agregasi[[#This Row],[Akun Terkait]],TabelCOA[],7,FALSE)=0,"",VLOOKUP(Agregasi[[#This Row],[Akun Terkait]],TabelCOA[],7,FALSE)))</f>
        <v>Tabungan</v>
      </c>
      <c r="Y106" s="25" t="str">
        <f>IF(Agregasi[[#This Row],[Akun Terkait]]="","",IF(VLOOKUP(Agregasi[[#This Row],[Akun Terkait]],TabelCOA[],8,FALSE)=0,"",VLOOKUP(Agregasi[[#This Row],[Akun Terkait]],TabelCOA[],8,FALSE)))</f>
        <v>Tabungan Bank-0004</v>
      </c>
      <c r="Z106" s="18">
        <f>IF(Agregasi[[#This Row],[Akun Terkait]]="","",IF(VLOOKUP(Agregasi[[#This Row],[Akun Terkait]],TabelCOA[],10,FALSE)=0,0,VLOOKUP(Agregasi[[#This Row],[Akun Terkait]],TabelCOA[],10,FALSE)))</f>
        <v>0</v>
      </c>
    </row>
    <row r="107" spans="1:26" x14ac:dyDescent="0.4">
      <c r="A107" s="1">
        <v>44964</v>
      </c>
      <c r="B107" t="s">
        <v>235</v>
      </c>
      <c r="C107" t="s">
        <v>372</v>
      </c>
      <c r="D107" t="s">
        <v>7</v>
      </c>
      <c r="E107" t="s">
        <v>373</v>
      </c>
      <c r="F107" s="25" t="s">
        <v>225</v>
      </c>
      <c r="G107" t="s">
        <v>9</v>
      </c>
      <c r="H107" s="2">
        <v>5000</v>
      </c>
      <c r="I107" s="2"/>
      <c r="J107" s="2"/>
      <c r="K107" s="2">
        <v>5000</v>
      </c>
      <c r="L107" s="2">
        <v>0</v>
      </c>
      <c r="M107" s="24">
        <v>2023</v>
      </c>
      <c r="N107" s="24">
        <v>1</v>
      </c>
      <c r="O107" s="24">
        <v>2</v>
      </c>
      <c r="P107" s="24">
        <v>6</v>
      </c>
      <c r="Q107" s="24">
        <v>2</v>
      </c>
      <c r="R107" s="24">
        <v>7</v>
      </c>
      <c r="S107" s="25" t="s">
        <v>285</v>
      </c>
      <c r="T107" s="25" t="str">
        <f>IF(Agregasi[[#This Row],[Akun Terkait]]="","",IF(VLOOKUP(Agregasi[[#This Row],[Akun Terkait]],TabelCOA[],3,FALSE)=0,"",VLOOKUP(Agregasi[[#This Row],[Akun Terkait]],TabelCOA[],3,FALSE)))</f>
        <v>Aset</v>
      </c>
      <c r="U107" s="25" t="str">
        <f>IF(Agregasi[[#This Row],[Akun Terkait]]="","",IF(VLOOKUP(Agregasi[[#This Row],[Akun Terkait]],TabelCOA[],4,FALSE)=0,"",VLOOKUP(Agregasi[[#This Row],[Akun Terkait]],TabelCOA[],4,FALSE)))</f>
        <v>Aset Lancar</v>
      </c>
      <c r="V107" s="25" t="str">
        <f>IF(Agregasi[[#This Row],[Akun Terkait]]="","",IF(VLOOKUP(Agregasi[[#This Row],[Akun Terkait]],TabelCOA[],5,FALSE)=0,"",VLOOKUP(Agregasi[[#This Row],[Akun Terkait]],TabelCOA[],5,FALSE)))</f>
        <v>Kas</v>
      </c>
      <c r="W107" s="25" t="str">
        <f>IF(Agregasi[[#This Row],[Akun Terkait]]="","",IF(VLOOKUP(Agregasi[[#This Row],[Akun Terkait]],TabelCOA[],6,FALSE)=0,"",VLOOKUP(Agregasi[[#This Row],[Akun Terkait]],TabelCOA[],6,FALSE)))</f>
        <v>Bank</v>
      </c>
      <c r="X107" s="25" t="str">
        <f>IF(Agregasi[[#This Row],[Akun Terkait]]="","",IF(VLOOKUP(Agregasi[[#This Row],[Akun Terkait]],TabelCOA[],7,FALSE)=0,"",VLOOKUP(Agregasi[[#This Row],[Akun Terkait]],TabelCOA[],7,FALSE)))</f>
        <v>Tabungan</v>
      </c>
      <c r="Y107" s="25" t="str">
        <f>IF(Agregasi[[#This Row],[Akun Terkait]]="","",IF(VLOOKUP(Agregasi[[#This Row],[Akun Terkait]],TabelCOA[],8,FALSE)=0,"",VLOOKUP(Agregasi[[#This Row],[Akun Terkait]],TabelCOA[],8,FALSE)))</f>
        <v>Tabungan Bank-0003</v>
      </c>
      <c r="Z107" s="18">
        <f>IF(Agregasi[[#This Row],[Akun Terkait]]="","",IF(VLOOKUP(Agregasi[[#This Row],[Akun Terkait]],TabelCOA[],10,FALSE)=0,0,VLOOKUP(Agregasi[[#This Row],[Akun Terkait]],TabelCOA[],10,FALSE)))</f>
        <v>0</v>
      </c>
    </row>
    <row r="108" spans="1:26" x14ac:dyDescent="0.4">
      <c r="A108" s="1">
        <v>44964</v>
      </c>
      <c r="B108" t="s">
        <v>234</v>
      </c>
      <c r="C108" t="s">
        <v>370</v>
      </c>
      <c r="D108" t="s">
        <v>7</v>
      </c>
      <c r="E108" t="s">
        <v>371</v>
      </c>
      <c r="F108" s="25" t="s">
        <v>224</v>
      </c>
      <c r="G108" t="s">
        <v>9</v>
      </c>
      <c r="H108" s="2">
        <v>5000</v>
      </c>
      <c r="I108" s="2"/>
      <c r="J108" s="2"/>
      <c r="K108" s="2">
        <v>5000</v>
      </c>
      <c r="L108" s="2">
        <v>0</v>
      </c>
      <c r="M108" s="24">
        <v>2023</v>
      </c>
      <c r="N108" s="24">
        <v>1</v>
      </c>
      <c r="O108" s="24">
        <v>2</v>
      </c>
      <c r="P108" s="24">
        <v>6</v>
      </c>
      <c r="Q108" s="24">
        <v>2</v>
      </c>
      <c r="R108" s="24">
        <v>7</v>
      </c>
      <c r="S108" s="25" t="s">
        <v>285</v>
      </c>
      <c r="T108" s="25" t="str">
        <f>IF(Agregasi[[#This Row],[Akun Terkait]]="","",IF(VLOOKUP(Agregasi[[#This Row],[Akun Terkait]],TabelCOA[],3,FALSE)=0,"",VLOOKUP(Agregasi[[#This Row],[Akun Terkait]],TabelCOA[],3,FALSE)))</f>
        <v>Aset</v>
      </c>
      <c r="U108" s="25" t="str">
        <f>IF(Agregasi[[#This Row],[Akun Terkait]]="","",IF(VLOOKUP(Agregasi[[#This Row],[Akun Terkait]],TabelCOA[],4,FALSE)=0,"",VLOOKUP(Agregasi[[#This Row],[Akun Terkait]],TabelCOA[],4,FALSE)))</f>
        <v>Aset Lancar</v>
      </c>
      <c r="V108" s="25" t="str">
        <f>IF(Agregasi[[#This Row],[Akun Terkait]]="","",IF(VLOOKUP(Agregasi[[#This Row],[Akun Terkait]],TabelCOA[],5,FALSE)=0,"",VLOOKUP(Agregasi[[#This Row],[Akun Terkait]],TabelCOA[],5,FALSE)))</f>
        <v>Kas</v>
      </c>
      <c r="W108" s="25" t="str">
        <f>IF(Agregasi[[#This Row],[Akun Terkait]]="","",IF(VLOOKUP(Agregasi[[#This Row],[Akun Terkait]],TabelCOA[],6,FALSE)=0,"",VLOOKUP(Agregasi[[#This Row],[Akun Terkait]],TabelCOA[],6,FALSE)))</f>
        <v>Bank</v>
      </c>
      <c r="X108" s="25" t="str">
        <f>IF(Agregasi[[#This Row],[Akun Terkait]]="","",IF(VLOOKUP(Agregasi[[#This Row],[Akun Terkait]],TabelCOA[],7,FALSE)=0,"",VLOOKUP(Agregasi[[#This Row],[Akun Terkait]],TabelCOA[],7,FALSE)))</f>
        <v>Tabungan</v>
      </c>
      <c r="Y108" s="25" t="str">
        <f>IF(Agregasi[[#This Row],[Akun Terkait]]="","",IF(VLOOKUP(Agregasi[[#This Row],[Akun Terkait]],TabelCOA[],8,FALSE)=0,"",VLOOKUP(Agregasi[[#This Row],[Akun Terkait]],TabelCOA[],8,FALSE)))</f>
        <v>Tabungan Bank-0002</v>
      </c>
      <c r="Z108" s="18">
        <f>IF(Agregasi[[#This Row],[Akun Terkait]]="","",IF(VLOOKUP(Agregasi[[#This Row],[Akun Terkait]],TabelCOA[],10,FALSE)=0,0,VLOOKUP(Agregasi[[#This Row],[Akun Terkait]],TabelCOA[],10,FALSE)))</f>
        <v>0</v>
      </c>
    </row>
    <row r="109" spans="1:26" x14ac:dyDescent="0.4">
      <c r="A109" s="1">
        <v>44964</v>
      </c>
      <c r="B109" t="s">
        <v>226</v>
      </c>
      <c r="C109" t="s">
        <v>375</v>
      </c>
      <c r="D109" t="s">
        <v>7</v>
      </c>
      <c r="E109" t="s">
        <v>374</v>
      </c>
      <c r="F109" s="25" t="s">
        <v>236</v>
      </c>
      <c r="G109" t="s">
        <v>10</v>
      </c>
      <c r="H109" s="2">
        <v>255000</v>
      </c>
      <c r="I109" s="2"/>
      <c r="J109" s="2"/>
      <c r="K109" s="2">
        <v>-255000</v>
      </c>
      <c r="L109" s="2">
        <v>3645000</v>
      </c>
      <c r="M109" s="24">
        <v>2023</v>
      </c>
      <c r="N109" s="24">
        <v>1</v>
      </c>
      <c r="O109" s="24">
        <v>2</v>
      </c>
      <c r="P109" s="24">
        <v>6</v>
      </c>
      <c r="Q109" s="24">
        <v>2</v>
      </c>
      <c r="R109" s="24">
        <v>7</v>
      </c>
      <c r="S109" s="25" t="s">
        <v>285</v>
      </c>
      <c r="T109" s="25" t="str">
        <f>IF(Agregasi[[#This Row],[Akun Terkait]]="","",IF(VLOOKUP(Agregasi[[#This Row],[Akun Terkait]],TabelCOA[],3,FALSE)=0,"",VLOOKUP(Agregasi[[#This Row],[Akun Terkait]],TabelCOA[],3,FALSE)))</f>
        <v>Liabilitas</v>
      </c>
      <c r="U109" s="25" t="str">
        <f>IF(Agregasi[[#This Row],[Akun Terkait]]="","",IF(VLOOKUP(Agregasi[[#This Row],[Akun Terkait]],TabelCOA[],4,FALSE)=0,"",VLOOKUP(Agregasi[[#This Row],[Akun Terkait]],TabelCOA[],4,FALSE)))</f>
        <v>Liabilitas Lancar</v>
      </c>
      <c r="V109" s="25" t="str">
        <f>IF(Agregasi[[#This Row],[Akun Terkait]]="","",IF(VLOOKUP(Agregasi[[#This Row],[Akun Terkait]],TabelCOA[],5,FALSE)=0,"",VLOOKUP(Agregasi[[#This Row],[Akun Terkait]],TabelCOA[],5,FALSE)))</f>
        <v>Utang</v>
      </c>
      <c r="W109" s="25" t="str">
        <f>IF(Agregasi[[#This Row],[Akun Terkait]]="","",IF(VLOOKUP(Agregasi[[#This Row],[Akun Terkait]],TabelCOA[],6,FALSE)=0,"",VLOOKUP(Agregasi[[#This Row],[Akun Terkait]],TabelCOA[],6,FALSE)))</f>
        <v>Utang Kartu Kredit</v>
      </c>
      <c r="X109" s="25" t="str">
        <f>IF(Agregasi[[#This Row],[Akun Terkait]]="","",IF(VLOOKUP(Agregasi[[#This Row],[Akun Terkait]],TabelCOA[],7,FALSE)=0,"",VLOOKUP(Agregasi[[#This Row],[Akun Terkait]],TabelCOA[],7,FALSE)))</f>
        <v>Utang KK Bank-0004</v>
      </c>
      <c r="Y109" s="25" t="str">
        <f>IF(Agregasi[[#This Row],[Akun Terkait]]="","",IF(VLOOKUP(Agregasi[[#This Row],[Akun Terkait]],TabelCOA[],8,FALSE)=0,"",VLOOKUP(Agregasi[[#This Row],[Akun Terkait]],TabelCOA[],8,FALSE)))</f>
        <v/>
      </c>
      <c r="Z109" s="18">
        <f>IF(Agregasi[[#This Row],[Akun Terkait]]="","",IF(VLOOKUP(Agregasi[[#This Row],[Akun Terkait]],TabelCOA[],10,FALSE)=0,0,VLOOKUP(Agregasi[[#This Row],[Akun Terkait]],TabelCOA[],10,FALSE)))</f>
        <v>0</v>
      </c>
    </row>
    <row r="110" spans="1:26" x14ac:dyDescent="0.4">
      <c r="A110" s="1">
        <v>44964</v>
      </c>
      <c r="B110" t="s">
        <v>233</v>
      </c>
      <c r="C110" t="s">
        <v>369</v>
      </c>
      <c r="D110" t="s">
        <v>7</v>
      </c>
      <c r="E110" t="s">
        <v>367</v>
      </c>
      <c r="F110" s="25" t="s">
        <v>223</v>
      </c>
      <c r="G110" t="s">
        <v>9</v>
      </c>
      <c r="H110" s="2">
        <v>260000</v>
      </c>
      <c r="I110" s="2"/>
      <c r="J110" s="2"/>
      <c r="K110" s="2">
        <v>260000</v>
      </c>
      <c r="L110" s="2">
        <v>0</v>
      </c>
      <c r="M110" s="24">
        <v>2023</v>
      </c>
      <c r="N110" s="24">
        <v>1</v>
      </c>
      <c r="O110" s="24">
        <v>2</v>
      </c>
      <c r="P110" s="24">
        <v>6</v>
      </c>
      <c r="Q110" s="24">
        <v>2</v>
      </c>
      <c r="R110" s="24">
        <v>7</v>
      </c>
      <c r="S110" s="25" t="s">
        <v>285</v>
      </c>
      <c r="T110" s="25" t="str">
        <f>IF(Agregasi[[#This Row],[Akun Terkait]]="","",IF(VLOOKUP(Agregasi[[#This Row],[Akun Terkait]],TabelCOA[],3,FALSE)=0,"",VLOOKUP(Agregasi[[#This Row],[Akun Terkait]],TabelCOA[],3,FALSE)))</f>
        <v>Aset</v>
      </c>
      <c r="U110" s="25" t="str">
        <f>IF(Agregasi[[#This Row],[Akun Terkait]]="","",IF(VLOOKUP(Agregasi[[#This Row],[Akun Terkait]],TabelCOA[],4,FALSE)=0,"",VLOOKUP(Agregasi[[#This Row],[Akun Terkait]],TabelCOA[],4,FALSE)))</f>
        <v>Aset Lancar</v>
      </c>
      <c r="V110" s="25" t="str">
        <f>IF(Agregasi[[#This Row],[Akun Terkait]]="","",IF(VLOOKUP(Agregasi[[#This Row],[Akun Terkait]],TabelCOA[],5,FALSE)=0,"",VLOOKUP(Agregasi[[#This Row],[Akun Terkait]],TabelCOA[],5,FALSE)))</f>
        <v>Kas</v>
      </c>
      <c r="W110" s="25" t="str">
        <f>IF(Agregasi[[#This Row],[Akun Terkait]]="","",IF(VLOOKUP(Agregasi[[#This Row],[Akun Terkait]],TabelCOA[],6,FALSE)=0,"",VLOOKUP(Agregasi[[#This Row],[Akun Terkait]],TabelCOA[],6,FALSE)))</f>
        <v>Bank</v>
      </c>
      <c r="X110" s="25" t="str">
        <f>IF(Agregasi[[#This Row],[Akun Terkait]]="","",IF(VLOOKUP(Agregasi[[#This Row],[Akun Terkait]],TabelCOA[],7,FALSE)=0,"",VLOOKUP(Agregasi[[#This Row],[Akun Terkait]],TabelCOA[],7,FALSE)))</f>
        <v>Tabungan</v>
      </c>
      <c r="Y110" s="25" t="str">
        <f>IF(Agregasi[[#This Row],[Akun Terkait]]="","",IF(VLOOKUP(Agregasi[[#This Row],[Akun Terkait]],TabelCOA[],8,FALSE)=0,"",VLOOKUP(Agregasi[[#This Row],[Akun Terkait]],TabelCOA[],8,FALSE)))</f>
        <v>Tabungan Bank-0001</v>
      </c>
      <c r="Z110" s="18">
        <f>IF(Agregasi[[#This Row],[Akun Terkait]]="","",IF(VLOOKUP(Agregasi[[#This Row],[Akun Terkait]],TabelCOA[],10,FALSE)=0,0,VLOOKUP(Agregasi[[#This Row],[Akun Terkait]],TabelCOA[],10,FALSE)))</f>
        <v>0</v>
      </c>
    </row>
    <row r="111" spans="1:26" x14ac:dyDescent="0.4">
      <c r="A111" s="1">
        <v>44964</v>
      </c>
      <c r="B111" t="s">
        <v>224</v>
      </c>
      <c r="C111" t="s">
        <v>370</v>
      </c>
      <c r="D111" t="s">
        <v>7</v>
      </c>
      <c r="E111" t="s">
        <v>371</v>
      </c>
      <c r="F111" s="25" t="s">
        <v>234</v>
      </c>
      <c r="G111" t="s">
        <v>10</v>
      </c>
      <c r="H111" s="2">
        <v>5000</v>
      </c>
      <c r="I111" s="2" t="s">
        <v>321</v>
      </c>
      <c r="J111" s="2"/>
      <c r="K111" s="2">
        <v>-5000</v>
      </c>
      <c r="L111" s="2">
        <v>2195000</v>
      </c>
      <c r="M111" s="24">
        <v>2023</v>
      </c>
      <c r="N111" s="24">
        <v>1</v>
      </c>
      <c r="O111" s="24">
        <v>2</v>
      </c>
      <c r="P111" s="24">
        <v>6</v>
      </c>
      <c r="Q111" s="24">
        <v>2</v>
      </c>
      <c r="R111" s="24">
        <v>7</v>
      </c>
      <c r="S111" s="25" t="s">
        <v>285</v>
      </c>
      <c r="T111" s="25" t="str">
        <f>IF(Agregasi[[#This Row],[Akun Terkait]]="","",IF(VLOOKUP(Agregasi[[#This Row],[Akun Terkait]],TabelCOA[],3,FALSE)=0,"",VLOOKUP(Agregasi[[#This Row],[Akun Terkait]],TabelCOA[],3,FALSE)))</f>
        <v>Liabilitas</v>
      </c>
      <c r="U111" s="25" t="str">
        <f>IF(Agregasi[[#This Row],[Akun Terkait]]="","",IF(VLOOKUP(Agregasi[[#This Row],[Akun Terkait]],TabelCOA[],4,FALSE)=0,"",VLOOKUP(Agregasi[[#This Row],[Akun Terkait]],TabelCOA[],4,FALSE)))</f>
        <v>Liabilitas Lancar</v>
      </c>
      <c r="V111" s="25" t="str">
        <f>IF(Agregasi[[#This Row],[Akun Terkait]]="","",IF(VLOOKUP(Agregasi[[#This Row],[Akun Terkait]],TabelCOA[],5,FALSE)=0,"",VLOOKUP(Agregasi[[#This Row],[Akun Terkait]],TabelCOA[],5,FALSE)))</f>
        <v>Utang</v>
      </c>
      <c r="W111" s="25" t="str">
        <f>IF(Agregasi[[#This Row],[Akun Terkait]]="","",IF(VLOOKUP(Agregasi[[#This Row],[Akun Terkait]],TabelCOA[],6,FALSE)=0,"",VLOOKUP(Agregasi[[#This Row],[Akun Terkait]],TabelCOA[],6,FALSE)))</f>
        <v>Utang Kartu Kredit</v>
      </c>
      <c r="X111" s="25" t="str">
        <f>IF(Agregasi[[#This Row],[Akun Terkait]]="","",IF(VLOOKUP(Agregasi[[#This Row],[Akun Terkait]],TabelCOA[],7,FALSE)=0,"",VLOOKUP(Agregasi[[#This Row],[Akun Terkait]],TabelCOA[],7,FALSE)))</f>
        <v>Utang KK Bank-0002</v>
      </c>
      <c r="Y111" s="25" t="str">
        <f>IF(Agregasi[[#This Row],[Akun Terkait]]="","",IF(VLOOKUP(Agregasi[[#This Row],[Akun Terkait]],TabelCOA[],8,FALSE)=0,"",VLOOKUP(Agregasi[[#This Row],[Akun Terkait]],TabelCOA[],8,FALSE)))</f>
        <v/>
      </c>
      <c r="Z111" s="18">
        <f>IF(Agregasi[[#This Row],[Akun Terkait]]="","",IF(VLOOKUP(Agregasi[[#This Row],[Akun Terkait]],TabelCOA[],10,FALSE)=0,0,VLOOKUP(Agregasi[[#This Row],[Akun Terkait]],TabelCOA[],10,FALSE)))</f>
        <v>0</v>
      </c>
    </row>
    <row r="112" spans="1:26" x14ac:dyDescent="0.4">
      <c r="A112" s="1">
        <v>44964</v>
      </c>
      <c r="B112" t="s">
        <v>223</v>
      </c>
      <c r="C112" t="s">
        <v>369</v>
      </c>
      <c r="D112" t="s">
        <v>7</v>
      </c>
      <c r="E112" t="s">
        <v>367</v>
      </c>
      <c r="F112" s="25" t="s">
        <v>233</v>
      </c>
      <c r="G112" t="s">
        <v>10</v>
      </c>
      <c r="H112" s="2">
        <v>260000</v>
      </c>
      <c r="I112" s="2"/>
      <c r="J112" s="2"/>
      <c r="K112" s="2">
        <v>-260000</v>
      </c>
      <c r="L112" s="2">
        <v>1826800</v>
      </c>
      <c r="M112" s="24">
        <v>2023</v>
      </c>
      <c r="N112" s="24">
        <v>1</v>
      </c>
      <c r="O112" s="24">
        <v>2</v>
      </c>
      <c r="P112" s="24">
        <v>6</v>
      </c>
      <c r="Q112" s="24">
        <v>2</v>
      </c>
      <c r="R112" s="24">
        <v>7</v>
      </c>
      <c r="S112" s="25" t="s">
        <v>285</v>
      </c>
      <c r="T112" s="25" t="str">
        <f>IF(Agregasi[[#This Row],[Akun Terkait]]="","",IF(VLOOKUP(Agregasi[[#This Row],[Akun Terkait]],TabelCOA[],3,FALSE)=0,"",VLOOKUP(Agregasi[[#This Row],[Akun Terkait]],TabelCOA[],3,FALSE)))</f>
        <v>Liabilitas</v>
      </c>
      <c r="U112" s="25" t="str">
        <f>IF(Agregasi[[#This Row],[Akun Terkait]]="","",IF(VLOOKUP(Agregasi[[#This Row],[Akun Terkait]],TabelCOA[],4,FALSE)=0,"",VLOOKUP(Agregasi[[#This Row],[Akun Terkait]],TabelCOA[],4,FALSE)))</f>
        <v>Liabilitas Lancar</v>
      </c>
      <c r="V112" s="25" t="str">
        <f>IF(Agregasi[[#This Row],[Akun Terkait]]="","",IF(VLOOKUP(Agregasi[[#This Row],[Akun Terkait]],TabelCOA[],5,FALSE)=0,"",VLOOKUP(Agregasi[[#This Row],[Akun Terkait]],TabelCOA[],5,FALSE)))</f>
        <v>Utang</v>
      </c>
      <c r="W112" s="25" t="str">
        <f>IF(Agregasi[[#This Row],[Akun Terkait]]="","",IF(VLOOKUP(Agregasi[[#This Row],[Akun Terkait]],TabelCOA[],6,FALSE)=0,"",VLOOKUP(Agregasi[[#This Row],[Akun Terkait]],TabelCOA[],6,FALSE)))</f>
        <v>Utang Kartu Kredit</v>
      </c>
      <c r="X112" s="25" t="str">
        <f>IF(Agregasi[[#This Row],[Akun Terkait]]="","",IF(VLOOKUP(Agregasi[[#This Row],[Akun Terkait]],TabelCOA[],7,FALSE)=0,"",VLOOKUP(Agregasi[[#This Row],[Akun Terkait]],TabelCOA[],7,FALSE)))</f>
        <v>Utang KK Bank-0001</v>
      </c>
      <c r="Y112" s="25" t="str">
        <f>IF(Agregasi[[#This Row],[Akun Terkait]]="","",IF(VLOOKUP(Agregasi[[#This Row],[Akun Terkait]],TabelCOA[],8,FALSE)=0,"",VLOOKUP(Agregasi[[#This Row],[Akun Terkait]],TabelCOA[],8,FALSE)))</f>
        <v/>
      </c>
      <c r="Z112" s="18">
        <f>IF(Agregasi[[#This Row],[Akun Terkait]]="","",IF(VLOOKUP(Agregasi[[#This Row],[Akun Terkait]],TabelCOA[],10,FALSE)=0,0,VLOOKUP(Agregasi[[#This Row],[Akun Terkait]],TabelCOA[],10,FALSE)))</f>
        <v>0</v>
      </c>
    </row>
    <row r="113" spans="1:26" x14ac:dyDescent="0.4">
      <c r="A113" s="1">
        <v>44965</v>
      </c>
      <c r="B113" t="s">
        <v>223</v>
      </c>
      <c r="C113" t="s">
        <v>280</v>
      </c>
      <c r="D113" t="s">
        <v>7</v>
      </c>
      <c r="E113" t="s">
        <v>367</v>
      </c>
      <c r="F113" s="25" t="s">
        <v>65</v>
      </c>
      <c r="G113" t="s">
        <v>10</v>
      </c>
      <c r="H113" s="2">
        <v>5500</v>
      </c>
      <c r="I113" s="2"/>
      <c r="J113" s="2"/>
      <c r="K113" s="2">
        <v>-5500</v>
      </c>
      <c r="L113" s="2">
        <v>1821300</v>
      </c>
      <c r="M113" s="24">
        <v>2023</v>
      </c>
      <c r="N113" s="24">
        <v>1</v>
      </c>
      <c r="O113" s="24">
        <v>2</v>
      </c>
      <c r="P113" s="24">
        <v>6</v>
      </c>
      <c r="Q113" s="24">
        <v>2</v>
      </c>
      <c r="R113" s="24">
        <v>8</v>
      </c>
      <c r="S113" s="25" t="s">
        <v>285</v>
      </c>
      <c r="T113" s="25" t="str">
        <f>IF(Agregasi[[#This Row],[Akun Terkait]]="","",IF(VLOOKUP(Agregasi[[#This Row],[Akun Terkait]],TabelCOA[],3,FALSE)=0,"",VLOOKUP(Agregasi[[#This Row],[Akun Terkait]],TabelCOA[],3,FALSE)))</f>
        <v>Pengeluaran</v>
      </c>
      <c r="U113" s="25" t="str">
        <f>IF(Agregasi[[#This Row],[Akun Terkait]]="","",IF(VLOOKUP(Agregasi[[#This Row],[Akun Terkait]],TabelCOA[],4,FALSE)=0,"",VLOOKUP(Agregasi[[#This Row],[Akun Terkait]],TabelCOA[],4,FALSE)))</f>
        <v>Bank dan Finansial</v>
      </c>
      <c r="V113" s="25" t="str">
        <f>IF(Agregasi[[#This Row],[Akun Terkait]]="","",IF(VLOOKUP(Agregasi[[#This Row],[Akun Terkait]],TabelCOA[],5,FALSE)=0,"",VLOOKUP(Agregasi[[#This Row],[Akun Terkait]],TabelCOA[],5,FALSE)))</f>
        <v>Biaya Bank</v>
      </c>
      <c r="W113" s="25" t="str">
        <f>IF(Agregasi[[#This Row],[Akun Terkait]]="","",IF(VLOOKUP(Agregasi[[#This Row],[Akun Terkait]],TabelCOA[],6,FALSE)=0,"",VLOOKUP(Agregasi[[#This Row],[Akun Terkait]],TabelCOA[],6,FALSE)))</f>
        <v/>
      </c>
      <c r="X113" s="25" t="str">
        <f>IF(Agregasi[[#This Row],[Akun Terkait]]="","",IF(VLOOKUP(Agregasi[[#This Row],[Akun Terkait]],TabelCOA[],7,FALSE)=0,"",VLOOKUP(Agregasi[[#This Row],[Akun Terkait]],TabelCOA[],7,FALSE)))</f>
        <v/>
      </c>
      <c r="Y113" s="25" t="str">
        <f>IF(Agregasi[[#This Row],[Akun Terkait]]="","",IF(VLOOKUP(Agregasi[[#This Row],[Akun Terkait]],TabelCOA[],8,FALSE)=0,"",VLOOKUP(Agregasi[[#This Row],[Akun Terkait]],TabelCOA[],8,FALSE)))</f>
        <v/>
      </c>
      <c r="Z113" s="18">
        <f>IF(Agregasi[[#This Row],[Akun Terkait]]="","",IF(VLOOKUP(Agregasi[[#This Row],[Akun Terkait]],TabelCOA[],10,FALSE)=0,0,VLOOKUP(Agregasi[[#This Row],[Akun Terkait]],TabelCOA[],10,FALSE)))</f>
        <v>-30000</v>
      </c>
    </row>
    <row r="114" spans="1:26" x14ac:dyDescent="0.4">
      <c r="A114" s="1">
        <v>44972</v>
      </c>
      <c r="B114" t="s">
        <v>223</v>
      </c>
      <c r="C114" t="s">
        <v>292</v>
      </c>
      <c r="D114" t="s">
        <v>264</v>
      </c>
      <c r="E114" t="s">
        <v>7</v>
      </c>
      <c r="F114" s="25" t="s">
        <v>26</v>
      </c>
      <c r="G114" t="s">
        <v>9</v>
      </c>
      <c r="H114" s="2">
        <v>500000</v>
      </c>
      <c r="I114" s="2"/>
      <c r="J114" s="2"/>
      <c r="K114" s="2">
        <v>500000</v>
      </c>
      <c r="L114" s="2">
        <v>2321300</v>
      </c>
      <c r="M114" s="24">
        <v>2023</v>
      </c>
      <c r="N114" s="24">
        <v>1</v>
      </c>
      <c r="O114" s="24">
        <v>2</v>
      </c>
      <c r="P114" s="24">
        <v>7</v>
      </c>
      <c r="Q114" s="24">
        <v>3</v>
      </c>
      <c r="R114" s="24">
        <v>15</v>
      </c>
      <c r="S114" s="25" t="s">
        <v>285</v>
      </c>
      <c r="T114" s="25" t="str">
        <f>IF(Agregasi[[#This Row],[Akun Terkait]]="","",IF(VLOOKUP(Agregasi[[#This Row],[Akun Terkait]],TabelCOA[],3,FALSE)=0,"",VLOOKUP(Agregasi[[#This Row],[Akun Terkait]],TabelCOA[],3,FALSE)))</f>
        <v>Pendapatan</v>
      </c>
      <c r="U114" s="25" t="str">
        <f>IF(Agregasi[[#This Row],[Akun Terkait]]="","",IF(VLOOKUP(Agregasi[[#This Row],[Akun Terkait]],TabelCOA[],4,FALSE)=0,"",VLOOKUP(Agregasi[[#This Row],[Akun Terkait]],TabelCOA[],4,FALSE)))</f>
        <v>Pendapatan Tetap</v>
      </c>
      <c r="V114" s="25" t="str">
        <f>IF(Agregasi[[#This Row],[Akun Terkait]]="","",IF(VLOOKUP(Agregasi[[#This Row],[Akun Terkait]],TabelCOA[],5,FALSE)=0,"",VLOOKUP(Agregasi[[#This Row],[Akun Terkait]],TabelCOA[],5,FALSE)))</f>
        <v>Gaji</v>
      </c>
      <c r="W114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14" s="25" t="str">
        <f>IF(Agregasi[[#This Row],[Akun Terkait]]="","",IF(VLOOKUP(Agregasi[[#This Row],[Akun Terkait]],TabelCOA[],7,FALSE)=0,"",VLOOKUP(Agregasi[[#This Row],[Akun Terkait]],TabelCOA[],7,FALSE)))</f>
        <v/>
      </c>
      <c r="Y114" s="25" t="str">
        <f>IF(Agregasi[[#This Row],[Akun Terkait]]="","",IF(VLOOKUP(Agregasi[[#This Row],[Akun Terkait]],TabelCOA[],8,FALSE)=0,"",VLOOKUP(Agregasi[[#This Row],[Akun Terkait]],TabelCOA[],8,FALSE)))</f>
        <v/>
      </c>
      <c r="Z114" s="18">
        <f>IF(Agregasi[[#This Row],[Akun Terkait]]="","",IF(VLOOKUP(Agregasi[[#This Row],[Akun Terkait]],TabelCOA[],10,FALSE)=0,0,VLOOKUP(Agregasi[[#This Row],[Akun Terkait]],TabelCOA[],10,FALSE)))</f>
        <v>0</v>
      </c>
    </row>
    <row r="115" spans="1:26" x14ac:dyDescent="0.4">
      <c r="A115" s="1">
        <v>44972</v>
      </c>
      <c r="B115" t="s">
        <v>237</v>
      </c>
      <c r="C115" t="s">
        <v>359</v>
      </c>
      <c r="D115" t="s">
        <v>7</v>
      </c>
      <c r="E115" t="s">
        <v>358</v>
      </c>
      <c r="F115" s="25" t="s">
        <v>49</v>
      </c>
      <c r="G115" t="s">
        <v>10</v>
      </c>
      <c r="H115" s="2">
        <v>1100000</v>
      </c>
      <c r="I115" s="2"/>
      <c r="J115" s="2"/>
      <c r="K115" s="2">
        <v>-1100000</v>
      </c>
      <c r="L115" s="2">
        <v>-1100000</v>
      </c>
      <c r="M115" s="24">
        <v>2023</v>
      </c>
      <c r="N115" s="24">
        <v>1</v>
      </c>
      <c r="O115" s="24">
        <v>2</v>
      </c>
      <c r="P115" s="24">
        <v>7</v>
      </c>
      <c r="Q115" s="24">
        <v>3</v>
      </c>
      <c r="R115" s="24">
        <v>15</v>
      </c>
      <c r="S115" s="25" t="s">
        <v>285</v>
      </c>
      <c r="T115" s="25" t="str">
        <f>IF(Agregasi[[#This Row],[Akun Terkait]]="","",IF(VLOOKUP(Agregasi[[#This Row],[Akun Terkait]],TabelCOA[],3,FALSE)=0,"",VLOOKUP(Agregasi[[#This Row],[Akun Terkait]],TabelCOA[],3,FALSE)))</f>
        <v>Pengeluaran</v>
      </c>
      <c r="U115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15" s="25" t="str">
        <f>IF(Agregasi[[#This Row],[Akun Terkait]]="","",IF(VLOOKUP(Agregasi[[#This Row],[Akun Terkait]],TabelCOA[],5,FALSE)=0,"",VLOOKUP(Agregasi[[#This Row],[Akun Terkait]],TabelCOA[],5,FALSE)))</f>
        <v>Properti</v>
      </c>
      <c r="W115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15" s="25" t="str">
        <f>IF(Agregasi[[#This Row],[Akun Terkait]]="","",IF(VLOOKUP(Agregasi[[#This Row],[Akun Terkait]],TabelCOA[],7,FALSE)=0,"",VLOOKUP(Agregasi[[#This Row],[Akun Terkait]],TabelCOA[],7,FALSE)))</f>
        <v>Biaya Jasa TI</v>
      </c>
      <c r="Y115" s="25" t="str">
        <f>IF(Agregasi[[#This Row],[Akun Terkait]]="","",IF(VLOOKUP(Agregasi[[#This Row],[Akun Terkait]],TabelCOA[],8,FALSE)=0,"",VLOOKUP(Agregasi[[#This Row],[Akun Terkait]],TabelCOA[],8,FALSE)))</f>
        <v/>
      </c>
      <c r="Z115" s="18">
        <f>IF(Agregasi[[#This Row],[Akun Terkait]]="","",IF(VLOOKUP(Agregasi[[#This Row],[Akun Terkait]],TabelCOA[],10,FALSE)=0,0,VLOOKUP(Agregasi[[#This Row],[Akun Terkait]],TabelCOA[],10,FALSE)))</f>
        <v>0</v>
      </c>
    </row>
    <row r="116" spans="1:26" x14ac:dyDescent="0.4">
      <c r="A116" s="1">
        <v>44976</v>
      </c>
      <c r="B116" t="s">
        <v>223</v>
      </c>
      <c r="C116" t="s">
        <v>274</v>
      </c>
      <c r="D116" t="s">
        <v>7</v>
      </c>
      <c r="E116" t="s">
        <v>252</v>
      </c>
      <c r="F116" s="25" t="s">
        <v>142</v>
      </c>
      <c r="G116" t="s">
        <v>10</v>
      </c>
      <c r="H116" s="2">
        <v>15000</v>
      </c>
      <c r="I116" s="2"/>
      <c r="J116" s="2"/>
      <c r="K116" s="2">
        <v>-15000</v>
      </c>
      <c r="L116" s="2">
        <v>2306300</v>
      </c>
      <c r="M116" s="24">
        <v>2023</v>
      </c>
      <c r="N116" s="24">
        <v>1</v>
      </c>
      <c r="O116" s="24">
        <v>2</v>
      </c>
      <c r="P116" s="24">
        <v>8</v>
      </c>
      <c r="Q116" s="24">
        <v>4</v>
      </c>
      <c r="R116" s="24">
        <v>19</v>
      </c>
      <c r="S116" s="25" t="s">
        <v>285</v>
      </c>
      <c r="T116" s="25" t="str">
        <f>IF(Agregasi[[#This Row],[Akun Terkait]]="","",IF(VLOOKUP(Agregasi[[#This Row],[Akun Terkait]],TabelCOA[],3,FALSE)=0,"",VLOOKUP(Agregasi[[#This Row],[Akun Terkait]],TabelCOA[],3,FALSE)))</f>
        <v>Pengeluaran</v>
      </c>
      <c r="U116" s="25" t="str">
        <f>IF(Agregasi[[#This Row],[Akun Terkait]]="","",IF(VLOOKUP(Agregasi[[#This Row],[Akun Terkait]],TabelCOA[],4,FALSE)=0,"",VLOOKUP(Agregasi[[#This Row],[Akun Terkait]],TabelCOA[],4,FALSE)))</f>
        <v>Sosial</v>
      </c>
      <c r="V116" s="25" t="str">
        <f>IF(Agregasi[[#This Row],[Akun Terkait]]="","",IF(VLOOKUP(Agregasi[[#This Row],[Akun Terkait]],TabelCOA[],5,FALSE)=0,"",VLOOKUP(Agregasi[[#This Row],[Akun Terkait]],TabelCOA[],5,FALSE)))</f>
        <v>ZISWAF</v>
      </c>
      <c r="W116" s="25" t="str">
        <f>IF(Agregasi[[#This Row],[Akun Terkait]]="","",IF(VLOOKUP(Agregasi[[#This Row],[Akun Terkait]],TabelCOA[],6,FALSE)=0,"",VLOOKUP(Agregasi[[#This Row],[Akun Terkait]],TabelCOA[],6,FALSE)))</f>
        <v>ZISWAF Tidak Rutin</v>
      </c>
      <c r="X116" s="25" t="str">
        <f>IF(Agregasi[[#This Row],[Akun Terkait]]="","",IF(VLOOKUP(Agregasi[[#This Row],[Akun Terkait]],TabelCOA[],7,FALSE)=0,"",VLOOKUP(Agregasi[[#This Row],[Akun Terkait]],TabelCOA[],7,FALSE)))</f>
        <v/>
      </c>
      <c r="Y116" s="25" t="str">
        <f>IF(Agregasi[[#This Row],[Akun Terkait]]="","",IF(VLOOKUP(Agregasi[[#This Row],[Akun Terkait]],TabelCOA[],8,FALSE)=0,"",VLOOKUP(Agregasi[[#This Row],[Akun Terkait]],TabelCOA[],8,FALSE)))</f>
        <v/>
      </c>
      <c r="Z116" s="18">
        <f>IF(Agregasi[[#This Row],[Akun Terkait]]="","",IF(VLOOKUP(Agregasi[[#This Row],[Akun Terkait]],TabelCOA[],10,FALSE)=0,0,VLOOKUP(Agregasi[[#This Row],[Akun Terkait]],TabelCOA[],10,FALSE)))</f>
        <v>0</v>
      </c>
    </row>
    <row r="117" spans="1:26" x14ac:dyDescent="0.4">
      <c r="A117" s="1">
        <v>44976</v>
      </c>
      <c r="B117" t="s">
        <v>236</v>
      </c>
      <c r="C117" t="s">
        <v>261</v>
      </c>
      <c r="D117" t="s">
        <v>7</v>
      </c>
      <c r="E117" t="s">
        <v>357</v>
      </c>
      <c r="F117" s="25" t="s">
        <v>175</v>
      </c>
      <c r="G117" t="s">
        <v>10</v>
      </c>
      <c r="H117" s="2">
        <v>250000</v>
      </c>
      <c r="I117" s="2"/>
      <c r="J117" s="2"/>
      <c r="K117" s="2">
        <v>-250000</v>
      </c>
      <c r="L117" s="2">
        <v>-250000</v>
      </c>
      <c r="M117" s="24">
        <v>2023</v>
      </c>
      <c r="N117" s="24">
        <v>1</v>
      </c>
      <c r="O117" s="24">
        <v>2</v>
      </c>
      <c r="P117" s="24">
        <v>8</v>
      </c>
      <c r="Q117" s="24">
        <v>4</v>
      </c>
      <c r="R117" s="24">
        <v>19</v>
      </c>
      <c r="S117" s="25" t="s">
        <v>285</v>
      </c>
      <c r="T117" s="25" t="str">
        <f>IF(Agregasi[[#This Row],[Akun Terkait]]="","",IF(VLOOKUP(Agregasi[[#This Row],[Akun Terkait]],TabelCOA[],3,FALSE)=0,"",VLOOKUP(Agregasi[[#This Row],[Akun Terkait]],TabelCOA[],3,FALSE)))</f>
        <v>Pengeluaran</v>
      </c>
      <c r="U117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17" s="25" t="str">
        <f>IF(Agregasi[[#This Row],[Akun Terkait]]="","",IF(VLOOKUP(Agregasi[[#This Row],[Akun Terkait]],TabelCOA[],5,FALSE)=0,"",VLOOKUP(Agregasi[[#This Row],[Akun Terkait]],TabelCOA[],5,FALSE)))</f>
        <v>Properti</v>
      </c>
      <c r="W117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17" s="25" t="str">
        <f>IF(Agregasi[[#This Row],[Akun Terkait]]="","",IF(VLOOKUP(Agregasi[[#This Row],[Akun Terkait]],TabelCOA[],7,FALSE)=0,"",VLOOKUP(Agregasi[[#This Row],[Akun Terkait]],TabelCOA[],7,FALSE)))</f>
        <v>Biaya Telekomunikasi</v>
      </c>
      <c r="Y117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117" s="18">
        <f>IF(Agregasi[[#This Row],[Akun Terkait]]="","",IF(VLOOKUP(Agregasi[[#This Row],[Akun Terkait]],TabelCOA[],10,FALSE)=0,0,VLOOKUP(Agregasi[[#This Row],[Akun Terkait]],TabelCOA[],10,FALSE)))</f>
        <v>-250000</v>
      </c>
    </row>
    <row r="118" spans="1:26" x14ac:dyDescent="0.4">
      <c r="A118" s="1">
        <v>44981</v>
      </c>
      <c r="B118" t="s">
        <v>223</v>
      </c>
      <c r="C118" t="s">
        <v>292</v>
      </c>
      <c r="D118" t="s">
        <v>264</v>
      </c>
      <c r="E118" t="s">
        <v>7</v>
      </c>
      <c r="F118" s="25" t="s">
        <v>26</v>
      </c>
      <c r="G118" t="s">
        <v>9</v>
      </c>
      <c r="H118" s="2">
        <v>300000</v>
      </c>
      <c r="I118" s="2"/>
      <c r="J118" s="2"/>
      <c r="K118" s="2">
        <v>300000</v>
      </c>
      <c r="L118" s="2">
        <v>7606300</v>
      </c>
      <c r="M118" s="24">
        <v>2023</v>
      </c>
      <c r="N118" s="24">
        <v>1</v>
      </c>
      <c r="O118" s="24">
        <v>2</v>
      </c>
      <c r="P118" s="24">
        <v>8</v>
      </c>
      <c r="Q118" s="24">
        <v>4</v>
      </c>
      <c r="R118" s="24">
        <v>24</v>
      </c>
      <c r="S118" s="25" t="s">
        <v>285</v>
      </c>
      <c r="T118" s="25" t="str">
        <f>IF(Agregasi[[#This Row],[Akun Terkait]]="","",IF(VLOOKUP(Agregasi[[#This Row],[Akun Terkait]],TabelCOA[],3,FALSE)=0,"",VLOOKUP(Agregasi[[#This Row],[Akun Terkait]],TabelCOA[],3,FALSE)))</f>
        <v>Pendapatan</v>
      </c>
      <c r="U118" s="25" t="str">
        <f>IF(Agregasi[[#This Row],[Akun Terkait]]="","",IF(VLOOKUP(Agregasi[[#This Row],[Akun Terkait]],TabelCOA[],4,FALSE)=0,"",VLOOKUP(Agregasi[[#This Row],[Akun Terkait]],TabelCOA[],4,FALSE)))</f>
        <v>Pendapatan Tetap</v>
      </c>
      <c r="V118" s="25" t="str">
        <f>IF(Agregasi[[#This Row],[Akun Terkait]]="","",IF(VLOOKUP(Agregasi[[#This Row],[Akun Terkait]],TabelCOA[],5,FALSE)=0,"",VLOOKUP(Agregasi[[#This Row],[Akun Terkait]],TabelCOA[],5,FALSE)))</f>
        <v>Gaji</v>
      </c>
      <c r="W118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18" s="25" t="str">
        <f>IF(Agregasi[[#This Row],[Akun Terkait]]="","",IF(VLOOKUP(Agregasi[[#This Row],[Akun Terkait]],TabelCOA[],7,FALSE)=0,"",VLOOKUP(Agregasi[[#This Row],[Akun Terkait]],TabelCOA[],7,FALSE)))</f>
        <v/>
      </c>
      <c r="Y118" s="25" t="str">
        <f>IF(Agregasi[[#This Row],[Akun Terkait]]="","",IF(VLOOKUP(Agregasi[[#This Row],[Akun Terkait]],TabelCOA[],8,FALSE)=0,"",VLOOKUP(Agregasi[[#This Row],[Akun Terkait]],TabelCOA[],8,FALSE)))</f>
        <v/>
      </c>
      <c r="Z118" s="18">
        <f>IF(Agregasi[[#This Row],[Akun Terkait]]="","",IF(VLOOKUP(Agregasi[[#This Row],[Akun Terkait]],TabelCOA[],10,FALSE)=0,0,VLOOKUP(Agregasi[[#This Row],[Akun Terkait]],TabelCOA[],10,FALSE)))</f>
        <v>0</v>
      </c>
    </row>
    <row r="119" spans="1:26" x14ac:dyDescent="0.4">
      <c r="A119" s="1">
        <v>44981</v>
      </c>
      <c r="B119" t="s">
        <v>223</v>
      </c>
      <c r="C119" t="s">
        <v>317</v>
      </c>
      <c r="D119" t="s">
        <v>264</v>
      </c>
      <c r="E119" t="s">
        <v>7</v>
      </c>
      <c r="F119" s="25" t="s">
        <v>19</v>
      </c>
      <c r="G119" t="s">
        <v>9</v>
      </c>
      <c r="H119" s="2">
        <v>5000000</v>
      </c>
      <c r="I119" s="2"/>
      <c r="J119" s="2"/>
      <c r="K119" s="2">
        <v>5000000</v>
      </c>
      <c r="L119" s="2">
        <v>7306300</v>
      </c>
      <c r="M119" s="24">
        <v>2023</v>
      </c>
      <c r="N119" s="24">
        <v>1</v>
      </c>
      <c r="O119" s="24">
        <v>2</v>
      </c>
      <c r="P119" s="24">
        <v>8</v>
      </c>
      <c r="Q119" s="24">
        <v>4</v>
      </c>
      <c r="R119" s="24">
        <v>24</v>
      </c>
      <c r="S119" s="25" t="s">
        <v>285</v>
      </c>
      <c r="T119" s="25" t="str">
        <f>IF(Agregasi[[#This Row],[Akun Terkait]]="","",IF(VLOOKUP(Agregasi[[#This Row],[Akun Terkait]],TabelCOA[],3,FALSE)=0,"",VLOOKUP(Agregasi[[#This Row],[Akun Terkait]],TabelCOA[],3,FALSE)))</f>
        <v>Pendapatan</v>
      </c>
      <c r="U119" s="25" t="str">
        <f>IF(Agregasi[[#This Row],[Akun Terkait]]="","",IF(VLOOKUP(Agregasi[[#This Row],[Akun Terkait]],TabelCOA[],4,FALSE)=0,"",VLOOKUP(Agregasi[[#This Row],[Akun Terkait]],TabelCOA[],4,FALSE)))</f>
        <v>Pendapatan Tetap</v>
      </c>
      <c r="V119" s="25" t="str">
        <f>IF(Agregasi[[#This Row],[Akun Terkait]]="","",IF(VLOOKUP(Agregasi[[#This Row],[Akun Terkait]],TabelCOA[],5,FALSE)=0,"",VLOOKUP(Agregasi[[#This Row],[Akun Terkait]],TabelCOA[],5,FALSE)))</f>
        <v>Gaji</v>
      </c>
      <c r="W119" s="25" t="str">
        <f>IF(Agregasi[[#This Row],[Akun Terkait]]="","",IF(VLOOKUP(Agregasi[[#This Row],[Akun Terkait]],TabelCOA[],6,FALSE)=0,"",VLOOKUP(Agregasi[[#This Row],[Akun Terkait]],TabelCOA[],6,FALSE)))</f>
        <v>Gaji Bulanan</v>
      </c>
      <c r="X119" s="25" t="str">
        <f>IF(Agregasi[[#This Row],[Akun Terkait]]="","",IF(VLOOKUP(Agregasi[[#This Row],[Akun Terkait]],TabelCOA[],7,FALSE)=0,"",VLOOKUP(Agregasi[[#This Row],[Akun Terkait]],TabelCOA[],7,FALSE)))</f>
        <v/>
      </c>
      <c r="Y119" s="25" t="str">
        <f>IF(Agregasi[[#This Row],[Akun Terkait]]="","",IF(VLOOKUP(Agregasi[[#This Row],[Akun Terkait]],TabelCOA[],8,FALSE)=0,"",VLOOKUP(Agregasi[[#This Row],[Akun Terkait]],TabelCOA[],8,FALSE)))</f>
        <v/>
      </c>
      <c r="Z119" s="18">
        <f>IF(Agregasi[[#This Row],[Akun Terkait]]="","",IF(VLOOKUP(Agregasi[[#This Row],[Akun Terkait]],TabelCOA[],10,FALSE)=0,0,VLOOKUP(Agregasi[[#This Row],[Akun Terkait]],TabelCOA[],10,FALSE)))</f>
        <v>0</v>
      </c>
    </row>
    <row r="120" spans="1:26" x14ac:dyDescent="0.4">
      <c r="A120" s="1">
        <v>44982</v>
      </c>
      <c r="B120" t="s">
        <v>223</v>
      </c>
      <c r="C120" t="s">
        <v>322</v>
      </c>
      <c r="D120" t="s">
        <v>7</v>
      </c>
      <c r="E120" t="s">
        <v>7</v>
      </c>
      <c r="F120" s="25" t="s">
        <v>231</v>
      </c>
      <c r="G120" t="s">
        <v>10</v>
      </c>
      <c r="H120" s="2">
        <v>250000</v>
      </c>
      <c r="I120" s="2"/>
      <c r="J120" s="2"/>
      <c r="K120" s="2">
        <v>-250000</v>
      </c>
      <c r="L120" s="2">
        <v>7006300</v>
      </c>
      <c r="M120" s="24">
        <v>2023</v>
      </c>
      <c r="N120" s="24">
        <v>1</v>
      </c>
      <c r="O120" s="24">
        <v>2</v>
      </c>
      <c r="P120" s="24">
        <v>8</v>
      </c>
      <c r="Q120" s="24">
        <v>4</v>
      </c>
      <c r="R120" s="24">
        <v>25</v>
      </c>
      <c r="S120" s="25" t="s">
        <v>285</v>
      </c>
      <c r="T120" s="25" t="str">
        <f>IF(Agregasi[[#This Row],[Akun Terkait]]="","",IF(VLOOKUP(Agregasi[[#This Row],[Akun Terkait]],TabelCOA[],3,FALSE)=0,"",VLOOKUP(Agregasi[[#This Row],[Akun Terkait]],TabelCOA[],3,FALSE)))</f>
        <v>Aset</v>
      </c>
      <c r="U120" s="25" t="str">
        <f>IF(Agregasi[[#This Row],[Akun Terkait]]="","",IF(VLOOKUP(Agregasi[[#This Row],[Akun Terkait]],TabelCOA[],4,FALSE)=0,"",VLOOKUP(Agregasi[[#This Row],[Akun Terkait]],TabelCOA[],4,FALSE)))</f>
        <v>Aset Lancar</v>
      </c>
      <c r="V120" s="25" t="str">
        <f>IF(Agregasi[[#This Row],[Akun Terkait]]="","",IF(VLOOKUP(Agregasi[[#This Row],[Akun Terkait]],TabelCOA[],5,FALSE)=0,"",VLOOKUP(Agregasi[[#This Row],[Akun Terkait]],TabelCOA[],5,FALSE)))</f>
        <v>Kas</v>
      </c>
      <c r="W120" s="25" t="str">
        <f>IF(Agregasi[[#This Row],[Akun Terkait]]="","",IF(VLOOKUP(Agregasi[[#This Row],[Akun Terkait]],TabelCOA[],6,FALSE)=0,"",VLOOKUP(Agregasi[[#This Row],[Akun Terkait]],TabelCOA[],6,FALSE)))</f>
        <v>Bank</v>
      </c>
      <c r="X120" s="25" t="str">
        <f>IF(Agregasi[[#This Row],[Akun Terkait]]="","",IF(VLOOKUP(Agregasi[[#This Row],[Akun Terkait]],TabelCOA[],7,FALSE)=0,"",VLOOKUP(Agregasi[[#This Row],[Akun Terkait]],TabelCOA[],7,FALSE)))</f>
        <v>Giro</v>
      </c>
      <c r="Y120" s="25" t="str">
        <f>IF(Agregasi[[#This Row],[Akun Terkait]]="","",IF(VLOOKUP(Agregasi[[#This Row],[Akun Terkait]],TabelCOA[],8,FALSE)=0,"",VLOOKUP(Agregasi[[#This Row],[Akun Terkait]],TabelCOA[],8,FALSE)))</f>
        <v>Giro Bank-0009</v>
      </c>
      <c r="Z120" s="18">
        <f>IF(Agregasi[[#This Row],[Akun Terkait]]="","",IF(VLOOKUP(Agregasi[[#This Row],[Akun Terkait]],TabelCOA[],10,FALSE)=0,0,VLOOKUP(Agregasi[[#This Row],[Akun Terkait]],TabelCOA[],10,FALSE)))</f>
        <v>0</v>
      </c>
    </row>
    <row r="121" spans="1:26" x14ac:dyDescent="0.4">
      <c r="A121" s="1">
        <v>44982</v>
      </c>
      <c r="B121" t="s">
        <v>223</v>
      </c>
      <c r="C121" t="s">
        <v>89</v>
      </c>
      <c r="D121" t="s">
        <v>7</v>
      </c>
      <c r="E121" t="s">
        <v>7</v>
      </c>
      <c r="F121" s="25" t="s">
        <v>89</v>
      </c>
      <c r="G121" t="s">
        <v>10</v>
      </c>
      <c r="H121" s="2">
        <v>500000</v>
      </c>
      <c r="I121" s="2"/>
      <c r="J121" s="2"/>
      <c r="K121" s="2">
        <v>-500000</v>
      </c>
      <c r="L121" s="2">
        <v>6506300</v>
      </c>
      <c r="M121" s="24">
        <v>2023</v>
      </c>
      <c r="N121" s="24">
        <v>1</v>
      </c>
      <c r="O121" s="24">
        <v>2</v>
      </c>
      <c r="P121" s="24">
        <v>8</v>
      </c>
      <c r="Q121" s="24">
        <v>4</v>
      </c>
      <c r="R121" s="24">
        <v>25</v>
      </c>
      <c r="S121" s="25" t="s">
        <v>285</v>
      </c>
      <c r="T121" s="25" t="str">
        <f>IF(Agregasi[[#This Row],[Akun Terkait]]="","",IF(VLOOKUP(Agregasi[[#This Row],[Akun Terkait]],TabelCOA[],3,FALSE)=0,"",VLOOKUP(Agregasi[[#This Row],[Akun Terkait]],TabelCOA[],3,FALSE)))</f>
        <v>Pengeluaran</v>
      </c>
      <c r="U121" s="25" t="str">
        <f>IF(Agregasi[[#This Row],[Akun Terkait]]="","",IF(VLOOKUP(Agregasi[[#This Row],[Akun Terkait]],TabelCOA[],4,FALSE)=0,"",VLOOKUP(Agregasi[[#This Row],[Akun Terkait]],TabelCOA[],4,FALSE)))</f>
        <v>Pengeluaran Lainnya</v>
      </c>
      <c r="V121" s="25" t="str">
        <f>IF(Agregasi[[#This Row],[Akun Terkait]]="","",IF(VLOOKUP(Agregasi[[#This Row],[Akun Terkait]],TabelCOA[],5,FALSE)=0,"",VLOOKUP(Agregasi[[#This Row],[Akun Terkait]],TabelCOA[],5,FALSE)))</f>
        <v>Tarik ATM</v>
      </c>
      <c r="W121" s="25" t="str">
        <f>IF(Agregasi[[#This Row],[Akun Terkait]]="","",IF(VLOOKUP(Agregasi[[#This Row],[Akun Terkait]],TabelCOA[],6,FALSE)=0,"",VLOOKUP(Agregasi[[#This Row],[Akun Terkait]],TabelCOA[],6,FALSE)))</f>
        <v/>
      </c>
      <c r="X121" s="25" t="str">
        <f>IF(Agregasi[[#This Row],[Akun Terkait]]="","",IF(VLOOKUP(Agregasi[[#This Row],[Akun Terkait]],TabelCOA[],7,FALSE)=0,"",VLOOKUP(Agregasi[[#This Row],[Akun Terkait]],TabelCOA[],7,FALSE)))</f>
        <v/>
      </c>
      <c r="Y121" s="25" t="str">
        <f>IF(Agregasi[[#This Row],[Akun Terkait]]="","",IF(VLOOKUP(Agregasi[[#This Row],[Akun Terkait]],TabelCOA[],8,FALSE)=0,"",VLOOKUP(Agregasi[[#This Row],[Akun Terkait]],TabelCOA[],8,FALSE)))</f>
        <v/>
      </c>
      <c r="Z121" s="18">
        <f>IF(Agregasi[[#This Row],[Akun Terkait]]="","",IF(VLOOKUP(Agregasi[[#This Row],[Akun Terkait]],TabelCOA[],10,FALSE)=0,0,VLOOKUP(Agregasi[[#This Row],[Akun Terkait]],TabelCOA[],10,FALSE)))</f>
        <v>0</v>
      </c>
    </row>
    <row r="122" spans="1:26" x14ac:dyDescent="0.4">
      <c r="A122" s="1">
        <v>44982</v>
      </c>
      <c r="B122" t="s">
        <v>223</v>
      </c>
      <c r="C122" t="s">
        <v>325</v>
      </c>
      <c r="D122" t="s">
        <v>7</v>
      </c>
      <c r="E122" t="s">
        <v>288</v>
      </c>
      <c r="F122" s="25" t="s">
        <v>176</v>
      </c>
      <c r="G122" t="s">
        <v>10</v>
      </c>
      <c r="H122" s="2">
        <v>50000</v>
      </c>
      <c r="I122" s="2"/>
      <c r="J122" s="2"/>
      <c r="K122" s="2">
        <v>-50000</v>
      </c>
      <c r="L122" s="2">
        <v>6456300</v>
      </c>
      <c r="M122" s="24">
        <v>2023</v>
      </c>
      <c r="N122" s="24">
        <v>1</v>
      </c>
      <c r="O122" s="24">
        <v>2</v>
      </c>
      <c r="P122" s="24">
        <v>8</v>
      </c>
      <c r="Q122" s="24">
        <v>4</v>
      </c>
      <c r="R122" s="24">
        <v>25</v>
      </c>
      <c r="S122" s="25" t="s">
        <v>285</v>
      </c>
      <c r="T122" s="25" t="str">
        <f>IF(Agregasi[[#This Row],[Akun Terkait]]="","",IF(VLOOKUP(Agregasi[[#This Row],[Akun Terkait]],TabelCOA[],3,FALSE)=0,"",VLOOKUP(Agregasi[[#This Row],[Akun Terkait]],TabelCOA[],3,FALSE)))</f>
        <v>Pengeluaran</v>
      </c>
      <c r="U12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22" s="25" t="str">
        <f>IF(Agregasi[[#This Row],[Akun Terkait]]="","",IF(VLOOKUP(Agregasi[[#This Row],[Akun Terkait]],TabelCOA[],5,FALSE)=0,"",VLOOKUP(Agregasi[[#This Row],[Akun Terkait]],TabelCOA[],5,FALSE)))</f>
        <v>Properti</v>
      </c>
      <c r="W122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22" s="25" t="str">
        <f>IF(Agregasi[[#This Row],[Akun Terkait]]="","",IF(VLOOKUP(Agregasi[[#This Row],[Akun Terkait]],TabelCOA[],7,FALSE)=0,"",VLOOKUP(Agregasi[[#This Row],[Akun Terkait]],TabelCOA[],7,FALSE)))</f>
        <v>Biaya Telekomunikasi</v>
      </c>
      <c r="Y122" s="25" t="str">
        <f>IF(Agregasi[[#This Row],[Akun Terkait]]="","",IF(VLOOKUP(Agregasi[[#This Row],[Akun Terkait]],TabelCOA[],8,FALSE)=0,"",VLOOKUP(Agregasi[[#This Row],[Akun Terkait]],TabelCOA[],8,FALSE)))</f>
        <v>Biaya Pulsa Pribadi</v>
      </c>
      <c r="Z122" s="18">
        <f>IF(Agregasi[[#This Row],[Akun Terkait]]="","",IF(VLOOKUP(Agregasi[[#This Row],[Akun Terkait]],TabelCOA[],10,FALSE)=0,0,VLOOKUP(Agregasi[[#This Row],[Akun Terkait]],TabelCOA[],10,FALSE)))</f>
        <v>-50000</v>
      </c>
    </row>
    <row r="123" spans="1:26" x14ac:dyDescent="0.4">
      <c r="A123" s="1">
        <v>44982</v>
      </c>
      <c r="B123" t="s">
        <v>230</v>
      </c>
      <c r="C123" t="s">
        <v>309</v>
      </c>
      <c r="D123" t="s">
        <v>7</v>
      </c>
      <c r="E123" t="s">
        <v>7</v>
      </c>
      <c r="F123" s="25" t="s">
        <v>223</v>
      </c>
      <c r="G123" t="s">
        <v>9</v>
      </c>
      <c r="H123" s="2">
        <v>350000</v>
      </c>
      <c r="I123" s="2"/>
      <c r="J123" s="2"/>
      <c r="K123" s="2">
        <v>350000</v>
      </c>
      <c r="L123" s="2">
        <v>7450000</v>
      </c>
      <c r="M123" s="24">
        <v>2023</v>
      </c>
      <c r="N123" s="24">
        <v>1</v>
      </c>
      <c r="O123" s="24">
        <v>2</v>
      </c>
      <c r="P123" s="24">
        <v>8</v>
      </c>
      <c r="Q123" s="24">
        <v>4</v>
      </c>
      <c r="R123" s="24">
        <v>25</v>
      </c>
      <c r="S123" s="25" t="s">
        <v>285</v>
      </c>
      <c r="T123" s="25" t="str">
        <f>IF(Agregasi[[#This Row],[Akun Terkait]]="","",IF(VLOOKUP(Agregasi[[#This Row],[Akun Terkait]],TabelCOA[],3,FALSE)=0,"",VLOOKUP(Agregasi[[#This Row],[Akun Terkait]],TabelCOA[],3,FALSE)))</f>
        <v>Aset</v>
      </c>
      <c r="U123" s="25" t="str">
        <f>IF(Agregasi[[#This Row],[Akun Terkait]]="","",IF(VLOOKUP(Agregasi[[#This Row],[Akun Terkait]],TabelCOA[],4,FALSE)=0,"",VLOOKUP(Agregasi[[#This Row],[Akun Terkait]],TabelCOA[],4,FALSE)))</f>
        <v>Aset Lancar</v>
      </c>
      <c r="V123" s="25" t="str">
        <f>IF(Agregasi[[#This Row],[Akun Terkait]]="","",IF(VLOOKUP(Agregasi[[#This Row],[Akun Terkait]],TabelCOA[],5,FALSE)=0,"",VLOOKUP(Agregasi[[#This Row],[Akun Terkait]],TabelCOA[],5,FALSE)))</f>
        <v>Kas</v>
      </c>
      <c r="W123" s="25" t="str">
        <f>IF(Agregasi[[#This Row],[Akun Terkait]]="","",IF(VLOOKUP(Agregasi[[#This Row],[Akun Terkait]],TabelCOA[],6,FALSE)=0,"",VLOOKUP(Agregasi[[#This Row],[Akun Terkait]],TabelCOA[],6,FALSE)))</f>
        <v>Bank</v>
      </c>
      <c r="X123" s="25" t="str">
        <f>IF(Agregasi[[#This Row],[Akun Terkait]]="","",IF(VLOOKUP(Agregasi[[#This Row],[Akun Terkait]],TabelCOA[],7,FALSE)=0,"",VLOOKUP(Agregasi[[#This Row],[Akun Terkait]],TabelCOA[],7,FALSE)))</f>
        <v>Tabungan</v>
      </c>
      <c r="Y123" s="25" t="str">
        <f>IF(Agregasi[[#This Row],[Akun Terkait]]="","",IF(VLOOKUP(Agregasi[[#This Row],[Akun Terkait]],TabelCOA[],8,FALSE)=0,"",VLOOKUP(Agregasi[[#This Row],[Akun Terkait]],TabelCOA[],8,FALSE)))</f>
        <v>Tabungan Bank-0001</v>
      </c>
      <c r="Z123" s="18">
        <f>IF(Agregasi[[#This Row],[Akun Terkait]]="","",IF(VLOOKUP(Agregasi[[#This Row],[Akun Terkait]],TabelCOA[],10,FALSE)=0,0,VLOOKUP(Agregasi[[#This Row],[Akun Terkait]],TabelCOA[],10,FALSE)))</f>
        <v>0</v>
      </c>
    </row>
    <row r="124" spans="1:26" x14ac:dyDescent="0.4">
      <c r="A124" s="1">
        <v>44982</v>
      </c>
      <c r="B124" t="s">
        <v>223</v>
      </c>
      <c r="C124" t="s">
        <v>309</v>
      </c>
      <c r="D124" t="s">
        <v>7</v>
      </c>
      <c r="E124" t="s">
        <v>7</v>
      </c>
      <c r="F124" s="25" t="s">
        <v>230</v>
      </c>
      <c r="G124" t="s">
        <v>10</v>
      </c>
      <c r="H124" s="2">
        <v>350000</v>
      </c>
      <c r="I124" s="2"/>
      <c r="J124" s="2"/>
      <c r="K124" s="2">
        <v>-350000</v>
      </c>
      <c r="L124" s="2">
        <v>7256300</v>
      </c>
      <c r="M124" s="24">
        <v>2023</v>
      </c>
      <c r="N124" s="24">
        <v>1</v>
      </c>
      <c r="O124" s="24">
        <v>2</v>
      </c>
      <c r="P124" s="24">
        <v>8</v>
      </c>
      <c r="Q124" s="24">
        <v>4</v>
      </c>
      <c r="R124" s="24">
        <v>25</v>
      </c>
      <c r="S124" s="25" t="s">
        <v>285</v>
      </c>
      <c r="T124" s="25" t="str">
        <f>IF(Agregasi[[#This Row],[Akun Terkait]]="","",IF(VLOOKUP(Agregasi[[#This Row],[Akun Terkait]],TabelCOA[],3,FALSE)=0,"",VLOOKUP(Agregasi[[#This Row],[Akun Terkait]],TabelCOA[],3,FALSE)))</f>
        <v>Aset</v>
      </c>
      <c r="U124" s="25" t="str">
        <f>IF(Agregasi[[#This Row],[Akun Terkait]]="","",IF(VLOOKUP(Agregasi[[#This Row],[Akun Terkait]],TabelCOA[],4,FALSE)=0,"",VLOOKUP(Agregasi[[#This Row],[Akun Terkait]],TabelCOA[],4,FALSE)))</f>
        <v>Aset Lancar</v>
      </c>
      <c r="V124" s="25" t="str">
        <f>IF(Agregasi[[#This Row],[Akun Terkait]]="","",IF(VLOOKUP(Agregasi[[#This Row],[Akun Terkait]],TabelCOA[],5,FALSE)=0,"",VLOOKUP(Agregasi[[#This Row],[Akun Terkait]],TabelCOA[],5,FALSE)))</f>
        <v>Kas</v>
      </c>
      <c r="W124" s="25" t="str">
        <f>IF(Agregasi[[#This Row],[Akun Terkait]]="","",IF(VLOOKUP(Agregasi[[#This Row],[Akun Terkait]],TabelCOA[],6,FALSE)=0,"",VLOOKUP(Agregasi[[#This Row],[Akun Terkait]],TabelCOA[],6,FALSE)))</f>
        <v>Bank</v>
      </c>
      <c r="X124" s="25" t="str">
        <f>IF(Agregasi[[#This Row],[Akun Terkait]]="","",IF(VLOOKUP(Agregasi[[#This Row],[Akun Terkait]],TabelCOA[],7,FALSE)=0,"",VLOOKUP(Agregasi[[#This Row],[Akun Terkait]],TabelCOA[],7,FALSE)))</f>
        <v>Tabungan</v>
      </c>
      <c r="Y124" s="25" t="str">
        <f>IF(Agregasi[[#This Row],[Akun Terkait]]="","",IF(VLOOKUP(Agregasi[[#This Row],[Akun Terkait]],TabelCOA[],8,FALSE)=0,"",VLOOKUP(Agregasi[[#This Row],[Akun Terkait]],TabelCOA[],8,FALSE)))</f>
        <v>Tabungan Bank-0008</v>
      </c>
      <c r="Z124" s="18">
        <f>IF(Agregasi[[#This Row],[Akun Terkait]]="","",IF(VLOOKUP(Agregasi[[#This Row],[Akun Terkait]],TabelCOA[],10,FALSE)=0,0,VLOOKUP(Agregasi[[#This Row],[Akun Terkait]],TabelCOA[],10,FALSE)))</f>
        <v>0</v>
      </c>
    </row>
    <row r="125" spans="1:26" x14ac:dyDescent="0.4">
      <c r="A125" s="1">
        <v>44982</v>
      </c>
      <c r="B125" t="s">
        <v>231</v>
      </c>
      <c r="C125" t="s">
        <v>322</v>
      </c>
      <c r="D125" t="s">
        <v>7</v>
      </c>
      <c r="E125" t="s">
        <v>7</v>
      </c>
      <c r="F125" s="25" t="s">
        <v>223</v>
      </c>
      <c r="G125" t="s">
        <v>9</v>
      </c>
      <c r="H125" s="2">
        <v>250000</v>
      </c>
      <c r="I125" s="2" t="s">
        <v>321</v>
      </c>
      <c r="J125" s="2"/>
      <c r="K125" s="2">
        <v>250000</v>
      </c>
      <c r="L125" s="2">
        <v>9250000</v>
      </c>
      <c r="M125" s="24">
        <v>2023</v>
      </c>
      <c r="N125" s="24">
        <v>1</v>
      </c>
      <c r="O125" s="24">
        <v>2</v>
      </c>
      <c r="P125" s="24">
        <v>8</v>
      </c>
      <c r="Q125" s="24">
        <v>4</v>
      </c>
      <c r="R125" s="24">
        <v>25</v>
      </c>
      <c r="S125" s="25" t="s">
        <v>285</v>
      </c>
      <c r="T125" s="25" t="str">
        <f>IF(Agregasi[[#This Row],[Akun Terkait]]="","",IF(VLOOKUP(Agregasi[[#This Row],[Akun Terkait]],TabelCOA[],3,FALSE)=0,"",VLOOKUP(Agregasi[[#This Row],[Akun Terkait]],TabelCOA[],3,FALSE)))</f>
        <v>Aset</v>
      </c>
      <c r="U125" s="25" t="str">
        <f>IF(Agregasi[[#This Row],[Akun Terkait]]="","",IF(VLOOKUP(Agregasi[[#This Row],[Akun Terkait]],TabelCOA[],4,FALSE)=0,"",VLOOKUP(Agregasi[[#This Row],[Akun Terkait]],TabelCOA[],4,FALSE)))</f>
        <v>Aset Lancar</v>
      </c>
      <c r="V125" s="25" t="str">
        <f>IF(Agregasi[[#This Row],[Akun Terkait]]="","",IF(VLOOKUP(Agregasi[[#This Row],[Akun Terkait]],TabelCOA[],5,FALSE)=0,"",VLOOKUP(Agregasi[[#This Row],[Akun Terkait]],TabelCOA[],5,FALSE)))</f>
        <v>Kas</v>
      </c>
      <c r="W125" s="25" t="str">
        <f>IF(Agregasi[[#This Row],[Akun Terkait]]="","",IF(VLOOKUP(Agregasi[[#This Row],[Akun Terkait]],TabelCOA[],6,FALSE)=0,"",VLOOKUP(Agregasi[[#This Row],[Akun Terkait]],TabelCOA[],6,FALSE)))</f>
        <v>Bank</v>
      </c>
      <c r="X125" s="25" t="str">
        <f>IF(Agregasi[[#This Row],[Akun Terkait]]="","",IF(VLOOKUP(Agregasi[[#This Row],[Akun Terkait]],TabelCOA[],7,FALSE)=0,"",VLOOKUP(Agregasi[[#This Row],[Akun Terkait]],TabelCOA[],7,FALSE)))</f>
        <v>Tabungan</v>
      </c>
      <c r="Y125" s="25" t="str">
        <f>IF(Agregasi[[#This Row],[Akun Terkait]]="","",IF(VLOOKUP(Agregasi[[#This Row],[Akun Terkait]],TabelCOA[],8,FALSE)=0,"",VLOOKUP(Agregasi[[#This Row],[Akun Terkait]],TabelCOA[],8,FALSE)))</f>
        <v>Tabungan Bank-0001</v>
      </c>
      <c r="Z125" s="18">
        <f>IF(Agregasi[[#This Row],[Akun Terkait]]="","",IF(VLOOKUP(Agregasi[[#This Row],[Akun Terkait]],TabelCOA[],10,FALSE)=0,0,VLOOKUP(Agregasi[[#This Row],[Akun Terkait]],TabelCOA[],10,FALSE)))</f>
        <v>0</v>
      </c>
    </row>
    <row r="126" spans="1:26" x14ac:dyDescent="0.4">
      <c r="A126" s="1">
        <v>44983</v>
      </c>
      <c r="B126" t="s">
        <v>223</v>
      </c>
      <c r="C126" t="s">
        <v>323</v>
      </c>
      <c r="D126" t="s">
        <v>7</v>
      </c>
      <c r="E126" t="s">
        <v>247</v>
      </c>
      <c r="F126" s="25" t="s">
        <v>137</v>
      </c>
      <c r="G126" t="s">
        <v>10</v>
      </c>
      <c r="H126" s="2">
        <v>850000</v>
      </c>
      <c r="I126" s="2"/>
      <c r="J126" s="2"/>
      <c r="K126" s="2">
        <v>-850000</v>
      </c>
      <c r="L126" s="2">
        <v>5606300</v>
      </c>
      <c r="M126" s="24">
        <v>2023</v>
      </c>
      <c r="N126" s="24">
        <v>1</v>
      </c>
      <c r="O126" s="24">
        <v>2</v>
      </c>
      <c r="P126" s="24">
        <v>9</v>
      </c>
      <c r="Q126" s="24">
        <v>5</v>
      </c>
      <c r="R126" s="24">
        <v>26</v>
      </c>
      <c r="S126" s="25" t="s">
        <v>285</v>
      </c>
      <c r="T126" s="25" t="str">
        <f>IF(Agregasi[[#This Row],[Akun Terkait]]="","",IF(VLOOKUP(Agregasi[[#This Row],[Akun Terkait]],TabelCOA[],3,FALSE)=0,"",VLOOKUP(Agregasi[[#This Row],[Akun Terkait]],TabelCOA[],3,FALSE)))</f>
        <v>Pengeluaran</v>
      </c>
      <c r="U12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26" s="25" t="str">
        <f>IF(Agregasi[[#This Row],[Akun Terkait]]="","",IF(VLOOKUP(Agregasi[[#This Row],[Akun Terkait]],TabelCOA[],5,FALSE)=0,"",VLOOKUP(Agregasi[[#This Row],[Akun Terkait]],TabelCOA[],5,FALSE)))</f>
        <v>Kebutuhan Pokok</v>
      </c>
      <c r="W126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126" s="25" t="str">
        <f>IF(Agregasi[[#This Row],[Akun Terkait]]="","",IF(VLOOKUP(Agregasi[[#This Row],[Akun Terkait]],TabelCOA[],7,FALSE)=0,"",VLOOKUP(Agregasi[[#This Row],[Akun Terkait]],TabelCOA[],7,FALSE)))</f>
        <v/>
      </c>
      <c r="Y126" s="25" t="str">
        <f>IF(Agregasi[[#This Row],[Akun Terkait]]="","",IF(VLOOKUP(Agregasi[[#This Row],[Akun Terkait]],TabelCOA[],8,FALSE)=0,"",VLOOKUP(Agregasi[[#This Row],[Akun Terkait]],TabelCOA[],8,FALSE)))</f>
        <v/>
      </c>
      <c r="Z126" s="18">
        <f>IF(Agregasi[[#This Row],[Akun Terkait]]="","",IF(VLOOKUP(Agregasi[[#This Row],[Akun Terkait]],TabelCOA[],10,FALSE)=0,0,VLOOKUP(Agregasi[[#This Row],[Akun Terkait]],TabelCOA[],10,FALSE)))</f>
        <v>-500000</v>
      </c>
    </row>
    <row r="127" spans="1:26" x14ac:dyDescent="0.4">
      <c r="A127" s="1">
        <v>44983</v>
      </c>
      <c r="B127" t="s">
        <v>223</v>
      </c>
      <c r="C127" t="s">
        <v>324</v>
      </c>
      <c r="D127" t="s">
        <v>7</v>
      </c>
      <c r="E127" t="s">
        <v>311</v>
      </c>
      <c r="F127" s="25" t="s">
        <v>222</v>
      </c>
      <c r="G127" t="s">
        <v>10</v>
      </c>
      <c r="H127" s="2">
        <v>25000</v>
      </c>
      <c r="I127" s="2"/>
      <c r="J127" s="2"/>
      <c r="K127" s="2">
        <v>-25000</v>
      </c>
      <c r="L127" s="2">
        <v>5581300</v>
      </c>
      <c r="M127" s="24">
        <v>2023</v>
      </c>
      <c r="N127" s="24">
        <v>1</v>
      </c>
      <c r="O127" s="24">
        <v>2</v>
      </c>
      <c r="P127" s="24">
        <v>9</v>
      </c>
      <c r="Q127" s="24">
        <v>5</v>
      </c>
      <c r="R127" s="24">
        <v>26</v>
      </c>
      <c r="S127" s="25" t="s">
        <v>285</v>
      </c>
      <c r="T127" s="25" t="str">
        <f>IF(Agregasi[[#This Row],[Akun Terkait]]="","",IF(VLOOKUP(Agregasi[[#This Row],[Akun Terkait]],TabelCOA[],3,FALSE)=0,"",VLOOKUP(Agregasi[[#This Row],[Akun Terkait]],TabelCOA[],3,FALSE)))</f>
        <v>Pengeluaran</v>
      </c>
      <c r="U127" s="25" t="str">
        <f>IF(Agregasi[[#This Row],[Akun Terkait]]="","",IF(VLOOKUP(Agregasi[[#This Row],[Akun Terkait]],TabelCOA[],4,FALSE)=0,"",VLOOKUP(Agregasi[[#This Row],[Akun Terkait]],TabelCOA[],4,FALSE)))</f>
        <v>Pengeluaran Lainnya</v>
      </c>
      <c r="V127" s="25" t="str">
        <f>IF(Agregasi[[#This Row],[Akun Terkait]]="","",IF(VLOOKUP(Agregasi[[#This Row],[Akun Terkait]],TabelCOA[],5,FALSE)=0,"",VLOOKUP(Agregasi[[#This Row],[Akun Terkait]],TabelCOA[],5,FALSE)))</f>
        <v>Biaya Makam Orang Tua</v>
      </c>
      <c r="W127" s="25" t="str">
        <f>IF(Agregasi[[#This Row],[Akun Terkait]]="","",IF(VLOOKUP(Agregasi[[#This Row],[Akun Terkait]],TabelCOA[],6,FALSE)=0,"",VLOOKUP(Agregasi[[#This Row],[Akun Terkait]],TabelCOA[],6,FALSE)))</f>
        <v/>
      </c>
      <c r="X127" s="25" t="str">
        <f>IF(Agregasi[[#This Row],[Akun Terkait]]="","",IF(VLOOKUP(Agregasi[[#This Row],[Akun Terkait]],TabelCOA[],7,FALSE)=0,"",VLOOKUP(Agregasi[[#This Row],[Akun Terkait]],TabelCOA[],7,FALSE)))</f>
        <v/>
      </c>
      <c r="Y127" s="25" t="str">
        <f>IF(Agregasi[[#This Row],[Akun Terkait]]="","",IF(VLOOKUP(Agregasi[[#This Row],[Akun Terkait]],TabelCOA[],8,FALSE)=0,"",VLOOKUP(Agregasi[[#This Row],[Akun Terkait]],TabelCOA[],8,FALSE)))</f>
        <v/>
      </c>
      <c r="Z127" s="18">
        <f>IF(Agregasi[[#This Row],[Akun Terkait]]="","",IF(VLOOKUP(Agregasi[[#This Row],[Akun Terkait]],TabelCOA[],10,FALSE)=0,0,VLOOKUP(Agregasi[[#This Row],[Akun Terkait]],TabelCOA[],10,FALSE)))</f>
        <v>-25000</v>
      </c>
    </row>
    <row r="128" spans="1:26" x14ac:dyDescent="0.4">
      <c r="A128" s="1">
        <v>44983</v>
      </c>
      <c r="B128" t="s">
        <v>230</v>
      </c>
      <c r="C128" t="s">
        <v>255</v>
      </c>
      <c r="D128" t="s">
        <v>7</v>
      </c>
      <c r="E128" t="s">
        <v>256</v>
      </c>
      <c r="F128" s="25" t="s">
        <v>219</v>
      </c>
      <c r="G128" t="s">
        <v>10</v>
      </c>
      <c r="H128" s="2">
        <v>650000</v>
      </c>
      <c r="I128" s="2"/>
      <c r="J128" s="2"/>
      <c r="K128" s="2">
        <v>-650000</v>
      </c>
      <c r="L128" s="2">
        <v>6800000</v>
      </c>
      <c r="M128" s="24">
        <v>2023</v>
      </c>
      <c r="N128" s="24">
        <v>1</v>
      </c>
      <c r="O128" s="24">
        <v>2</v>
      </c>
      <c r="P128" s="24">
        <v>9</v>
      </c>
      <c r="Q128" s="24">
        <v>5</v>
      </c>
      <c r="R128" s="24">
        <v>26</v>
      </c>
      <c r="S128" s="25" t="s">
        <v>285</v>
      </c>
      <c r="T128" s="25" t="str">
        <f>IF(Agregasi[[#This Row],[Akun Terkait]]="","",IF(VLOOKUP(Agregasi[[#This Row],[Akun Terkait]],TabelCOA[],3,FALSE)=0,"",VLOOKUP(Agregasi[[#This Row],[Akun Terkait]],TabelCOA[],3,FALSE)))</f>
        <v>Pengeluaran</v>
      </c>
      <c r="U128" s="25" t="str">
        <f>IF(Agregasi[[#This Row],[Akun Terkait]]="","",IF(VLOOKUP(Agregasi[[#This Row],[Akun Terkait]],TabelCOA[],4,FALSE)=0,"",VLOOKUP(Agregasi[[#This Row],[Akun Terkait]],TabelCOA[],4,FALSE)))</f>
        <v>Sosial</v>
      </c>
      <c r="V128" s="25" t="str">
        <f>IF(Agregasi[[#This Row],[Akun Terkait]]="","",IF(VLOOKUP(Agregasi[[#This Row],[Akun Terkait]],TabelCOA[],5,FALSE)=0,"",VLOOKUP(Agregasi[[#This Row],[Akun Terkait]],TabelCOA[],5,FALSE)))</f>
        <v>Untuk Orang Tua</v>
      </c>
      <c r="W128" s="25" t="str">
        <f>IF(Agregasi[[#This Row],[Akun Terkait]]="","",IF(VLOOKUP(Agregasi[[#This Row],[Akun Terkait]],TabelCOA[],6,FALSE)=0,"",VLOOKUP(Agregasi[[#This Row],[Akun Terkait]],TabelCOA[],6,FALSE)))</f>
        <v>Bulanan untuk Bapak</v>
      </c>
      <c r="X128" s="25" t="str">
        <f>IF(Agregasi[[#This Row],[Akun Terkait]]="","",IF(VLOOKUP(Agregasi[[#This Row],[Akun Terkait]],TabelCOA[],7,FALSE)=0,"",VLOOKUP(Agregasi[[#This Row],[Akun Terkait]],TabelCOA[],7,FALSE)))</f>
        <v/>
      </c>
      <c r="Y128" s="25" t="str">
        <f>IF(Agregasi[[#This Row],[Akun Terkait]]="","",IF(VLOOKUP(Agregasi[[#This Row],[Akun Terkait]],TabelCOA[],8,FALSE)=0,"",VLOOKUP(Agregasi[[#This Row],[Akun Terkait]],TabelCOA[],8,FALSE)))</f>
        <v/>
      </c>
      <c r="Z128" s="18">
        <f>IF(Agregasi[[#This Row],[Akun Terkait]]="","",IF(VLOOKUP(Agregasi[[#This Row],[Akun Terkait]],TabelCOA[],10,FALSE)=0,0,VLOOKUP(Agregasi[[#This Row],[Akun Terkait]],TabelCOA[],10,FALSE)))</f>
        <v>-650000</v>
      </c>
    </row>
    <row r="129" spans="1:26" x14ac:dyDescent="0.4">
      <c r="A129" s="1">
        <v>44983</v>
      </c>
      <c r="B129" t="s">
        <v>230</v>
      </c>
      <c r="C129" t="s">
        <v>257</v>
      </c>
      <c r="D129" t="s">
        <v>7</v>
      </c>
      <c r="E129" t="s">
        <v>258</v>
      </c>
      <c r="F129" s="25" t="s">
        <v>220</v>
      </c>
      <c r="G129" t="s">
        <v>10</v>
      </c>
      <c r="H129" s="2">
        <v>650000</v>
      </c>
      <c r="I129" s="2" t="s">
        <v>321</v>
      </c>
      <c r="J129" s="2"/>
      <c r="K129" s="2">
        <v>-650000</v>
      </c>
      <c r="L129" s="2">
        <v>6150000</v>
      </c>
      <c r="M129" s="24">
        <v>2023</v>
      </c>
      <c r="N129" s="24">
        <v>1</v>
      </c>
      <c r="O129" s="24">
        <v>2</v>
      </c>
      <c r="P129" s="24">
        <v>9</v>
      </c>
      <c r="Q129" s="24">
        <v>5</v>
      </c>
      <c r="R129" s="24">
        <v>26</v>
      </c>
      <c r="S129" s="25" t="s">
        <v>285</v>
      </c>
      <c r="T129" s="25" t="str">
        <f>IF(Agregasi[[#This Row],[Akun Terkait]]="","",IF(VLOOKUP(Agregasi[[#This Row],[Akun Terkait]],TabelCOA[],3,FALSE)=0,"",VLOOKUP(Agregasi[[#This Row],[Akun Terkait]],TabelCOA[],3,FALSE)))</f>
        <v>Pengeluaran</v>
      </c>
      <c r="U129" s="25" t="str">
        <f>IF(Agregasi[[#This Row],[Akun Terkait]]="","",IF(VLOOKUP(Agregasi[[#This Row],[Akun Terkait]],TabelCOA[],4,FALSE)=0,"",VLOOKUP(Agregasi[[#This Row],[Akun Terkait]],TabelCOA[],4,FALSE)))</f>
        <v>Sosial</v>
      </c>
      <c r="V129" s="25" t="str">
        <f>IF(Agregasi[[#This Row],[Akun Terkait]]="","",IF(VLOOKUP(Agregasi[[#This Row],[Akun Terkait]],TabelCOA[],5,FALSE)=0,"",VLOOKUP(Agregasi[[#This Row],[Akun Terkait]],TabelCOA[],5,FALSE)))</f>
        <v>Untuk Orang Tua</v>
      </c>
      <c r="W129" s="25" t="str">
        <f>IF(Agregasi[[#This Row],[Akun Terkait]]="","",IF(VLOOKUP(Agregasi[[#This Row],[Akun Terkait]],TabelCOA[],6,FALSE)=0,"",VLOOKUP(Agregasi[[#This Row],[Akun Terkait]],TabelCOA[],6,FALSE)))</f>
        <v>Bulanan untuk Ibu</v>
      </c>
      <c r="X129" s="25" t="str">
        <f>IF(Agregasi[[#This Row],[Akun Terkait]]="","",IF(VLOOKUP(Agregasi[[#This Row],[Akun Terkait]],TabelCOA[],7,FALSE)=0,"",VLOOKUP(Agregasi[[#This Row],[Akun Terkait]],TabelCOA[],7,FALSE)))</f>
        <v/>
      </c>
      <c r="Y129" s="25" t="str">
        <f>IF(Agregasi[[#This Row],[Akun Terkait]]="","",IF(VLOOKUP(Agregasi[[#This Row],[Akun Terkait]],TabelCOA[],8,FALSE)=0,"",VLOOKUP(Agregasi[[#This Row],[Akun Terkait]],TabelCOA[],8,FALSE)))</f>
        <v/>
      </c>
      <c r="Z129" s="18">
        <f>IF(Agregasi[[#This Row],[Akun Terkait]]="","",IF(VLOOKUP(Agregasi[[#This Row],[Akun Terkait]],TabelCOA[],10,FALSE)=0,0,VLOOKUP(Agregasi[[#This Row],[Akun Terkait]],TabelCOA[],10,FALSE)))</f>
        <v>-650000</v>
      </c>
    </row>
    <row r="130" spans="1:26" x14ac:dyDescent="0.4">
      <c r="A130" s="1">
        <v>44983</v>
      </c>
      <c r="B130" t="s">
        <v>226</v>
      </c>
      <c r="C130" t="s">
        <v>248</v>
      </c>
      <c r="D130" t="s">
        <v>7</v>
      </c>
      <c r="E130" t="s">
        <v>374</v>
      </c>
      <c r="F130" s="25" t="s">
        <v>64</v>
      </c>
      <c r="G130" t="s">
        <v>10</v>
      </c>
      <c r="H130" s="2">
        <v>200000</v>
      </c>
      <c r="I130" s="2" t="s">
        <v>321</v>
      </c>
      <c r="J130" s="2"/>
      <c r="K130" s="2">
        <v>-200000</v>
      </c>
      <c r="L130" s="2">
        <v>3445000</v>
      </c>
      <c r="M130" s="24">
        <v>2023</v>
      </c>
      <c r="N130" s="24">
        <v>1</v>
      </c>
      <c r="O130" s="24">
        <v>2</v>
      </c>
      <c r="P130" s="24">
        <v>9</v>
      </c>
      <c r="Q130" s="24">
        <v>5</v>
      </c>
      <c r="R130" s="24">
        <v>26</v>
      </c>
      <c r="S130" s="25" t="s">
        <v>285</v>
      </c>
      <c r="T130" s="25" t="str">
        <f>IF(Agregasi[[#This Row],[Akun Terkait]]="","",IF(VLOOKUP(Agregasi[[#This Row],[Akun Terkait]],TabelCOA[],3,FALSE)=0,"",VLOOKUP(Agregasi[[#This Row],[Akun Terkait]],TabelCOA[],3,FALSE)))</f>
        <v>Pengeluaran</v>
      </c>
      <c r="U130" s="25" t="str">
        <f>IF(Agregasi[[#This Row],[Akun Terkait]]="","",IF(VLOOKUP(Agregasi[[#This Row],[Akun Terkait]],TabelCOA[],4,FALSE)=0,"",VLOOKUP(Agregasi[[#This Row],[Akun Terkait]],TabelCOA[],4,FALSE)))</f>
        <v>Transportasi</v>
      </c>
      <c r="V130" s="25" t="str">
        <f>IF(Agregasi[[#This Row],[Akun Terkait]]="","",IF(VLOOKUP(Agregasi[[#This Row],[Akun Terkait]],TabelCOA[],5,FALSE)=0,"",VLOOKUP(Agregasi[[#This Row],[Akun Terkait]],TabelCOA[],5,FALSE)))</f>
        <v>Otomotif</v>
      </c>
      <c r="W130" s="25" t="str">
        <f>IF(Agregasi[[#This Row],[Akun Terkait]]="","",IF(VLOOKUP(Agregasi[[#This Row],[Akun Terkait]],TabelCOA[],6,FALSE)=0,"",VLOOKUP(Agregasi[[#This Row],[Akun Terkait]],TabelCOA[],6,FALSE)))</f>
        <v>Biaya Tol dan Parkir</v>
      </c>
      <c r="X130" s="25" t="str">
        <f>IF(Agregasi[[#This Row],[Akun Terkait]]="","",IF(VLOOKUP(Agregasi[[#This Row],[Akun Terkait]],TabelCOA[],7,FALSE)=0,"",VLOOKUP(Agregasi[[#This Row],[Akun Terkait]],TabelCOA[],7,FALSE)))</f>
        <v/>
      </c>
      <c r="Y130" s="25" t="str">
        <f>IF(Agregasi[[#This Row],[Akun Terkait]]="","",IF(VLOOKUP(Agregasi[[#This Row],[Akun Terkait]],TabelCOA[],8,FALSE)=0,"",VLOOKUP(Agregasi[[#This Row],[Akun Terkait]],TabelCOA[],8,FALSE)))</f>
        <v/>
      </c>
      <c r="Z130" s="18">
        <f>IF(Agregasi[[#This Row],[Akun Terkait]]="","",IF(VLOOKUP(Agregasi[[#This Row],[Akun Terkait]],TabelCOA[],10,FALSE)=0,0,VLOOKUP(Agregasi[[#This Row],[Akun Terkait]],TabelCOA[],10,FALSE)))</f>
        <v>-150000</v>
      </c>
    </row>
    <row r="131" spans="1:26" x14ac:dyDescent="0.4">
      <c r="A131" s="1">
        <v>44985</v>
      </c>
      <c r="B131" t="s">
        <v>188</v>
      </c>
      <c r="F131" s="25"/>
      <c r="H131" s="2"/>
      <c r="I131" s="2" t="s">
        <v>321</v>
      </c>
      <c r="J131" s="2"/>
      <c r="K131" s="2"/>
      <c r="L131" s="2">
        <v>100000</v>
      </c>
      <c r="M131" s="24">
        <v>2023</v>
      </c>
      <c r="N131" s="24">
        <v>1</v>
      </c>
      <c r="O131" s="24">
        <v>2</v>
      </c>
      <c r="P131" s="24">
        <v>9</v>
      </c>
      <c r="Q131" s="24">
        <v>5</v>
      </c>
      <c r="R131" s="24">
        <v>28</v>
      </c>
      <c r="S131" s="25" t="s">
        <v>285</v>
      </c>
      <c r="T131" s="25" t="str">
        <f>IF(Agregasi[[#This Row],[Akun Terkait]]="","",IF(VLOOKUP(Agregasi[[#This Row],[Akun Terkait]],TabelCOA[],3,FALSE)=0,"",VLOOKUP(Agregasi[[#This Row],[Akun Terkait]],TabelCOA[],3,FALSE)))</f>
        <v/>
      </c>
      <c r="U131" s="25" t="str">
        <f>IF(Agregasi[[#This Row],[Akun Terkait]]="","",IF(VLOOKUP(Agregasi[[#This Row],[Akun Terkait]],TabelCOA[],4,FALSE)=0,"",VLOOKUP(Agregasi[[#This Row],[Akun Terkait]],TabelCOA[],4,FALSE)))</f>
        <v/>
      </c>
      <c r="V131" s="25" t="str">
        <f>IF(Agregasi[[#This Row],[Akun Terkait]]="","",IF(VLOOKUP(Agregasi[[#This Row],[Akun Terkait]],TabelCOA[],5,FALSE)=0,"",VLOOKUP(Agregasi[[#This Row],[Akun Terkait]],TabelCOA[],5,FALSE)))</f>
        <v/>
      </c>
      <c r="W131" s="25" t="str">
        <f>IF(Agregasi[[#This Row],[Akun Terkait]]="","",IF(VLOOKUP(Agregasi[[#This Row],[Akun Terkait]],TabelCOA[],6,FALSE)=0,"",VLOOKUP(Agregasi[[#This Row],[Akun Terkait]],TabelCOA[],6,FALSE)))</f>
        <v/>
      </c>
      <c r="X131" s="25" t="str">
        <f>IF(Agregasi[[#This Row],[Akun Terkait]]="","",IF(VLOOKUP(Agregasi[[#This Row],[Akun Terkait]],TabelCOA[],7,FALSE)=0,"",VLOOKUP(Agregasi[[#This Row],[Akun Terkait]],TabelCOA[],7,FALSE)))</f>
        <v/>
      </c>
      <c r="Y131" s="25" t="str">
        <f>IF(Agregasi[[#This Row],[Akun Terkait]]="","",IF(VLOOKUP(Agregasi[[#This Row],[Akun Terkait]],TabelCOA[],8,FALSE)=0,"",VLOOKUP(Agregasi[[#This Row],[Akun Terkait]],TabelCOA[],8,FALSE)))</f>
        <v/>
      </c>
      <c r="Z131" s="18" t="str">
        <f>IF(Agregasi[[#This Row],[Akun Terkait]]="","",IF(VLOOKUP(Agregasi[[#This Row],[Akun Terkait]],TabelCOA[],10,FALSE)=0,0,VLOOKUP(Agregasi[[#This Row],[Akun Terkait]],TabelCOA[],10,FALSE)))</f>
        <v/>
      </c>
    </row>
    <row r="132" spans="1:26" x14ac:dyDescent="0.4">
      <c r="A132" s="1">
        <v>44985</v>
      </c>
      <c r="B132" t="s">
        <v>189</v>
      </c>
      <c r="F132" s="25"/>
      <c r="H132" s="2"/>
      <c r="I132" s="2" t="s">
        <v>321</v>
      </c>
      <c r="J132" s="2"/>
      <c r="K132" s="2"/>
      <c r="L132" s="2">
        <v>600000</v>
      </c>
      <c r="M132" s="24">
        <v>2023</v>
      </c>
      <c r="N132" s="24">
        <v>1</v>
      </c>
      <c r="O132" s="24">
        <v>2</v>
      </c>
      <c r="P132" s="24">
        <v>9</v>
      </c>
      <c r="Q132" s="24">
        <v>5</v>
      </c>
      <c r="R132" s="24">
        <v>28</v>
      </c>
      <c r="S132" s="25" t="s">
        <v>285</v>
      </c>
      <c r="T132" s="25" t="str">
        <f>IF(Agregasi[[#This Row],[Akun Terkait]]="","",IF(VLOOKUP(Agregasi[[#This Row],[Akun Terkait]],TabelCOA[],3,FALSE)=0,"",VLOOKUP(Agregasi[[#This Row],[Akun Terkait]],TabelCOA[],3,FALSE)))</f>
        <v/>
      </c>
      <c r="U132" s="25" t="str">
        <f>IF(Agregasi[[#This Row],[Akun Terkait]]="","",IF(VLOOKUP(Agregasi[[#This Row],[Akun Terkait]],TabelCOA[],4,FALSE)=0,"",VLOOKUP(Agregasi[[#This Row],[Akun Terkait]],TabelCOA[],4,FALSE)))</f>
        <v/>
      </c>
      <c r="V132" s="25" t="str">
        <f>IF(Agregasi[[#This Row],[Akun Terkait]]="","",IF(VLOOKUP(Agregasi[[#This Row],[Akun Terkait]],TabelCOA[],5,FALSE)=0,"",VLOOKUP(Agregasi[[#This Row],[Akun Terkait]],TabelCOA[],5,FALSE)))</f>
        <v/>
      </c>
      <c r="W132" s="25" t="str">
        <f>IF(Agregasi[[#This Row],[Akun Terkait]]="","",IF(VLOOKUP(Agregasi[[#This Row],[Akun Terkait]],TabelCOA[],6,FALSE)=0,"",VLOOKUP(Agregasi[[#This Row],[Akun Terkait]],TabelCOA[],6,FALSE)))</f>
        <v/>
      </c>
      <c r="X132" s="25" t="str">
        <f>IF(Agregasi[[#This Row],[Akun Terkait]]="","",IF(VLOOKUP(Agregasi[[#This Row],[Akun Terkait]],TabelCOA[],7,FALSE)=0,"",VLOOKUP(Agregasi[[#This Row],[Akun Terkait]],TabelCOA[],7,FALSE)))</f>
        <v/>
      </c>
      <c r="Y132" s="25" t="str">
        <f>IF(Agregasi[[#This Row],[Akun Terkait]]="","",IF(VLOOKUP(Agregasi[[#This Row],[Akun Terkait]],TabelCOA[],8,FALSE)=0,"",VLOOKUP(Agregasi[[#This Row],[Akun Terkait]],TabelCOA[],8,FALSE)))</f>
        <v/>
      </c>
      <c r="Z132" s="18" t="str">
        <f>IF(Agregasi[[#This Row],[Akun Terkait]]="","",IF(VLOOKUP(Agregasi[[#This Row],[Akun Terkait]],TabelCOA[],10,FALSE)=0,0,VLOOKUP(Agregasi[[#This Row],[Akun Terkait]],TabelCOA[],10,FALSE)))</f>
        <v/>
      </c>
    </row>
    <row r="133" spans="1:26" x14ac:dyDescent="0.4">
      <c r="A133" s="1">
        <v>44985</v>
      </c>
      <c r="B133" t="s">
        <v>105</v>
      </c>
      <c r="F133" s="25"/>
      <c r="H133" s="2"/>
      <c r="I133" s="2" t="s">
        <v>321</v>
      </c>
      <c r="J133" s="2"/>
      <c r="K133" s="2"/>
      <c r="L133" s="2">
        <v>0</v>
      </c>
      <c r="M133" s="24">
        <v>2023</v>
      </c>
      <c r="N133" s="24">
        <v>1</v>
      </c>
      <c r="O133" s="24">
        <v>2</v>
      </c>
      <c r="P133" s="24">
        <v>9</v>
      </c>
      <c r="Q133" s="24">
        <v>5</v>
      </c>
      <c r="R133" s="24">
        <v>28</v>
      </c>
      <c r="S133" s="25" t="s">
        <v>285</v>
      </c>
      <c r="T133" s="25" t="str">
        <f>IF(Agregasi[[#This Row],[Akun Terkait]]="","",IF(VLOOKUP(Agregasi[[#This Row],[Akun Terkait]],TabelCOA[],3,FALSE)=0,"",VLOOKUP(Agregasi[[#This Row],[Akun Terkait]],TabelCOA[],3,FALSE)))</f>
        <v/>
      </c>
      <c r="U133" s="25" t="str">
        <f>IF(Agregasi[[#This Row],[Akun Terkait]]="","",IF(VLOOKUP(Agregasi[[#This Row],[Akun Terkait]],TabelCOA[],4,FALSE)=0,"",VLOOKUP(Agregasi[[#This Row],[Akun Terkait]],TabelCOA[],4,FALSE)))</f>
        <v/>
      </c>
      <c r="V133" s="25" t="str">
        <f>IF(Agregasi[[#This Row],[Akun Terkait]]="","",IF(VLOOKUP(Agregasi[[#This Row],[Akun Terkait]],TabelCOA[],5,FALSE)=0,"",VLOOKUP(Agregasi[[#This Row],[Akun Terkait]],TabelCOA[],5,FALSE)))</f>
        <v/>
      </c>
      <c r="W133" s="25" t="str">
        <f>IF(Agregasi[[#This Row],[Akun Terkait]]="","",IF(VLOOKUP(Agregasi[[#This Row],[Akun Terkait]],TabelCOA[],6,FALSE)=0,"",VLOOKUP(Agregasi[[#This Row],[Akun Terkait]],TabelCOA[],6,FALSE)))</f>
        <v/>
      </c>
      <c r="X133" s="25" t="str">
        <f>IF(Agregasi[[#This Row],[Akun Terkait]]="","",IF(VLOOKUP(Agregasi[[#This Row],[Akun Terkait]],TabelCOA[],7,FALSE)=0,"",VLOOKUP(Agregasi[[#This Row],[Akun Terkait]],TabelCOA[],7,FALSE)))</f>
        <v/>
      </c>
      <c r="Y133" s="25" t="str">
        <f>IF(Agregasi[[#This Row],[Akun Terkait]]="","",IF(VLOOKUP(Agregasi[[#This Row],[Akun Terkait]],TabelCOA[],8,FALSE)=0,"",VLOOKUP(Agregasi[[#This Row],[Akun Terkait]],TabelCOA[],8,FALSE)))</f>
        <v/>
      </c>
      <c r="Z133" s="18" t="str">
        <f>IF(Agregasi[[#This Row],[Akun Terkait]]="","",IF(VLOOKUP(Agregasi[[#This Row],[Akun Terkait]],TabelCOA[],10,FALSE)=0,0,VLOOKUP(Agregasi[[#This Row],[Akun Terkait]],TabelCOA[],10,FALSE)))</f>
        <v/>
      </c>
    </row>
    <row r="134" spans="1:26" x14ac:dyDescent="0.4">
      <c r="A134" s="1">
        <v>44985</v>
      </c>
      <c r="B134" t="s">
        <v>104</v>
      </c>
      <c r="F134" s="25"/>
      <c r="H134" s="2"/>
      <c r="I134" s="2" t="s">
        <v>321</v>
      </c>
      <c r="J134" s="2"/>
      <c r="K134" s="2"/>
      <c r="L134" s="2">
        <v>0</v>
      </c>
      <c r="M134" s="24">
        <v>2023</v>
      </c>
      <c r="N134" s="24">
        <v>1</v>
      </c>
      <c r="O134" s="24">
        <v>2</v>
      </c>
      <c r="P134" s="24">
        <v>9</v>
      </c>
      <c r="Q134" s="24">
        <v>5</v>
      </c>
      <c r="R134" s="24">
        <v>28</v>
      </c>
      <c r="S134" s="25" t="s">
        <v>285</v>
      </c>
      <c r="T134" s="25" t="str">
        <f>IF(Agregasi[[#This Row],[Akun Terkait]]="","",IF(VLOOKUP(Agregasi[[#This Row],[Akun Terkait]],TabelCOA[],3,FALSE)=0,"",VLOOKUP(Agregasi[[#This Row],[Akun Terkait]],TabelCOA[],3,FALSE)))</f>
        <v/>
      </c>
      <c r="U134" s="25" t="str">
        <f>IF(Agregasi[[#This Row],[Akun Terkait]]="","",IF(VLOOKUP(Agregasi[[#This Row],[Akun Terkait]],TabelCOA[],4,FALSE)=0,"",VLOOKUP(Agregasi[[#This Row],[Akun Terkait]],TabelCOA[],4,FALSE)))</f>
        <v/>
      </c>
      <c r="V134" s="25" t="str">
        <f>IF(Agregasi[[#This Row],[Akun Terkait]]="","",IF(VLOOKUP(Agregasi[[#This Row],[Akun Terkait]],TabelCOA[],5,FALSE)=0,"",VLOOKUP(Agregasi[[#This Row],[Akun Terkait]],TabelCOA[],5,FALSE)))</f>
        <v/>
      </c>
      <c r="W134" s="25" t="str">
        <f>IF(Agregasi[[#This Row],[Akun Terkait]]="","",IF(VLOOKUP(Agregasi[[#This Row],[Akun Terkait]],TabelCOA[],6,FALSE)=0,"",VLOOKUP(Agregasi[[#This Row],[Akun Terkait]],TabelCOA[],6,FALSE)))</f>
        <v/>
      </c>
      <c r="X134" s="25" t="str">
        <f>IF(Agregasi[[#This Row],[Akun Terkait]]="","",IF(VLOOKUP(Agregasi[[#This Row],[Akun Terkait]],TabelCOA[],7,FALSE)=0,"",VLOOKUP(Agregasi[[#This Row],[Akun Terkait]],TabelCOA[],7,FALSE)))</f>
        <v/>
      </c>
      <c r="Y134" s="25" t="str">
        <f>IF(Agregasi[[#This Row],[Akun Terkait]]="","",IF(VLOOKUP(Agregasi[[#This Row],[Akun Terkait]],TabelCOA[],8,FALSE)=0,"",VLOOKUP(Agregasi[[#This Row],[Akun Terkait]],TabelCOA[],8,FALSE)))</f>
        <v/>
      </c>
      <c r="Z134" s="18" t="str">
        <f>IF(Agregasi[[#This Row],[Akun Terkait]]="","",IF(VLOOKUP(Agregasi[[#This Row],[Akun Terkait]],TabelCOA[],10,FALSE)=0,0,VLOOKUP(Agregasi[[#This Row],[Akun Terkait]],TabelCOA[],10,FALSE)))</f>
        <v/>
      </c>
    </row>
    <row r="135" spans="1:26" x14ac:dyDescent="0.4">
      <c r="A135" s="1">
        <v>44985</v>
      </c>
      <c r="B135" t="s">
        <v>102</v>
      </c>
      <c r="F135" s="25"/>
      <c r="H135" s="2"/>
      <c r="I135" s="2" t="s">
        <v>321</v>
      </c>
      <c r="J135" s="2"/>
      <c r="K135" s="2"/>
      <c r="L135" s="2">
        <v>0</v>
      </c>
      <c r="M135" s="24">
        <v>2023</v>
      </c>
      <c r="N135" s="24">
        <v>1</v>
      </c>
      <c r="O135" s="24">
        <v>2</v>
      </c>
      <c r="P135" s="24">
        <v>9</v>
      </c>
      <c r="Q135" s="24">
        <v>5</v>
      </c>
      <c r="R135" s="24">
        <v>28</v>
      </c>
      <c r="S135" s="25" t="s">
        <v>285</v>
      </c>
      <c r="T135" s="25" t="str">
        <f>IF(Agregasi[[#This Row],[Akun Terkait]]="","",IF(VLOOKUP(Agregasi[[#This Row],[Akun Terkait]],TabelCOA[],3,FALSE)=0,"",VLOOKUP(Agregasi[[#This Row],[Akun Terkait]],TabelCOA[],3,FALSE)))</f>
        <v/>
      </c>
      <c r="U135" s="25" t="str">
        <f>IF(Agregasi[[#This Row],[Akun Terkait]]="","",IF(VLOOKUP(Agregasi[[#This Row],[Akun Terkait]],TabelCOA[],4,FALSE)=0,"",VLOOKUP(Agregasi[[#This Row],[Akun Terkait]],TabelCOA[],4,FALSE)))</f>
        <v/>
      </c>
      <c r="V135" s="25" t="str">
        <f>IF(Agregasi[[#This Row],[Akun Terkait]]="","",IF(VLOOKUP(Agregasi[[#This Row],[Akun Terkait]],TabelCOA[],5,FALSE)=0,"",VLOOKUP(Agregasi[[#This Row],[Akun Terkait]],TabelCOA[],5,FALSE)))</f>
        <v/>
      </c>
      <c r="W135" s="25" t="str">
        <f>IF(Agregasi[[#This Row],[Akun Terkait]]="","",IF(VLOOKUP(Agregasi[[#This Row],[Akun Terkait]],TabelCOA[],6,FALSE)=0,"",VLOOKUP(Agregasi[[#This Row],[Akun Terkait]],TabelCOA[],6,FALSE)))</f>
        <v/>
      </c>
      <c r="X135" s="25" t="str">
        <f>IF(Agregasi[[#This Row],[Akun Terkait]]="","",IF(VLOOKUP(Agregasi[[#This Row],[Akun Terkait]],TabelCOA[],7,FALSE)=0,"",VLOOKUP(Agregasi[[#This Row],[Akun Terkait]],TabelCOA[],7,FALSE)))</f>
        <v/>
      </c>
      <c r="Y135" s="25" t="str">
        <f>IF(Agregasi[[#This Row],[Akun Terkait]]="","",IF(VLOOKUP(Agregasi[[#This Row],[Akun Terkait]],TabelCOA[],8,FALSE)=0,"",VLOOKUP(Agregasi[[#This Row],[Akun Terkait]],TabelCOA[],8,FALSE)))</f>
        <v/>
      </c>
      <c r="Z135" s="18" t="str">
        <f>IF(Agregasi[[#This Row],[Akun Terkait]]="","",IF(VLOOKUP(Agregasi[[#This Row],[Akun Terkait]],TabelCOA[],10,FALSE)=0,0,VLOOKUP(Agregasi[[#This Row],[Akun Terkait]],TabelCOA[],10,FALSE)))</f>
        <v/>
      </c>
    </row>
    <row r="136" spans="1:26" x14ac:dyDescent="0.4">
      <c r="A136" s="1">
        <v>44985</v>
      </c>
      <c r="B136" t="s">
        <v>232</v>
      </c>
      <c r="F136" s="25"/>
      <c r="H136" s="2"/>
      <c r="I136" s="2" t="s">
        <v>321</v>
      </c>
      <c r="J136" s="2"/>
      <c r="K136" s="2"/>
      <c r="L136" s="2">
        <v>800000</v>
      </c>
      <c r="M136" s="24">
        <v>2023</v>
      </c>
      <c r="N136" s="24">
        <v>1</v>
      </c>
      <c r="O136" s="24">
        <v>2</v>
      </c>
      <c r="P136" s="24">
        <v>9</v>
      </c>
      <c r="Q136" s="24">
        <v>5</v>
      </c>
      <c r="R136" s="24">
        <v>28</v>
      </c>
      <c r="S136" s="25" t="s">
        <v>285</v>
      </c>
      <c r="T136" s="25" t="str">
        <f>IF(Agregasi[[#This Row],[Akun Terkait]]="","",IF(VLOOKUP(Agregasi[[#This Row],[Akun Terkait]],TabelCOA[],3,FALSE)=0,"",VLOOKUP(Agregasi[[#This Row],[Akun Terkait]],TabelCOA[],3,FALSE)))</f>
        <v/>
      </c>
      <c r="U136" s="25" t="str">
        <f>IF(Agregasi[[#This Row],[Akun Terkait]]="","",IF(VLOOKUP(Agregasi[[#This Row],[Akun Terkait]],TabelCOA[],4,FALSE)=0,"",VLOOKUP(Agregasi[[#This Row],[Akun Terkait]],TabelCOA[],4,FALSE)))</f>
        <v/>
      </c>
      <c r="V136" s="25" t="str">
        <f>IF(Agregasi[[#This Row],[Akun Terkait]]="","",IF(VLOOKUP(Agregasi[[#This Row],[Akun Terkait]],TabelCOA[],5,FALSE)=0,"",VLOOKUP(Agregasi[[#This Row],[Akun Terkait]],TabelCOA[],5,FALSE)))</f>
        <v/>
      </c>
      <c r="W136" s="25" t="str">
        <f>IF(Agregasi[[#This Row],[Akun Terkait]]="","",IF(VLOOKUP(Agregasi[[#This Row],[Akun Terkait]],TabelCOA[],6,FALSE)=0,"",VLOOKUP(Agregasi[[#This Row],[Akun Terkait]],TabelCOA[],6,FALSE)))</f>
        <v/>
      </c>
      <c r="X136" s="25" t="str">
        <f>IF(Agregasi[[#This Row],[Akun Terkait]]="","",IF(VLOOKUP(Agregasi[[#This Row],[Akun Terkait]],TabelCOA[],7,FALSE)=0,"",VLOOKUP(Agregasi[[#This Row],[Akun Terkait]],TabelCOA[],7,FALSE)))</f>
        <v/>
      </c>
      <c r="Y136" s="25" t="str">
        <f>IF(Agregasi[[#This Row],[Akun Terkait]]="","",IF(VLOOKUP(Agregasi[[#This Row],[Akun Terkait]],TabelCOA[],8,FALSE)=0,"",VLOOKUP(Agregasi[[#This Row],[Akun Terkait]],TabelCOA[],8,FALSE)))</f>
        <v/>
      </c>
      <c r="Z136" s="18" t="str">
        <f>IF(Agregasi[[#This Row],[Akun Terkait]]="","",IF(VLOOKUP(Agregasi[[#This Row],[Akun Terkait]],TabelCOA[],10,FALSE)=0,0,VLOOKUP(Agregasi[[#This Row],[Akun Terkait]],TabelCOA[],10,FALSE)))</f>
        <v/>
      </c>
    </row>
    <row r="137" spans="1:26" x14ac:dyDescent="0.4">
      <c r="A137" s="1">
        <v>44985</v>
      </c>
      <c r="B137" t="s">
        <v>238</v>
      </c>
      <c r="F137" s="25"/>
      <c r="H137" s="2"/>
      <c r="I137" s="2" t="s">
        <v>321</v>
      </c>
      <c r="J137" s="2"/>
      <c r="K137" s="2"/>
      <c r="L137" s="2">
        <v>-125000</v>
      </c>
      <c r="M137" s="24">
        <v>2023</v>
      </c>
      <c r="N137" s="24">
        <v>1</v>
      </c>
      <c r="O137" s="24">
        <v>2</v>
      </c>
      <c r="P137" s="24">
        <v>9</v>
      </c>
      <c r="Q137" s="24">
        <v>5</v>
      </c>
      <c r="R137" s="24">
        <v>28</v>
      </c>
      <c r="S137" s="25" t="s">
        <v>285</v>
      </c>
      <c r="T137" s="25" t="str">
        <f>IF(Agregasi[[#This Row],[Akun Terkait]]="","",IF(VLOOKUP(Agregasi[[#This Row],[Akun Terkait]],TabelCOA[],3,FALSE)=0,"",VLOOKUP(Agregasi[[#This Row],[Akun Terkait]],TabelCOA[],3,FALSE)))</f>
        <v/>
      </c>
      <c r="U137" s="25" t="str">
        <f>IF(Agregasi[[#This Row],[Akun Terkait]]="","",IF(VLOOKUP(Agregasi[[#This Row],[Akun Terkait]],TabelCOA[],4,FALSE)=0,"",VLOOKUP(Agregasi[[#This Row],[Akun Terkait]],TabelCOA[],4,FALSE)))</f>
        <v/>
      </c>
      <c r="V137" s="25" t="str">
        <f>IF(Agregasi[[#This Row],[Akun Terkait]]="","",IF(VLOOKUP(Agregasi[[#This Row],[Akun Terkait]],TabelCOA[],5,FALSE)=0,"",VLOOKUP(Agregasi[[#This Row],[Akun Terkait]],TabelCOA[],5,FALSE)))</f>
        <v/>
      </c>
      <c r="W137" s="25" t="str">
        <f>IF(Agregasi[[#This Row],[Akun Terkait]]="","",IF(VLOOKUP(Agregasi[[#This Row],[Akun Terkait]],TabelCOA[],6,FALSE)=0,"",VLOOKUP(Agregasi[[#This Row],[Akun Terkait]],TabelCOA[],6,FALSE)))</f>
        <v/>
      </c>
      <c r="X137" s="25" t="str">
        <f>IF(Agregasi[[#This Row],[Akun Terkait]]="","",IF(VLOOKUP(Agregasi[[#This Row],[Akun Terkait]],TabelCOA[],7,FALSE)=0,"",VLOOKUP(Agregasi[[#This Row],[Akun Terkait]],TabelCOA[],7,FALSE)))</f>
        <v/>
      </c>
      <c r="Y137" s="25" t="str">
        <f>IF(Agregasi[[#This Row],[Akun Terkait]]="","",IF(VLOOKUP(Agregasi[[#This Row],[Akun Terkait]],TabelCOA[],8,FALSE)=0,"",VLOOKUP(Agregasi[[#This Row],[Akun Terkait]],TabelCOA[],8,FALSE)))</f>
        <v/>
      </c>
      <c r="Z137" s="18" t="str">
        <f>IF(Agregasi[[#This Row],[Akun Terkait]]="","",IF(VLOOKUP(Agregasi[[#This Row],[Akun Terkait]],TabelCOA[],10,FALSE)=0,0,VLOOKUP(Agregasi[[#This Row],[Akun Terkait]],TabelCOA[],10,FALSE)))</f>
        <v/>
      </c>
    </row>
    <row r="138" spans="1:26" x14ac:dyDescent="0.4">
      <c r="A138" s="1">
        <v>44985</v>
      </c>
      <c r="B138" t="s">
        <v>106</v>
      </c>
      <c r="F138" s="25"/>
      <c r="H138" s="2"/>
      <c r="I138" s="2" t="s">
        <v>321</v>
      </c>
      <c r="J138" s="2"/>
      <c r="K138" s="2"/>
      <c r="L138" s="2">
        <v>0</v>
      </c>
      <c r="M138" s="24">
        <v>2023</v>
      </c>
      <c r="N138" s="24">
        <v>1</v>
      </c>
      <c r="O138" s="24">
        <v>2</v>
      </c>
      <c r="P138" s="24">
        <v>9</v>
      </c>
      <c r="Q138" s="24">
        <v>5</v>
      </c>
      <c r="R138" s="24">
        <v>28</v>
      </c>
      <c r="S138" s="25" t="s">
        <v>285</v>
      </c>
      <c r="T138" s="25" t="str">
        <f>IF(Agregasi[[#This Row],[Akun Terkait]]="","",IF(VLOOKUP(Agregasi[[#This Row],[Akun Terkait]],TabelCOA[],3,FALSE)=0,"",VLOOKUP(Agregasi[[#This Row],[Akun Terkait]],TabelCOA[],3,FALSE)))</f>
        <v/>
      </c>
      <c r="U138" s="25" t="str">
        <f>IF(Agregasi[[#This Row],[Akun Terkait]]="","",IF(VLOOKUP(Agregasi[[#This Row],[Akun Terkait]],TabelCOA[],4,FALSE)=0,"",VLOOKUP(Agregasi[[#This Row],[Akun Terkait]],TabelCOA[],4,FALSE)))</f>
        <v/>
      </c>
      <c r="V138" s="25" t="str">
        <f>IF(Agregasi[[#This Row],[Akun Terkait]]="","",IF(VLOOKUP(Agregasi[[#This Row],[Akun Terkait]],TabelCOA[],5,FALSE)=0,"",VLOOKUP(Agregasi[[#This Row],[Akun Terkait]],TabelCOA[],5,FALSE)))</f>
        <v/>
      </c>
      <c r="W138" s="25" t="str">
        <f>IF(Agregasi[[#This Row],[Akun Terkait]]="","",IF(VLOOKUP(Agregasi[[#This Row],[Akun Terkait]],TabelCOA[],6,FALSE)=0,"",VLOOKUP(Agregasi[[#This Row],[Akun Terkait]],TabelCOA[],6,FALSE)))</f>
        <v/>
      </c>
      <c r="X138" s="25" t="str">
        <f>IF(Agregasi[[#This Row],[Akun Terkait]]="","",IF(VLOOKUP(Agregasi[[#This Row],[Akun Terkait]],TabelCOA[],7,FALSE)=0,"",VLOOKUP(Agregasi[[#This Row],[Akun Terkait]],TabelCOA[],7,FALSE)))</f>
        <v/>
      </c>
      <c r="Y138" s="25" t="str">
        <f>IF(Agregasi[[#This Row],[Akun Terkait]]="","",IF(VLOOKUP(Agregasi[[#This Row],[Akun Terkait]],TabelCOA[],8,FALSE)=0,"",VLOOKUP(Agregasi[[#This Row],[Akun Terkait]],TabelCOA[],8,FALSE)))</f>
        <v/>
      </c>
      <c r="Z138" s="18" t="str">
        <f>IF(Agregasi[[#This Row],[Akun Terkait]]="","",IF(VLOOKUP(Agregasi[[#This Row],[Akun Terkait]],TabelCOA[],10,FALSE)=0,0,VLOOKUP(Agregasi[[#This Row],[Akun Terkait]],TabelCOA[],10,FALSE)))</f>
        <v/>
      </c>
    </row>
    <row r="139" spans="1:26" x14ac:dyDescent="0.4">
      <c r="A139" s="1">
        <v>44985</v>
      </c>
      <c r="B139" t="s">
        <v>386</v>
      </c>
      <c r="F139" s="25"/>
      <c r="H139" s="2"/>
      <c r="I139" s="2" t="s">
        <v>321</v>
      </c>
      <c r="J139" s="2"/>
      <c r="K139" s="2"/>
      <c r="L139" s="2">
        <v>0</v>
      </c>
      <c r="M139" s="24">
        <v>2023</v>
      </c>
      <c r="N139" s="24">
        <v>1</v>
      </c>
      <c r="O139" s="24">
        <v>2</v>
      </c>
      <c r="P139" s="24">
        <v>9</v>
      </c>
      <c r="Q139" s="24">
        <v>5</v>
      </c>
      <c r="R139" s="24">
        <v>28</v>
      </c>
      <c r="S139" s="25" t="s">
        <v>285</v>
      </c>
      <c r="T139" s="25" t="str">
        <f>IF(Agregasi[[#This Row],[Akun Terkait]]="","",IF(VLOOKUP(Agregasi[[#This Row],[Akun Terkait]],TabelCOA[],3,FALSE)=0,"",VLOOKUP(Agregasi[[#This Row],[Akun Terkait]],TabelCOA[],3,FALSE)))</f>
        <v/>
      </c>
      <c r="U139" s="25" t="str">
        <f>IF(Agregasi[[#This Row],[Akun Terkait]]="","",IF(VLOOKUP(Agregasi[[#This Row],[Akun Terkait]],TabelCOA[],4,FALSE)=0,"",VLOOKUP(Agregasi[[#This Row],[Akun Terkait]],TabelCOA[],4,FALSE)))</f>
        <v/>
      </c>
      <c r="V139" s="25" t="str">
        <f>IF(Agregasi[[#This Row],[Akun Terkait]]="","",IF(VLOOKUP(Agregasi[[#This Row],[Akun Terkait]],TabelCOA[],5,FALSE)=0,"",VLOOKUP(Agregasi[[#This Row],[Akun Terkait]],TabelCOA[],5,FALSE)))</f>
        <v/>
      </c>
      <c r="W139" s="25" t="str">
        <f>IF(Agregasi[[#This Row],[Akun Terkait]]="","",IF(VLOOKUP(Agregasi[[#This Row],[Akun Terkait]],TabelCOA[],6,FALSE)=0,"",VLOOKUP(Agregasi[[#This Row],[Akun Terkait]],TabelCOA[],6,FALSE)))</f>
        <v/>
      </c>
      <c r="X139" s="25" t="str">
        <f>IF(Agregasi[[#This Row],[Akun Terkait]]="","",IF(VLOOKUP(Agregasi[[#This Row],[Akun Terkait]],TabelCOA[],7,FALSE)=0,"",VLOOKUP(Agregasi[[#This Row],[Akun Terkait]],TabelCOA[],7,FALSE)))</f>
        <v/>
      </c>
      <c r="Y139" s="25" t="str">
        <f>IF(Agregasi[[#This Row],[Akun Terkait]]="","",IF(VLOOKUP(Agregasi[[#This Row],[Akun Terkait]],TabelCOA[],8,FALSE)=0,"",VLOOKUP(Agregasi[[#This Row],[Akun Terkait]],TabelCOA[],8,FALSE)))</f>
        <v/>
      </c>
      <c r="Z139" s="18" t="str">
        <f>IF(Agregasi[[#This Row],[Akun Terkait]]="","",IF(VLOOKUP(Agregasi[[#This Row],[Akun Terkait]],TabelCOA[],10,FALSE)=0,0,VLOOKUP(Agregasi[[#This Row],[Akun Terkait]],TabelCOA[],10,FALSE)))</f>
        <v/>
      </c>
    </row>
    <row r="140" spans="1:26" x14ac:dyDescent="0.4">
      <c r="A140" s="1">
        <v>44985</v>
      </c>
      <c r="B140" t="s">
        <v>103</v>
      </c>
      <c r="F140" s="25"/>
      <c r="H140" s="2"/>
      <c r="I140" s="2" t="s">
        <v>321</v>
      </c>
      <c r="J140" s="2"/>
      <c r="K140" s="2"/>
      <c r="L140" s="2">
        <v>0</v>
      </c>
      <c r="M140" s="24">
        <v>2023</v>
      </c>
      <c r="N140" s="24">
        <v>1</v>
      </c>
      <c r="O140" s="24">
        <v>2</v>
      </c>
      <c r="P140" s="24">
        <v>9</v>
      </c>
      <c r="Q140" s="24">
        <v>5</v>
      </c>
      <c r="R140" s="24">
        <v>28</v>
      </c>
      <c r="S140" s="25" t="s">
        <v>285</v>
      </c>
      <c r="T140" s="25" t="str">
        <f>IF(Agregasi[[#This Row],[Akun Terkait]]="","",IF(VLOOKUP(Agregasi[[#This Row],[Akun Terkait]],TabelCOA[],3,FALSE)=0,"",VLOOKUP(Agregasi[[#This Row],[Akun Terkait]],TabelCOA[],3,FALSE)))</f>
        <v/>
      </c>
      <c r="U140" s="25" t="str">
        <f>IF(Agregasi[[#This Row],[Akun Terkait]]="","",IF(VLOOKUP(Agregasi[[#This Row],[Akun Terkait]],TabelCOA[],4,FALSE)=0,"",VLOOKUP(Agregasi[[#This Row],[Akun Terkait]],TabelCOA[],4,FALSE)))</f>
        <v/>
      </c>
      <c r="V140" s="25" t="str">
        <f>IF(Agregasi[[#This Row],[Akun Terkait]]="","",IF(VLOOKUP(Agregasi[[#This Row],[Akun Terkait]],TabelCOA[],5,FALSE)=0,"",VLOOKUP(Agregasi[[#This Row],[Akun Terkait]],TabelCOA[],5,FALSE)))</f>
        <v/>
      </c>
      <c r="W140" s="25" t="str">
        <f>IF(Agregasi[[#This Row],[Akun Terkait]]="","",IF(VLOOKUP(Agregasi[[#This Row],[Akun Terkait]],TabelCOA[],6,FALSE)=0,"",VLOOKUP(Agregasi[[#This Row],[Akun Terkait]],TabelCOA[],6,FALSE)))</f>
        <v/>
      </c>
      <c r="X140" s="25" t="str">
        <f>IF(Agregasi[[#This Row],[Akun Terkait]]="","",IF(VLOOKUP(Agregasi[[#This Row],[Akun Terkait]],TabelCOA[],7,FALSE)=0,"",VLOOKUP(Agregasi[[#This Row],[Akun Terkait]],TabelCOA[],7,FALSE)))</f>
        <v/>
      </c>
      <c r="Y140" s="25" t="str">
        <f>IF(Agregasi[[#This Row],[Akun Terkait]]="","",IF(VLOOKUP(Agregasi[[#This Row],[Akun Terkait]],TabelCOA[],8,FALSE)=0,"",VLOOKUP(Agregasi[[#This Row],[Akun Terkait]],TabelCOA[],8,FALSE)))</f>
        <v/>
      </c>
      <c r="Z140" s="18" t="str">
        <f>IF(Agregasi[[#This Row],[Akun Terkait]]="","",IF(VLOOKUP(Agregasi[[#This Row],[Akun Terkait]],TabelCOA[],10,FALSE)=0,0,VLOOKUP(Agregasi[[#This Row],[Akun Terkait]],TabelCOA[],10,FALSE)))</f>
        <v/>
      </c>
    </row>
    <row r="141" spans="1:26" x14ac:dyDescent="0.4">
      <c r="A141" s="1">
        <v>44985</v>
      </c>
      <c r="B141" t="s">
        <v>93</v>
      </c>
      <c r="C141" t="s">
        <v>351</v>
      </c>
      <c r="D141" t="s">
        <v>7</v>
      </c>
      <c r="E141" t="s">
        <v>7</v>
      </c>
      <c r="F141" s="25" t="s">
        <v>223</v>
      </c>
      <c r="G141" t="s">
        <v>9</v>
      </c>
      <c r="H141" s="2">
        <v>1000000</v>
      </c>
      <c r="I141" s="2" t="s">
        <v>321</v>
      </c>
      <c r="J141" s="2"/>
      <c r="K141" s="2">
        <v>1000000</v>
      </c>
      <c r="L141" s="2">
        <v>1400000</v>
      </c>
      <c r="M141" s="24">
        <v>2023</v>
      </c>
      <c r="N141" s="24">
        <v>1</v>
      </c>
      <c r="O141" s="24">
        <v>2</v>
      </c>
      <c r="P141" s="24">
        <v>9</v>
      </c>
      <c r="Q141" s="24">
        <v>5</v>
      </c>
      <c r="R141" s="24">
        <v>28</v>
      </c>
      <c r="S141" s="25" t="s">
        <v>285</v>
      </c>
      <c r="T141" s="25" t="str">
        <f>IF(Agregasi[[#This Row],[Akun Terkait]]="","",IF(VLOOKUP(Agregasi[[#This Row],[Akun Terkait]],TabelCOA[],3,FALSE)=0,"",VLOOKUP(Agregasi[[#This Row],[Akun Terkait]],TabelCOA[],3,FALSE)))</f>
        <v>Aset</v>
      </c>
      <c r="U141" s="25" t="str">
        <f>IF(Agregasi[[#This Row],[Akun Terkait]]="","",IF(VLOOKUP(Agregasi[[#This Row],[Akun Terkait]],TabelCOA[],4,FALSE)=0,"",VLOOKUP(Agregasi[[#This Row],[Akun Terkait]],TabelCOA[],4,FALSE)))</f>
        <v>Aset Lancar</v>
      </c>
      <c r="V141" s="25" t="str">
        <f>IF(Agregasi[[#This Row],[Akun Terkait]]="","",IF(VLOOKUP(Agregasi[[#This Row],[Akun Terkait]],TabelCOA[],5,FALSE)=0,"",VLOOKUP(Agregasi[[#This Row],[Akun Terkait]],TabelCOA[],5,FALSE)))</f>
        <v>Kas</v>
      </c>
      <c r="W141" s="25" t="str">
        <f>IF(Agregasi[[#This Row],[Akun Terkait]]="","",IF(VLOOKUP(Agregasi[[#This Row],[Akun Terkait]],TabelCOA[],6,FALSE)=0,"",VLOOKUP(Agregasi[[#This Row],[Akun Terkait]],TabelCOA[],6,FALSE)))</f>
        <v>Bank</v>
      </c>
      <c r="X141" s="25" t="str">
        <f>IF(Agregasi[[#This Row],[Akun Terkait]]="","",IF(VLOOKUP(Agregasi[[#This Row],[Akun Terkait]],TabelCOA[],7,FALSE)=0,"",VLOOKUP(Agregasi[[#This Row],[Akun Terkait]],TabelCOA[],7,FALSE)))</f>
        <v>Tabungan</v>
      </c>
      <c r="Y141" s="25" t="str">
        <f>IF(Agregasi[[#This Row],[Akun Terkait]]="","",IF(VLOOKUP(Agregasi[[#This Row],[Akun Terkait]],TabelCOA[],8,FALSE)=0,"",VLOOKUP(Agregasi[[#This Row],[Akun Terkait]],TabelCOA[],8,FALSE)))</f>
        <v>Tabungan Bank-0001</v>
      </c>
      <c r="Z141" s="18">
        <f>IF(Agregasi[[#This Row],[Akun Terkait]]="","",IF(VLOOKUP(Agregasi[[#This Row],[Akun Terkait]],TabelCOA[],10,FALSE)=0,0,VLOOKUP(Agregasi[[#This Row],[Akun Terkait]],TabelCOA[],10,FALSE)))</f>
        <v>0</v>
      </c>
    </row>
    <row r="142" spans="1:26" x14ac:dyDescent="0.4">
      <c r="A142" s="1">
        <v>44985</v>
      </c>
      <c r="B142" t="s">
        <v>223</v>
      </c>
      <c r="C142" t="s">
        <v>349</v>
      </c>
      <c r="D142" t="s">
        <v>7</v>
      </c>
      <c r="E142" t="s">
        <v>367</v>
      </c>
      <c r="F142" s="25" t="s">
        <v>65</v>
      </c>
      <c r="G142" t="s">
        <v>10</v>
      </c>
      <c r="H142" s="2">
        <v>2500</v>
      </c>
      <c r="I142" s="2"/>
      <c r="J142" s="2"/>
      <c r="K142" s="2">
        <v>-2500</v>
      </c>
      <c r="L142" s="2">
        <v>4468800</v>
      </c>
      <c r="M142" s="24">
        <v>2023</v>
      </c>
      <c r="N142" s="24">
        <v>1</v>
      </c>
      <c r="O142" s="24">
        <v>2</v>
      </c>
      <c r="P142" s="24">
        <v>9</v>
      </c>
      <c r="Q142" s="24">
        <v>5</v>
      </c>
      <c r="R142" s="24">
        <v>28</v>
      </c>
      <c r="S142" s="25" t="s">
        <v>285</v>
      </c>
      <c r="T142" s="25" t="str">
        <f>IF(Agregasi[[#This Row],[Akun Terkait]]="","",IF(VLOOKUP(Agregasi[[#This Row],[Akun Terkait]],TabelCOA[],3,FALSE)=0,"",VLOOKUP(Agregasi[[#This Row],[Akun Terkait]],TabelCOA[],3,FALSE)))</f>
        <v>Pengeluaran</v>
      </c>
      <c r="U142" s="25" t="str">
        <f>IF(Agregasi[[#This Row],[Akun Terkait]]="","",IF(VLOOKUP(Agregasi[[#This Row],[Akun Terkait]],TabelCOA[],4,FALSE)=0,"",VLOOKUP(Agregasi[[#This Row],[Akun Terkait]],TabelCOA[],4,FALSE)))</f>
        <v>Bank dan Finansial</v>
      </c>
      <c r="V142" s="25" t="str">
        <f>IF(Agregasi[[#This Row],[Akun Terkait]]="","",IF(VLOOKUP(Agregasi[[#This Row],[Akun Terkait]],TabelCOA[],5,FALSE)=0,"",VLOOKUP(Agregasi[[#This Row],[Akun Terkait]],TabelCOA[],5,FALSE)))</f>
        <v>Biaya Bank</v>
      </c>
      <c r="W142" s="25" t="str">
        <f>IF(Agregasi[[#This Row],[Akun Terkait]]="","",IF(VLOOKUP(Agregasi[[#This Row],[Akun Terkait]],TabelCOA[],6,FALSE)=0,"",VLOOKUP(Agregasi[[#This Row],[Akun Terkait]],TabelCOA[],6,FALSE)))</f>
        <v/>
      </c>
      <c r="X142" s="25" t="str">
        <f>IF(Agregasi[[#This Row],[Akun Terkait]]="","",IF(VLOOKUP(Agregasi[[#This Row],[Akun Terkait]],TabelCOA[],7,FALSE)=0,"",VLOOKUP(Agregasi[[#This Row],[Akun Terkait]],TabelCOA[],7,FALSE)))</f>
        <v/>
      </c>
      <c r="Y142" s="25" t="str">
        <f>IF(Agregasi[[#This Row],[Akun Terkait]]="","",IF(VLOOKUP(Agregasi[[#This Row],[Akun Terkait]],TabelCOA[],8,FALSE)=0,"",VLOOKUP(Agregasi[[#This Row],[Akun Terkait]],TabelCOA[],8,FALSE)))</f>
        <v/>
      </c>
      <c r="Z142" s="18">
        <f>IF(Agregasi[[#This Row],[Akun Terkait]]="","",IF(VLOOKUP(Agregasi[[#This Row],[Akun Terkait]],TabelCOA[],10,FALSE)=0,0,VLOOKUP(Agregasi[[#This Row],[Akun Terkait]],TabelCOA[],10,FALSE)))</f>
        <v>-30000</v>
      </c>
    </row>
    <row r="143" spans="1:26" x14ac:dyDescent="0.4">
      <c r="A143" s="1">
        <v>44985</v>
      </c>
      <c r="B143" t="s">
        <v>223</v>
      </c>
      <c r="C143" t="s">
        <v>351</v>
      </c>
      <c r="D143" t="s">
        <v>7</v>
      </c>
      <c r="E143" t="s">
        <v>7</v>
      </c>
      <c r="F143" s="25" t="s">
        <v>93</v>
      </c>
      <c r="G143" t="s">
        <v>10</v>
      </c>
      <c r="H143" s="2">
        <v>1000000</v>
      </c>
      <c r="I143" s="2"/>
      <c r="J143" s="2"/>
      <c r="K143" s="2">
        <v>-1000000</v>
      </c>
      <c r="L143" s="2">
        <v>3468800</v>
      </c>
      <c r="M143" s="24">
        <v>2023</v>
      </c>
      <c r="N143" s="24">
        <v>1</v>
      </c>
      <c r="O143" s="24">
        <v>2</v>
      </c>
      <c r="P143" s="24">
        <v>9</v>
      </c>
      <c r="Q143" s="24">
        <v>5</v>
      </c>
      <c r="R143" s="24">
        <v>28</v>
      </c>
      <c r="S143" s="25" t="s">
        <v>285</v>
      </c>
      <c r="T143" s="25" t="str">
        <f>IF(Agregasi[[#This Row],[Akun Terkait]]="","",IF(VLOOKUP(Agregasi[[#This Row],[Akun Terkait]],TabelCOA[],3,FALSE)=0,"",VLOOKUP(Agregasi[[#This Row],[Akun Terkait]],TabelCOA[],3,FALSE)))</f>
        <v>Aset</v>
      </c>
      <c r="U143" s="25" t="str">
        <f>IF(Agregasi[[#This Row],[Akun Terkait]]="","",IF(VLOOKUP(Agregasi[[#This Row],[Akun Terkait]],TabelCOA[],4,FALSE)=0,"",VLOOKUP(Agregasi[[#This Row],[Akun Terkait]],TabelCOA[],4,FALSE)))</f>
        <v>Aset Lancar</v>
      </c>
      <c r="V143" s="25" t="str">
        <f>IF(Agregasi[[#This Row],[Akun Terkait]]="","",IF(VLOOKUP(Agregasi[[#This Row],[Akun Terkait]],TabelCOA[],5,FALSE)=0,"",VLOOKUP(Agregasi[[#This Row],[Akun Terkait]],TabelCOA[],5,FALSE)))</f>
        <v>Kas</v>
      </c>
      <c r="W143" s="25" t="str">
        <f>IF(Agregasi[[#This Row],[Akun Terkait]]="","",IF(VLOOKUP(Agregasi[[#This Row],[Akun Terkait]],TabelCOA[],6,FALSE)=0,"",VLOOKUP(Agregasi[[#This Row],[Akun Terkait]],TabelCOA[],6,FALSE)))</f>
        <v>Kas Tunai</v>
      </c>
      <c r="X143" s="25" t="str">
        <f>IF(Agregasi[[#This Row],[Akun Terkait]]="","",IF(VLOOKUP(Agregasi[[#This Row],[Akun Terkait]],TabelCOA[],7,FALSE)=0,"",VLOOKUP(Agregasi[[#This Row],[Akun Terkait]],TabelCOA[],7,FALSE)))</f>
        <v/>
      </c>
      <c r="Y143" s="25" t="str">
        <f>IF(Agregasi[[#This Row],[Akun Terkait]]="","",IF(VLOOKUP(Agregasi[[#This Row],[Akun Terkait]],TabelCOA[],8,FALSE)=0,"",VLOOKUP(Agregasi[[#This Row],[Akun Terkait]],TabelCOA[],8,FALSE)))</f>
        <v/>
      </c>
      <c r="Z143" s="18">
        <f>IF(Agregasi[[#This Row],[Akun Terkait]]="","",IF(VLOOKUP(Agregasi[[#This Row],[Akun Terkait]],TabelCOA[],10,FALSE)=0,0,VLOOKUP(Agregasi[[#This Row],[Akun Terkait]],TabelCOA[],10,FALSE)))</f>
        <v>0</v>
      </c>
    </row>
    <row r="144" spans="1:26" x14ac:dyDescent="0.4">
      <c r="A144" s="1">
        <v>44985</v>
      </c>
      <c r="B144" t="s">
        <v>223</v>
      </c>
      <c r="C144" t="s">
        <v>278</v>
      </c>
      <c r="D144" t="s">
        <v>367</v>
      </c>
      <c r="E144" t="s">
        <v>7</v>
      </c>
      <c r="F144" s="25" t="s">
        <v>27</v>
      </c>
      <c r="G144" t="s">
        <v>9</v>
      </c>
      <c r="H144" s="2">
        <v>500</v>
      </c>
      <c r="I144" s="2"/>
      <c r="J144" s="2"/>
      <c r="K144" s="2">
        <v>500</v>
      </c>
      <c r="L144" s="2">
        <v>3469300</v>
      </c>
      <c r="M144" s="24">
        <v>2023</v>
      </c>
      <c r="N144" s="24">
        <v>1</v>
      </c>
      <c r="O144" s="24">
        <v>2</v>
      </c>
      <c r="P144" s="24">
        <v>9</v>
      </c>
      <c r="Q144" s="24">
        <v>5</v>
      </c>
      <c r="R144" s="24">
        <v>28</v>
      </c>
      <c r="S144" s="25" t="s">
        <v>285</v>
      </c>
      <c r="T144" s="25" t="str">
        <f>IF(Agregasi[[#This Row],[Akun Terkait]]="","",IF(VLOOKUP(Agregasi[[#This Row],[Akun Terkait]],TabelCOA[],3,FALSE)=0,"",VLOOKUP(Agregasi[[#This Row],[Akun Terkait]],TabelCOA[],3,FALSE)))</f>
        <v>Pendapatan</v>
      </c>
      <c r="U144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144" s="25" t="str">
        <f>IF(Agregasi[[#This Row],[Akun Terkait]]="","",IF(VLOOKUP(Agregasi[[#This Row],[Akun Terkait]],TabelCOA[],5,FALSE)=0,"",VLOOKUP(Agregasi[[#This Row],[Akun Terkait]],TabelCOA[],5,FALSE)))</f>
        <v>Pendapatan Bank</v>
      </c>
      <c r="W144" s="25" t="str">
        <f>IF(Agregasi[[#This Row],[Akun Terkait]]="","",IF(VLOOKUP(Agregasi[[#This Row],[Akun Terkait]],TabelCOA[],6,FALSE)=0,"",VLOOKUP(Agregasi[[#This Row],[Akun Terkait]],TabelCOA[],6,FALSE)))</f>
        <v>Bagi Hasil</v>
      </c>
      <c r="X144" s="25" t="str">
        <f>IF(Agregasi[[#This Row],[Akun Terkait]]="","",IF(VLOOKUP(Agregasi[[#This Row],[Akun Terkait]],TabelCOA[],7,FALSE)=0,"",VLOOKUP(Agregasi[[#This Row],[Akun Terkait]],TabelCOA[],7,FALSE)))</f>
        <v/>
      </c>
      <c r="Y144" s="25" t="str">
        <f>IF(Agregasi[[#This Row],[Akun Terkait]]="","",IF(VLOOKUP(Agregasi[[#This Row],[Akun Terkait]],TabelCOA[],8,FALSE)=0,"",VLOOKUP(Agregasi[[#This Row],[Akun Terkait]],TabelCOA[],8,FALSE)))</f>
        <v/>
      </c>
      <c r="Z144" s="18">
        <f>IF(Agregasi[[#This Row],[Akun Terkait]]="","",IF(VLOOKUP(Agregasi[[#This Row],[Akun Terkait]],TabelCOA[],10,FALSE)=0,0,VLOOKUP(Agregasi[[#This Row],[Akun Terkait]],TabelCOA[],10,FALSE)))</f>
        <v>0</v>
      </c>
    </row>
    <row r="145" spans="1:26" x14ac:dyDescent="0.4">
      <c r="A145" s="1">
        <v>44985</v>
      </c>
      <c r="B145" t="s">
        <v>223</v>
      </c>
      <c r="C145" t="s">
        <v>279</v>
      </c>
      <c r="D145" t="s">
        <v>7</v>
      </c>
      <c r="E145" t="s">
        <v>367</v>
      </c>
      <c r="F145" s="25" t="s">
        <v>69</v>
      </c>
      <c r="G145" t="s">
        <v>10</v>
      </c>
      <c r="H145" s="2">
        <v>200</v>
      </c>
      <c r="I145" s="2" t="s">
        <v>321</v>
      </c>
      <c r="J145" s="2"/>
      <c r="K145" s="2">
        <v>-200</v>
      </c>
      <c r="L145" s="2">
        <v>3469100</v>
      </c>
      <c r="M145" s="24">
        <v>2023</v>
      </c>
      <c r="N145" s="24">
        <v>1</v>
      </c>
      <c r="O145" s="24">
        <v>2</v>
      </c>
      <c r="P145" s="24">
        <v>9</v>
      </c>
      <c r="Q145" s="24">
        <v>5</v>
      </c>
      <c r="R145" s="24">
        <v>28</v>
      </c>
      <c r="S145" s="25" t="s">
        <v>285</v>
      </c>
      <c r="T145" s="25" t="str">
        <f>IF(Agregasi[[#This Row],[Akun Terkait]]="","",IF(VLOOKUP(Agregasi[[#This Row],[Akun Terkait]],TabelCOA[],3,FALSE)=0,"",VLOOKUP(Agregasi[[#This Row],[Akun Terkait]],TabelCOA[],3,FALSE)))</f>
        <v>Pengeluaran</v>
      </c>
      <c r="U145" s="25" t="str">
        <f>IF(Agregasi[[#This Row],[Akun Terkait]]="","",IF(VLOOKUP(Agregasi[[#This Row],[Akun Terkait]],TabelCOA[],4,FALSE)=0,"",VLOOKUP(Agregasi[[#This Row],[Akun Terkait]],TabelCOA[],4,FALSE)))</f>
        <v>Bank dan Finansial</v>
      </c>
      <c r="V145" s="25" t="str">
        <f>IF(Agregasi[[#This Row],[Akun Terkait]]="","",IF(VLOOKUP(Agregasi[[#This Row],[Akun Terkait]],TabelCOA[],5,FALSE)=0,"",VLOOKUP(Agregasi[[#This Row],[Akun Terkait]],TabelCOA[],5,FALSE)))</f>
        <v>Biaya Pajak Bank</v>
      </c>
      <c r="W145" s="25" t="str">
        <f>IF(Agregasi[[#This Row],[Akun Terkait]]="","",IF(VLOOKUP(Agregasi[[#This Row],[Akun Terkait]],TabelCOA[],6,FALSE)=0,"",VLOOKUP(Agregasi[[#This Row],[Akun Terkait]],TabelCOA[],6,FALSE)))</f>
        <v/>
      </c>
      <c r="X145" s="25" t="str">
        <f>IF(Agregasi[[#This Row],[Akun Terkait]]="","",IF(VLOOKUP(Agregasi[[#This Row],[Akun Terkait]],TabelCOA[],7,FALSE)=0,"",VLOOKUP(Agregasi[[#This Row],[Akun Terkait]],TabelCOA[],7,FALSE)))</f>
        <v/>
      </c>
      <c r="Y145" s="25" t="str">
        <f>IF(Agregasi[[#This Row],[Akun Terkait]]="","",IF(VLOOKUP(Agregasi[[#This Row],[Akun Terkait]],TabelCOA[],8,FALSE)=0,"",VLOOKUP(Agregasi[[#This Row],[Akun Terkait]],TabelCOA[],8,FALSE)))</f>
        <v/>
      </c>
      <c r="Z145" s="18">
        <f>IF(Agregasi[[#This Row],[Akun Terkait]]="","",IF(VLOOKUP(Agregasi[[#This Row],[Akun Terkait]],TabelCOA[],10,FALSE)=0,0,VLOOKUP(Agregasi[[#This Row],[Akun Terkait]],TabelCOA[],10,FALSE)))</f>
        <v>0</v>
      </c>
    </row>
    <row r="146" spans="1:26" x14ac:dyDescent="0.4">
      <c r="A146" s="1">
        <v>44985</v>
      </c>
      <c r="B146" t="s">
        <v>101</v>
      </c>
      <c r="F146" s="25"/>
      <c r="H146" s="2"/>
      <c r="I146" s="2" t="s">
        <v>321</v>
      </c>
      <c r="J146" s="2"/>
      <c r="K146" s="2"/>
      <c r="L146" s="2">
        <v>0</v>
      </c>
      <c r="M146" s="24">
        <v>2023</v>
      </c>
      <c r="N146" s="24">
        <v>1</v>
      </c>
      <c r="O146" s="24">
        <v>2</v>
      </c>
      <c r="P146" s="24">
        <v>9</v>
      </c>
      <c r="Q146" s="24">
        <v>5</v>
      </c>
      <c r="R146" s="24">
        <v>28</v>
      </c>
      <c r="S146" s="25" t="s">
        <v>285</v>
      </c>
      <c r="T146" s="25" t="str">
        <f>IF(Agregasi[[#This Row],[Akun Terkait]]="","",IF(VLOOKUP(Agregasi[[#This Row],[Akun Terkait]],TabelCOA[],3,FALSE)=0,"",VLOOKUP(Agregasi[[#This Row],[Akun Terkait]],TabelCOA[],3,FALSE)))</f>
        <v/>
      </c>
      <c r="U146" s="25" t="str">
        <f>IF(Agregasi[[#This Row],[Akun Terkait]]="","",IF(VLOOKUP(Agregasi[[#This Row],[Akun Terkait]],TabelCOA[],4,FALSE)=0,"",VLOOKUP(Agregasi[[#This Row],[Akun Terkait]],TabelCOA[],4,FALSE)))</f>
        <v/>
      </c>
      <c r="V146" s="25" t="str">
        <f>IF(Agregasi[[#This Row],[Akun Terkait]]="","",IF(VLOOKUP(Agregasi[[#This Row],[Akun Terkait]],TabelCOA[],5,FALSE)=0,"",VLOOKUP(Agregasi[[#This Row],[Akun Terkait]],TabelCOA[],5,FALSE)))</f>
        <v/>
      </c>
      <c r="W146" s="25" t="str">
        <f>IF(Agregasi[[#This Row],[Akun Terkait]]="","",IF(VLOOKUP(Agregasi[[#This Row],[Akun Terkait]],TabelCOA[],6,FALSE)=0,"",VLOOKUP(Agregasi[[#This Row],[Akun Terkait]],TabelCOA[],6,FALSE)))</f>
        <v/>
      </c>
      <c r="X146" s="25" t="str">
        <f>IF(Agregasi[[#This Row],[Akun Terkait]]="","",IF(VLOOKUP(Agregasi[[#This Row],[Akun Terkait]],TabelCOA[],7,FALSE)=0,"",VLOOKUP(Agregasi[[#This Row],[Akun Terkait]],TabelCOA[],7,FALSE)))</f>
        <v/>
      </c>
      <c r="Y146" s="25" t="str">
        <f>IF(Agregasi[[#This Row],[Akun Terkait]]="","",IF(VLOOKUP(Agregasi[[#This Row],[Akun Terkait]],TabelCOA[],8,FALSE)=0,"",VLOOKUP(Agregasi[[#This Row],[Akun Terkait]],TabelCOA[],8,FALSE)))</f>
        <v/>
      </c>
      <c r="Z146" s="18" t="str">
        <f>IF(Agregasi[[#This Row],[Akun Terkait]]="","",IF(VLOOKUP(Agregasi[[#This Row],[Akun Terkait]],TabelCOA[],10,FALSE)=0,0,VLOOKUP(Agregasi[[#This Row],[Akun Terkait]],TabelCOA[],10,FALSE)))</f>
        <v/>
      </c>
    </row>
    <row r="147" spans="1:26" x14ac:dyDescent="0.4">
      <c r="A147" s="1">
        <v>44985</v>
      </c>
      <c r="B147" t="s">
        <v>97</v>
      </c>
      <c r="F147" s="25"/>
      <c r="H147" s="2"/>
      <c r="I147" s="2" t="s">
        <v>321</v>
      </c>
      <c r="J147" s="2"/>
      <c r="K147" s="2"/>
      <c r="L147" s="2">
        <v>0</v>
      </c>
      <c r="M147" s="24">
        <v>2023</v>
      </c>
      <c r="N147" s="24">
        <v>1</v>
      </c>
      <c r="O147" s="24">
        <v>2</v>
      </c>
      <c r="P147" s="24">
        <v>9</v>
      </c>
      <c r="Q147" s="24">
        <v>5</v>
      </c>
      <c r="R147" s="24">
        <v>28</v>
      </c>
      <c r="S147" s="25" t="s">
        <v>285</v>
      </c>
      <c r="T147" s="25" t="str">
        <f>IF(Agregasi[[#This Row],[Akun Terkait]]="","",IF(VLOOKUP(Agregasi[[#This Row],[Akun Terkait]],TabelCOA[],3,FALSE)=0,"",VLOOKUP(Agregasi[[#This Row],[Akun Terkait]],TabelCOA[],3,FALSE)))</f>
        <v/>
      </c>
      <c r="U147" s="25" t="str">
        <f>IF(Agregasi[[#This Row],[Akun Terkait]]="","",IF(VLOOKUP(Agregasi[[#This Row],[Akun Terkait]],TabelCOA[],4,FALSE)=0,"",VLOOKUP(Agregasi[[#This Row],[Akun Terkait]],TabelCOA[],4,FALSE)))</f>
        <v/>
      </c>
      <c r="V147" s="25" t="str">
        <f>IF(Agregasi[[#This Row],[Akun Terkait]]="","",IF(VLOOKUP(Agregasi[[#This Row],[Akun Terkait]],TabelCOA[],5,FALSE)=0,"",VLOOKUP(Agregasi[[#This Row],[Akun Terkait]],TabelCOA[],5,FALSE)))</f>
        <v/>
      </c>
      <c r="W147" s="25" t="str">
        <f>IF(Agregasi[[#This Row],[Akun Terkait]]="","",IF(VLOOKUP(Agregasi[[#This Row],[Akun Terkait]],TabelCOA[],6,FALSE)=0,"",VLOOKUP(Agregasi[[#This Row],[Akun Terkait]],TabelCOA[],6,FALSE)))</f>
        <v/>
      </c>
      <c r="X147" s="25" t="str">
        <f>IF(Agregasi[[#This Row],[Akun Terkait]]="","",IF(VLOOKUP(Agregasi[[#This Row],[Akun Terkait]],TabelCOA[],7,FALSE)=0,"",VLOOKUP(Agregasi[[#This Row],[Akun Terkait]],TabelCOA[],7,FALSE)))</f>
        <v/>
      </c>
      <c r="Y147" s="25" t="str">
        <f>IF(Agregasi[[#This Row],[Akun Terkait]]="","",IF(VLOOKUP(Agregasi[[#This Row],[Akun Terkait]],TabelCOA[],8,FALSE)=0,"",VLOOKUP(Agregasi[[#This Row],[Akun Terkait]],TabelCOA[],8,FALSE)))</f>
        <v/>
      </c>
      <c r="Z147" s="18" t="str">
        <f>IF(Agregasi[[#This Row],[Akun Terkait]]="","",IF(VLOOKUP(Agregasi[[#This Row],[Akun Terkait]],TabelCOA[],10,FALSE)=0,0,VLOOKUP(Agregasi[[#This Row],[Akun Terkait]],TabelCOA[],10,FALSE)))</f>
        <v/>
      </c>
    </row>
    <row r="148" spans="1:26" x14ac:dyDescent="0.4">
      <c r="A148" s="1">
        <v>44985</v>
      </c>
      <c r="B148" t="s">
        <v>98</v>
      </c>
      <c r="F148" s="25"/>
      <c r="H148" s="2"/>
      <c r="I148" s="2" t="s">
        <v>321</v>
      </c>
      <c r="J148" s="2"/>
      <c r="K148" s="2"/>
      <c r="L148" s="2">
        <v>0</v>
      </c>
      <c r="M148" s="24">
        <v>2023</v>
      </c>
      <c r="N148" s="24">
        <v>1</v>
      </c>
      <c r="O148" s="24">
        <v>2</v>
      </c>
      <c r="P148" s="24">
        <v>9</v>
      </c>
      <c r="Q148" s="24">
        <v>5</v>
      </c>
      <c r="R148" s="24">
        <v>28</v>
      </c>
      <c r="S148" s="25" t="s">
        <v>285</v>
      </c>
      <c r="T148" s="25" t="str">
        <f>IF(Agregasi[[#This Row],[Akun Terkait]]="","",IF(VLOOKUP(Agregasi[[#This Row],[Akun Terkait]],TabelCOA[],3,FALSE)=0,"",VLOOKUP(Agregasi[[#This Row],[Akun Terkait]],TabelCOA[],3,FALSE)))</f>
        <v/>
      </c>
      <c r="U148" s="25" t="str">
        <f>IF(Agregasi[[#This Row],[Akun Terkait]]="","",IF(VLOOKUP(Agregasi[[#This Row],[Akun Terkait]],TabelCOA[],4,FALSE)=0,"",VLOOKUP(Agregasi[[#This Row],[Akun Terkait]],TabelCOA[],4,FALSE)))</f>
        <v/>
      </c>
      <c r="V148" s="25" t="str">
        <f>IF(Agregasi[[#This Row],[Akun Terkait]]="","",IF(VLOOKUP(Agregasi[[#This Row],[Akun Terkait]],TabelCOA[],5,FALSE)=0,"",VLOOKUP(Agregasi[[#This Row],[Akun Terkait]],TabelCOA[],5,FALSE)))</f>
        <v/>
      </c>
      <c r="W148" s="25" t="str">
        <f>IF(Agregasi[[#This Row],[Akun Terkait]]="","",IF(VLOOKUP(Agregasi[[#This Row],[Akun Terkait]],TabelCOA[],6,FALSE)=0,"",VLOOKUP(Agregasi[[#This Row],[Akun Terkait]],TabelCOA[],6,FALSE)))</f>
        <v/>
      </c>
      <c r="X148" s="25" t="str">
        <f>IF(Agregasi[[#This Row],[Akun Terkait]]="","",IF(VLOOKUP(Agregasi[[#This Row],[Akun Terkait]],TabelCOA[],7,FALSE)=0,"",VLOOKUP(Agregasi[[#This Row],[Akun Terkait]],TabelCOA[],7,FALSE)))</f>
        <v/>
      </c>
      <c r="Y148" s="25" t="str">
        <f>IF(Agregasi[[#This Row],[Akun Terkait]]="","",IF(VLOOKUP(Agregasi[[#This Row],[Akun Terkait]],TabelCOA[],8,FALSE)=0,"",VLOOKUP(Agregasi[[#This Row],[Akun Terkait]],TabelCOA[],8,FALSE)))</f>
        <v/>
      </c>
      <c r="Z148" s="18" t="str">
        <f>IF(Agregasi[[#This Row],[Akun Terkait]]="","",IF(VLOOKUP(Agregasi[[#This Row],[Akun Terkait]],TabelCOA[],10,FALSE)=0,0,VLOOKUP(Agregasi[[#This Row],[Akun Terkait]],TabelCOA[],10,FALSE)))</f>
        <v/>
      </c>
    </row>
    <row r="149" spans="1:26" x14ac:dyDescent="0.4">
      <c r="A149" s="1">
        <v>44985</v>
      </c>
      <c r="B149" t="s">
        <v>223</v>
      </c>
      <c r="C149" t="s">
        <v>305</v>
      </c>
      <c r="D149" t="s">
        <v>7</v>
      </c>
      <c r="E149" t="s">
        <v>306</v>
      </c>
      <c r="F149" s="25" t="s">
        <v>268</v>
      </c>
      <c r="G149" t="s">
        <v>10</v>
      </c>
      <c r="H149" s="2">
        <v>1000000</v>
      </c>
      <c r="I149" s="2"/>
      <c r="J149" s="2"/>
      <c r="K149" s="2">
        <v>-1000000</v>
      </c>
      <c r="L149" s="2">
        <v>4471300</v>
      </c>
      <c r="M149" s="24">
        <v>2023</v>
      </c>
      <c r="N149" s="24">
        <v>1</v>
      </c>
      <c r="O149" s="24">
        <v>2</v>
      </c>
      <c r="P149" s="24">
        <v>9</v>
      </c>
      <c r="Q149" s="24">
        <v>5</v>
      </c>
      <c r="R149" s="24">
        <v>28</v>
      </c>
      <c r="S149" s="25" t="s">
        <v>285</v>
      </c>
      <c r="T149" s="25" t="str">
        <f>IF(Agregasi[[#This Row],[Akun Terkait]]="","",IF(VLOOKUP(Agregasi[[#This Row],[Akun Terkait]],TabelCOA[],3,FALSE)=0,"",VLOOKUP(Agregasi[[#This Row],[Akun Terkait]],TabelCOA[],3,FALSE)))</f>
        <v>Pengeluaran</v>
      </c>
      <c r="U14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49" s="25" t="str">
        <f>IF(Agregasi[[#This Row],[Akun Terkait]]="","",IF(VLOOKUP(Agregasi[[#This Row],[Akun Terkait]],TabelCOA[],5,FALSE)=0,"",VLOOKUP(Agregasi[[#This Row],[Akun Terkait]],TabelCOA[],5,FALSE)))</f>
        <v>Kebutuhan Pokok</v>
      </c>
      <c r="W149" s="25" t="str">
        <f>IF(Agregasi[[#This Row],[Akun Terkait]]="","",IF(VLOOKUP(Agregasi[[#This Row],[Akun Terkait]],TabelCOA[],6,FALSE)=0,"",VLOOKUP(Agregasi[[#This Row],[Akun Terkait]],TabelCOA[],6,FALSE)))</f>
        <v>Bulanan untuk Istri</v>
      </c>
      <c r="X149" s="25" t="str">
        <f>IF(Agregasi[[#This Row],[Akun Terkait]]="","",IF(VLOOKUP(Agregasi[[#This Row],[Akun Terkait]],TabelCOA[],7,FALSE)=0,"",VLOOKUP(Agregasi[[#This Row],[Akun Terkait]],TabelCOA[],7,FALSE)))</f>
        <v/>
      </c>
      <c r="Y149" s="25" t="str">
        <f>IF(Agregasi[[#This Row],[Akun Terkait]]="","",IF(VLOOKUP(Agregasi[[#This Row],[Akun Terkait]],TabelCOA[],8,FALSE)=0,"",VLOOKUP(Agregasi[[#This Row],[Akun Terkait]],TabelCOA[],8,FALSE)))</f>
        <v/>
      </c>
      <c r="Z149" s="18">
        <f>IF(Agregasi[[#This Row],[Akun Terkait]]="","",IF(VLOOKUP(Agregasi[[#This Row],[Akun Terkait]],TabelCOA[],10,FALSE)=0,0,VLOOKUP(Agregasi[[#This Row],[Akun Terkait]],TabelCOA[],10,FALSE)))</f>
        <v>-1000000</v>
      </c>
    </row>
    <row r="150" spans="1:26" x14ac:dyDescent="0.4">
      <c r="A150" s="1">
        <v>44985</v>
      </c>
      <c r="B150" t="s">
        <v>100</v>
      </c>
      <c r="F150" s="25"/>
      <c r="H150" s="2"/>
      <c r="I150" s="2" t="s">
        <v>321</v>
      </c>
      <c r="J150" s="2"/>
      <c r="K150" s="2"/>
      <c r="L150" s="2">
        <v>0</v>
      </c>
      <c r="M150" s="24">
        <v>2023</v>
      </c>
      <c r="N150" s="24">
        <v>1</v>
      </c>
      <c r="O150" s="24">
        <v>2</v>
      </c>
      <c r="P150" s="24">
        <v>9</v>
      </c>
      <c r="Q150" s="24">
        <v>5</v>
      </c>
      <c r="R150" s="24">
        <v>28</v>
      </c>
      <c r="S150" s="25" t="s">
        <v>285</v>
      </c>
      <c r="T150" s="25" t="str">
        <f>IF(Agregasi[[#This Row],[Akun Terkait]]="","",IF(VLOOKUP(Agregasi[[#This Row],[Akun Terkait]],TabelCOA[],3,FALSE)=0,"",VLOOKUP(Agregasi[[#This Row],[Akun Terkait]],TabelCOA[],3,FALSE)))</f>
        <v/>
      </c>
      <c r="U150" s="25" t="str">
        <f>IF(Agregasi[[#This Row],[Akun Terkait]]="","",IF(VLOOKUP(Agregasi[[#This Row],[Akun Terkait]],TabelCOA[],4,FALSE)=0,"",VLOOKUP(Agregasi[[#This Row],[Akun Terkait]],TabelCOA[],4,FALSE)))</f>
        <v/>
      </c>
      <c r="V150" s="25" t="str">
        <f>IF(Agregasi[[#This Row],[Akun Terkait]]="","",IF(VLOOKUP(Agregasi[[#This Row],[Akun Terkait]],TabelCOA[],5,FALSE)=0,"",VLOOKUP(Agregasi[[#This Row],[Akun Terkait]],TabelCOA[],5,FALSE)))</f>
        <v/>
      </c>
      <c r="W150" s="25" t="str">
        <f>IF(Agregasi[[#This Row],[Akun Terkait]]="","",IF(VLOOKUP(Agregasi[[#This Row],[Akun Terkait]],TabelCOA[],6,FALSE)=0,"",VLOOKUP(Agregasi[[#This Row],[Akun Terkait]],TabelCOA[],6,FALSE)))</f>
        <v/>
      </c>
      <c r="X150" s="25" t="str">
        <f>IF(Agregasi[[#This Row],[Akun Terkait]]="","",IF(VLOOKUP(Agregasi[[#This Row],[Akun Terkait]],TabelCOA[],7,FALSE)=0,"",VLOOKUP(Agregasi[[#This Row],[Akun Terkait]],TabelCOA[],7,FALSE)))</f>
        <v/>
      </c>
      <c r="Y150" s="25" t="str">
        <f>IF(Agregasi[[#This Row],[Akun Terkait]]="","",IF(VLOOKUP(Agregasi[[#This Row],[Akun Terkait]],TabelCOA[],8,FALSE)=0,"",VLOOKUP(Agregasi[[#This Row],[Akun Terkait]],TabelCOA[],8,FALSE)))</f>
        <v/>
      </c>
      <c r="Z150" s="18" t="str">
        <f>IF(Agregasi[[#This Row],[Akun Terkait]]="","",IF(VLOOKUP(Agregasi[[#This Row],[Akun Terkait]],TabelCOA[],10,FALSE)=0,0,VLOOKUP(Agregasi[[#This Row],[Akun Terkait]],TabelCOA[],10,FALSE)))</f>
        <v/>
      </c>
    </row>
    <row r="151" spans="1:26" x14ac:dyDescent="0.4">
      <c r="A151" s="1">
        <v>44985</v>
      </c>
      <c r="B151" t="s">
        <v>240</v>
      </c>
      <c r="F151" s="25"/>
      <c r="H151" s="2"/>
      <c r="I151" s="2" t="s">
        <v>321</v>
      </c>
      <c r="J151" s="2"/>
      <c r="K151" s="2"/>
      <c r="L151" s="2">
        <v>0</v>
      </c>
      <c r="M151" s="24">
        <v>2023</v>
      </c>
      <c r="N151" s="24">
        <v>1</v>
      </c>
      <c r="O151" s="24">
        <v>2</v>
      </c>
      <c r="P151" s="24">
        <v>9</v>
      </c>
      <c r="Q151" s="24">
        <v>5</v>
      </c>
      <c r="R151" s="24">
        <v>28</v>
      </c>
      <c r="S151" s="25" t="s">
        <v>285</v>
      </c>
      <c r="T151" s="25" t="str">
        <f>IF(Agregasi[[#This Row],[Akun Terkait]]="","",IF(VLOOKUP(Agregasi[[#This Row],[Akun Terkait]],TabelCOA[],3,FALSE)=0,"",VLOOKUP(Agregasi[[#This Row],[Akun Terkait]],TabelCOA[],3,FALSE)))</f>
        <v/>
      </c>
      <c r="U151" s="25" t="str">
        <f>IF(Agregasi[[#This Row],[Akun Terkait]]="","",IF(VLOOKUP(Agregasi[[#This Row],[Akun Terkait]],TabelCOA[],4,FALSE)=0,"",VLOOKUP(Agregasi[[#This Row],[Akun Terkait]],TabelCOA[],4,FALSE)))</f>
        <v/>
      </c>
      <c r="V151" s="25" t="str">
        <f>IF(Agregasi[[#This Row],[Akun Terkait]]="","",IF(VLOOKUP(Agregasi[[#This Row],[Akun Terkait]],TabelCOA[],5,FALSE)=0,"",VLOOKUP(Agregasi[[#This Row],[Akun Terkait]],TabelCOA[],5,FALSE)))</f>
        <v/>
      </c>
      <c r="W151" s="25" t="str">
        <f>IF(Agregasi[[#This Row],[Akun Terkait]]="","",IF(VLOOKUP(Agregasi[[#This Row],[Akun Terkait]],TabelCOA[],6,FALSE)=0,"",VLOOKUP(Agregasi[[#This Row],[Akun Terkait]],TabelCOA[],6,FALSE)))</f>
        <v/>
      </c>
      <c r="X151" s="25" t="str">
        <f>IF(Agregasi[[#This Row],[Akun Terkait]]="","",IF(VLOOKUP(Agregasi[[#This Row],[Akun Terkait]],TabelCOA[],7,FALSE)=0,"",VLOOKUP(Agregasi[[#This Row],[Akun Terkait]],TabelCOA[],7,FALSE)))</f>
        <v/>
      </c>
      <c r="Y151" s="25" t="str">
        <f>IF(Agregasi[[#This Row],[Akun Terkait]]="","",IF(VLOOKUP(Agregasi[[#This Row],[Akun Terkait]],TabelCOA[],8,FALSE)=0,"",VLOOKUP(Agregasi[[#This Row],[Akun Terkait]],TabelCOA[],8,FALSE)))</f>
        <v/>
      </c>
      <c r="Z151" s="18" t="str">
        <f>IF(Agregasi[[#This Row],[Akun Terkait]]="","",IF(VLOOKUP(Agregasi[[#This Row],[Akun Terkait]],TabelCOA[],10,FALSE)=0,0,VLOOKUP(Agregasi[[#This Row],[Akun Terkait]],TabelCOA[],10,FALSE)))</f>
        <v/>
      </c>
    </row>
    <row r="152" spans="1:26" x14ac:dyDescent="0.4">
      <c r="A152" s="1">
        <v>44985</v>
      </c>
      <c r="B152" t="s">
        <v>223</v>
      </c>
      <c r="C152" t="s">
        <v>251</v>
      </c>
      <c r="D152" t="s">
        <v>7</v>
      </c>
      <c r="E152" t="s">
        <v>250</v>
      </c>
      <c r="F152" s="25" t="s">
        <v>141</v>
      </c>
      <c r="G152" t="s">
        <v>10</v>
      </c>
      <c r="H152" s="2">
        <v>60000</v>
      </c>
      <c r="I152" s="2"/>
      <c r="J152" s="2"/>
      <c r="K152" s="2">
        <v>-60000</v>
      </c>
      <c r="L152" s="2">
        <v>5521300</v>
      </c>
      <c r="M152" s="24">
        <v>2023</v>
      </c>
      <c r="N152" s="24">
        <v>1</v>
      </c>
      <c r="O152" s="24">
        <v>2</v>
      </c>
      <c r="P152" s="24">
        <v>9</v>
      </c>
      <c r="Q152" s="24">
        <v>5</v>
      </c>
      <c r="R152" s="24">
        <v>28</v>
      </c>
      <c r="S152" s="25" t="s">
        <v>285</v>
      </c>
      <c r="T152" s="25" t="str">
        <f>IF(Agregasi[[#This Row],[Akun Terkait]]="","",IF(VLOOKUP(Agregasi[[#This Row],[Akun Terkait]],TabelCOA[],3,FALSE)=0,"",VLOOKUP(Agregasi[[#This Row],[Akun Terkait]],TabelCOA[],3,FALSE)))</f>
        <v>Pengeluaran</v>
      </c>
      <c r="U152" s="25" t="str">
        <f>IF(Agregasi[[#This Row],[Akun Terkait]]="","",IF(VLOOKUP(Agregasi[[#This Row],[Akun Terkait]],TabelCOA[],4,FALSE)=0,"",VLOOKUP(Agregasi[[#This Row],[Akun Terkait]],TabelCOA[],4,FALSE)))</f>
        <v>Sosial</v>
      </c>
      <c r="V152" s="25" t="str">
        <f>IF(Agregasi[[#This Row],[Akun Terkait]]="","",IF(VLOOKUP(Agregasi[[#This Row],[Akun Terkait]],TabelCOA[],5,FALSE)=0,"",VLOOKUP(Agregasi[[#This Row],[Akun Terkait]],TabelCOA[],5,FALSE)))</f>
        <v>ZISWAF</v>
      </c>
      <c r="W152" s="25" t="str">
        <f>IF(Agregasi[[#This Row],[Akun Terkait]]="","",IF(VLOOKUP(Agregasi[[#This Row],[Akun Terkait]],TabelCOA[],6,FALSE)=0,"",VLOOKUP(Agregasi[[#This Row],[Akun Terkait]],TabelCOA[],6,FALSE)))</f>
        <v>ZISWAF Rutin</v>
      </c>
      <c r="X152" s="25" t="str">
        <f>IF(Agregasi[[#This Row],[Akun Terkait]]="","",IF(VLOOKUP(Agregasi[[#This Row],[Akun Terkait]],TabelCOA[],7,FALSE)=0,"",VLOOKUP(Agregasi[[#This Row],[Akun Terkait]],TabelCOA[],7,FALSE)))</f>
        <v/>
      </c>
      <c r="Y152" s="25" t="str">
        <f>IF(Agregasi[[#This Row],[Akun Terkait]]="","",IF(VLOOKUP(Agregasi[[#This Row],[Akun Terkait]],TabelCOA[],8,FALSE)=0,"",VLOOKUP(Agregasi[[#This Row],[Akun Terkait]],TabelCOA[],8,FALSE)))</f>
        <v/>
      </c>
      <c r="Z152" s="18">
        <f>IF(Agregasi[[#This Row],[Akun Terkait]]="","",IF(VLOOKUP(Agregasi[[#This Row],[Akun Terkait]],TabelCOA[],10,FALSE)=0,0,VLOOKUP(Agregasi[[#This Row],[Akun Terkait]],TabelCOA[],10,FALSE)))</f>
        <v>-120000</v>
      </c>
    </row>
    <row r="153" spans="1:26" x14ac:dyDescent="0.4">
      <c r="A153" s="1">
        <v>44985</v>
      </c>
      <c r="B153" t="s">
        <v>234</v>
      </c>
      <c r="C153" t="s">
        <v>368</v>
      </c>
      <c r="D153" t="s">
        <v>7</v>
      </c>
      <c r="E153" t="s">
        <v>371</v>
      </c>
      <c r="F153" s="25" t="s">
        <v>65</v>
      </c>
      <c r="G153" t="s">
        <v>10</v>
      </c>
      <c r="H153" s="2">
        <v>5000</v>
      </c>
      <c r="I153" s="2" t="s">
        <v>321</v>
      </c>
      <c r="J153" s="2"/>
      <c r="K153" s="2">
        <v>-5000</v>
      </c>
      <c r="L153" s="2">
        <v>-5000</v>
      </c>
      <c r="M153" s="24">
        <v>2023</v>
      </c>
      <c r="N153" s="24">
        <v>1</v>
      </c>
      <c r="O153" s="24">
        <v>2</v>
      </c>
      <c r="P153" s="24">
        <v>9</v>
      </c>
      <c r="Q153" s="24">
        <v>5</v>
      </c>
      <c r="R153" s="24">
        <v>28</v>
      </c>
      <c r="S153" s="25" t="s">
        <v>285</v>
      </c>
      <c r="T153" s="25" t="str">
        <f>IF(Agregasi[[#This Row],[Akun Terkait]]="","",IF(VLOOKUP(Agregasi[[#This Row],[Akun Terkait]],TabelCOA[],3,FALSE)=0,"",VLOOKUP(Agregasi[[#This Row],[Akun Terkait]],TabelCOA[],3,FALSE)))</f>
        <v>Pengeluaran</v>
      </c>
      <c r="U153" s="25" t="str">
        <f>IF(Agregasi[[#This Row],[Akun Terkait]]="","",IF(VLOOKUP(Agregasi[[#This Row],[Akun Terkait]],TabelCOA[],4,FALSE)=0,"",VLOOKUP(Agregasi[[#This Row],[Akun Terkait]],TabelCOA[],4,FALSE)))</f>
        <v>Bank dan Finansial</v>
      </c>
      <c r="V153" s="25" t="str">
        <f>IF(Agregasi[[#This Row],[Akun Terkait]]="","",IF(VLOOKUP(Agregasi[[#This Row],[Akun Terkait]],TabelCOA[],5,FALSE)=0,"",VLOOKUP(Agregasi[[#This Row],[Akun Terkait]],TabelCOA[],5,FALSE)))</f>
        <v>Biaya Bank</v>
      </c>
      <c r="W153" s="25" t="str">
        <f>IF(Agregasi[[#This Row],[Akun Terkait]]="","",IF(VLOOKUP(Agregasi[[#This Row],[Akun Terkait]],TabelCOA[],6,FALSE)=0,"",VLOOKUP(Agregasi[[#This Row],[Akun Terkait]],TabelCOA[],6,FALSE)))</f>
        <v/>
      </c>
      <c r="X153" s="25" t="str">
        <f>IF(Agregasi[[#This Row],[Akun Terkait]]="","",IF(VLOOKUP(Agregasi[[#This Row],[Akun Terkait]],TabelCOA[],7,FALSE)=0,"",VLOOKUP(Agregasi[[#This Row],[Akun Terkait]],TabelCOA[],7,FALSE)))</f>
        <v/>
      </c>
      <c r="Y153" s="25" t="str">
        <f>IF(Agregasi[[#This Row],[Akun Terkait]]="","",IF(VLOOKUP(Agregasi[[#This Row],[Akun Terkait]],TabelCOA[],8,FALSE)=0,"",VLOOKUP(Agregasi[[#This Row],[Akun Terkait]],TabelCOA[],8,FALSE)))</f>
        <v/>
      </c>
      <c r="Z153" s="18">
        <f>IF(Agregasi[[#This Row],[Akun Terkait]]="","",IF(VLOOKUP(Agregasi[[#This Row],[Akun Terkait]],TabelCOA[],10,FALSE)=0,0,VLOOKUP(Agregasi[[#This Row],[Akun Terkait]],TabelCOA[],10,FALSE)))</f>
        <v>-30000</v>
      </c>
    </row>
    <row r="154" spans="1:26" x14ac:dyDescent="0.4">
      <c r="A154" s="1">
        <v>44985</v>
      </c>
      <c r="B154" t="s">
        <v>111</v>
      </c>
      <c r="F154" s="25"/>
      <c r="H154" s="2"/>
      <c r="I154" s="2" t="s">
        <v>321</v>
      </c>
      <c r="J154" s="2"/>
      <c r="K154" s="2"/>
      <c r="L154" s="2">
        <v>0</v>
      </c>
      <c r="M154" s="24">
        <v>2023</v>
      </c>
      <c r="N154" s="24">
        <v>1</v>
      </c>
      <c r="O154" s="24">
        <v>2</v>
      </c>
      <c r="P154" s="24">
        <v>9</v>
      </c>
      <c r="Q154" s="24">
        <v>5</v>
      </c>
      <c r="R154" s="24">
        <v>28</v>
      </c>
      <c r="S154" s="25" t="s">
        <v>285</v>
      </c>
      <c r="T154" s="25" t="str">
        <f>IF(Agregasi[[#This Row],[Akun Terkait]]="","",IF(VLOOKUP(Agregasi[[#This Row],[Akun Terkait]],TabelCOA[],3,FALSE)=0,"",VLOOKUP(Agregasi[[#This Row],[Akun Terkait]],TabelCOA[],3,FALSE)))</f>
        <v/>
      </c>
      <c r="U154" s="25" t="str">
        <f>IF(Agregasi[[#This Row],[Akun Terkait]]="","",IF(VLOOKUP(Agregasi[[#This Row],[Akun Terkait]],TabelCOA[],4,FALSE)=0,"",VLOOKUP(Agregasi[[#This Row],[Akun Terkait]],TabelCOA[],4,FALSE)))</f>
        <v/>
      </c>
      <c r="V154" s="25" t="str">
        <f>IF(Agregasi[[#This Row],[Akun Terkait]]="","",IF(VLOOKUP(Agregasi[[#This Row],[Akun Terkait]],TabelCOA[],5,FALSE)=0,"",VLOOKUP(Agregasi[[#This Row],[Akun Terkait]],TabelCOA[],5,FALSE)))</f>
        <v/>
      </c>
      <c r="W154" s="25" t="str">
        <f>IF(Agregasi[[#This Row],[Akun Terkait]]="","",IF(VLOOKUP(Agregasi[[#This Row],[Akun Terkait]],TabelCOA[],6,FALSE)=0,"",VLOOKUP(Agregasi[[#This Row],[Akun Terkait]],TabelCOA[],6,FALSE)))</f>
        <v/>
      </c>
      <c r="X154" s="25" t="str">
        <f>IF(Agregasi[[#This Row],[Akun Terkait]]="","",IF(VLOOKUP(Agregasi[[#This Row],[Akun Terkait]],TabelCOA[],7,FALSE)=0,"",VLOOKUP(Agregasi[[#This Row],[Akun Terkait]],TabelCOA[],7,FALSE)))</f>
        <v/>
      </c>
      <c r="Y154" s="25" t="str">
        <f>IF(Agregasi[[#This Row],[Akun Terkait]]="","",IF(VLOOKUP(Agregasi[[#This Row],[Akun Terkait]],TabelCOA[],8,FALSE)=0,"",VLOOKUP(Agregasi[[#This Row],[Akun Terkait]],TabelCOA[],8,FALSE)))</f>
        <v/>
      </c>
      <c r="Z154" s="18" t="str">
        <f>IF(Agregasi[[#This Row],[Akun Terkait]]="","",IF(VLOOKUP(Agregasi[[#This Row],[Akun Terkait]],TabelCOA[],10,FALSE)=0,0,VLOOKUP(Agregasi[[#This Row],[Akun Terkait]],TabelCOA[],10,FALSE)))</f>
        <v/>
      </c>
    </row>
    <row r="155" spans="1:26" x14ac:dyDescent="0.4">
      <c r="A155" s="1">
        <v>44985</v>
      </c>
      <c r="B155" t="s">
        <v>122</v>
      </c>
      <c r="F155" s="25"/>
      <c r="H155" s="2"/>
      <c r="I155" s="2" t="s">
        <v>321</v>
      </c>
      <c r="J155" s="2"/>
      <c r="K155" s="2"/>
      <c r="L155" s="2">
        <v>0</v>
      </c>
      <c r="M155" s="24">
        <v>2023</v>
      </c>
      <c r="N155" s="24">
        <v>1</v>
      </c>
      <c r="O155" s="24">
        <v>2</v>
      </c>
      <c r="P155" s="24">
        <v>9</v>
      </c>
      <c r="Q155" s="24">
        <v>5</v>
      </c>
      <c r="R155" s="24">
        <v>28</v>
      </c>
      <c r="S155" s="25" t="s">
        <v>285</v>
      </c>
      <c r="T155" s="25" t="str">
        <f>IF(Agregasi[[#This Row],[Akun Terkait]]="","",IF(VLOOKUP(Agregasi[[#This Row],[Akun Terkait]],TabelCOA[],3,FALSE)=0,"",VLOOKUP(Agregasi[[#This Row],[Akun Terkait]],TabelCOA[],3,FALSE)))</f>
        <v/>
      </c>
      <c r="U155" s="25" t="str">
        <f>IF(Agregasi[[#This Row],[Akun Terkait]]="","",IF(VLOOKUP(Agregasi[[#This Row],[Akun Terkait]],TabelCOA[],4,FALSE)=0,"",VLOOKUP(Agregasi[[#This Row],[Akun Terkait]],TabelCOA[],4,FALSE)))</f>
        <v/>
      </c>
      <c r="V155" s="25" t="str">
        <f>IF(Agregasi[[#This Row],[Akun Terkait]]="","",IF(VLOOKUP(Agregasi[[#This Row],[Akun Terkait]],TabelCOA[],5,FALSE)=0,"",VLOOKUP(Agregasi[[#This Row],[Akun Terkait]],TabelCOA[],5,FALSE)))</f>
        <v/>
      </c>
      <c r="W155" s="25" t="str">
        <f>IF(Agregasi[[#This Row],[Akun Terkait]]="","",IF(VLOOKUP(Agregasi[[#This Row],[Akun Terkait]],TabelCOA[],6,FALSE)=0,"",VLOOKUP(Agregasi[[#This Row],[Akun Terkait]],TabelCOA[],6,FALSE)))</f>
        <v/>
      </c>
      <c r="X155" s="25" t="str">
        <f>IF(Agregasi[[#This Row],[Akun Terkait]]="","",IF(VLOOKUP(Agregasi[[#This Row],[Akun Terkait]],TabelCOA[],7,FALSE)=0,"",VLOOKUP(Agregasi[[#This Row],[Akun Terkait]],TabelCOA[],7,FALSE)))</f>
        <v/>
      </c>
      <c r="Y155" s="25" t="str">
        <f>IF(Agregasi[[#This Row],[Akun Terkait]]="","",IF(VLOOKUP(Agregasi[[#This Row],[Akun Terkait]],TabelCOA[],8,FALSE)=0,"",VLOOKUP(Agregasi[[#This Row],[Akun Terkait]],TabelCOA[],8,FALSE)))</f>
        <v/>
      </c>
      <c r="Z155" s="18" t="str">
        <f>IF(Agregasi[[#This Row],[Akun Terkait]]="","",IF(VLOOKUP(Agregasi[[#This Row],[Akun Terkait]],TabelCOA[],10,FALSE)=0,0,VLOOKUP(Agregasi[[#This Row],[Akun Terkait]],TabelCOA[],10,FALSE)))</f>
        <v/>
      </c>
    </row>
    <row r="156" spans="1:26" x14ac:dyDescent="0.4">
      <c r="A156" s="1">
        <v>44985</v>
      </c>
      <c r="B156" t="s">
        <v>236</v>
      </c>
      <c r="C156" t="s">
        <v>368</v>
      </c>
      <c r="D156" t="s">
        <v>7</v>
      </c>
      <c r="E156" t="s">
        <v>374</v>
      </c>
      <c r="F156" s="25" t="s">
        <v>65</v>
      </c>
      <c r="G156" t="s">
        <v>10</v>
      </c>
      <c r="H156" s="2">
        <v>5000</v>
      </c>
      <c r="I156" s="2" t="s">
        <v>321</v>
      </c>
      <c r="J156" s="2"/>
      <c r="K156" s="2">
        <v>-5000</v>
      </c>
      <c r="L156" s="2">
        <v>-255000</v>
      </c>
      <c r="M156" s="24">
        <v>2023</v>
      </c>
      <c r="N156" s="24">
        <v>1</v>
      </c>
      <c r="O156" s="24">
        <v>2</v>
      </c>
      <c r="P156" s="24">
        <v>9</v>
      </c>
      <c r="Q156" s="24">
        <v>5</v>
      </c>
      <c r="R156" s="24">
        <v>28</v>
      </c>
      <c r="S156" s="25" t="s">
        <v>285</v>
      </c>
      <c r="T156" s="25" t="str">
        <f>IF(Agregasi[[#This Row],[Akun Terkait]]="","",IF(VLOOKUP(Agregasi[[#This Row],[Akun Terkait]],TabelCOA[],3,FALSE)=0,"",VLOOKUP(Agregasi[[#This Row],[Akun Terkait]],TabelCOA[],3,FALSE)))</f>
        <v>Pengeluaran</v>
      </c>
      <c r="U156" s="25" t="str">
        <f>IF(Agregasi[[#This Row],[Akun Terkait]]="","",IF(VLOOKUP(Agregasi[[#This Row],[Akun Terkait]],TabelCOA[],4,FALSE)=0,"",VLOOKUP(Agregasi[[#This Row],[Akun Terkait]],TabelCOA[],4,FALSE)))</f>
        <v>Bank dan Finansial</v>
      </c>
      <c r="V156" s="25" t="str">
        <f>IF(Agregasi[[#This Row],[Akun Terkait]]="","",IF(VLOOKUP(Agregasi[[#This Row],[Akun Terkait]],TabelCOA[],5,FALSE)=0,"",VLOOKUP(Agregasi[[#This Row],[Akun Terkait]],TabelCOA[],5,FALSE)))</f>
        <v>Biaya Bank</v>
      </c>
      <c r="W156" s="25" t="str">
        <f>IF(Agregasi[[#This Row],[Akun Terkait]]="","",IF(VLOOKUP(Agregasi[[#This Row],[Akun Terkait]],TabelCOA[],6,FALSE)=0,"",VLOOKUP(Agregasi[[#This Row],[Akun Terkait]],TabelCOA[],6,FALSE)))</f>
        <v/>
      </c>
      <c r="X156" s="25" t="str">
        <f>IF(Agregasi[[#This Row],[Akun Terkait]]="","",IF(VLOOKUP(Agregasi[[#This Row],[Akun Terkait]],TabelCOA[],7,FALSE)=0,"",VLOOKUP(Agregasi[[#This Row],[Akun Terkait]],TabelCOA[],7,FALSE)))</f>
        <v/>
      </c>
      <c r="Y156" s="25" t="str">
        <f>IF(Agregasi[[#This Row],[Akun Terkait]]="","",IF(VLOOKUP(Agregasi[[#This Row],[Akun Terkait]],TabelCOA[],8,FALSE)=0,"",VLOOKUP(Agregasi[[#This Row],[Akun Terkait]],TabelCOA[],8,FALSE)))</f>
        <v/>
      </c>
      <c r="Z156" s="18">
        <f>IF(Agregasi[[#This Row],[Akun Terkait]]="","",IF(VLOOKUP(Agregasi[[#This Row],[Akun Terkait]],TabelCOA[],10,FALSE)=0,0,VLOOKUP(Agregasi[[#This Row],[Akun Terkait]],TabelCOA[],10,FALSE)))</f>
        <v>-30000</v>
      </c>
    </row>
    <row r="157" spans="1:26" x14ac:dyDescent="0.4">
      <c r="A157" s="1">
        <v>44985</v>
      </c>
      <c r="B157" t="s">
        <v>237</v>
      </c>
      <c r="C157" t="s">
        <v>368</v>
      </c>
      <c r="D157" t="s">
        <v>7</v>
      </c>
      <c r="E157" t="s">
        <v>378</v>
      </c>
      <c r="F157" s="25" t="s">
        <v>65</v>
      </c>
      <c r="G157" t="s">
        <v>10</v>
      </c>
      <c r="H157" s="2">
        <v>5000</v>
      </c>
      <c r="I157" s="2" t="s">
        <v>321</v>
      </c>
      <c r="J157" s="2"/>
      <c r="K157" s="2">
        <v>-5000</v>
      </c>
      <c r="L157" s="2">
        <v>-1105000</v>
      </c>
      <c r="M157" s="24">
        <v>2023</v>
      </c>
      <c r="N157" s="24">
        <v>1</v>
      </c>
      <c r="O157" s="24">
        <v>2</v>
      </c>
      <c r="P157" s="24">
        <v>9</v>
      </c>
      <c r="Q157" s="24">
        <v>5</v>
      </c>
      <c r="R157" s="24">
        <v>28</v>
      </c>
      <c r="S157" s="25" t="s">
        <v>285</v>
      </c>
      <c r="T157" s="25" t="str">
        <f>IF(Agregasi[[#This Row],[Akun Terkait]]="","",IF(VLOOKUP(Agregasi[[#This Row],[Akun Terkait]],TabelCOA[],3,FALSE)=0,"",VLOOKUP(Agregasi[[#This Row],[Akun Terkait]],TabelCOA[],3,FALSE)))</f>
        <v>Pengeluaran</v>
      </c>
      <c r="U157" s="25" t="str">
        <f>IF(Agregasi[[#This Row],[Akun Terkait]]="","",IF(VLOOKUP(Agregasi[[#This Row],[Akun Terkait]],TabelCOA[],4,FALSE)=0,"",VLOOKUP(Agregasi[[#This Row],[Akun Terkait]],TabelCOA[],4,FALSE)))</f>
        <v>Bank dan Finansial</v>
      </c>
      <c r="V157" s="25" t="str">
        <f>IF(Agregasi[[#This Row],[Akun Terkait]]="","",IF(VLOOKUP(Agregasi[[#This Row],[Akun Terkait]],TabelCOA[],5,FALSE)=0,"",VLOOKUP(Agregasi[[#This Row],[Akun Terkait]],TabelCOA[],5,FALSE)))</f>
        <v>Biaya Bank</v>
      </c>
      <c r="W157" s="25" t="str">
        <f>IF(Agregasi[[#This Row],[Akun Terkait]]="","",IF(VLOOKUP(Agregasi[[#This Row],[Akun Terkait]],TabelCOA[],6,FALSE)=0,"",VLOOKUP(Agregasi[[#This Row],[Akun Terkait]],TabelCOA[],6,FALSE)))</f>
        <v/>
      </c>
      <c r="X157" s="25" t="str">
        <f>IF(Agregasi[[#This Row],[Akun Terkait]]="","",IF(VLOOKUP(Agregasi[[#This Row],[Akun Terkait]],TabelCOA[],7,FALSE)=0,"",VLOOKUP(Agregasi[[#This Row],[Akun Terkait]],TabelCOA[],7,FALSE)))</f>
        <v/>
      </c>
      <c r="Y157" s="25" t="str">
        <f>IF(Agregasi[[#This Row],[Akun Terkait]]="","",IF(VLOOKUP(Agregasi[[#This Row],[Akun Terkait]],TabelCOA[],8,FALSE)=0,"",VLOOKUP(Agregasi[[#This Row],[Akun Terkait]],TabelCOA[],8,FALSE)))</f>
        <v/>
      </c>
      <c r="Z157" s="18">
        <f>IF(Agregasi[[#This Row],[Akun Terkait]]="","",IF(VLOOKUP(Agregasi[[#This Row],[Akun Terkait]],TabelCOA[],10,FALSE)=0,0,VLOOKUP(Agregasi[[#This Row],[Akun Terkait]],TabelCOA[],10,FALSE)))</f>
        <v>-30000</v>
      </c>
    </row>
    <row r="158" spans="1:26" x14ac:dyDescent="0.4">
      <c r="A158" s="1">
        <v>44985</v>
      </c>
      <c r="B158" t="s">
        <v>235</v>
      </c>
      <c r="C158" t="s">
        <v>368</v>
      </c>
      <c r="D158" t="s">
        <v>7</v>
      </c>
      <c r="E158" t="s">
        <v>373</v>
      </c>
      <c r="F158" s="25" t="s">
        <v>65</v>
      </c>
      <c r="G158" t="s">
        <v>10</v>
      </c>
      <c r="H158" s="2">
        <v>5000</v>
      </c>
      <c r="I158" s="2" t="s">
        <v>321</v>
      </c>
      <c r="J158" s="2"/>
      <c r="K158" s="2">
        <v>-5000</v>
      </c>
      <c r="L158" s="2">
        <v>-5000</v>
      </c>
      <c r="M158" s="24">
        <v>2023</v>
      </c>
      <c r="N158" s="24">
        <v>1</v>
      </c>
      <c r="O158" s="24">
        <v>2</v>
      </c>
      <c r="P158" s="24">
        <v>9</v>
      </c>
      <c r="Q158" s="24">
        <v>5</v>
      </c>
      <c r="R158" s="24">
        <v>28</v>
      </c>
      <c r="S158" s="25" t="s">
        <v>285</v>
      </c>
      <c r="T158" s="25" t="str">
        <f>IF(Agregasi[[#This Row],[Akun Terkait]]="","",IF(VLOOKUP(Agregasi[[#This Row],[Akun Terkait]],TabelCOA[],3,FALSE)=0,"",VLOOKUP(Agregasi[[#This Row],[Akun Terkait]],TabelCOA[],3,FALSE)))</f>
        <v>Pengeluaran</v>
      </c>
      <c r="U158" s="25" t="str">
        <f>IF(Agregasi[[#This Row],[Akun Terkait]]="","",IF(VLOOKUP(Agregasi[[#This Row],[Akun Terkait]],TabelCOA[],4,FALSE)=0,"",VLOOKUP(Agregasi[[#This Row],[Akun Terkait]],TabelCOA[],4,FALSE)))</f>
        <v>Bank dan Finansial</v>
      </c>
      <c r="V158" s="25" t="str">
        <f>IF(Agregasi[[#This Row],[Akun Terkait]]="","",IF(VLOOKUP(Agregasi[[#This Row],[Akun Terkait]],TabelCOA[],5,FALSE)=0,"",VLOOKUP(Agregasi[[#This Row],[Akun Terkait]],TabelCOA[],5,FALSE)))</f>
        <v>Biaya Bank</v>
      </c>
      <c r="W158" s="25" t="str">
        <f>IF(Agregasi[[#This Row],[Akun Terkait]]="","",IF(VLOOKUP(Agregasi[[#This Row],[Akun Terkait]],TabelCOA[],6,FALSE)=0,"",VLOOKUP(Agregasi[[#This Row],[Akun Terkait]],TabelCOA[],6,FALSE)))</f>
        <v/>
      </c>
      <c r="X158" s="25" t="str">
        <f>IF(Agregasi[[#This Row],[Akun Terkait]]="","",IF(VLOOKUP(Agregasi[[#This Row],[Akun Terkait]],TabelCOA[],7,FALSE)=0,"",VLOOKUP(Agregasi[[#This Row],[Akun Terkait]],TabelCOA[],7,FALSE)))</f>
        <v/>
      </c>
      <c r="Y158" s="25" t="str">
        <f>IF(Agregasi[[#This Row],[Akun Terkait]]="","",IF(VLOOKUP(Agregasi[[#This Row],[Akun Terkait]],TabelCOA[],8,FALSE)=0,"",VLOOKUP(Agregasi[[#This Row],[Akun Terkait]],TabelCOA[],8,FALSE)))</f>
        <v/>
      </c>
      <c r="Z158" s="18">
        <f>IF(Agregasi[[#This Row],[Akun Terkait]]="","",IF(VLOOKUP(Agregasi[[#This Row],[Akun Terkait]],TabelCOA[],10,FALSE)=0,0,VLOOKUP(Agregasi[[#This Row],[Akun Terkait]],TabelCOA[],10,FALSE)))</f>
        <v>-30000</v>
      </c>
    </row>
    <row r="159" spans="1:26" x14ac:dyDescent="0.4">
      <c r="A159" s="1">
        <v>44985</v>
      </c>
      <c r="B159" t="s">
        <v>229</v>
      </c>
      <c r="C159" t="s">
        <v>320</v>
      </c>
      <c r="D159" t="s">
        <v>7</v>
      </c>
      <c r="E159" t="s">
        <v>7</v>
      </c>
      <c r="F159" s="25" t="s">
        <v>229</v>
      </c>
      <c r="G159" t="s">
        <v>9</v>
      </c>
      <c r="H159" s="2">
        <v>0</v>
      </c>
      <c r="I159" s="2" t="s">
        <v>321</v>
      </c>
      <c r="J159" s="2"/>
      <c r="K159" s="2">
        <v>0</v>
      </c>
      <c r="L159" s="2">
        <v>7400000</v>
      </c>
      <c r="M159" s="24">
        <v>2023</v>
      </c>
      <c r="N159" s="24">
        <v>1</v>
      </c>
      <c r="O159" s="24">
        <v>2</v>
      </c>
      <c r="P159" s="24">
        <v>9</v>
      </c>
      <c r="Q159" s="24">
        <v>5</v>
      </c>
      <c r="R159" s="24">
        <v>28</v>
      </c>
      <c r="S159" s="25" t="s">
        <v>285</v>
      </c>
      <c r="T159" s="25" t="str">
        <f>IF(Agregasi[[#This Row],[Akun Terkait]]="","",IF(VLOOKUP(Agregasi[[#This Row],[Akun Terkait]],TabelCOA[],3,FALSE)=0,"",VLOOKUP(Agregasi[[#This Row],[Akun Terkait]],TabelCOA[],3,FALSE)))</f>
        <v>Aset</v>
      </c>
      <c r="U159" s="25" t="str">
        <f>IF(Agregasi[[#This Row],[Akun Terkait]]="","",IF(VLOOKUP(Agregasi[[#This Row],[Akun Terkait]],TabelCOA[],4,FALSE)=0,"",VLOOKUP(Agregasi[[#This Row],[Akun Terkait]],TabelCOA[],4,FALSE)))</f>
        <v>Aset Lancar</v>
      </c>
      <c r="V159" s="25" t="str">
        <f>IF(Agregasi[[#This Row],[Akun Terkait]]="","",IF(VLOOKUP(Agregasi[[#This Row],[Akun Terkait]],TabelCOA[],5,FALSE)=0,"",VLOOKUP(Agregasi[[#This Row],[Akun Terkait]],TabelCOA[],5,FALSE)))</f>
        <v>Kas</v>
      </c>
      <c r="W159" s="25" t="str">
        <f>IF(Agregasi[[#This Row],[Akun Terkait]]="","",IF(VLOOKUP(Agregasi[[#This Row],[Akun Terkait]],TabelCOA[],6,FALSE)=0,"",VLOOKUP(Agregasi[[#This Row],[Akun Terkait]],TabelCOA[],6,FALSE)))</f>
        <v>Bank</v>
      </c>
      <c r="X159" s="25" t="str">
        <f>IF(Agregasi[[#This Row],[Akun Terkait]]="","",IF(VLOOKUP(Agregasi[[#This Row],[Akun Terkait]],TabelCOA[],7,FALSE)=0,"",VLOOKUP(Agregasi[[#This Row],[Akun Terkait]],TabelCOA[],7,FALSE)))</f>
        <v>Tabungan</v>
      </c>
      <c r="Y159" s="25" t="str">
        <f>IF(Agregasi[[#This Row],[Akun Terkait]]="","",IF(VLOOKUP(Agregasi[[#This Row],[Akun Terkait]],TabelCOA[],8,FALSE)=0,"",VLOOKUP(Agregasi[[#This Row],[Akun Terkait]],TabelCOA[],8,FALSE)))</f>
        <v>Tabungan Bank-0007</v>
      </c>
      <c r="Z159" s="18">
        <f>IF(Agregasi[[#This Row],[Akun Terkait]]="","",IF(VLOOKUP(Agregasi[[#This Row],[Akun Terkait]],TabelCOA[],10,FALSE)=0,0,VLOOKUP(Agregasi[[#This Row],[Akun Terkait]],TabelCOA[],10,FALSE)))</f>
        <v>0</v>
      </c>
    </row>
    <row r="160" spans="1:26" x14ac:dyDescent="0.4">
      <c r="A160" s="1">
        <v>44985</v>
      </c>
      <c r="B160" t="s">
        <v>228</v>
      </c>
      <c r="C160" t="s">
        <v>380</v>
      </c>
      <c r="D160" t="s">
        <v>7</v>
      </c>
      <c r="E160" t="s">
        <v>7</v>
      </c>
      <c r="F160" s="25" t="s">
        <v>228</v>
      </c>
      <c r="G160" t="s">
        <v>9</v>
      </c>
      <c r="H160" s="2">
        <v>0</v>
      </c>
      <c r="I160" s="2" t="s">
        <v>321</v>
      </c>
      <c r="J160" s="2"/>
      <c r="K160" s="2">
        <v>0</v>
      </c>
      <c r="L160" s="2">
        <v>6400000</v>
      </c>
      <c r="M160" s="24">
        <v>2023</v>
      </c>
      <c r="N160" s="24">
        <v>1</v>
      </c>
      <c r="O160" s="24">
        <v>2</v>
      </c>
      <c r="P160" s="24">
        <v>9</v>
      </c>
      <c r="Q160" s="24">
        <v>5</v>
      </c>
      <c r="R160" s="24">
        <v>28</v>
      </c>
      <c r="S160" s="25" t="s">
        <v>285</v>
      </c>
      <c r="T160" s="25" t="str">
        <f>IF(Agregasi[[#This Row],[Akun Terkait]]="","",IF(VLOOKUP(Agregasi[[#This Row],[Akun Terkait]],TabelCOA[],3,FALSE)=0,"",VLOOKUP(Agregasi[[#This Row],[Akun Terkait]],TabelCOA[],3,FALSE)))</f>
        <v>Aset</v>
      </c>
      <c r="U160" s="25" t="str">
        <f>IF(Agregasi[[#This Row],[Akun Terkait]]="","",IF(VLOOKUP(Agregasi[[#This Row],[Akun Terkait]],TabelCOA[],4,FALSE)=0,"",VLOOKUP(Agregasi[[#This Row],[Akun Terkait]],TabelCOA[],4,FALSE)))</f>
        <v>Aset Lancar</v>
      </c>
      <c r="V160" s="25" t="str">
        <f>IF(Agregasi[[#This Row],[Akun Terkait]]="","",IF(VLOOKUP(Agregasi[[#This Row],[Akun Terkait]],TabelCOA[],5,FALSE)=0,"",VLOOKUP(Agregasi[[#This Row],[Akun Terkait]],TabelCOA[],5,FALSE)))</f>
        <v>Kas</v>
      </c>
      <c r="W160" s="25" t="str">
        <f>IF(Agregasi[[#This Row],[Akun Terkait]]="","",IF(VLOOKUP(Agregasi[[#This Row],[Akun Terkait]],TabelCOA[],6,FALSE)=0,"",VLOOKUP(Agregasi[[#This Row],[Akun Terkait]],TabelCOA[],6,FALSE)))</f>
        <v>Bank</v>
      </c>
      <c r="X160" s="25" t="str">
        <f>IF(Agregasi[[#This Row],[Akun Terkait]]="","",IF(VLOOKUP(Agregasi[[#This Row],[Akun Terkait]],TabelCOA[],7,FALSE)=0,"",VLOOKUP(Agregasi[[#This Row],[Akun Terkait]],TabelCOA[],7,FALSE)))</f>
        <v>Tabungan</v>
      </c>
      <c r="Y160" s="25" t="str">
        <f>IF(Agregasi[[#This Row],[Akun Terkait]]="","",IF(VLOOKUP(Agregasi[[#This Row],[Akun Terkait]],TabelCOA[],8,FALSE)=0,"",VLOOKUP(Agregasi[[#This Row],[Akun Terkait]],TabelCOA[],8,FALSE)))</f>
        <v>Tabungan Bank-0006</v>
      </c>
      <c r="Z160" s="18">
        <f>IF(Agregasi[[#This Row],[Akun Terkait]]="","",IF(VLOOKUP(Agregasi[[#This Row],[Akun Terkait]],TabelCOA[],10,FALSE)=0,0,VLOOKUP(Agregasi[[#This Row],[Akun Terkait]],TabelCOA[],10,FALSE)))</f>
        <v>0</v>
      </c>
    </row>
    <row r="161" spans="1:26" x14ac:dyDescent="0.4">
      <c r="A161" s="1">
        <v>44985</v>
      </c>
      <c r="B161" t="s">
        <v>223</v>
      </c>
      <c r="C161" t="s">
        <v>342</v>
      </c>
      <c r="D161" t="s">
        <v>7</v>
      </c>
      <c r="E161" t="s">
        <v>343</v>
      </c>
      <c r="F161" s="25" t="s">
        <v>48</v>
      </c>
      <c r="G161" t="s">
        <v>10</v>
      </c>
      <c r="H161" s="2">
        <v>50000</v>
      </c>
      <c r="I161" s="2"/>
      <c r="J161" s="2"/>
      <c r="K161" s="2">
        <v>-50000</v>
      </c>
      <c r="L161" s="2">
        <v>5471300</v>
      </c>
      <c r="M161" s="24">
        <v>2023</v>
      </c>
      <c r="N161" s="24">
        <v>1</v>
      </c>
      <c r="O161" s="24">
        <v>2</v>
      </c>
      <c r="P161" s="24">
        <v>9</v>
      </c>
      <c r="Q161" s="24">
        <v>5</v>
      </c>
      <c r="R161" s="24">
        <v>28</v>
      </c>
      <c r="S161" s="25" t="s">
        <v>285</v>
      </c>
      <c r="T161" s="25" t="str">
        <f>IF(Agregasi[[#This Row],[Akun Terkait]]="","",IF(VLOOKUP(Agregasi[[#This Row],[Akun Terkait]],TabelCOA[],3,FALSE)=0,"",VLOOKUP(Agregasi[[#This Row],[Akun Terkait]],TabelCOA[],3,FALSE)))</f>
        <v>Pengeluaran</v>
      </c>
      <c r="U16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61" s="25" t="str">
        <f>IF(Agregasi[[#This Row],[Akun Terkait]]="","",IF(VLOOKUP(Agregasi[[#This Row],[Akun Terkait]],TabelCOA[],5,FALSE)=0,"",VLOOKUP(Agregasi[[#This Row],[Akun Terkait]],TabelCOA[],5,FALSE)))</f>
        <v>Properti</v>
      </c>
      <c r="W161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61" s="25" t="str">
        <f>IF(Agregasi[[#This Row],[Akun Terkait]]="","",IF(VLOOKUP(Agregasi[[#This Row],[Akun Terkait]],TabelCOA[],7,FALSE)=0,"",VLOOKUP(Agregasi[[#This Row],[Akun Terkait]],TabelCOA[],7,FALSE)))</f>
        <v>Biaya Lingkungan</v>
      </c>
      <c r="Y161" s="25" t="str">
        <f>IF(Agregasi[[#This Row],[Akun Terkait]]="","",IF(VLOOKUP(Agregasi[[#This Row],[Akun Terkait]],TabelCOA[],8,FALSE)=0,"",VLOOKUP(Agregasi[[#This Row],[Akun Terkait]],TabelCOA[],8,FALSE)))</f>
        <v/>
      </c>
      <c r="Z161" s="18">
        <f>IF(Agregasi[[#This Row],[Akun Terkait]]="","",IF(VLOOKUP(Agregasi[[#This Row],[Akun Terkait]],TabelCOA[],10,FALSE)=0,0,VLOOKUP(Agregasi[[#This Row],[Akun Terkait]],TabelCOA[],10,FALSE)))</f>
        <v>-50000</v>
      </c>
    </row>
    <row r="162" spans="1:26" x14ac:dyDescent="0.4">
      <c r="A162" s="1">
        <v>44985</v>
      </c>
      <c r="B162" t="s">
        <v>385</v>
      </c>
      <c r="F162" s="25"/>
      <c r="H162" s="2"/>
      <c r="I162" s="2" t="s">
        <v>321</v>
      </c>
      <c r="J162" s="2"/>
      <c r="K162" s="2"/>
      <c r="L162" s="2">
        <v>0</v>
      </c>
      <c r="M162" s="24">
        <v>2023</v>
      </c>
      <c r="N162" s="24">
        <v>1</v>
      </c>
      <c r="O162" s="24">
        <v>2</v>
      </c>
      <c r="P162" s="24">
        <v>9</v>
      </c>
      <c r="Q162" s="24">
        <v>5</v>
      </c>
      <c r="R162" s="24">
        <v>28</v>
      </c>
      <c r="S162" s="25" t="s">
        <v>285</v>
      </c>
      <c r="T162" s="25" t="str">
        <f>IF(Agregasi[[#This Row],[Akun Terkait]]="","",IF(VLOOKUP(Agregasi[[#This Row],[Akun Terkait]],TabelCOA[],3,FALSE)=0,"",VLOOKUP(Agregasi[[#This Row],[Akun Terkait]],TabelCOA[],3,FALSE)))</f>
        <v/>
      </c>
      <c r="U162" s="25" t="str">
        <f>IF(Agregasi[[#This Row],[Akun Terkait]]="","",IF(VLOOKUP(Agregasi[[#This Row],[Akun Terkait]],TabelCOA[],4,FALSE)=0,"",VLOOKUP(Agregasi[[#This Row],[Akun Terkait]],TabelCOA[],4,FALSE)))</f>
        <v/>
      </c>
      <c r="V162" s="25" t="str">
        <f>IF(Agregasi[[#This Row],[Akun Terkait]]="","",IF(VLOOKUP(Agregasi[[#This Row],[Akun Terkait]],TabelCOA[],5,FALSE)=0,"",VLOOKUP(Agregasi[[#This Row],[Akun Terkait]],TabelCOA[],5,FALSE)))</f>
        <v/>
      </c>
      <c r="W162" s="25" t="str">
        <f>IF(Agregasi[[#This Row],[Akun Terkait]]="","",IF(VLOOKUP(Agregasi[[#This Row],[Akun Terkait]],TabelCOA[],6,FALSE)=0,"",VLOOKUP(Agregasi[[#This Row],[Akun Terkait]],TabelCOA[],6,FALSE)))</f>
        <v/>
      </c>
      <c r="X162" s="25" t="str">
        <f>IF(Agregasi[[#This Row],[Akun Terkait]]="","",IF(VLOOKUP(Agregasi[[#This Row],[Akun Terkait]],TabelCOA[],7,FALSE)=0,"",VLOOKUP(Agregasi[[#This Row],[Akun Terkait]],TabelCOA[],7,FALSE)))</f>
        <v/>
      </c>
      <c r="Y162" s="25" t="str">
        <f>IF(Agregasi[[#This Row],[Akun Terkait]]="","",IF(VLOOKUP(Agregasi[[#This Row],[Akun Terkait]],TabelCOA[],8,FALSE)=0,"",VLOOKUP(Agregasi[[#This Row],[Akun Terkait]],TabelCOA[],8,FALSE)))</f>
        <v/>
      </c>
      <c r="Z162" s="18" t="str">
        <f>IF(Agregasi[[#This Row],[Akun Terkait]]="","",IF(VLOOKUP(Agregasi[[#This Row],[Akun Terkait]],TabelCOA[],10,FALSE)=0,0,VLOOKUP(Agregasi[[#This Row],[Akun Terkait]],TabelCOA[],10,FALSE)))</f>
        <v/>
      </c>
    </row>
    <row r="163" spans="1:26" x14ac:dyDescent="0.4">
      <c r="A163" s="1">
        <v>44985</v>
      </c>
      <c r="B163" t="s">
        <v>109</v>
      </c>
      <c r="F163" s="25"/>
      <c r="H163" s="2"/>
      <c r="I163" s="2" t="s">
        <v>321</v>
      </c>
      <c r="J163" s="2"/>
      <c r="K163" s="2"/>
      <c r="L163" s="2">
        <v>350000000</v>
      </c>
      <c r="M163" s="24">
        <v>2023</v>
      </c>
      <c r="N163" s="24">
        <v>1</v>
      </c>
      <c r="O163" s="24">
        <v>2</v>
      </c>
      <c r="P163" s="24">
        <v>9</v>
      </c>
      <c r="Q163" s="24">
        <v>5</v>
      </c>
      <c r="R163" s="24">
        <v>28</v>
      </c>
      <c r="S163" s="25" t="s">
        <v>285</v>
      </c>
      <c r="T163" s="25" t="str">
        <f>IF(Agregasi[[#This Row],[Akun Terkait]]="","",IF(VLOOKUP(Agregasi[[#This Row],[Akun Terkait]],TabelCOA[],3,FALSE)=0,"",VLOOKUP(Agregasi[[#This Row],[Akun Terkait]],TabelCOA[],3,FALSE)))</f>
        <v/>
      </c>
      <c r="U163" s="25" t="str">
        <f>IF(Agregasi[[#This Row],[Akun Terkait]]="","",IF(VLOOKUP(Agregasi[[#This Row],[Akun Terkait]],TabelCOA[],4,FALSE)=0,"",VLOOKUP(Agregasi[[#This Row],[Akun Terkait]],TabelCOA[],4,FALSE)))</f>
        <v/>
      </c>
      <c r="V163" s="25" t="str">
        <f>IF(Agregasi[[#This Row],[Akun Terkait]]="","",IF(VLOOKUP(Agregasi[[#This Row],[Akun Terkait]],TabelCOA[],5,FALSE)=0,"",VLOOKUP(Agregasi[[#This Row],[Akun Terkait]],TabelCOA[],5,FALSE)))</f>
        <v/>
      </c>
      <c r="W163" s="25" t="str">
        <f>IF(Agregasi[[#This Row],[Akun Terkait]]="","",IF(VLOOKUP(Agregasi[[#This Row],[Akun Terkait]],TabelCOA[],6,FALSE)=0,"",VLOOKUP(Agregasi[[#This Row],[Akun Terkait]],TabelCOA[],6,FALSE)))</f>
        <v/>
      </c>
      <c r="X163" s="25" t="str">
        <f>IF(Agregasi[[#This Row],[Akun Terkait]]="","",IF(VLOOKUP(Agregasi[[#This Row],[Akun Terkait]],TabelCOA[],7,FALSE)=0,"",VLOOKUP(Agregasi[[#This Row],[Akun Terkait]],TabelCOA[],7,FALSE)))</f>
        <v/>
      </c>
      <c r="Y163" s="25" t="str">
        <f>IF(Agregasi[[#This Row],[Akun Terkait]]="","",IF(VLOOKUP(Agregasi[[#This Row],[Akun Terkait]],TabelCOA[],8,FALSE)=0,"",VLOOKUP(Agregasi[[#This Row],[Akun Terkait]],TabelCOA[],8,FALSE)))</f>
        <v/>
      </c>
      <c r="Z163" s="18" t="str">
        <f>IF(Agregasi[[#This Row],[Akun Terkait]]="","",IF(VLOOKUP(Agregasi[[#This Row],[Akun Terkait]],TabelCOA[],10,FALSE)=0,0,VLOOKUP(Agregasi[[#This Row],[Akun Terkait]],TabelCOA[],10,FALSE)))</f>
        <v/>
      </c>
    </row>
    <row r="164" spans="1:26" x14ac:dyDescent="0.4">
      <c r="A164" s="1">
        <v>44985</v>
      </c>
      <c r="B164" t="s">
        <v>113</v>
      </c>
      <c r="F164" s="25"/>
      <c r="H164" s="2"/>
      <c r="I164" s="2" t="s">
        <v>321</v>
      </c>
      <c r="J164" s="2"/>
      <c r="K164" s="2"/>
      <c r="L164" s="2">
        <v>0</v>
      </c>
      <c r="M164" s="24">
        <v>2023</v>
      </c>
      <c r="N164" s="24">
        <v>1</v>
      </c>
      <c r="O164" s="24">
        <v>2</v>
      </c>
      <c r="P164" s="24">
        <v>9</v>
      </c>
      <c r="Q164" s="24">
        <v>5</v>
      </c>
      <c r="R164" s="24">
        <v>28</v>
      </c>
      <c r="S164" s="25" t="s">
        <v>285</v>
      </c>
      <c r="T164" s="25" t="str">
        <f>IF(Agregasi[[#This Row],[Akun Terkait]]="","",IF(VLOOKUP(Agregasi[[#This Row],[Akun Terkait]],TabelCOA[],3,FALSE)=0,"",VLOOKUP(Agregasi[[#This Row],[Akun Terkait]],TabelCOA[],3,FALSE)))</f>
        <v/>
      </c>
      <c r="U164" s="25" t="str">
        <f>IF(Agregasi[[#This Row],[Akun Terkait]]="","",IF(VLOOKUP(Agregasi[[#This Row],[Akun Terkait]],TabelCOA[],4,FALSE)=0,"",VLOOKUP(Agregasi[[#This Row],[Akun Terkait]],TabelCOA[],4,FALSE)))</f>
        <v/>
      </c>
      <c r="V164" s="25" t="str">
        <f>IF(Agregasi[[#This Row],[Akun Terkait]]="","",IF(VLOOKUP(Agregasi[[#This Row],[Akun Terkait]],TabelCOA[],5,FALSE)=0,"",VLOOKUP(Agregasi[[#This Row],[Akun Terkait]],TabelCOA[],5,FALSE)))</f>
        <v/>
      </c>
      <c r="W164" s="25" t="str">
        <f>IF(Agregasi[[#This Row],[Akun Terkait]]="","",IF(VLOOKUP(Agregasi[[#This Row],[Akun Terkait]],TabelCOA[],6,FALSE)=0,"",VLOOKUP(Agregasi[[#This Row],[Akun Terkait]],TabelCOA[],6,FALSE)))</f>
        <v/>
      </c>
      <c r="X164" s="25" t="str">
        <f>IF(Agregasi[[#This Row],[Akun Terkait]]="","",IF(VLOOKUP(Agregasi[[#This Row],[Akun Terkait]],TabelCOA[],7,FALSE)=0,"",VLOOKUP(Agregasi[[#This Row],[Akun Terkait]],TabelCOA[],7,FALSE)))</f>
        <v/>
      </c>
      <c r="Y164" s="25" t="str">
        <f>IF(Agregasi[[#This Row],[Akun Terkait]]="","",IF(VLOOKUP(Agregasi[[#This Row],[Akun Terkait]],TabelCOA[],8,FALSE)=0,"",VLOOKUP(Agregasi[[#This Row],[Akun Terkait]],TabelCOA[],8,FALSE)))</f>
        <v/>
      </c>
      <c r="Z164" s="18" t="str">
        <f>IF(Agregasi[[#This Row],[Akun Terkait]]="","",IF(VLOOKUP(Agregasi[[#This Row],[Akun Terkait]],TabelCOA[],10,FALSE)=0,0,VLOOKUP(Agregasi[[#This Row],[Akun Terkait]],TabelCOA[],10,FALSE)))</f>
        <v/>
      </c>
    </row>
    <row r="165" spans="1:26" x14ac:dyDescent="0.4">
      <c r="A165" s="1">
        <v>44985</v>
      </c>
      <c r="B165" t="s">
        <v>239</v>
      </c>
      <c r="F165" s="25"/>
      <c r="H165" s="2"/>
      <c r="I165" s="2" t="s">
        <v>321</v>
      </c>
      <c r="J165" s="2"/>
      <c r="K165" s="2"/>
      <c r="L165" s="2">
        <v>-200000</v>
      </c>
      <c r="M165" s="24">
        <v>2023</v>
      </c>
      <c r="N165" s="24">
        <v>1</v>
      </c>
      <c r="O165" s="24">
        <v>2</v>
      </c>
      <c r="P165" s="24">
        <v>9</v>
      </c>
      <c r="Q165" s="24">
        <v>5</v>
      </c>
      <c r="R165" s="24">
        <v>28</v>
      </c>
      <c r="S165" s="25" t="s">
        <v>285</v>
      </c>
      <c r="T165" s="25" t="str">
        <f>IF(Agregasi[[#This Row],[Akun Terkait]]="","",IF(VLOOKUP(Agregasi[[#This Row],[Akun Terkait]],TabelCOA[],3,FALSE)=0,"",VLOOKUP(Agregasi[[#This Row],[Akun Terkait]],TabelCOA[],3,FALSE)))</f>
        <v/>
      </c>
      <c r="U165" s="25" t="str">
        <f>IF(Agregasi[[#This Row],[Akun Terkait]]="","",IF(VLOOKUP(Agregasi[[#This Row],[Akun Terkait]],TabelCOA[],4,FALSE)=0,"",VLOOKUP(Agregasi[[#This Row],[Akun Terkait]],TabelCOA[],4,FALSE)))</f>
        <v/>
      </c>
      <c r="V165" s="25" t="str">
        <f>IF(Agregasi[[#This Row],[Akun Terkait]]="","",IF(VLOOKUP(Agregasi[[#This Row],[Akun Terkait]],TabelCOA[],5,FALSE)=0,"",VLOOKUP(Agregasi[[#This Row],[Akun Terkait]],TabelCOA[],5,FALSE)))</f>
        <v/>
      </c>
      <c r="W165" s="25" t="str">
        <f>IF(Agregasi[[#This Row],[Akun Terkait]]="","",IF(VLOOKUP(Agregasi[[#This Row],[Akun Terkait]],TabelCOA[],6,FALSE)=0,"",VLOOKUP(Agregasi[[#This Row],[Akun Terkait]],TabelCOA[],6,FALSE)))</f>
        <v/>
      </c>
      <c r="X165" s="25" t="str">
        <f>IF(Agregasi[[#This Row],[Akun Terkait]]="","",IF(VLOOKUP(Agregasi[[#This Row],[Akun Terkait]],TabelCOA[],7,FALSE)=0,"",VLOOKUP(Agregasi[[#This Row],[Akun Terkait]],TabelCOA[],7,FALSE)))</f>
        <v/>
      </c>
      <c r="Y165" s="25" t="str">
        <f>IF(Agregasi[[#This Row],[Akun Terkait]]="","",IF(VLOOKUP(Agregasi[[#This Row],[Akun Terkait]],TabelCOA[],8,FALSE)=0,"",VLOOKUP(Agregasi[[#This Row],[Akun Terkait]],TabelCOA[],8,FALSE)))</f>
        <v/>
      </c>
      <c r="Z165" s="18" t="str">
        <f>IF(Agregasi[[#This Row],[Akun Terkait]]="","",IF(VLOOKUP(Agregasi[[#This Row],[Akun Terkait]],TabelCOA[],10,FALSE)=0,0,VLOOKUP(Agregasi[[#This Row],[Akun Terkait]],TabelCOA[],10,FALSE)))</f>
        <v/>
      </c>
    </row>
    <row r="166" spans="1:26" x14ac:dyDescent="0.4">
      <c r="A166" s="1">
        <v>44985</v>
      </c>
      <c r="B166" t="s">
        <v>114</v>
      </c>
      <c r="F166" s="25"/>
      <c r="H166" s="2"/>
      <c r="I166" s="2" t="s">
        <v>321</v>
      </c>
      <c r="J166" s="2"/>
      <c r="K166" s="2"/>
      <c r="L166" s="2">
        <v>0</v>
      </c>
      <c r="M166" s="24">
        <v>2023</v>
      </c>
      <c r="N166" s="24">
        <v>1</v>
      </c>
      <c r="O166" s="24">
        <v>2</v>
      </c>
      <c r="P166" s="24">
        <v>9</v>
      </c>
      <c r="Q166" s="24">
        <v>5</v>
      </c>
      <c r="R166" s="24">
        <v>28</v>
      </c>
      <c r="S166" s="25" t="s">
        <v>285</v>
      </c>
      <c r="T166" s="25" t="str">
        <f>IF(Agregasi[[#This Row],[Akun Terkait]]="","",IF(VLOOKUP(Agregasi[[#This Row],[Akun Terkait]],TabelCOA[],3,FALSE)=0,"",VLOOKUP(Agregasi[[#This Row],[Akun Terkait]],TabelCOA[],3,FALSE)))</f>
        <v/>
      </c>
      <c r="U166" s="25" t="str">
        <f>IF(Agregasi[[#This Row],[Akun Terkait]]="","",IF(VLOOKUP(Agregasi[[#This Row],[Akun Terkait]],TabelCOA[],4,FALSE)=0,"",VLOOKUP(Agregasi[[#This Row],[Akun Terkait]],TabelCOA[],4,FALSE)))</f>
        <v/>
      </c>
      <c r="V166" s="25" t="str">
        <f>IF(Agregasi[[#This Row],[Akun Terkait]]="","",IF(VLOOKUP(Agregasi[[#This Row],[Akun Terkait]],TabelCOA[],5,FALSE)=0,"",VLOOKUP(Agregasi[[#This Row],[Akun Terkait]],TabelCOA[],5,FALSE)))</f>
        <v/>
      </c>
      <c r="W166" s="25" t="str">
        <f>IF(Agregasi[[#This Row],[Akun Terkait]]="","",IF(VLOOKUP(Agregasi[[#This Row],[Akun Terkait]],TabelCOA[],6,FALSE)=0,"",VLOOKUP(Agregasi[[#This Row],[Akun Terkait]],TabelCOA[],6,FALSE)))</f>
        <v/>
      </c>
      <c r="X166" s="25" t="str">
        <f>IF(Agregasi[[#This Row],[Akun Terkait]]="","",IF(VLOOKUP(Agregasi[[#This Row],[Akun Terkait]],TabelCOA[],7,FALSE)=0,"",VLOOKUP(Agregasi[[#This Row],[Akun Terkait]],TabelCOA[],7,FALSE)))</f>
        <v/>
      </c>
      <c r="Y166" s="25" t="str">
        <f>IF(Agregasi[[#This Row],[Akun Terkait]]="","",IF(VLOOKUP(Agregasi[[#This Row],[Akun Terkait]],TabelCOA[],8,FALSE)=0,"",VLOOKUP(Agregasi[[#This Row],[Akun Terkait]],TabelCOA[],8,FALSE)))</f>
        <v/>
      </c>
      <c r="Z166" s="18" t="str">
        <f>IF(Agregasi[[#This Row],[Akun Terkait]]="","",IF(VLOOKUP(Agregasi[[#This Row],[Akun Terkait]],TabelCOA[],10,FALSE)=0,0,VLOOKUP(Agregasi[[#This Row],[Akun Terkait]],TabelCOA[],10,FALSE)))</f>
        <v/>
      </c>
    </row>
    <row r="167" spans="1:26" x14ac:dyDescent="0.4">
      <c r="A167" s="1">
        <v>44985</v>
      </c>
      <c r="B167" t="s">
        <v>123</v>
      </c>
      <c r="F167" s="25"/>
      <c r="H167" s="2"/>
      <c r="I167" s="2" t="s">
        <v>321</v>
      </c>
      <c r="J167" s="2"/>
      <c r="K167" s="2"/>
      <c r="L167" s="2">
        <v>0</v>
      </c>
      <c r="M167" s="24">
        <v>2023</v>
      </c>
      <c r="N167" s="24">
        <v>1</v>
      </c>
      <c r="O167" s="24">
        <v>2</v>
      </c>
      <c r="P167" s="24">
        <v>9</v>
      </c>
      <c r="Q167" s="24">
        <v>5</v>
      </c>
      <c r="R167" s="24">
        <v>28</v>
      </c>
      <c r="S167" s="25" t="s">
        <v>285</v>
      </c>
      <c r="T167" s="25" t="str">
        <f>IF(Agregasi[[#This Row],[Akun Terkait]]="","",IF(VLOOKUP(Agregasi[[#This Row],[Akun Terkait]],TabelCOA[],3,FALSE)=0,"",VLOOKUP(Agregasi[[#This Row],[Akun Terkait]],TabelCOA[],3,FALSE)))</f>
        <v/>
      </c>
      <c r="U167" s="25" t="str">
        <f>IF(Agregasi[[#This Row],[Akun Terkait]]="","",IF(VLOOKUP(Agregasi[[#This Row],[Akun Terkait]],TabelCOA[],4,FALSE)=0,"",VLOOKUP(Agregasi[[#This Row],[Akun Terkait]],TabelCOA[],4,FALSE)))</f>
        <v/>
      </c>
      <c r="V167" s="25" t="str">
        <f>IF(Agregasi[[#This Row],[Akun Terkait]]="","",IF(VLOOKUP(Agregasi[[#This Row],[Akun Terkait]],TabelCOA[],5,FALSE)=0,"",VLOOKUP(Agregasi[[#This Row],[Akun Terkait]],TabelCOA[],5,FALSE)))</f>
        <v/>
      </c>
      <c r="W167" s="25" t="str">
        <f>IF(Agregasi[[#This Row],[Akun Terkait]]="","",IF(VLOOKUP(Agregasi[[#This Row],[Akun Terkait]],TabelCOA[],6,FALSE)=0,"",VLOOKUP(Agregasi[[#This Row],[Akun Terkait]],TabelCOA[],6,FALSE)))</f>
        <v/>
      </c>
      <c r="X167" s="25" t="str">
        <f>IF(Agregasi[[#This Row],[Akun Terkait]]="","",IF(VLOOKUP(Agregasi[[#This Row],[Akun Terkait]],TabelCOA[],7,FALSE)=0,"",VLOOKUP(Agregasi[[#This Row],[Akun Terkait]],TabelCOA[],7,FALSE)))</f>
        <v/>
      </c>
      <c r="Y167" s="25" t="str">
        <f>IF(Agregasi[[#This Row],[Akun Terkait]]="","",IF(VLOOKUP(Agregasi[[#This Row],[Akun Terkait]],TabelCOA[],8,FALSE)=0,"",VLOOKUP(Agregasi[[#This Row],[Akun Terkait]],TabelCOA[],8,FALSE)))</f>
        <v/>
      </c>
      <c r="Z167" s="18" t="str">
        <f>IF(Agregasi[[#This Row],[Akun Terkait]]="","",IF(VLOOKUP(Agregasi[[#This Row],[Akun Terkait]],TabelCOA[],10,FALSE)=0,0,VLOOKUP(Agregasi[[#This Row],[Akun Terkait]],TabelCOA[],10,FALSE)))</f>
        <v/>
      </c>
    </row>
    <row r="168" spans="1:26" x14ac:dyDescent="0.4">
      <c r="A168" s="1">
        <v>44985</v>
      </c>
      <c r="B168" t="s">
        <v>233</v>
      </c>
      <c r="C168" t="s">
        <v>368</v>
      </c>
      <c r="D168" t="s">
        <v>7</v>
      </c>
      <c r="E168" t="s">
        <v>367</v>
      </c>
      <c r="F168" s="25" t="s">
        <v>65</v>
      </c>
      <c r="G168" t="s">
        <v>10</v>
      </c>
      <c r="H168" s="2">
        <v>10000</v>
      </c>
      <c r="I168" s="2" t="s">
        <v>321</v>
      </c>
      <c r="J168" s="2"/>
      <c r="K168" s="2">
        <v>-10000</v>
      </c>
      <c r="L168" s="2">
        <v>-10000</v>
      </c>
      <c r="M168" s="24">
        <v>2023</v>
      </c>
      <c r="N168" s="24">
        <v>1</v>
      </c>
      <c r="O168" s="24">
        <v>2</v>
      </c>
      <c r="P168" s="24">
        <v>9</v>
      </c>
      <c r="Q168" s="24">
        <v>5</v>
      </c>
      <c r="R168" s="24">
        <v>28</v>
      </c>
      <c r="S168" s="25" t="s">
        <v>285</v>
      </c>
      <c r="T168" s="25" t="str">
        <f>IF(Agregasi[[#This Row],[Akun Terkait]]="","",IF(VLOOKUP(Agregasi[[#This Row],[Akun Terkait]],TabelCOA[],3,FALSE)=0,"",VLOOKUP(Agregasi[[#This Row],[Akun Terkait]],TabelCOA[],3,FALSE)))</f>
        <v>Pengeluaran</v>
      </c>
      <c r="U168" s="25" t="str">
        <f>IF(Agregasi[[#This Row],[Akun Terkait]]="","",IF(VLOOKUP(Agregasi[[#This Row],[Akun Terkait]],TabelCOA[],4,FALSE)=0,"",VLOOKUP(Agregasi[[#This Row],[Akun Terkait]],TabelCOA[],4,FALSE)))</f>
        <v>Bank dan Finansial</v>
      </c>
      <c r="V168" s="25" t="str">
        <f>IF(Agregasi[[#This Row],[Akun Terkait]]="","",IF(VLOOKUP(Agregasi[[#This Row],[Akun Terkait]],TabelCOA[],5,FALSE)=0,"",VLOOKUP(Agregasi[[#This Row],[Akun Terkait]],TabelCOA[],5,FALSE)))</f>
        <v>Biaya Bank</v>
      </c>
      <c r="W168" s="25" t="str">
        <f>IF(Agregasi[[#This Row],[Akun Terkait]]="","",IF(VLOOKUP(Agregasi[[#This Row],[Akun Terkait]],TabelCOA[],6,FALSE)=0,"",VLOOKUP(Agregasi[[#This Row],[Akun Terkait]],TabelCOA[],6,FALSE)))</f>
        <v/>
      </c>
      <c r="X168" s="25" t="str">
        <f>IF(Agregasi[[#This Row],[Akun Terkait]]="","",IF(VLOOKUP(Agregasi[[#This Row],[Akun Terkait]],TabelCOA[],7,FALSE)=0,"",VLOOKUP(Agregasi[[#This Row],[Akun Terkait]],TabelCOA[],7,FALSE)))</f>
        <v/>
      </c>
      <c r="Y168" s="25" t="str">
        <f>IF(Agregasi[[#This Row],[Akun Terkait]]="","",IF(VLOOKUP(Agregasi[[#This Row],[Akun Terkait]],TabelCOA[],8,FALSE)=0,"",VLOOKUP(Agregasi[[#This Row],[Akun Terkait]],TabelCOA[],8,FALSE)))</f>
        <v/>
      </c>
      <c r="Z168" s="18">
        <f>IF(Agregasi[[#This Row],[Akun Terkait]]="","",IF(VLOOKUP(Agregasi[[#This Row],[Akun Terkait]],TabelCOA[],10,FALSE)=0,0,VLOOKUP(Agregasi[[#This Row],[Akun Terkait]],TabelCOA[],10,FALSE)))</f>
        <v>-30000</v>
      </c>
    </row>
    <row r="169" spans="1:26" x14ac:dyDescent="0.4">
      <c r="A169" s="1">
        <v>44985</v>
      </c>
      <c r="B169" t="s">
        <v>96</v>
      </c>
      <c r="F169" s="25"/>
      <c r="H169" s="2"/>
      <c r="I169" s="2" t="s">
        <v>321</v>
      </c>
      <c r="J169" s="2"/>
      <c r="K169" s="2"/>
      <c r="L169" s="2">
        <v>0</v>
      </c>
      <c r="M169" s="24">
        <v>2023</v>
      </c>
      <c r="N169" s="24">
        <v>1</v>
      </c>
      <c r="O169" s="24">
        <v>2</v>
      </c>
      <c r="P169" s="24">
        <v>9</v>
      </c>
      <c r="Q169" s="24">
        <v>5</v>
      </c>
      <c r="R169" s="24">
        <v>28</v>
      </c>
      <c r="S169" s="25" t="s">
        <v>285</v>
      </c>
      <c r="T169" s="25" t="str">
        <f>IF(Agregasi[[#This Row],[Akun Terkait]]="","",IF(VLOOKUP(Agregasi[[#This Row],[Akun Terkait]],TabelCOA[],3,FALSE)=0,"",VLOOKUP(Agregasi[[#This Row],[Akun Terkait]],TabelCOA[],3,FALSE)))</f>
        <v/>
      </c>
      <c r="U169" s="25" t="str">
        <f>IF(Agregasi[[#This Row],[Akun Terkait]]="","",IF(VLOOKUP(Agregasi[[#This Row],[Akun Terkait]],TabelCOA[],4,FALSE)=0,"",VLOOKUP(Agregasi[[#This Row],[Akun Terkait]],TabelCOA[],4,FALSE)))</f>
        <v/>
      </c>
      <c r="V169" s="25" t="str">
        <f>IF(Agregasi[[#This Row],[Akun Terkait]]="","",IF(VLOOKUP(Agregasi[[#This Row],[Akun Terkait]],TabelCOA[],5,FALSE)=0,"",VLOOKUP(Agregasi[[#This Row],[Akun Terkait]],TabelCOA[],5,FALSE)))</f>
        <v/>
      </c>
      <c r="W169" s="25" t="str">
        <f>IF(Agregasi[[#This Row],[Akun Terkait]]="","",IF(VLOOKUP(Agregasi[[#This Row],[Akun Terkait]],TabelCOA[],6,FALSE)=0,"",VLOOKUP(Agregasi[[#This Row],[Akun Terkait]],TabelCOA[],6,FALSE)))</f>
        <v/>
      </c>
      <c r="X169" s="25" t="str">
        <f>IF(Agregasi[[#This Row],[Akun Terkait]]="","",IF(VLOOKUP(Agregasi[[#This Row],[Akun Terkait]],TabelCOA[],7,FALSE)=0,"",VLOOKUP(Agregasi[[#This Row],[Akun Terkait]],TabelCOA[],7,FALSE)))</f>
        <v/>
      </c>
      <c r="Y169" s="25" t="str">
        <f>IF(Agregasi[[#This Row],[Akun Terkait]]="","",IF(VLOOKUP(Agregasi[[#This Row],[Akun Terkait]],TabelCOA[],8,FALSE)=0,"",VLOOKUP(Agregasi[[#This Row],[Akun Terkait]],TabelCOA[],8,FALSE)))</f>
        <v/>
      </c>
      <c r="Z169" s="18" t="str">
        <f>IF(Agregasi[[#This Row],[Akun Terkait]]="","",IF(VLOOKUP(Agregasi[[#This Row],[Akun Terkait]],TabelCOA[],10,FALSE)=0,0,VLOOKUP(Agregasi[[#This Row],[Akun Terkait]],TabelCOA[],10,FALSE)))</f>
        <v/>
      </c>
    </row>
    <row r="170" spans="1:26" x14ac:dyDescent="0.4">
      <c r="A170" s="1">
        <v>44985</v>
      </c>
      <c r="B170" t="s">
        <v>110</v>
      </c>
      <c r="F170" s="25"/>
      <c r="H170" s="2"/>
      <c r="I170" s="2" t="s">
        <v>321</v>
      </c>
      <c r="J170" s="2"/>
      <c r="K170" s="2"/>
      <c r="L170" s="2">
        <v>6000000</v>
      </c>
      <c r="M170" s="24">
        <v>2023</v>
      </c>
      <c r="N170" s="24">
        <v>1</v>
      </c>
      <c r="O170" s="24">
        <v>2</v>
      </c>
      <c r="P170" s="24">
        <v>9</v>
      </c>
      <c r="Q170" s="24">
        <v>5</v>
      </c>
      <c r="R170" s="24">
        <v>28</v>
      </c>
      <c r="S170" s="25" t="s">
        <v>285</v>
      </c>
      <c r="T170" s="25" t="str">
        <f>IF(Agregasi[[#This Row],[Akun Terkait]]="","",IF(VLOOKUP(Agregasi[[#This Row],[Akun Terkait]],TabelCOA[],3,FALSE)=0,"",VLOOKUP(Agregasi[[#This Row],[Akun Terkait]],TabelCOA[],3,FALSE)))</f>
        <v/>
      </c>
      <c r="U170" s="25" t="str">
        <f>IF(Agregasi[[#This Row],[Akun Terkait]]="","",IF(VLOOKUP(Agregasi[[#This Row],[Akun Terkait]],TabelCOA[],4,FALSE)=0,"",VLOOKUP(Agregasi[[#This Row],[Akun Terkait]],TabelCOA[],4,FALSE)))</f>
        <v/>
      </c>
      <c r="V170" s="25" t="str">
        <f>IF(Agregasi[[#This Row],[Akun Terkait]]="","",IF(VLOOKUP(Agregasi[[#This Row],[Akun Terkait]],TabelCOA[],5,FALSE)=0,"",VLOOKUP(Agregasi[[#This Row],[Akun Terkait]],TabelCOA[],5,FALSE)))</f>
        <v/>
      </c>
      <c r="W170" s="25" t="str">
        <f>IF(Agregasi[[#This Row],[Akun Terkait]]="","",IF(VLOOKUP(Agregasi[[#This Row],[Akun Terkait]],TabelCOA[],6,FALSE)=0,"",VLOOKUP(Agregasi[[#This Row],[Akun Terkait]],TabelCOA[],6,FALSE)))</f>
        <v/>
      </c>
      <c r="X170" s="25" t="str">
        <f>IF(Agregasi[[#This Row],[Akun Terkait]]="","",IF(VLOOKUP(Agregasi[[#This Row],[Akun Terkait]],TabelCOA[],7,FALSE)=0,"",VLOOKUP(Agregasi[[#This Row],[Akun Terkait]],TabelCOA[],7,FALSE)))</f>
        <v/>
      </c>
      <c r="Y170" s="25" t="str">
        <f>IF(Agregasi[[#This Row],[Akun Terkait]]="","",IF(VLOOKUP(Agregasi[[#This Row],[Akun Terkait]],TabelCOA[],8,FALSE)=0,"",VLOOKUP(Agregasi[[#This Row],[Akun Terkait]],TabelCOA[],8,FALSE)))</f>
        <v/>
      </c>
      <c r="Z170" s="18" t="str">
        <f>IF(Agregasi[[#This Row],[Akun Terkait]]="","",IF(VLOOKUP(Agregasi[[#This Row],[Akun Terkait]],TabelCOA[],10,FALSE)=0,0,VLOOKUP(Agregasi[[#This Row],[Akun Terkait]],TabelCOA[],10,FALSE)))</f>
        <v/>
      </c>
    </row>
    <row r="171" spans="1:26" x14ac:dyDescent="0.4">
      <c r="A171" s="1">
        <v>44985</v>
      </c>
      <c r="B171" t="s">
        <v>204</v>
      </c>
      <c r="F171" s="25"/>
      <c r="H171" s="2"/>
      <c r="I171" s="2" t="s">
        <v>321</v>
      </c>
      <c r="J171" s="2"/>
      <c r="K171" s="2"/>
      <c r="L171" s="2">
        <v>0</v>
      </c>
      <c r="M171" s="24">
        <v>2023</v>
      </c>
      <c r="N171" s="24">
        <v>1</v>
      </c>
      <c r="O171" s="24">
        <v>2</v>
      </c>
      <c r="P171" s="24">
        <v>9</v>
      </c>
      <c r="Q171" s="24">
        <v>5</v>
      </c>
      <c r="R171" s="24">
        <v>28</v>
      </c>
      <c r="S171" s="25" t="s">
        <v>285</v>
      </c>
      <c r="T171" s="25" t="str">
        <f>IF(Agregasi[[#This Row],[Akun Terkait]]="","",IF(VLOOKUP(Agregasi[[#This Row],[Akun Terkait]],TabelCOA[],3,FALSE)=0,"",VLOOKUP(Agregasi[[#This Row],[Akun Terkait]],TabelCOA[],3,FALSE)))</f>
        <v/>
      </c>
      <c r="U171" s="25" t="str">
        <f>IF(Agregasi[[#This Row],[Akun Terkait]]="","",IF(VLOOKUP(Agregasi[[#This Row],[Akun Terkait]],TabelCOA[],4,FALSE)=0,"",VLOOKUP(Agregasi[[#This Row],[Akun Terkait]],TabelCOA[],4,FALSE)))</f>
        <v/>
      </c>
      <c r="V171" s="25" t="str">
        <f>IF(Agregasi[[#This Row],[Akun Terkait]]="","",IF(VLOOKUP(Agregasi[[#This Row],[Akun Terkait]],TabelCOA[],5,FALSE)=0,"",VLOOKUP(Agregasi[[#This Row],[Akun Terkait]],TabelCOA[],5,FALSE)))</f>
        <v/>
      </c>
      <c r="W171" s="25" t="str">
        <f>IF(Agregasi[[#This Row],[Akun Terkait]]="","",IF(VLOOKUP(Agregasi[[#This Row],[Akun Terkait]],TabelCOA[],6,FALSE)=0,"",VLOOKUP(Agregasi[[#This Row],[Akun Terkait]],TabelCOA[],6,FALSE)))</f>
        <v/>
      </c>
      <c r="X171" s="25" t="str">
        <f>IF(Agregasi[[#This Row],[Akun Terkait]]="","",IF(VLOOKUP(Agregasi[[#This Row],[Akun Terkait]],TabelCOA[],7,FALSE)=0,"",VLOOKUP(Agregasi[[#This Row],[Akun Terkait]],TabelCOA[],7,FALSE)))</f>
        <v/>
      </c>
      <c r="Y171" s="25" t="str">
        <f>IF(Agregasi[[#This Row],[Akun Terkait]]="","",IF(VLOOKUP(Agregasi[[#This Row],[Akun Terkait]],TabelCOA[],8,FALSE)=0,"",VLOOKUP(Agregasi[[#This Row],[Akun Terkait]],TabelCOA[],8,FALSE)))</f>
        <v/>
      </c>
      <c r="Z171" s="18" t="str">
        <f>IF(Agregasi[[#This Row],[Akun Terkait]]="","",IF(VLOOKUP(Agregasi[[#This Row],[Akun Terkait]],TabelCOA[],10,FALSE)=0,0,VLOOKUP(Agregasi[[#This Row],[Akun Terkait]],TabelCOA[],10,FALSE)))</f>
        <v/>
      </c>
    </row>
    <row r="172" spans="1:26" x14ac:dyDescent="0.4">
      <c r="A172" s="1">
        <v>44986</v>
      </c>
      <c r="B172" t="s">
        <v>223</v>
      </c>
      <c r="C172" t="s">
        <v>346</v>
      </c>
      <c r="D172" t="s">
        <v>7</v>
      </c>
      <c r="E172" t="s">
        <v>347</v>
      </c>
      <c r="F172" s="25" t="s">
        <v>44</v>
      </c>
      <c r="G172" t="s">
        <v>10</v>
      </c>
      <c r="H172" s="2">
        <v>40000</v>
      </c>
      <c r="I172" s="2"/>
      <c r="J172" s="2"/>
      <c r="K172" s="2">
        <v>-40000</v>
      </c>
      <c r="L172" s="2">
        <v>3429100</v>
      </c>
      <c r="M172" s="24">
        <v>2023</v>
      </c>
      <c r="N172" s="24">
        <v>1</v>
      </c>
      <c r="O172" s="24">
        <v>3</v>
      </c>
      <c r="P172" s="24">
        <v>9</v>
      </c>
      <c r="Q172" s="24">
        <v>1</v>
      </c>
      <c r="R172" s="24">
        <v>1</v>
      </c>
      <c r="S172" s="25" t="s">
        <v>178</v>
      </c>
      <c r="T172" s="25" t="str">
        <f>IF(Agregasi[[#This Row],[Akun Terkait]]="","",IF(VLOOKUP(Agregasi[[#This Row],[Akun Terkait]],TabelCOA[],3,FALSE)=0,"",VLOOKUP(Agregasi[[#This Row],[Akun Terkait]],TabelCOA[],3,FALSE)))</f>
        <v>Pengeluaran</v>
      </c>
      <c r="U17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72" s="25" t="str">
        <f>IF(Agregasi[[#This Row],[Akun Terkait]]="","",IF(VLOOKUP(Agregasi[[#This Row],[Akun Terkait]],TabelCOA[],5,FALSE)=0,"",VLOOKUP(Agregasi[[#This Row],[Akun Terkait]],TabelCOA[],5,FALSE)))</f>
        <v>Properti</v>
      </c>
      <c r="W172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72" s="25" t="str">
        <f>IF(Agregasi[[#This Row],[Akun Terkait]]="","",IF(VLOOKUP(Agregasi[[#This Row],[Akun Terkait]],TabelCOA[],7,FALSE)=0,"",VLOOKUP(Agregasi[[#This Row],[Akun Terkait]],TabelCOA[],7,FALSE)))</f>
        <v>Biaya Air</v>
      </c>
      <c r="Y172" s="25" t="str">
        <f>IF(Agregasi[[#This Row],[Akun Terkait]]="","",IF(VLOOKUP(Agregasi[[#This Row],[Akun Terkait]],TabelCOA[],8,FALSE)=0,"",VLOOKUP(Agregasi[[#This Row],[Akun Terkait]],TabelCOA[],8,FALSE)))</f>
        <v/>
      </c>
      <c r="Z172" s="18">
        <f>IF(Agregasi[[#This Row],[Akun Terkait]]="","",IF(VLOOKUP(Agregasi[[#This Row],[Akun Terkait]],TabelCOA[],10,FALSE)=0,0,VLOOKUP(Agregasi[[#This Row],[Akun Terkait]],TabelCOA[],10,FALSE)))</f>
        <v>-45000</v>
      </c>
    </row>
    <row r="173" spans="1:26" x14ac:dyDescent="0.4">
      <c r="A173" s="1">
        <v>44988</v>
      </c>
      <c r="B173" t="s">
        <v>231</v>
      </c>
      <c r="C173" t="s">
        <v>259</v>
      </c>
      <c r="D173" t="s">
        <v>7</v>
      </c>
      <c r="E173" t="s">
        <v>354</v>
      </c>
      <c r="F173" s="25" t="s">
        <v>105</v>
      </c>
      <c r="G173" t="s">
        <v>10</v>
      </c>
      <c r="H173" s="2">
        <v>1000000</v>
      </c>
      <c r="I173" s="2"/>
      <c r="J173" s="2"/>
      <c r="K173" s="2">
        <v>-1000000</v>
      </c>
      <c r="L173" s="2">
        <v>8250000</v>
      </c>
      <c r="M173" s="24">
        <v>2023</v>
      </c>
      <c r="N173" s="24">
        <v>1</v>
      </c>
      <c r="O173" s="24">
        <v>3</v>
      </c>
      <c r="P173" s="24">
        <v>9</v>
      </c>
      <c r="Q173" s="24">
        <v>1</v>
      </c>
      <c r="R173" s="24">
        <v>3</v>
      </c>
      <c r="S173" s="25" t="s">
        <v>178</v>
      </c>
      <c r="T173" s="25" t="str">
        <f>IF(Agregasi[[#This Row],[Akun Terkait]]="","",IF(VLOOKUP(Agregasi[[#This Row],[Akun Terkait]],TabelCOA[],3,FALSE)=0,"",VLOOKUP(Agregasi[[#This Row],[Akun Terkait]],TabelCOA[],3,FALSE)))</f>
        <v>Aset</v>
      </c>
      <c r="U173" s="25" t="str">
        <f>IF(Agregasi[[#This Row],[Akun Terkait]]="","",IF(VLOOKUP(Agregasi[[#This Row],[Akun Terkait]],TabelCOA[],4,FALSE)=0,"",VLOOKUP(Agregasi[[#This Row],[Akun Terkait]],TabelCOA[],4,FALSE)))</f>
        <v>Aset Lancar</v>
      </c>
      <c r="V173" s="25" t="str">
        <f>IF(Agregasi[[#This Row],[Akun Terkait]]="","",IF(VLOOKUP(Agregasi[[#This Row],[Akun Terkait]],TabelCOA[],5,FALSE)=0,"",VLOOKUP(Agregasi[[#This Row],[Akun Terkait]],TabelCOA[],5,FALSE)))</f>
        <v>Investasi</v>
      </c>
      <c r="W173" s="25" t="str">
        <f>IF(Agregasi[[#This Row],[Akun Terkait]]="","",IF(VLOOKUP(Agregasi[[#This Row],[Akun Terkait]],TabelCOA[],6,FALSE)=0,"",VLOOKUP(Agregasi[[#This Row],[Akun Terkait]],TabelCOA[],6,FALSE)))</f>
        <v>Investasi P2P Lending</v>
      </c>
      <c r="X173" s="25" t="str">
        <f>IF(Agregasi[[#This Row],[Akun Terkait]]="","",IF(VLOOKUP(Agregasi[[#This Row],[Akun Terkait]],TabelCOA[],7,FALSE)=0,"",VLOOKUP(Agregasi[[#This Row],[Akun Terkait]],TabelCOA[],7,FALSE)))</f>
        <v/>
      </c>
      <c r="Y173" s="25" t="str">
        <f>IF(Agregasi[[#This Row],[Akun Terkait]]="","",IF(VLOOKUP(Agregasi[[#This Row],[Akun Terkait]],TabelCOA[],8,FALSE)=0,"",VLOOKUP(Agregasi[[#This Row],[Akun Terkait]],TabelCOA[],8,FALSE)))</f>
        <v/>
      </c>
      <c r="Z173" s="18">
        <f>IF(Agregasi[[#This Row],[Akun Terkait]]="","",IF(VLOOKUP(Agregasi[[#This Row],[Akun Terkait]],TabelCOA[],10,FALSE)=0,0,VLOOKUP(Agregasi[[#This Row],[Akun Terkait]],TabelCOA[],10,FALSE)))</f>
        <v>0</v>
      </c>
    </row>
    <row r="174" spans="1:26" x14ac:dyDescent="0.4">
      <c r="A174" s="1">
        <v>44988</v>
      </c>
      <c r="B174" t="s">
        <v>233</v>
      </c>
      <c r="C174" t="s">
        <v>249</v>
      </c>
      <c r="D174" t="s">
        <v>7</v>
      </c>
      <c r="E174" t="s">
        <v>355</v>
      </c>
      <c r="F174" s="25" t="s">
        <v>59</v>
      </c>
      <c r="G174" t="s">
        <v>10</v>
      </c>
      <c r="H174" s="2">
        <v>250000</v>
      </c>
      <c r="I174" s="2"/>
      <c r="J174" s="2"/>
      <c r="K174" s="2">
        <v>-250000</v>
      </c>
      <c r="L174" s="2">
        <v>-260000</v>
      </c>
      <c r="M174" s="24">
        <v>2023</v>
      </c>
      <c r="N174" s="24">
        <v>1</v>
      </c>
      <c r="O174" s="24">
        <v>3</v>
      </c>
      <c r="P174" s="24">
        <v>9</v>
      </c>
      <c r="Q174" s="24">
        <v>1</v>
      </c>
      <c r="R174" s="24">
        <v>3</v>
      </c>
      <c r="S174" s="25" t="s">
        <v>178</v>
      </c>
      <c r="T174" s="25" t="str">
        <f>IF(Agregasi[[#This Row],[Akun Terkait]]="","",IF(VLOOKUP(Agregasi[[#This Row],[Akun Terkait]],TabelCOA[],3,FALSE)=0,"",VLOOKUP(Agregasi[[#This Row],[Akun Terkait]],TabelCOA[],3,FALSE)))</f>
        <v>Pengeluaran</v>
      </c>
      <c r="U174" s="25" t="str">
        <f>IF(Agregasi[[#This Row],[Akun Terkait]]="","",IF(VLOOKUP(Agregasi[[#This Row],[Akun Terkait]],TabelCOA[],4,FALSE)=0,"",VLOOKUP(Agregasi[[#This Row],[Akun Terkait]],TabelCOA[],4,FALSE)))</f>
        <v>Transportasi</v>
      </c>
      <c r="V174" s="25" t="str">
        <f>IF(Agregasi[[#This Row],[Akun Terkait]]="","",IF(VLOOKUP(Agregasi[[#This Row],[Akun Terkait]],TabelCOA[],5,FALSE)=0,"",VLOOKUP(Agregasi[[#This Row],[Akun Terkait]],TabelCOA[],5,FALSE)))</f>
        <v>Otomotif</v>
      </c>
      <c r="W174" s="25" t="str">
        <f>IF(Agregasi[[#This Row],[Akun Terkait]]="","",IF(VLOOKUP(Agregasi[[#This Row],[Akun Terkait]],TabelCOA[],6,FALSE)=0,"",VLOOKUP(Agregasi[[#This Row],[Akun Terkait]],TabelCOA[],6,FALSE)))</f>
        <v>Biaya Bensin</v>
      </c>
      <c r="X174" s="25" t="str">
        <f>IF(Agregasi[[#This Row],[Akun Terkait]]="","",IF(VLOOKUP(Agregasi[[#This Row],[Akun Terkait]],TabelCOA[],7,FALSE)=0,"",VLOOKUP(Agregasi[[#This Row],[Akun Terkait]],TabelCOA[],7,FALSE)))</f>
        <v/>
      </c>
      <c r="Y174" s="25" t="str">
        <f>IF(Agregasi[[#This Row],[Akun Terkait]]="","",IF(VLOOKUP(Agregasi[[#This Row],[Akun Terkait]],TabelCOA[],8,FALSE)=0,"",VLOOKUP(Agregasi[[#This Row],[Akun Terkait]],TabelCOA[],8,FALSE)))</f>
        <v/>
      </c>
      <c r="Z174" s="18">
        <f>IF(Agregasi[[#This Row],[Akun Terkait]]="","",IF(VLOOKUP(Agregasi[[#This Row],[Akun Terkait]],TabelCOA[],10,FALSE)=0,0,VLOOKUP(Agregasi[[#This Row],[Akun Terkait]],TabelCOA[],10,FALSE)))</f>
        <v>-300000</v>
      </c>
    </row>
    <row r="175" spans="1:26" x14ac:dyDescent="0.4">
      <c r="A175" s="1">
        <v>44989</v>
      </c>
      <c r="B175" t="s">
        <v>223</v>
      </c>
      <c r="C175" t="s">
        <v>327</v>
      </c>
      <c r="D175" t="s">
        <v>7</v>
      </c>
      <c r="E175" t="s">
        <v>328</v>
      </c>
      <c r="F175" s="25" t="s">
        <v>57</v>
      </c>
      <c r="G175" t="s">
        <v>10</v>
      </c>
      <c r="H175" s="2">
        <v>300000</v>
      </c>
      <c r="I175" s="2"/>
      <c r="J175" s="2"/>
      <c r="K175" s="2">
        <v>-300000</v>
      </c>
      <c r="L175" s="2">
        <v>3129100</v>
      </c>
      <c r="M175" s="24">
        <v>2023</v>
      </c>
      <c r="N175" s="24">
        <v>1</v>
      </c>
      <c r="O175" s="24">
        <v>3</v>
      </c>
      <c r="P175" s="24">
        <v>9</v>
      </c>
      <c r="Q175" s="24">
        <v>1</v>
      </c>
      <c r="R175" s="24">
        <v>4</v>
      </c>
      <c r="S175" s="25" t="s">
        <v>178</v>
      </c>
      <c r="T175" s="25" t="str">
        <f>IF(Agregasi[[#This Row],[Akun Terkait]]="","",IF(VLOOKUP(Agregasi[[#This Row],[Akun Terkait]],TabelCOA[],3,FALSE)=0,"",VLOOKUP(Agregasi[[#This Row],[Akun Terkait]],TabelCOA[],3,FALSE)))</f>
        <v>Pengeluaran</v>
      </c>
      <c r="U175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75" s="25" t="str">
        <f>IF(Agregasi[[#This Row],[Akun Terkait]]="","",IF(VLOOKUP(Agregasi[[#This Row],[Akun Terkait]],TabelCOA[],5,FALSE)=0,"",VLOOKUP(Agregasi[[#This Row],[Akun Terkait]],TabelCOA[],5,FALSE)))</f>
        <v>Properti</v>
      </c>
      <c r="W175" s="25" t="str">
        <f>IF(Agregasi[[#This Row],[Akun Terkait]]="","",IF(VLOOKUP(Agregasi[[#This Row],[Akun Terkait]],TabelCOA[],6,FALSE)=0,"",VLOOKUP(Agregasi[[#This Row],[Akun Terkait]],TabelCOA[],6,FALSE)))</f>
        <v>Rumah</v>
      </c>
      <c r="X175" s="25" t="str">
        <f>IF(Agregasi[[#This Row],[Akun Terkait]]="","",IF(VLOOKUP(Agregasi[[#This Row],[Akun Terkait]],TabelCOA[],7,FALSE)=0,"",VLOOKUP(Agregasi[[#This Row],[Akun Terkait]],TabelCOA[],7,FALSE)))</f>
        <v>Biaya Tukang</v>
      </c>
      <c r="Y175" s="25" t="str">
        <f>IF(Agregasi[[#This Row],[Akun Terkait]]="","",IF(VLOOKUP(Agregasi[[#This Row],[Akun Terkait]],TabelCOA[],8,FALSE)=0,"",VLOOKUP(Agregasi[[#This Row],[Akun Terkait]],TabelCOA[],8,FALSE)))</f>
        <v/>
      </c>
      <c r="Z175" s="18">
        <f>IF(Agregasi[[#This Row],[Akun Terkait]]="","",IF(VLOOKUP(Agregasi[[#This Row],[Akun Terkait]],TabelCOA[],10,FALSE)=0,0,VLOOKUP(Agregasi[[#This Row],[Akun Terkait]],TabelCOA[],10,FALSE)))</f>
        <v>0</v>
      </c>
    </row>
    <row r="176" spans="1:26" x14ac:dyDescent="0.4">
      <c r="A176" s="1">
        <v>44990</v>
      </c>
      <c r="B176" t="s">
        <v>223</v>
      </c>
      <c r="C176" t="s">
        <v>477</v>
      </c>
      <c r="D176" t="s">
        <v>7</v>
      </c>
      <c r="E176" t="s">
        <v>478</v>
      </c>
      <c r="F176" s="25" t="s">
        <v>45</v>
      </c>
      <c r="G176" t="s">
        <v>10</v>
      </c>
      <c r="H176" s="2">
        <v>100000</v>
      </c>
      <c r="I176" s="2"/>
      <c r="J176" s="2"/>
      <c r="K176" s="2">
        <v>-100000</v>
      </c>
      <c r="L176" s="2">
        <v>3029100</v>
      </c>
      <c r="M176" s="24">
        <v>2023</v>
      </c>
      <c r="N176" s="24">
        <v>1</v>
      </c>
      <c r="O176" s="24">
        <v>3</v>
      </c>
      <c r="P176" s="24">
        <v>10</v>
      </c>
      <c r="Q176" s="24">
        <v>2</v>
      </c>
      <c r="R176" s="24">
        <v>5</v>
      </c>
      <c r="S176" s="25" t="s">
        <v>178</v>
      </c>
      <c r="T176" s="25" t="str">
        <f>IF(Agregasi[[#This Row],[Akun Terkait]]="","",IF(VLOOKUP(Agregasi[[#This Row],[Akun Terkait]],TabelCOA[],3,FALSE)=0,"",VLOOKUP(Agregasi[[#This Row],[Akun Terkait]],TabelCOA[],3,FALSE)))</f>
        <v>Pengeluaran</v>
      </c>
      <c r="U17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176" s="25" t="str">
        <f>IF(Agregasi[[#This Row],[Akun Terkait]]="","",IF(VLOOKUP(Agregasi[[#This Row],[Akun Terkait]],TabelCOA[],5,FALSE)=0,"",VLOOKUP(Agregasi[[#This Row],[Akun Terkait]],TabelCOA[],5,FALSE)))</f>
        <v>Properti</v>
      </c>
      <c r="W176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176" s="25" t="str">
        <f>IF(Agregasi[[#This Row],[Akun Terkait]]="","",IF(VLOOKUP(Agregasi[[#This Row],[Akun Terkait]],TabelCOA[],7,FALSE)=0,"",VLOOKUP(Agregasi[[#This Row],[Akun Terkait]],TabelCOA[],7,FALSE)))</f>
        <v>Biaya Listrik</v>
      </c>
      <c r="Y176" s="25" t="str">
        <f>IF(Agregasi[[#This Row],[Akun Terkait]]="","",IF(VLOOKUP(Agregasi[[#This Row],[Akun Terkait]],TabelCOA[],8,FALSE)=0,"",VLOOKUP(Agregasi[[#This Row],[Akun Terkait]],TabelCOA[],8,FALSE)))</f>
        <v/>
      </c>
      <c r="Z176" s="18">
        <f>IF(Agregasi[[#This Row],[Akun Terkait]]="","",IF(VLOOKUP(Agregasi[[#This Row],[Akun Terkait]],TabelCOA[],10,FALSE)=0,0,VLOOKUP(Agregasi[[#This Row],[Akun Terkait]],TabelCOA[],10,FALSE)))</f>
        <v>-200000</v>
      </c>
    </row>
    <row r="177" spans="1:26" x14ac:dyDescent="0.4">
      <c r="A177" s="1">
        <v>44991</v>
      </c>
      <c r="B177" t="s">
        <v>223</v>
      </c>
      <c r="C177" t="s">
        <v>274</v>
      </c>
      <c r="D177" t="s">
        <v>7</v>
      </c>
      <c r="E177" t="s">
        <v>252</v>
      </c>
      <c r="F177" s="25" t="s">
        <v>142</v>
      </c>
      <c r="G177" t="s">
        <v>10</v>
      </c>
      <c r="H177" s="2">
        <v>10000</v>
      </c>
      <c r="I177" s="2"/>
      <c r="J177" s="2"/>
      <c r="K177" s="2">
        <v>-10000</v>
      </c>
      <c r="L177" s="2">
        <v>3009100</v>
      </c>
      <c r="M177" s="24">
        <v>2023</v>
      </c>
      <c r="N177" s="24">
        <v>1</v>
      </c>
      <c r="O177" s="24">
        <v>3</v>
      </c>
      <c r="P177" s="24">
        <v>10</v>
      </c>
      <c r="Q177" s="24">
        <v>2</v>
      </c>
      <c r="R177" s="24">
        <v>6</v>
      </c>
      <c r="S177" s="25" t="s">
        <v>178</v>
      </c>
      <c r="T177" s="25" t="str">
        <f>IF(Agregasi[[#This Row],[Akun Terkait]]="","",IF(VLOOKUP(Agregasi[[#This Row],[Akun Terkait]],TabelCOA[],3,FALSE)=0,"",VLOOKUP(Agregasi[[#This Row],[Akun Terkait]],TabelCOA[],3,FALSE)))</f>
        <v>Pengeluaran</v>
      </c>
      <c r="U177" s="25" t="str">
        <f>IF(Agregasi[[#This Row],[Akun Terkait]]="","",IF(VLOOKUP(Agregasi[[#This Row],[Akun Terkait]],TabelCOA[],4,FALSE)=0,"",VLOOKUP(Agregasi[[#This Row],[Akun Terkait]],TabelCOA[],4,FALSE)))</f>
        <v>Sosial</v>
      </c>
      <c r="V177" s="25" t="str">
        <f>IF(Agregasi[[#This Row],[Akun Terkait]]="","",IF(VLOOKUP(Agregasi[[#This Row],[Akun Terkait]],TabelCOA[],5,FALSE)=0,"",VLOOKUP(Agregasi[[#This Row],[Akun Terkait]],TabelCOA[],5,FALSE)))</f>
        <v>ZISWAF</v>
      </c>
      <c r="W177" s="25" t="str">
        <f>IF(Agregasi[[#This Row],[Akun Terkait]]="","",IF(VLOOKUP(Agregasi[[#This Row],[Akun Terkait]],TabelCOA[],6,FALSE)=0,"",VLOOKUP(Agregasi[[#This Row],[Akun Terkait]],TabelCOA[],6,FALSE)))</f>
        <v>ZISWAF Tidak Rutin</v>
      </c>
      <c r="X177" s="25" t="str">
        <f>IF(Agregasi[[#This Row],[Akun Terkait]]="","",IF(VLOOKUP(Agregasi[[#This Row],[Akun Terkait]],TabelCOA[],7,FALSE)=0,"",VLOOKUP(Agregasi[[#This Row],[Akun Terkait]],TabelCOA[],7,FALSE)))</f>
        <v/>
      </c>
      <c r="Y177" s="25" t="str">
        <f>IF(Agregasi[[#This Row],[Akun Terkait]]="","",IF(VLOOKUP(Agregasi[[#This Row],[Akun Terkait]],TabelCOA[],8,FALSE)=0,"",VLOOKUP(Agregasi[[#This Row],[Akun Terkait]],TabelCOA[],8,FALSE)))</f>
        <v/>
      </c>
      <c r="Z177" s="18">
        <f>IF(Agregasi[[#This Row],[Akun Terkait]]="","",IF(VLOOKUP(Agregasi[[#This Row],[Akun Terkait]],TabelCOA[],10,FALSE)=0,0,VLOOKUP(Agregasi[[#This Row],[Akun Terkait]],TabelCOA[],10,FALSE)))</f>
        <v>0</v>
      </c>
    </row>
    <row r="178" spans="1:26" x14ac:dyDescent="0.4">
      <c r="A178" s="1">
        <v>44991</v>
      </c>
      <c r="B178" t="s">
        <v>223</v>
      </c>
      <c r="C178" t="s">
        <v>272</v>
      </c>
      <c r="D178" t="s">
        <v>7</v>
      </c>
      <c r="E178" t="s">
        <v>367</v>
      </c>
      <c r="F178" s="25" t="s">
        <v>65</v>
      </c>
      <c r="G178" t="s">
        <v>10</v>
      </c>
      <c r="H178" s="2">
        <v>10000</v>
      </c>
      <c r="I178" s="2"/>
      <c r="J178" s="2"/>
      <c r="K178" s="2">
        <v>-10000</v>
      </c>
      <c r="L178" s="2">
        <v>3019100</v>
      </c>
      <c r="M178" s="24">
        <v>2023</v>
      </c>
      <c r="N178" s="24">
        <v>1</v>
      </c>
      <c r="O178" s="24">
        <v>3</v>
      </c>
      <c r="P178" s="24">
        <v>10</v>
      </c>
      <c r="Q178" s="24">
        <v>2</v>
      </c>
      <c r="R178" s="24">
        <v>6</v>
      </c>
      <c r="S178" s="25" t="s">
        <v>178</v>
      </c>
      <c r="T178" s="25" t="str">
        <f>IF(Agregasi[[#This Row],[Akun Terkait]]="","",IF(VLOOKUP(Agregasi[[#This Row],[Akun Terkait]],TabelCOA[],3,FALSE)=0,"",VLOOKUP(Agregasi[[#This Row],[Akun Terkait]],TabelCOA[],3,FALSE)))</f>
        <v>Pengeluaran</v>
      </c>
      <c r="U178" s="25" t="str">
        <f>IF(Agregasi[[#This Row],[Akun Terkait]]="","",IF(VLOOKUP(Agregasi[[#This Row],[Akun Terkait]],TabelCOA[],4,FALSE)=0,"",VLOOKUP(Agregasi[[#This Row],[Akun Terkait]],TabelCOA[],4,FALSE)))</f>
        <v>Bank dan Finansial</v>
      </c>
      <c r="V178" s="25" t="str">
        <f>IF(Agregasi[[#This Row],[Akun Terkait]]="","",IF(VLOOKUP(Agregasi[[#This Row],[Akun Terkait]],TabelCOA[],5,FALSE)=0,"",VLOOKUP(Agregasi[[#This Row],[Akun Terkait]],TabelCOA[],5,FALSE)))</f>
        <v>Biaya Bank</v>
      </c>
      <c r="W178" s="25" t="str">
        <f>IF(Agregasi[[#This Row],[Akun Terkait]]="","",IF(VLOOKUP(Agregasi[[#This Row],[Akun Terkait]],TabelCOA[],6,FALSE)=0,"",VLOOKUP(Agregasi[[#This Row],[Akun Terkait]],TabelCOA[],6,FALSE)))</f>
        <v/>
      </c>
      <c r="X178" s="25" t="str">
        <f>IF(Agregasi[[#This Row],[Akun Terkait]]="","",IF(VLOOKUP(Agregasi[[#This Row],[Akun Terkait]],TabelCOA[],7,FALSE)=0,"",VLOOKUP(Agregasi[[#This Row],[Akun Terkait]],TabelCOA[],7,FALSE)))</f>
        <v/>
      </c>
      <c r="Y178" s="25" t="str">
        <f>IF(Agregasi[[#This Row],[Akun Terkait]]="","",IF(VLOOKUP(Agregasi[[#This Row],[Akun Terkait]],TabelCOA[],8,FALSE)=0,"",VLOOKUP(Agregasi[[#This Row],[Akun Terkait]],TabelCOA[],8,FALSE)))</f>
        <v/>
      </c>
      <c r="Z178" s="18">
        <f>IF(Agregasi[[#This Row],[Akun Terkait]]="","",IF(VLOOKUP(Agregasi[[#This Row],[Akun Terkait]],TabelCOA[],10,FALSE)=0,0,VLOOKUP(Agregasi[[#This Row],[Akun Terkait]],TabelCOA[],10,FALSE)))</f>
        <v>-30000</v>
      </c>
    </row>
    <row r="179" spans="1:26" x14ac:dyDescent="0.4">
      <c r="A179" s="1">
        <v>44992</v>
      </c>
      <c r="B179" t="s">
        <v>234</v>
      </c>
      <c r="C179" t="s">
        <v>370</v>
      </c>
      <c r="D179" t="s">
        <v>7</v>
      </c>
      <c r="E179" t="s">
        <v>371</v>
      </c>
      <c r="F179" s="25" t="s">
        <v>224</v>
      </c>
      <c r="G179" t="s">
        <v>9</v>
      </c>
      <c r="H179" s="2">
        <v>5000</v>
      </c>
      <c r="I179" s="2"/>
      <c r="J179" s="2"/>
      <c r="K179" s="2">
        <v>5000</v>
      </c>
      <c r="L179" s="2">
        <v>0</v>
      </c>
      <c r="M179" s="24">
        <v>2023</v>
      </c>
      <c r="N179" s="24">
        <v>1</v>
      </c>
      <c r="O179" s="24">
        <v>3</v>
      </c>
      <c r="P179" s="24">
        <v>10</v>
      </c>
      <c r="Q179" s="24">
        <v>2</v>
      </c>
      <c r="R179" s="24">
        <v>7</v>
      </c>
      <c r="S179" s="25" t="s">
        <v>178</v>
      </c>
      <c r="T179" s="25" t="str">
        <f>IF(Agregasi[[#This Row],[Akun Terkait]]="","",IF(VLOOKUP(Agregasi[[#This Row],[Akun Terkait]],TabelCOA[],3,FALSE)=0,"",VLOOKUP(Agregasi[[#This Row],[Akun Terkait]],TabelCOA[],3,FALSE)))</f>
        <v>Aset</v>
      </c>
      <c r="U179" s="25" t="str">
        <f>IF(Agregasi[[#This Row],[Akun Terkait]]="","",IF(VLOOKUP(Agregasi[[#This Row],[Akun Terkait]],TabelCOA[],4,FALSE)=0,"",VLOOKUP(Agregasi[[#This Row],[Akun Terkait]],TabelCOA[],4,FALSE)))</f>
        <v>Aset Lancar</v>
      </c>
      <c r="V179" s="25" t="str">
        <f>IF(Agregasi[[#This Row],[Akun Terkait]]="","",IF(VLOOKUP(Agregasi[[#This Row],[Akun Terkait]],TabelCOA[],5,FALSE)=0,"",VLOOKUP(Agregasi[[#This Row],[Akun Terkait]],TabelCOA[],5,FALSE)))</f>
        <v>Kas</v>
      </c>
      <c r="W179" s="25" t="str">
        <f>IF(Agregasi[[#This Row],[Akun Terkait]]="","",IF(VLOOKUP(Agregasi[[#This Row],[Akun Terkait]],TabelCOA[],6,FALSE)=0,"",VLOOKUP(Agregasi[[#This Row],[Akun Terkait]],TabelCOA[],6,FALSE)))</f>
        <v>Bank</v>
      </c>
      <c r="X179" s="25" t="str">
        <f>IF(Agregasi[[#This Row],[Akun Terkait]]="","",IF(VLOOKUP(Agregasi[[#This Row],[Akun Terkait]],TabelCOA[],7,FALSE)=0,"",VLOOKUP(Agregasi[[#This Row],[Akun Terkait]],TabelCOA[],7,FALSE)))</f>
        <v>Tabungan</v>
      </c>
      <c r="Y179" s="25" t="str">
        <f>IF(Agregasi[[#This Row],[Akun Terkait]]="","",IF(VLOOKUP(Agregasi[[#This Row],[Akun Terkait]],TabelCOA[],8,FALSE)=0,"",VLOOKUP(Agregasi[[#This Row],[Akun Terkait]],TabelCOA[],8,FALSE)))</f>
        <v>Tabungan Bank-0002</v>
      </c>
      <c r="Z179" s="18">
        <f>IF(Agregasi[[#This Row],[Akun Terkait]]="","",IF(VLOOKUP(Agregasi[[#This Row],[Akun Terkait]],TabelCOA[],10,FALSE)=0,0,VLOOKUP(Agregasi[[#This Row],[Akun Terkait]],TabelCOA[],10,FALSE)))</f>
        <v>0</v>
      </c>
    </row>
    <row r="180" spans="1:26" x14ac:dyDescent="0.4">
      <c r="A180" s="1">
        <v>44992</v>
      </c>
      <c r="B180" t="s">
        <v>236</v>
      </c>
      <c r="C180" t="s">
        <v>375</v>
      </c>
      <c r="D180" t="s">
        <v>7</v>
      </c>
      <c r="E180" t="s">
        <v>374</v>
      </c>
      <c r="F180" s="25" t="s">
        <v>226</v>
      </c>
      <c r="G180" t="s">
        <v>9</v>
      </c>
      <c r="H180" s="2">
        <v>255000</v>
      </c>
      <c r="I180" s="2"/>
      <c r="J180" s="2"/>
      <c r="K180" s="2">
        <v>255000</v>
      </c>
      <c r="L180" s="2">
        <v>0</v>
      </c>
      <c r="M180" s="24">
        <v>2023</v>
      </c>
      <c r="N180" s="24">
        <v>1</v>
      </c>
      <c r="O180" s="24">
        <v>3</v>
      </c>
      <c r="P180" s="24">
        <v>10</v>
      </c>
      <c r="Q180" s="24">
        <v>2</v>
      </c>
      <c r="R180" s="24">
        <v>7</v>
      </c>
      <c r="S180" s="25" t="s">
        <v>178</v>
      </c>
      <c r="T180" s="25" t="str">
        <f>IF(Agregasi[[#This Row],[Akun Terkait]]="","",IF(VLOOKUP(Agregasi[[#This Row],[Akun Terkait]],TabelCOA[],3,FALSE)=0,"",VLOOKUP(Agregasi[[#This Row],[Akun Terkait]],TabelCOA[],3,FALSE)))</f>
        <v>Aset</v>
      </c>
      <c r="U180" s="25" t="str">
        <f>IF(Agregasi[[#This Row],[Akun Terkait]]="","",IF(VLOOKUP(Agregasi[[#This Row],[Akun Terkait]],TabelCOA[],4,FALSE)=0,"",VLOOKUP(Agregasi[[#This Row],[Akun Terkait]],TabelCOA[],4,FALSE)))</f>
        <v>Aset Lancar</v>
      </c>
      <c r="V180" s="25" t="str">
        <f>IF(Agregasi[[#This Row],[Akun Terkait]]="","",IF(VLOOKUP(Agregasi[[#This Row],[Akun Terkait]],TabelCOA[],5,FALSE)=0,"",VLOOKUP(Agregasi[[#This Row],[Akun Terkait]],TabelCOA[],5,FALSE)))</f>
        <v>Kas</v>
      </c>
      <c r="W180" s="25" t="str">
        <f>IF(Agregasi[[#This Row],[Akun Terkait]]="","",IF(VLOOKUP(Agregasi[[#This Row],[Akun Terkait]],TabelCOA[],6,FALSE)=0,"",VLOOKUP(Agregasi[[#This Row],[Akun Terkait]],TabelCOA[],6,FALSE)))</f>
        <v>Bank</v>
      </c>
      <c r="X180" s="25" t="str">
        <f>IF(Agregasi[[#This Row],[Akun Terkait]]="","",IF(VLOOKUP(Agregasi[[#This Row],[Akun Terkait]],TabelCOA[],7,FALSE)=0,"",VLOOKUP(Agregasi[[#This Row],[Akun Terkait]],TabelCOA[],7,FALSE)))</f>
        <v>Tabungan</v>
      </c>
      <c r="Y180" s="25" t="str">
        <f>IF(Agregasi[[#This Row],[Akun Terkait]]="","",IF(VLOOKUP(Agregasi[[#This Row],[Akun Terkait]],TabelCOA[],8,FALSE)=0,"",VLOOKUP(Agregasi[[#This Row],[Akun Terkait]],TabelCOA[],8,FALSE)))</f>
        <v>Tabungan Bank-0004</v>
      </c>
      <c r="Z180" s="18">
        <f>IF(Agregasi[[#This Row],[Akun Terkait]]="","",IF(VLOOKUP(Agregasi[[#This Row],[Akun Terkait]],TabelCOA[],10,FALSE)=0,0,VLOOKUP(Agregasi[[#This Row],[Akun Terkait]],TabelCOA[],10,FALSE)))</f>
        <v>0</v>
      </c>
    </row>
    <row r="181" spans="1:26" x14ac:dyDescent="0.4">
      <c r="A181" s="1">
        <v>44992</v>
      </c>
      <c r="B181" t="s">
        <v>224</v>
      </c>
      <c r="C181" t="s">
        <v>370</v>
      </c>
      <c r="D181" t="s">
        <v>7</v>
      </c>
      <c r="E181" t="s">
        <v>371</v>
      </c>
      <c r="F181" s="25" t="s">
        <v>234</v>
      </c>
      <c r="G181" t="s">
        <v>10</v>
      </c>
      <c r="H181" s="2">
        <v>5000</v>
      </c>
      <c r="I181" s="2"/>
      <c r="J181" s="2"/>
      <c r="K181" s="2">
        <v>-5000</v>
      </c>
      <c r="L181" s="2">
        <v>2190000</v>
      </c>
      <c r="M181" s="24">
        <v>2023</v>
      </c>
      <c r="N181" s="24">
        <v>1</v>
      </c>
      <c r="O181" s="24">
        <v>3</v>
      </c>
      <c r="P181" s="24">
        <v>10</v>
      </c>
      <c r="Q181" s="24">
        <v>2</v>
      </c>
      <c r="R181" s="24">
        <v>7</v>
      </c>
      <c r="S181" s="25" t="s">
        <v>178</v>
      </c>
      <c r="T181" s="25" t="str">
        <f>IF(Agregasi[[#This Row],[Akun Terkait]]="","",IF(VLOOKUP(Agregasi[[#This Row],[Akun Terkait]],TabelCOA[],3,FALSE)=0,"",VLOOKUP(Agregasi[[#This Row],[Akun Terkait]],TabelCOA[],3,FALSE)))</f>
        <v>Liabilitas</v>
      </c>
      <c r="U181" s="25" t="str">
        <f>IF(Agregasi[[#This Row],[Akun Terkait]]="","",IF(VLOOKUP(Agregasi[[#This Row],[Akun Terkait]],TabelCOA[],4,FALSE)=0,"",VLOOKUP(Agregasi[[#This Row],[Akun Terkait]],TabelCOA[],4,FALSE)))</f>
        <v>Liabilitas Lancar</v>
      </c>
      <c r="V181" s="25" t="str">
        <f>IF(Agregasi[[#This Row],[Akun Terkait]]="","",IF(VLOOKUP(Agregasi[[#This Row],[Akun Terkait]],TabelCOA[],5,FALSE)=0,"",VLOOKUP(Agregasi[[#This Row],[Akun Terkait]],TabelCOA[],5,FALSE)))</f>
        <v>Utang</v>
      </c>
      <c r="W181" s="25" t="str">
        <f>IF(Agregasi[[#This Row],[Akun Terkait]]="","",IF(VLOOKUP(Agregasi[[#This Row],[Akun Terkait]],TabelCOA[],6,FALSE)=0,"",VLOOKUP(Agregasi[[#This Row],[Akun Terkait]],TabelCOA[],6,FALSE)))</f>
        <v>Utang Kartu Kredit</v>
      </c>
      <c r="X181" s="25" t="str">
        <f>IF(Agregasi[[#This Row],[Akun Terkait]]="","",IF(VLOOKUP(Agregasi[[#This Row],[Akun Terkait]],TabelCOA[],7,FALSE)=0,"",VLOOKUP(Agregasi[[#This Row],[Akun Terkait]],TabelCOA[],7,FALSE)))</f>
        <v>Utang KK Bank-0002</v>
      </c>
      <c r="Y181" s="25" t="str">
        <f>IF(Agregasi[[#This Row],[Akun Terkait]]="","",IF(VLOOKUP(Agregasi[[#This Row],[Akun Terkait]],TabelCOA[],8,FALSE)=0,"",VLOOKUP(Agregasi[[#This Row],[Akun Terkait]],TabelCOA[],8,FALSE)))</f>
        <v/>
      </c>
      <c r="Z181" s="18">
        <f>IF(Agregasi[[#This Row],[Akun Terkait]]="","",IF(VLOOKUP(Agregasi[[#This Row],[Akun Terkait]],TabelCOA[],10,FALSE)=0,0,VLOOKUP(Agregasi[[#This Row],[Akun Terkait]],TabelCOA[],10,FALSE)))</f>
        <v>0</v>
      </c>
    </row>
    <row r="182" spans="1:26" x14ac:dyDescent="0.4">
      <c r="A182" s="1">
        <v>44992</v>
      </c>
      <c r="B182" t="s">
        <v>227</v>
      </c>
      <c r="C182" t="s">
        <v>377</v>
      </c>
      <c r="D182" t="s">
        <v>7</v>
      </c>
      <c r="E182" t="s">
        <v>378</v>
      </c>
      <c r="F182" s="25" t="s">
        <v>227</v>
      </c>
      <c r="G182" t="s">
        <v>10</v>
      </c>
      <c r="H182" s="2">
        <v>1105000</v>
      </c>
      <c r="I182" s="2"/>
      <c r="J182" s="2"/>
      <c r="K182" s="2">
        <v>-1105000</v>
      </c>
      <c r="L182" s="2">
        <v>4290000</v>
      </c>
      <c r="M182" s="24">
        <v>2023</v>
      </c>
      <c r="N182" s="24">
        <v>1</v>
      </c>
      <c r="O182" s="24">
        <v>3</v>
      </c>
      <c r="P182" s="24">
        <v>10</v>
      </c>
      <c r="Q182" s="24">
        <v>2</v>
      </c>
      <c r="R182" s="24">
        <v>7</v>
      </c>
      <c r="S182" s="25" t="s">
        <v>178</v>
      </c>
      <c r="T182" s="25" t="str">
        <f>IF(Agregasi[[#This Row],[Akun Terkait]]="","",IF(VLOOKUP(Agregasi[[#This Row],[Akun Terkait]],TabelCOA[],3,FALSE)=0,"",VLOOKUP(Agregasi[[#This Row],[Akun Terkait]],TabelCOA[],3,FALSE)))</f>
        <v>Aset</v>
      </c>
      <c r="U182" s="25" t="str">
        <f>IF(Agregasi[[#This Row],[Akun Terkait]]="","",IF(VLOOKUP(Agregasi[[#This Row],[Akun Terkait]],TabelCOA[],4,FALSE)=0,"",VLOOKUP(Agregasi[[#This Row],[Akun Terkait]],TabelCOA[],4,FALSE)))</f>
        <v>Aset Lancar</v>
      </c>
      <c r="V182" s="25" t="str">
        <f>IF(Agregasi[[#This Row],[Akun Terkait]]="","",IF(VLOOKUP(Agregasi[[#This Row],[Akun Terkait]],TabelCOA[],5,FALSE)=0,"",VLOOKUP(Agregasi[[#This Row],[Akun Terkait]],TabelCOA[],5,FALSE)))</f>
        <v>Kas</v>
      </c>
      <c r="W182" s="25" t="str">
        <f>IF(Agregasi[[#This Row],[Akun Terkait]]="","",IF(VLOOKUP(Agregasi[[#This Row],[Akun Terkait]],TabelCOA[],6,FALSE)=0,"",VLOOKUP(Agregasi[[#This Row],[Akun Terkait]],TabelCOA[],6,FALSE)))</f>
        <v>Bank</v>
      </c>
      <c r="X182" s="25" t="str">
        <f>IF(Agregasi[[#This Row],[Akun Terkait]]="","",IF(VLOOKUP(Agregasi[[#This Row],[Akun Terkait]],TabelCOA[],7,FALSE)=0,"",VLOOKUP(Agregasi[[#This Row],[Akun Terkait]],TabelCOA[],7,FALSE)))</f>
        <v>Tabungan</v>
      </c>
      <c r="Y182" s="25" t="str">
        <f>IF(Agregasi[[#This Row],[Akun Terkait]]="","",IF(VLOOKUP(Agregasi[[#This Row],[Akun Terkait]],TabelCOA[],8,FALSE)=0,"",VLOOKUP(Agregasi[[#This Row],[Akun Terkait]],TabelCOA[],8,FALSE)))</f>
        <v>Tabungan Bank-0005</v>
      </c>
      <c r="Z182" s="18">
        <f>IF(Agregasi[[#This Row],[Akun Terkait]]="","",IF(VLOOKUP(Agregasi[[#This Row],[Akun Terkait]],TabelCOA[],10,FALSE)=0,0,VLOOKUP(Agregasi[[#This Row],[Akun Terkait]],TabelCOA[],10,FALSE)))</f>
        <v>0</v>
      </c>
    </row>
    <row r="183" spans="1:26" x14ac:dyDescent="0.4">
      <c r="A183" s="1">
        <v>44992</v>
      </c>
      <c r="B183" t="s">
        <v>225</v>
      </c>
      <c r="C183" t="s">
        <v>372</v>
      </c>
      <c r="D183" t="s">
        <v>7</v>
      </c>
      <c r="E183" t="s">
        <v>373</v>
      </c>
      <c r="F183" s="25" t="s">
        <v>235</v>
      </c>
      <c r="G183" t="s">
        <v>10</v>
      </c>
      <c r="H183" s="2">
        <v>5000</v>
      </c>
      <c r="I183" s="2"/>
      <c r="J183" s="2"/>
      <c r="K183" s="2">
        <v>-5000</v>
      </c>
      <c r="L183" s="2">
        <v>2690000</v>
      </c>
      <c r="M183" s="24">
        <v>2023</v>
      </c>
      <c r="N183" s="24">
        <v>1</v>
      </c>
      <c r="O183" s="24">
        <v>3</v>
      </c>
      <c r="P183" s="24">
        <v>10</v>
      </c>
      <c r="Q183" s="24">
        <v>2</v>
      </c>
      <c r="R183" s="24">
        <v>7</v>
      </c>
      <c r="S183" s="25" t="s">
        <v>178</v>
      </c>
      <c r="T183" s="25" t="str">
        <f>IF(Agregasi[[#This Row],[Akun Terkait]]="","",IF(VLOOKUP(Agregasi[[#This Row],[Akun Terkait]],TabelCOA[],3,FALSE)=0,"",VLOOKUP(Agregasi[[#This Row],[Akun Terkait]],TabelCOA[],3,FALSE)))</f>
        <v>Liabilitas</v>
      </c>
      <c r="U183" s="25" t="str">
        <f>IF(Agregasi[[#This Row],[Akun Terkait]]="","",IF(VLOOKUP(Agregasi[[#This Row],[Akun Terkait]],TabelCOA[],4,FALSE)=0,"",VLOOKUP(Agregasi[[#This Row],[Akun Terkait]],TabelCOA[],4,FALSE)))</f>
        <v>Liabilitas Lancar</v>
      </c>
      <c r="V183" s="25" t="str">
        <f>IF(Agregasi[[#This Row],[Akun Terkait]]="","",IF(VLOOKUP(Agregasi[[#This Row],[Akun Terkait]],TabelCOA[],5,FALSE)=0,"",VLOOKUP(Agregasi[[#This Row],[Akun Terkait]],TabelCOA[],5,FALSE)))</f>
        <v>Utang</v>
      </c>
      <c r="W183" s="25" t="str">
        <f>IF(Agregasi[[#This Row],[Akun Terkait]]="","",IF(VLOOKUP(Agregasi[[#This Row],[Akun Terkait]],TabelCOA[],6,FALSE)=0,"",VLOOKUP(Agregasi[[#This Row],[Akun Terkait]],TabelCOA[],6,FALSE)))</f>
        <v>Utang Kartu Kredit</v>
      </c>
      <c r="X183" s="25" t="str">
        <f>IF(Agregasi[[#This Row],[Akun Terkait]]="","",IF(VLOOKUP(Agregasi[[#This Row],[Akun Terkait]],TabelCOA[],7,FALSE)=0,"",VLOOKUP(Agregasi[[#This Row],[Akun Terkait]],TabelCOA[],7,FALSE)))</f>
        <v>Utang KK Bank-0003</v>
      </c>
      <c r="Y183" s="25" t="str">
        <f>IF(Agregasi[[#This Row],[Akun Terkait]]="","",IF(VLOOKUP(Agregasi[[#This Row],[Akun Terkait]],TabelCOA[],8,FALSE)=0,"",VLOOKUP(Agregasi[[#This Row],[Akun Terkait]],TabelCOA[],8,FALSE)))</f>
        <v/>
      </c>
      <c r="Z183" s="18">
        <f>IF(Agregasi[[#This Row],[Akun Terkait]]="","",IF(VLOOKUP(Agregasi[[#This Row],[Akun Terkait]],TabelCOA[],10,FALSE)=0,0,VLOOKUP(Agregasi[[#This Row],[Akun Terkait]],TabelCOA[],10,FALSE)))</f>
        <v>0</v>
      </c>
    </row>
    <row r="184" spans="1:26" x14ac:dyDescent="0.4">
      <c r="A184" s="1">
        <v>44992</v>
      </c>
      <c r="B184" t="s">
        <v>233</v>
      </c>
      <c r="C184" t="s">
        <v>369</v>
      </c>
      <c r="D184" t="s">
        <v>7</v>
      </c>
      <c r="E184" t="s">
        <v>367</v>
      </c>
      <c r="F184" s="25" t="s">
        <v>223</v>
      </c>
      <c r="G184" t="s">
        <v>9</v>
      </c>
      <c r="H184" s="2">
        <v>260000</v>
      </c>
      <c r="I184" s="2"/>
      <c r="J184" s="2"/>
      <c r="K184" s="2">
        <v>260000</v>
      </c>
      <c r="L184" s="2">
        <v>0</v>
      </c>
      <c r="M184" s="24">
        <v>2023</v>
      </c>
      <c r="N184" s="24">
        <v>1</v>
      </c>
      <c r="O184" s="24">
        <v>3</v>
      </c>
      <c r="P184" s="24">
        <v>10</v>
      </c>
      <c r="Q184" s="24">
        <v>2</v>
      </c>
      <c r="R184" s="24">
        <v>7</v>
      </c>
      <c r="S184" s="25" t="s">
        <v>178</v>
      </c>
      <c r="T184" s="25" t="str">
        <f>IF(Agregasi[[#This Row],[Akun Terkait]]="","",IF(VLOOKUP(Agregasi[[#This Row],[Akun Terkait]],TabelCOA[],3,FALSE)=0,"",VLOOKUP(Agregasi[[#This Row],[Akun Terkait]],TabelCOA[],3,FALSE)))</f>
        <v>Aset</v>
      </c>
      <c r="U184" s="25" t="str">
        <f>IF(Agregasi[[#This Row],[Akun Terkait]]="","",IF(VLOOKUP(Agregasi[[#This Row],[Akun Terkait]],TabelCOA[],4,FALSE)=0,"",VLOOKUP(Agregasi[[#This Row],[Akun Terkait]],TabelCOA[],4,FALSE)))</f>
        <v>Aset Lancar</v>
      </c>
      <c r="V184" s="25" t="str">
        <f>IF(Agregasi[[#This Row],[Akun Terkait]]="","",IF(VLOOKUP(Agregasi[[#This Row],[Akun Terkait]],TabelCOA[],5,FALSE)=0,"",VLOOKUP(Agregasi[[#This Row],[Akun Terkait]],TabelCOA[],5,FALSE)))</f>
        <v>Kas</v>
      </c>
      <c r="W184" s="25" t="str">
        <f>IF(Agregasi[[#This Row],[Akun Terkait]]="","",IF(VLOOKUP(Agregasi[[#This Row],[Akun Terkait]],TabelCOA[],6,FALSE)=0,"",VLOOKUP(Agregasi[[#This Row],[Akun Terkait]],TabelCOA[],6,FALSE)))</f>
        <v>Bank</v>
      </c>
      <c r="X184" s="25" t="str">
        <f>IF(Agregasi[[#This Row],[Akun Terkait]]="","",IF(VLOOKUP(Agregasi[[#This Row],[Akun Terkait]],TabelCOA[],7,FALSE)=0,"",VLOOKUP(Agregasi[[#This Row],[Akun Terkait]],TabelCOA[],7,FALSE)))</f>
        <v>Tabungan</v>
      </c>
      <c r="Y184" s="25" t="str">
        <f>IF(Agregasi[[#This Row],[Akun Terkait]]="","",IF(VLOOKUP(Agregasi[[#This Row],[Akun Terkait]],TabelCOA[],8,FALSE)=0,"",VLOOKUP(Agregasi[[#This Row],[Akun Terkait]],TabelCOA[],8,FALSE)))</f>
        <v>Tabungan Bank-0001</v>
      </c>
      <c r="Z184" s="18">
        <f>IF(Agregasi[[#This Row],[Akun Terkait]]="","",IF(VLOOKUP(Agregasi[[#This Row],[Akun Terkait]],TabelCOA[],10,FALSE)=0,0,VLOOKUP(Agregasi[[#This Row],[Akun Terkait]],TabelCOA[],10,FALSE)))</f>
        <v>0</v>
      </c>
    </row>
    <row r="185" spans="1:26" x14ac:dyDescent="0.4">
      <c r="A185" s="1">
        <v>44992</v>
      </c>
      <c r="B185" t="s">
        <v>226</v>
      </c>
      <c r="C185" t="s">
        <v>375</v>
      </c>
      <c r="D185" t="s">
        <v>7</v>
      </c>
      <c r="E185" t="s">
        <v>374</v>
      </c>
      <c r="F185" s="25" t="s">
        <v>236</v>
      </c>
      <c r="G185" t="s">
        <v>10</v>
      </c>
      <c r="H185" s="2">
        <v>255000</v>
      </c>
      <c r="I185" s="2"/>
      <c r="J185" s="2"/>
      <c r="K185" s="2">
        <v>-255000</v>
      </c>
      <c r="L185" s="2">
        <v>3190000</v>
      </c>
      <c r="M185" s="24">
        <v>2023</v>
      </c>
      <c r="N185" s="24">
        <v>1</v>
      </c>
      <c r="O185" s="24">
        <v>3</v>
      </c>
      <c r="P185" s="24">
        <v>10</v>
      </c>
      <c r="Q185" s="24">
        <v>2</v>
      </c>
      <c r="R185" s="24">
        <v>7</v>
      </c>
      <c r="S185" s="25" t="s">
        <v>178</v>
      </c>
      <c r="T185" s="25" t="str">
        <f>IF(Agregasi[[#This Row],[Akun Terkait]]="","",IF(VLOOKUP(Agregasi[[#This Row],[Akun Terkait]],TabelCOA[],3,FALSE)=0,"",VLOOKUP(Agregasi[[#This Row],[Akun Terkait]],TabelCOA[],3,FALSE)))</f>
        <v>Liabilitas</v>
      </c>
      <c r="U185" s="25" t="str">
        <f>IF(Agregasi[[#This Row],[Akun Terkait]]="","",IF(VLOOKUP(Agregasi[[#This Row],[Akun Terkait]],TabelCOA[],4,FALSE)=0,"",VLOOKUP(Agregasi[[#This Row],[Akun Terkait]],TabelCOA[],4,FALSE)))</f>
        <v>Liabilitas Lancar</v>
      </c>
      <c r="V185" s="25" t="str">
        <f>IF(Agregasi[[#This Row],[Akun Terkait]]="","",IF(VLOOKUP(Agregasi[[#This Row],[Akun Terkait]],TabelCOA[],5,FALSE)=0,"",VLOOKUP(Agregasi[[#This Row],[Akun Terkait]],TabelCOA[],5,FALSE)))</f>
        <v>Utang</v>
      </c>
      <c r="W185" s="25" t="str">
        <f>IF(Agregasi[[#This Row],[Akun Terkait]]="","",IF(VLOOKUP(Agregasi[[#This Row],[Akun Terkait]],TabelCOA[],6,FALSE)=0,"",VLOOKUP(Agregasi[[#This Row],[Akun Terkait]],TabelCOA[],6,FALSE)))</f>
        <v>Utang Kartu Kredit</v>
      </c>
      <c r="X185" s="25" t="str">
        <f>IF(Agregasi[[#This Row],[Akun Terkait]]="","",IF(VLOOKUP(Agregasi[[#This Row],[Akun Terkait]],TabelCOA[],7,FALSE)=0,"",VLOOKUP(Agregasi[[#This Row],[Akun Terkait]],TabelCOA[],7,FALSE)))</f>
        <v>Utang KK Bank-0004</v>
      </c>
      <c r="Y185" s="25" t="str">
        <f>IF(Agregasi[[#This Row],[Akun Terkait]]="","",IF(VLOOKUP(Agregasi[[#This Row],[Akun Terkait]],TabelCOA[],8,FALSE)=0,"",VLOOKUP(Agregasi[[#This Row],[Akun Terkait]],TabelCOA[],8,FALSE)))</f>
        <v/>
      </c>
      <c r="Z185" s="18">
        <f>IF(Agregasi[[#This Row],[Akun Terkait]]="","",IF(VLOOKUP(Agregasi[[#This Row],[Akun Terkait]],TabelCOA[],10,FALSE)=0,0,VLOOKUP(Agregasi[[#This Row],[Akun Terkait]],TabelCOA[],10,FALSE)))</f>
        <v>0</v>
      </c>
    </row>
    <row r="186" spans="1:26" x14ac:dyDescent="0.4">
      <c r="A186" s="1">
        <v>44992</v>
      </c>
      <c r="B186" t="s">
        <v>223</v>
      </c>
      <c r="C186" t="s">
        <v>369</v>
      </c>
      <c r="D186" t="s">
        <v>7</v>
      </c>
      <c r="E186" t="s">
        <v>367</v>
      </c>
      <c r="F186" s="25" t="s">
        <v>233</v>
      </c>
      <c r="G186" t="s">
        <v>10</v>
      </c>
      <c r="H186" s="2">
        <v>260000</v>
      </c>
      <c r="I186" s="2"/>
      <c r="J186" s="2"/>
      <c r="K186" s="2">
        <v>-260000</v>
      </c>
      <c r="L186" s="2">
        <v>2749100</v>
      </c>
      <c r="M186" s="24">
        <v>2023</v>
      </c>
      <c r="N186" s="24">
        <v>1</v>
      </c>
      <c r="O186" s="24">
        <v>3</v>
      </c>
      <c r="P186" s="24">
        <v>10</v>
      </c>
      <c r="Q186" s="24">
        <v>2</v>
      </c>
      <c r="R186" s="24">
        <v>7</v>
      </c>
      <c r="S186" s="25" t="s">
        <v>178</v>
      </c>
      <c r="T186" s="25" t="str">
        <f>IF(Agregasi[[#This Row],[Akun Terkait]]="","",IF(VLOOKUP(Agregasi[[#This Row],[Akun Terkait]],TabelCOA[],3,FALSE)=0,"",VLOOKUP(Agregasi[[#This Row],[Akun Terkait]],TabelCOA[],3,FALSE)))</f>
        <v>Liabilitas</v>
      </c>
      <c r="U186" s="25" t="str">
        <f>IF(Agregasi[[#This Row],[Akun Terkait]]="","",IF(VLOOKUP(Agregasi[[#This Row],[Akun Terkait]],TabelCOA[],4,FALSE)=0,"",VLOOKUP(Agregasi[[#This Row],[Akun Terkait]],TabelCOA[],4,FALSE)))</f>
        <v>Liabilitas Lancar</v>
      </c>
      <c r="V186" s="25" t="str">
        <f>IF(Agregasi[[#This Row],[Akun Terkait]]="","",IF(VLOOKUP(Agregasi[[#This Row],[Akun Terkait]],TabelCOA[],5,FALSE)=0,"",VLOOKUP(Agregasi[[#This Row],[Akun Terkait]],TabelCOA[],5,FALSE)))</f>
        <v>Utang</v>
      </c>
      <c r="W186" s="25" t="str">
        <f>IF(Agregasi[[#This Row],[Akun Terkait]]="","",IF(VLOOKUP(Agregasi[[#This Row],[Akun Terkait]],TabelCOA[],6,FALSE)=0,"",VLOOKUP(Agregasi[[#This Row],[Akun Terkait]],TabelCOA[],6,FALSE)))</f>
        <v>Utang Kartu Kredit</v>
      </c>
      <c r="X186" s="25" t="str">
        <f>IF(Agregasi[[#This Row],[Akun Terkait]]="","",IF(VLOOKUP(Agregasi[[#This Row],[Akun Terkait]],TabelCOA[],7,FALSE)=0,"",VLOOKUP(Agregasi[[#This Row],[Akun Terkait]],TabelCOA[],7,FALSE)))</f>
        <v>Utang KK Bank-0001</v>
      </c>
      <c r="Y186" s="25" t="str">
        <f>IF(Agregasi[[#This Row],[Akun Terkait]]="","",IF(VLOOKUP(Agregasi[[#This Row],[Akun Terkait]],TabelCOA[],8,FALSE)=0,"",VLOOKUP(Agregasi[[#This Row],[Akun Terkait]],TabelCOA[],8,FALSE)))</f>
        <v/>
      </c>
      <c r="Z186" s="18">
        <f>IF(Agregasi[[#This Row],[Akun Terkait]]="","",IF(VLOOKUP(Agregasi[[#This Row],[Akun Terkait]],TabelCOA[],10,FALSE)=0,0,VLOOKUP(Agregasi[[#This Row],[Akun Terkait]],TabelCOA[],10,FALSE)))</f>
        <v>0</v>
      </c>
    </row>
    <row r="187" spans="1:26" x14ac:dyDescent="0.4">
      <c r="A187" s="1">
        <v>44992</v>
      </c>
      <c r="B187" t="s">
        <v>235</v>
      </c>
      <c r="C187" t="s">
        <v>372</v>
      </c>
      <c r="D187" t="s">
        <v>7</v>
      </c>
      <c r="E187" t="s">
        <v>373</v>
      </c>
      <c r="F187" s="25" t="s">
        <v>225</v>
      </c>
      <c r="G187" t="s">
        <v>9</v>
      </c>
      <c r="H187" s="2">
        <v>5000</v>
      </c>
      <c r="I187" s="2"/>
      <c r="J187" s="2"/>
      <c r="K187" s="2">
        <v>5000</v>
      </c>
      <c r="L187" s="2">
        <v>0</v>
      </c>
      <c r="M187" s="24">
        <v>2023</v>
      </c>
      <c r="N187" s="24">
        <v>1</v>
      </c>
      <c r="O187" s="24">
        <v>3</v>
      </c>
      <c r="P187" s="24">
        <v>10</v>
      </c>
      <c r="Q187" s="24">
        <v>2</v>
      </c>
      <c r="R187" s="24">
        <v>7</v>
      </c>
      <c r="S187" s="25" t="s">
        <v>178</v>
      </c>
      <c r="T187" s="25" t="str">
        <f>IF(Agregasi[[#This Row],[Akun Terkait]]="","",IF(VLOOKUP(Agregasi[[#This Row],[Akun Terkait]],TabelCOA[],3,FALSE)=0,"",VLOOKUP(Agregasi[[#This Row],[Akun Terkait]],TabelCOA[],3,FALSE)))</f>
        <v>Aset</v>
      </c>
      <c r="U187" s="25" t="str">
        <f>IF(Agregasi[[#This Row],[Akun Terkait]]="","",IF(VLOOKUP(Agregasi[[#This Row],[Akun Terkait]],TabelCOA[],4,FALSE)=0,"",VLOOKUP(Agregasi[[#This Row],[Akun Terkait]],TabelCOA[],4,FALSE)))</f>
        <v>Aset Lancar</v>
      </c>
      <c r="V187" s="25" t="str">
        <f>IF(Agregasi[[#This Row],[Akun Terkait]]="","",IF(VLOOKUP(Agregasi[[#This Row],[Akun Terkait]],TabelCOA[],5,FALSE)=0,"",VLOOKUP(Agregasi[[#This Row],[Akun Terkait]],TabelCOA[],5,FALSE)))</f>
        <v>Kas</v>
      </c>
      <c r="W187" s="25" t="str">
        <f>IF(Agregasi[[#This Row],[Akun Terkait]]="","",IF(VLOOKUP(Agregasi[[#This Row],[Akun Terkait]],TabelCOA[],6,FALSE)=0,"",VLOOKUP(Agregasi[[#This Row],[Akun Terkait]],TabelCOA[],6,FALSE)))</f>
        <v>Bank</v>
      </c>
      <c r="X187" s="25" t="str">
        <f>IF(Agregasi[[#This Row],[Akun Terkait]]="","",IF(VLOOKUP(Agregasi[[#This Row],[Akun Terkait]],TabelCOA[],7,FALSE)=0,"",VLOOKUP(Agregasi[[#This Row],[Akun Terkait]],TabelCOA[],7,FALSE)))</f>
        <v>Tabungan</v>
      </c>
      <c r="Y187" s="25" t="str">
        <f>IF(Agregasi[[#This Row],[Akun Terkait]]="","",IF(VLOOKUP(Agregasi[[#This Row],[Akun Terkait]],TabelCOA[],8,FALSE)=0,"",VLOOKUP(Agregasi[[#This Row],[Akun Terkait]],TabelCOA[],8,FALSE)))</f>
        <v>Tabungan Bank-0003</v>
      </c>
      <c r="Z187" s="18">
        <f>IF(Agregasi[[#This Row],[Akun Terkait]]="","",IF(VLOOKUP(Agregasi[[#This Row],[Akun Terkait]],TabelCOA[],10,FALSE)=0,0,VLOOKUP(Agregasi[[#This Row],[Akun Terkait]],TabelCOA[],10,FALSE)))</f>
        <v>0</v>
      </c>
    </row>
    <row r="188" spans="1:26" x14ac:dyDescent="0.4">
      <c r="A188" s="1">
        <v>44992</v>
      </c>
      <c r="B188" t="s">
        <v>237</v>
      </c>
      <c r="C188" t="s">
        <v>377</v>
      </c>
      <c r="D188" t="s">
        <v>7</v>
      </c>
      <c r="E188" t="s">
        <v>378</v>
      </c>
      <c r="F188" s="25" t="s">
        <v>226</v>
      </c>
      <c r="G188" t="s">
        <v>9</v>
      </c>
      <c r="H188" s="2">
        <v>1105000</v>
      </c>
      <c r="I188" s="2"/>
      <c r="J188" s="2"/>
      <c r="K188" s="2">
        <v>1105000</v>
      </c>
      <c r="L188" s="2">
        <v>0</v>
      </c>
      <c r="M188" s="24">
        <v>2023</v>
      </c>
      <c r="N188" s="24">
        <v>1</v>
      </c>
      <c r="O188" s="24">
        <v>3</v>
      </c>
      <c r="P188" s="24">
        <v>10</v>
      </c>
      <c r="Q188" s="24">
        <v>2</v>
      </c>
      <c r="R188" s="24">
        <v>7</v>
      </c>
      <c r="S188" s="25" t="s">
        <v>178</v>
      </c>
      <c r="T188" s="25" t="str">
        <f>IF(Agregasi[[#This Row],[Akun Terkait]]="","",IF(VLOOKUP(Agregasi[[#This Row],[Akun Terkait]],TabelCOA[],3,FALSE)=0,"",VLOOKUP(Agregasi[[#This Row],[Akun Terkait]],TabelCOA[],3,FALSE)))</f>
        <v>Aset</v>
      </c>
      <c r="U188" s="25" t="str">
        <f>IF(Agregasi[[#This Row],[Akun Terkait]]="","",IF(VLOOKUP(Agregasi[[#This Row],[Akun Terkait]],TabelCOA[],4,FALSE)=0,"",VLOOKUP(Agregasi[[#This Row],[Akun Terkait]],TabelCOA[],4,FALSE)))</f>
        <v>Aset Lancar</v>
      </c>
      <c r="V188" s="25" t="str">
        <f>IF(Agregasi[[#This Row],[Akun Terkait]]="","",IF(VLOOKUP(Agregasi[[#This Row],[Akun Terkait]],TabelCOA[],5,FALSE)=0,"",VLOOKUP(Agregasi[[#This Row],[Akun Terkait]],TabelCOA[],5,FALSE)))</f>
        <v>Kas</v>
      </c>
      <c r="W188" s="25" t="str">
        <f>IF(Agregasi[[#This Row],[Akun Terkait]]="","",IF(VLOOKUP(Agregasi[[#This Row],[Akun Terkait]],TabelCOA[],6,FALSE)=0,"",VLOOKUP(Agregasi[[#This Row],[Akun Terkait]],TabelCOA[],6,FALSE)))</f>
        <v>Bank</v>
      </c>
      <c r="X188" s="25" t="str">
        <f>IF(Agregasi[[#This Row],[Akun Terkait]]="","",IF(VLOOKUP(Agregasi[[#This Row],[Akun Terkait]],TabelCOA[],7,FALSE)=0,"",VLOOKUP(Agregasi[[#This Row],[Akun Terkait]],TabelCOA[],7,FALSE)))</f>
        <v>Tabungan</v>
      </c>
      <c r="Y188" s="25" t="str">
        <f>IF(Agregasi[[#This Row],[Akun Terkait]]="","",IF(VLOOKUP(Agregasi[[#This Row],[Akun Terkait]],TabelCOA[],8,FALSE)=0,"",VLOOKUP(Agregasi[[#This Row],[Akun Terkait]],TabelCOA[],8,FALSE)))</f>
        <v>Tabungan Bank-0004</v>
      </c>
      <c r="Z188" s="18">
        <f>IF(Agregasi[[#This Row],[Akun Terkait]]="","",IF(VLOOKUP(Agregasi[[#This Row],[Akun Terkait]],TabelCOA[],10,FALSE)=0,0,VLOOKUP(Agregasi[[#This Row],[Akun Terkait]],TabelCOA[],10,FALSE)))</f>
        <v>0</v>
      </c>
    </row>
    <row r="189" spans="1:26" x14ac:dyDescent="0.4">
      <c r="A189" s="1">
        <v>44993</v>
      </c>
      <c r="B189" t="s">
        <v>223</v>
      </c>
      <c r="C189" t="s">
        <v>282</v>
      </c>
      <c r="D189" t="s">
        <v>7</v>
      </c>
      <c r="E189" t="s">
        <v>367</v>
      </c>
      <c r="F189" s="25" t="s">
        <v>65</v>
      </c>
      <c r="G189" t="s">
        <v>10</v>
      </c>
      <c r="H189" s="2">
        <v>5500</v>
      </c>
      <c r="I189" s="2"/>
      <c r="J189" s="2"/>
      <c r="K189" s="2">
        <v>-5500</v>
      </c>
      <c r="L189" s="2">
        <v>2743600</v>
      </c>
      <c r="M189" s="24">
        <v>2023</v>
      </c>
      <c r="N189" s="24">
        <v>1</v>
      </c>
      <c r="O189" s="24">
        <v>3</v>
      </c>
      <c r="P189" s="24">
        <v>10</v>
      </c>
      <c r="Q189" s="24">
        <v>2</v>
      </c>
      <c r="R189" s="24">
        <v>8</v>
      </c>
      <c r="S189" s="25" t="s">
        <v>178</v>
      </c>
      <c r="T189" s="25" t="str">
        <f>IF(Agregasi[[#This Row],[Akun Terkait]]="","",IF(VLOOKUP(Agregasi[[#This Row],[Akun Terkait]],TabelCOA[],3,FALSE)=0,"",VLOOKUP(Agregasi[[#This Row],[Akun Terkait]],TabelCOA[],3,FALSE)))</f>
        <v>Pengeluaran</v>
      </c>
      <c r="U189" s="25" t="str">
        <f>IF(Agregasi[[#This Row],[Akun Terkait]]="","",IF(VLOOKUP(Agregasi[[#This Row],[Akun Terkait]],TabelCOA[],4,FALSE)=0,"",VLOOKUP(Agregasi[[#This Row],[Akun Terkait]],TabelCOA[],4,FALSE)))</f>
        <v>Bank dan Finansial</v>
      </c>
      <c r="V189" s="25" t="str">
        <f>IF(Agregasi[[#This Row],[Akun Terkait]]="","",IF(VLOOKUP(Agregasi[[#This Row],[Akun Terkait]],TabelCOA[],5,FALSE)=0,"",VLOOKUP(Agregasi[[#This Row],[Akun Terkait]],TabelCOA[],5,FALSE)))</f>
        <v>Biaya Bank</v>
      </c>
      <c r="W189" s="25" t="str">
        <f>IF(Agregasi[[#This Row],[Akun Terkait]]="","",IF(VLOOKUP(Agregasi[[#This Row],[Akun Terkait]],TabelCOA[],6,FALSE)=0,"",VLOOKUP(Agregasi[[#This Row],[Akun Terkait]],TabelCOA[],6,FALSE)))</f>
        <v/>
      </c>
      <c r="X189" s="25" t="str">
        <f>IF(Agregasi[[#This Row],[Akun Terkait]]="","",IF(VLOOKUP(Agregasi[[#This Row],[Akun Terkait]],TabelCOA[],7,FALSE)=0,"",VLOOKUP(Agregasi[[#This Row],[Akun Terkait]],TabelCOA[],7,FALSE)))</f>
        <v/>
      </c>
      <c r="Y189" s="25" t="str">
        <f>IF(Agregasi[[#This Row],[Akun Terkait]]="","",IF(VLOOKUP(Agregasi[[#This Row],[Akun Terkait]],TabelCOA[],8,FALSE)=0,"",VLOOKUP(Agregasi[[#This Row],[Akun Terkait]],TabelCOA[],8,FALSE)))</f>
        <v/>
      </c>
      <c r="Z189" s="18">
        <f>IF(Agregasi[[#This Row],[Akun Terkait]]="","",IF(VLOOKUP(Agregasi[[#This Row],[Akun Terkait]],TabelCOA[],10,FALSE)=0,0,VLOOKUP(Agregasi[[#This Row],[Akun Terkait]],TabelCOA[],10,FALSE)))</f>
        <v>-30000</v>
      </c>
    </row>
    <row r="190" spans="1:26" x14ac:dyDescent="0.4">
      <c r="A190" s="1">
        <v>44994</v>
      </c>
      <c r="B190" t="s">
        <v>223</v>
      </c>
      <c r="C190" t="s">
        <v>292</v>
      </c>
      <c r="D190" t="s">
        <v>264</v>
      </c>
      <c r="E190" t="s">
        <v>7</v>
      </c>
      <c r="F190" s="25" t="s">
        <v>26</v>
      </c>
      <c r="G190" t="s">
        <v>9</v>
      </c>
      <c r="H190" s="2">
        <v>134800</v>
      </c>
      <c r="I190" s="2"/>
      <c r="J190" s="2"/>
      <c r="K190" s="2">
        <v>134800</v>
      </c>
      <c r="L190" s="2">
        <v>2878400</v>
      </c>
      <c r="M190" s="24">
        <v>2023</v>
      </c>
      <c r="N190" s="24">
        <v>1</v>
      </c>
      <c r="O190" s="24">
        <v>3</v>
      </c>
      <c r="P190" s="24">
        <v>10</v>
      </c>
      <c r="Q190" s="24">
        <v>2</v>
      </c>
      <c r="R190" s="24">
        <v>9</v>
      </c>
      <c r="S190" s="25" t="s">
        <v>178</v>
      </c>
      <c r="T190" s="25" t="str">
        <f>IF(Agregasi[[#This Row],[Akun Terkait]]="","",IF(VLOOKUP(Agregasi[[#This Row],[Akun Terkait]],TabelCOA[],3,FALSE)=0,"",VLOOKUP(Agregasi[[#This Row],[Akun Terkait]],TabelCOA[],3,FALSE)))</f>
        <v>Pendapatan</v>
      </c>
      <c r="U190" s="25" t="str">
        <f>IF(Agregasi[[#This Row],[Akun Terkait]]="","",IF(VLOOKUP(Agregasi[[#This Row],[Akun Terkait]],TabelCOA[],4,FALSE)=0,"",VLOOKUP(Agregasi[[#This Row],[Akun Terkait]],TabelCOA[],4,FALSE)))</f>
        <v>Pendapatan Tetap</v>
      </c>
      <c r="V190" s="25" t="str">
        <f>IF(Agregasi[[#This Row],[Akun Terkait]]="","",IF(VLOOKUP(Agregasi[[#This Row],[Akun Terkait]],TabelCOA[],5,FALSE)=0,"",VLOOKUP(Agregasi[[#This Row],[Akun Terkait]],TabelCOA[],5,FALSE)))</f>
        <v>Gaji</v>
      </c>
      <c r="W190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90" s="25" t="str">
        <f>IF(Agregasi[[#This Row],[Akun Terkait]]="","",IF(VLOOKUP(Agregasi[[#This Row],[Akun Terkait]],TabelCOA[],7,FALSE)=0,"",VLOOKUP(Agregasi[[#This Row],[Akun Terkait]],TabelCOA[],7,FALSE)))</f>
        <v/>
      </c>
      <c r="Y190" s="25" t="str">
        <f>IF(Agregasi[[#This Row],[Akun Terkait]]="","",IF(VLOOKUP(Agregasi[[#This Row],[Akun Terkait]],TabelCOA[],8,FALSE)=0,"",VLOOKUP(Agregasi[[#This Row],[Akun Terkait]],TabelCOA[],8,FALSE)))</f>
        <v/>
      </c>
      <c r="Z190" s="18">
        <f>IF(Agregasi[[#This Row],[Akun Terkait]]="","",IF(VLOOKUP(Agregasi[[#This Row],[Akun Terkait]],TabelCOA[],10,FALSE)=0,0,VLOOKUP(Agregasi[[#This Row],[Akun Terkait]],TabelCOA[],10,FALSE)))</f>
        <v>0</v>
      </c>
    </row>
    <row r="191" spans="1:26" x14ac:dyDescent="0.4">
      <c r="A191" s="1">
        <v>44995</v>
      </c>
      <c r="B191" t="s">
        <v>223</v>
      </c>
      <c r="C191" t="s">
        <v>292</v>
      </c>
      <c r="D191" t="s">
        <v>264</v>
      </c>
      <c r="E191" t="s">
        <v>7</v>
      </c>
      <c r="F191" s="25" t="s">
        <v>26</v>
      </c>
      <c r="G191" t="s">
        <v>9</v>
      </c>
      <c r="H191" s="2">
        <v>212000</v>
      </c>
      <c r="I191" s="2"/>
      <c r="J191" s="2"/>
      <c r="K191" s="2">
        <v>212000</v>
      </c>
      <c r="L191" s="2">
        <v>3090400</v>
      </c>
      <c r="M191" s="24">
        <v>2023</v>
      </c>
      <c r="N191" s="24">
        <v>1</v>
      </c>
      <c r="O191" s="24">
        <v>3</v>
      </c>
      <c r="P191" s="24">
        <v>10</v>
      </c>
      <c r="Q191" s="24">
        <v>2</v>
      </c>
      <c r="R191" s="24">
        <v>10</v>
      </c>
      <c r="S191" s="25" t="s">
        <v>178</v>
      </c>
      <c r="T191" s="25" t="str">
        <f>IF(Agregasi[[#This Row],[Akun Terkait]]="","",IF(VLOOKUP(Agregasi[[#This Row],[Akun Terkait]],TabelCOA[],3,FALSE)=0,"",VLOOKUP(Agregasi[[#This Row],[Akun Terkait]],TabelCOA[],3,FALSE)))</f>
        <v>Pendapatan</v>
      </c>
      <c r="U191" s="25" t="str">
        <f>IF(Agregasi[[#This Row],[Akun Terkait]]="","",IF(VLOOKUP(Agregasi[[#This Row],[Akun Terkait]],TabelCOA[],4,FALSE)=0,"",VLOOKUP(Agregasi[[#This Row],[Akun Terkait]],TabelCOA[],4,FALSE)))</f>
        <v>Pendapatan Tetap</v>
      </c>
      <c r="V191" s="25" t="str">
        <f>IF(Agregasi[[#This Row],[Akun Terkait]]="","",IF(VLOOKUP(Agregasi[[#This Row],[Akun Terkait]],TabelCOA[],5,FALSE)=0,"",VLOOKUP(Agregasi[[#This Row],[Akun Terkait]],TabelCOA[],5,FALSE)))</f>
        <v>Gaji</v>
      </c>
      <c r="W191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91" s="25" t="str">
        <f>IF(Agregasi[[#This Row],[Akun Terkait]]="","",IF(VLOOKUP(Agregasi[[#This Row],[Akun Terkait]],TabelCOA[],7,FALSE)=0,"",VLOOKUP(Agregasi[[#This Row],[Akun Terkait]],TabelCOA[],7,FALSE)))</f>
        <v/>
      </c>
      <c r="Y191" s="25" t="str">
        <f>IF(Agregasi[[#This Row],[Akun Terkait]]="","",IF(VLOOKUP(Agregasi[[#This Row],[Akun Terkait]],TabelCOA[],8,FALSE)=0,"",VLOOKUP(Agregasi[[#This Row],[Akun Terkait]],TabelCOA[],8,FALSE)))</f>
        <v/>
      </c>
      <c r="Z191" s="18">
        <f>IF(Agregasi[[#This Row],[Akun Terkait]]="","",IF(VLOOKUP(Agregasi[[#This Row],[Akun Terkait]],TabelCOA[],10,FALSE)=0,0,VLOOKUP(Agregasi[[#This Row],[Akun Terkait]],TabelCOA[],10,FALSE)))</f>
        <v>0</v>
      </c>
    </row>
    <row r="192" spans="1:26" x14ac:dyDescent="0.4">
      <c r="A192" s="1">
        <v>44996</v>
      </c>
      <c r="B192" t="s">
        <v>223</v>
      </c>
      <c r="C192" t="s">
        <v>274</v>
      </c>
      <c r="D192" t="s">
        <v>7</v>
      </c>
      <c r="E192" t="s">
        <v>252</v>
      </c>
      <c r="F192" s="25" t="s">
        <v>142</v>
      </c>
      <c r="G192" t="s">
        <v>10</v>
      </c>
      <c r="H192" s="2">
        <v>10000</v>
      </c>
      <c r="I192" s="2"/>
      <c r="J192" s="2"/>
      <c r="K192" s="2">
        <v>-10000</v>
      </c>
      <c r="L192" s="2">
        <v>2979400</v>
      </c>
      <c r="M192" s="24">
        <v>2023</v>
      </c>
      <c r="N192" s="24">
        <v>1</v>
      </c>
      <c r="O192" s="24">
        <v>3</v>
      </c>
      <c r="P192" s="24">
        <v>10</v>
      </c>
      <c r="Q192" s="24">
        <v>2</v>
      </c>
      <c r="R192" s="24">
        <v>11</v>
      </c>
      <c r="S192" s="25" t="s">
        <v>178</v>
      </c>
      <c r="T192" s="25" t="str">
        <f>IF(Agregasi[[#This Row],[Akun Terkait]]="","",IF(VLOOKUP(Agregasi[[#This Row],[Akun Terkait]],TabelCOA[],3,FALSE)=0,"",VLOOKUP(Agregasi[[#This Row],[Akun Terkait]],TabelCOA[],3,FALSE)))</f>
        <v>Pengeluaran</v>
      </c>
      <c r="U192" s="25" t="str">
        <f>IF(Agregasi[[#This Row],[Akun Terkait]]="","",IF(VLOOKUP(Agregasi[[#This Row],[Akun Terkait]],TabelCOA[],4,FALSE)=0,"",VLOOKUP(Agregasi[[#This Row],[Akun Terkait]],TabelCOA[],4,FALSE)))</f>
        <v>Sosial</v>
      </c>
      <c r="V192" s="25" t="str">
        <f>IF(Agregasi[[#This Row],[Akun Terkait]]="","",IF(VLOOKUP(Agregasi[[#This Row],[Akun Terkait]],TabelCOA[],5,FALSE)=0,"",VLOOKUP(Agregasi[[#This Row],[Akun Terkait]],TabelCOA[],5,FALSE)))</f>
        <v>ZISWAF</v>
      </c>
      <c r="W192" s="25" t="str">
        <f>IF(Agregasi[[#This Row],[Akun Terkait]]="","",IF(VLOOKUP(Agregasi[[#This Row],[Akun Terkait]],TabelCOA[],6,FALSE)=0,"",VLOOKUP(Agregasi[[#This Row],[Akun Terkait]],TabelCOA[],6,FALSE)))</f>
        <v>ZISWAF Tidak Rutin</v>
      </c>
      <c r="X192" s="25" t="str">
        <f>IF(Agregasi[[#This Row],[Akun Terkait]]="","",IF(VLOOKUP(Agregasi[[#This Row],[Akun Terkait]],TabelCOA[],7,FALSE)=0,"",VLOOKUP(Agregasi[[#This Row],[Akun Terkait]],TabelCOA[],7,FALSE)))</f>
        <v/>
      </c>
      <c r="Y192" s="25" t="str">
        <f>IF(Agregasi[[#This Row],[Akun Terkait]]="","",IF(VLOOKUP(Agregasi[[#This Row],[Akun Terkait]],TabelCOA[],8,FALSE)=0,"",VLOOKUP(Agregasi[[#This Row],[Akun Terkait]],TabelCOA[],8,FALSE)))</f>
        <v/>
      </c>
      <c r="Z192" s="18">
        <f>IF(Agregasi[[#This Row],[Akun Terkait]]="","",IF(VLOOKUP(Agregasi[[#This Row],[Akun Terkait]],TabelCOA[],10,FALSE)=0,0,VLOOKUP(Agregasi[[#This Row],[Akun Terkait]],TabelCOA[],10,FALSE)))</f>
        <v>0</v>
      </c>
    </row>
    <row r="193" spans="1:26" x14ac:dyDescent="0.4">
      <c r="A193" s="1">
        <v>44996</v>
      </c>
      <c r="B193" t="s">
        <v>223</v>
      </c>
      <c r="C193" t="s">
        <v>89</v>
      </c>
      <c r="D193" t="s">
        <v>7</v>
      </c>
      <c r="E193" t="s">
        <v>7</v>
      </c>
      <c r="F193" s="25" t="s">
        <v>89</v>
      </c>
      <c r="G193" t="s">
        <v>10</v>
      </c>
      <c r="H193" s="2">
        <v>100000</v>
      </c>
      <c r="I193" s="2"/>
      <c r="J193" s="2"/>
      <c r="K193" s="2">
        <v>-100000</v>
      </c>
      <c r="L193" s="2">
        <v>2989400</v>
      </c>
      <c r="M193" s="24">
        <v>2023</v>
      </c>
      <c r="N193" s="24">
        <v>1</v>
      </c>
      <c r="O193" s="24">
        <v>3</v>
      </c>
      <c r="P193" s="24">
        <v>10</v>
      </c>
      <c r="Q193" s="24">
        <v>2</v>
      </c>
      <c r="R193" s="24">
        <v>11</v>
      </c>
      <c r="S193" s="25" t="s">
        <v>178</v>
      </c>
      <c r="T193" s="25" t="str">
        <f>IF(Agregasi[[#This Row],[Akun Terkait]]="","",IF(VLOOKUP(Agregasi[[#This Row],[Akun Terkait]],TabelCOA[],3,FALSE)=0,"",VLOOKUP(Agregasi[[#This Row],[Akun Terkait]],TabelCOA[],3,FALSE)))</f>
        <v>Pengeluaran</v>
      </c>
      <c r="U193" s="25" t="str">
        <f>IF(Agregasi[[#This Row],[Akun Terkait]]="","",IF(VLOOKUP(Agregasi[[#This Row],[Akun Terkait]],TabelCOA[],4,FALSE)=0,"",VLOOKUP(Agregasi[[#This Row],[Akun Terkait]],TabelCOA[],4,FALSE)))</f>
        <v>Pengeluaran Lainnya</v>
      </c>
      <c r="V193" s="25" t="str">
        <f>IF(Agregasi[[#This Row],[Akun Terkait]]="","",IF(VLOOKUP(Agregasi[[#This Row],[Akun Terkait]],TabelCOA[],5,FALSE)=0,"",VLOOKUP(Agregasi[[#This Row],[Akun Terkait]],TabelCOA[],5,FALSE)))</f>
        <v>Tarik ATM</v>
      </c>
      <c r="W193" s="25" t="str">
        <f>IF(Agregasi[[#This Row],[Akun Terkait]]="","",IF(VLOOKUP(Agregasi[[#This Row],[Akun Terkait]],TabelCOA[],6,FALSE)=0,"",VLOOKUP(Agregasi[[#This Row],[Akun Terkait]],TabelCOA[],6,FALSE)))</f>
        <v/>
      </c>
      <c r="X193" s="25" t="str">
        <f>IF(Agregasi[[#This Row],[Akun Terkait]]="","",IF(VLOOKUP(Agregasi[[#This Row],[Akun Terkait]],TabelCOA[],7,FALSE)=0,"",VLOOKUP(Agregasi[[#This Row],[Akun Terkait]],TabelCOA[],7,FALSE)))</f>
        <v/>
      </c>
      <c r="Y193" s="25" t="str">
        <f>IF(Agregasi[[#This Row],[Akun Terkait]]="","",IF(VLOOKUP(Agregasi[[#This Row],[Akun Terkait]],TabelCOA[],8,FALSE)=0,"",VLOOKUP(Agregasi[[#This Row],[Akun Terkait]],TabelCOA[],8,FALSE)))</f>
        <v/>
      </c>
      <c r="Z193" s="18">
        <f>IF(Agregasi[[#This Row],[Akun Terkait]]="","",IF(VLOOKUP(Agregasi[[#This Row],[Akun Terkait]],TabelCOA[],10,FALSE)=0,0,VLOOKUP(Agregasi[[#This Row],[Akun Terkait]],TabelCOA[],10,FALSE)))</f>
        <v>0</v>
      </c>
    </row>
    <row r="194" spans="1:26" x14ac:dyDescent="0.4">
      <c r="A194" s="1">
        <v>44996</v>
      </c>
      <c r="B194" t="s">
        <v>223</v>
      </c>
      <c r="C194" t="s">
        <v>277</v>
      </c>
      <c r="D194" t="s">
        <v>7</v>
      </c>
      <c r="E194" t="s">
        <v>367</v>
      </c>
      <c r="F194" s="25" t="s">
        <v>65</v>
      </c>
      <c r="G194" t="s">
        <v>10</v>
      </c>
      <c r="H194" s="2">
        <v>1000</v>
      </c>
      <c r="I194" s="2"/>
      <c r="J194" s="2"/>
      <c r="K194" s="2">
        <v>-1000</v>
      </c>
      <c r="L194" s="2">
        <v>3089400</v>
      </c>
      <c r="M194" s="24">
        <v>2023</v>
      </c>
      <c r="N194" s="24">
        <v>1</v>
      </c>
      <c r="O194" s="24">
        <v>3</v>
      </c>
      <c r="P194" s="24">
        <v>10</v>
      </c>
      <c r="Q194" s="24">
        <v>2</v>
      </c>
      <c r="R194" s="24">
        <v>11</v>
      </c>
      <c r="S194" s="25" t="s">
        <v>178</v>
      </c>
      <c r="T194" s="25" t="str">
        <f>IF(Agregasi[[#This Row],[Akun Terkait]]="","",IF(VLOOKUP(Agregasi[[#This Row],[Akun Terkait]],TabelCOA[],3,FALSE)=0,"",VLOOKUP(Agregasi[[#This Row],[Akun Terkait]],TabelCOA[],3,FALSE)))</f>
        <v>Pengeluaran</v>
      </c>
      <c r="U194" s="25" t="str">
        <f>IF(Agregasi[[#This Row],[Akun Terkait]]="","",IF(VLOOKUP(Agregasi[[#This Row],[Akun Terkait]],TabelCOA[],4,FALSE)=0,"",VLOOKUP(Agregasi[[#This Row],[Akun Terkait]],TabelCOA[],4,FALSE)))</f>
        <v>Bank dan Finansial</v>
      </c>
      <c r="V194" s="25" t="str">
        <f>IF(Agregasi[[#This Row],[Akun Terkait]]="","",IF(VLOOKUP(Agregasi[[#This Row],[Akun Terkait]],TabelCOA[],5,FALSE)=0,"",VLOOKUP(Agregasi[[#This Row],[Akun Terkait]],TabelCOA[],5,FALSE)))</f>
        <v>Biaya Bank</v>
      </c>
      <c r="W194" s="25" t="str">
        <f>IF(Agregasi[[#This Row],[Akun Terkait]]="","",IF(VLOOKUP(Agregasi[[#This Row],[Akun Terkait]],TabelCOA[],6,FALSE)=0,"",VLOOKUP(Agregasi[[#This Row],[Akun Terkait]],TabelCOA[],6,FALSE)))</f>
        <v/>
      </c>
      <c r="X194" s="25" t="str">
        <f>IF(Agregasi[[#This Row],[Akun Terkait]]="","",IF(VLOOKUP(Agregasi[[#This Row],[Akun Terkait]],TabelCOA[],7,FALSE)=0,"",VLOOKUP(Agregasi[[#This Row],[Akun Terkait]],TabelCOA[],7,FALSE)))</f>
        <v/>
      </c>
      <c r="Y194" s="25" t="str">
        <f>IF(Agregasi[[#This Row],[Akun Terkait]]="","",IF(VLOOKUP(Agregasi[[#This Row],[Akun Terkait]],TabelCOA[],8,FALSE)=0,"",VLOOKUP(Agregasi[[#This Row],[Akun Terkait]],TabelCOA[],8,FALSE)))</f>
        <v/>
      </c>
      <c r="Z194" s="18">
        <f>IF(Agregasi[[#This Row],[Akun Terkait]]="","",IF(VLOOKUP(Agregasi[[#This Row],[Akun Terkait]],TabelCOA[],10,FALSE)=0,0,VLOOKUP(Agregasi[[#This Row],[Akun Terkait]],TabelCOA[],10,FALSE)))</f>
        <v>-30000</v>
      </c>
    </row>
    <row r="195" spans="1:26" x14ac:dyDescent="0.4">
      <c r="A195" s="1">
        <v>44997</v>
      </c>
      <c r="B195" t="s">
        <v>223</v>
      </c>
      <c r="C195" t="s">
        <v>329</v>
      </c>
      <c r="D195" t="s">
        <v>330</v>
      </c>
      <c r="E195" t="s">
        <v>7</v>
      </c>
      <c r="F195" s="25" t="s">
        <v>40</v>
      </c>
      <c r="G195" t="s">
        <v>9</v>
      </c>
      <c r="H195" s="2">
        <v>1500000</v>
      </c>
      <c r="I195" s="2"/>
      <c r="J195" s="2"/>
      <c r="K195" s="2">
        <v>1500000</v>
      </c>
      <c r="L195" s="2">
        <v>4479400</v>
      </c>
      <c r="M195" s="24">
        <v>2023</v>
      </c>
      <c r="N195" s="24">
        <v>1</v>
      </c>
      <c r="O195" s="24">
        <v>3</v>
      </c>
      <c r="P195" s="24">
        <v>11</v>
      </c>
      <c r="Q195" s="24">
        <v>3</v>
      </c>
      <c r="R195" s="24">
        <v>12</v>
      </c>
      <c r="S195" s="25" t="s">
        <v>178</v>
      </c>
      <c r="T195" s="25" t="str">
        <f>IF(Agregasi[[#This Row],[Akun Terkait]]="","",IF(VLOOKUP(Agregasi[[#This Row],[Akun Terkait]],TabelCOA[],3,FALSE)=0,"",VLOOKUP(Agregasi[[#This Row],[Akun Terkait]],TabelCOA[],3,FALSE)))</f>
        <v>Pendapatan</v>
      </c>
      <c r="U195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195" s="25" t="str">
        <f>IF(Agregasi[[#This Row],[Akun Terkait]]="","",IF(VLOOKUP(Agregasi[[#This Row],[Akun Terkait]],TabelCOA[],5,FALSE)=0,"",VLOOKUP(Agregasi[[#This Row],[Akun Terkait]],TabelCOA[],5,FALSE)))</f>
        <v>Pendapatan Lainnya</v>
      </c>
      <c r="W195" s="25" t="str">
        <f>IF(Agregasi[[#This Row],[Akun Terkait]]="","",IF(VLOOKUP(Agregasi[[#This Row],[Akun Terkait]],TabelCOA[],6,FALSE)=0,"",VLOOKUP(Agregasi[[#This Row],[Akun Terkait]],TabelCOA[],6,FALSE)))</f>
        <v>Pendapatan Lain-Lain</v>
      </c>
      <c r="X195" s="25" t="str">
        <f>IF(Agregasi[[#This Row],[Akun Terkait]]="","",IF(VLOOKUP(Agregasi[[#This Row],[Akun Terkait]],TabelCOA[],7,FALSE)=0,"",VLOOKUP(Agregasi[[#This Row],[Akun Terkait]],TabelCOA[],7,FALSE)))</f>
        <v/>
      </c>
      <c r="Y195" s="25" t="str">
        <f>IF(Agregasi[[#This Row],[Akun Terkait]]="","",IF(VLOOKUP(Agregasi[[#This Row],[Akun Terkait]],TabelCOA[],8,FALSE)=0,"",VLOOKUP(Agregasi[[#This Row],[Akun Terkait]],TabelCOA[],8,FALSE)))</f>
        <v/>
      </c>
      <c r="Z195" s="18">
        <f>IF(Agregasi[[#This Row],[Akun Terkait]]="","",IF(VLOOKUP(Agregasi[[#This Row],[Akun Terkait]],TabelCOA[],10,FALSE)=0,0,VLOOKUP(Agregasi[[#This Row],[Akun Terkait]],TabelCOA[],10,FALSE)))</f>
        <v>0</v>
      </c>
    </row>
    <row r="196" spans="1:26" x14ac:dyDescent="0.4">
      <c r="A196" s="1">
        <v>44998</v>
      </c>
      <c r="B196" t="s">
        <v>223</v>
      </c>
      <c r="C196" t="s">
        <v>260</v>
      </c>
      <c r="D196" t="s">
        <v>7</v>
      </c>
      <c r="E196" t="s">
        <v>133</v>
      </c>
      <c r="F196" s="25" t="s">
        <v>72</v>
      </c>
      <c r="G196" t="s">
        <v>10</v>
      </c>
      <c r="H196" s="2">
        <v>19000</v>
      </c>
      <c r="I196" s="2"/>
      <c r="J196" s="2"/>
      <c r="K196" s="2">
        <v>-19000</v>
      </c>
      <c r="L196" s="2">
        <v>4460400</v>
      </c>
      <c r="M196" s="24">
        <v>2023</v>
      </c>
      <c r="N196" s="24">
        <v>1</v>
      </c>
      <c r="O196" s="24">
        <v>3</v>
      </c>
      <c r="P196" s="24">
        <v>11</v>
      </c>
      <c r="Q196" s="24">
        <v>3</v>
      </c>
      <c r="R196" s="24">
        <v>13</v>
      </c>
      <c r="S196" s="25" t="s">
        <v>178</v>
      </c>
      <c r="T196" s="25" t="str">
        <f>IF(Agregasi[[#This Row],[Akun Terkait]]="","",IF(VLOOKUP(Agregasi[[#This Row],[Akun Terkait]],TabelCOA[],3,FALSE)=0,"",VLOOKUP(Agregasi[[#This Row],[Akun Terkait]],TabelCOA[],3,FALSE)))</f>
        <v>Pengeluaran</v>
      </c>
      <c r="U196" s="25" t="str">
        <f>IF(Agregasi[[#This Row],[Akun Terkait]]="","",IF(VLOOKUP(Agregasi[[#This Row],[Akun Terkait]],TabelCOA[],4,FALSE)=0,"",VLOOKUP(Agregasi[[#This Row],[Akun Terkait]],TabelCOA[],4,FALSE)))</f>
        <v>Kebutuhan Pribadi</v>
      </c>
      <c r="V196" s="25" t="str">
        <f>IF(Agregasi[[#This Row],[Akun Terkait]]="","",IF(VLOOKUP(Agregasi[[#This Row],[Akun Terkait]],TabelCOA[],5,FALSE)=0,"",VLOOKUP(Agregasi[[#This Row],[Akun Terkait]],TabelCOA[],5,FALSE)))</f>
        <v>Beli Jajanan</v>
      </c>
      <c r="W196" s="25" t="str">
        <f>IF(Agregasi[[#This Row],[Akun Terkait]]="","",IF(VLOOKUP(Agregasi[[#This Row],[Akun Terkait]],TabelCOA[],6,FALSE)=0,"",VLOOKUP(Agregasi[[#This Row],[Akun Terkait]],TabelCOA[],6,FALSE)))</f>
        <v/>
      </c>
      <c r="X196" s="25" t="str">
        <f>IF(Agregasi[[#This Row],[Akun Terkait]]="","",IF(VLOOKUP(Agregasi[[#This Row],[Akun Terkait]],TabelCOA[],7,FALSE)=0,"",VLOOKUP(Agregasi[[#This Row],[Akun Terkait]],TabelCOA[],7,FALSE)))</f>
        <v/>
      </c>
      <c r="Y196" s="25" t="str">
        <f>IF(Agregasi[[#This Row],[Akun Terkait]]="","",IF(VLOOKUP(Agregasi[[#This Row],[Akun Terkait]],TabelCOA[],8,FALSE)=0,"",VLOOKUP(Agregasi[[#This Row],[Akun Terkait]],TabelCOA[],8,FALSE)))</f>
        <v/>
      </c>
      <c r="Z196" s="18">
        <f>IF(Agregasi[[#This Row],[Akun Terkait]]="","",IF(VLOOKUP(Agregasi[[#This Row],[Akun Terkait]],TabelCOA[],10,FALSE)=0,0,VLOOKUP(Agregasi[[#This Row],[Akun Terkait]],TabelCOA[],10,FALSE)))</f>
        <v>0</v>
      </c>
    </row>
    <row r="197" spans="1:26" x14ac:dyDescent="0.4">
      <c r="A197" s="1">
        <v>45000</v>
      </c>
      <c r="B197" t="s">
        <v>223</v>
      </c>
      <c r="C197" t="s">
        <v>292</v>
      </c>
      <c r="D197" t="s">
        <v>264</v>
      </c>
      <c r="E197" t="s">
        <v>7</v>
      </c>
      <c r="F197" s="25" t="s">
        <v>26</v>
      </c>
      <c r="G197" t="s">
        <v>9</v>
      </c>
      <c r="H197" s="2">
        <v>126500</v>
      </c>
      <c r="I197" s="2"/>
      <c r="J197" s="2"/>
      <c r="K197" s="2">
        <v>126500</v>
      </c>
      <c r="L197" s="2">
        <v>3555871</v>
      </c>
      <c r="M197" s="24">
        <v>2023</v>
      </c>
      <c r="N197" s="24">
        <v>1</v>
      </c>
      <c r="O197" s="24">
        <v>3</v>
      </c>
      <c r="P197" s="24">
        <v>11</v>
      </c>
      <c r="Q197" s="24">
        <v>3</v>
      </c>
      <c r="R197" s="24">
        <v>15</v>
      </c>
      <c r="S197" s="25" t="s">
        <v>178</v>
      </c>
      <c r="T197" s="25" t="str">
        <f>IF(Agregasi[[#This Row],[Akun Terkait]]="","",IF(VLOOKUP(Agregasi[[#This Row],[Akun Terkait]],TabelCOA[],3,FALSE)=0,"",VLOOKUP(Agregasi[[#This Row],[Akun Terkait]],TabelCOA[],3,FALSE)))</f>
        <v>Pendapatan</v>
      </c>
      <c r="U197" s="25" t="str">
        <f>IF(Agregasi[[#This Row],[Akun Terkait]]="","",IF(VLOOKUP(Agregasi[[#This Row],[Akun Terkait]],TabelCOA[],4,FALSE)=0,"",VLOOKUP(Agregasi[[#This Row],[Akun Terkait]],TabelCOA[],4,FALSE)))</f>
        <v>Pendapatan Tetap</v>
      </c>
      <c r="V197" s="25" t="str">
        <f>IF(Agregasi[[#This Row],[Akun Terkait]]="","",IF(VLOOKUP(Agregasi[[#This Row],[Akun Terkait]],TabelCOA[],5,FALSE)=0,"",VLOOKUP(Agregasi[[#This Row],[Akun Terkait]],TabelCOA[],5,FALSE)))</f>
        <v>Gaji</v>
      </c>
      <c r="W197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197" s="25" t="str">
        <f>IF(Agregasi[[#This Row],[Akun Terkait]]="","",IF(VLOOKUP(Agregasi[[#This Row],[Akun Terkait]],TabelCOA[],7,FALSE)=0,"",VLOOKUP(Agregasi[[#This Row],[Akun Terkait]],TabelCOA[],7,FALSE)))</f>
        <v/>
      </c>
      <c r="Y197" s="25" t="str">
        <f>IF(Agregasi[[#This Row],[Akun Terkait]]="","",IF(VLOOKUP(Agregasi[[#This Row],[Akun Terkait]],TabelCOA[],8,FALSE)=0,"",VLOOKUP(Agregasi[[#This Row],[Akun Terkait]],TabelCOA[],8,FALSE)))</f>
        <v/>
      </c>
      <c r="Z197" s="18">
        <f>IF(Agregasi[[#This Row],[Akun Terkait]]="","",IF(VLOOKUP(Agregasi[[#This Row],[Akun Terkait]],TabelCOA[],10,FALSE)=0,0,VLOOKUP(Agregasi[[#This Row],[Akun Terkait]],TabelCOA[],10,FALSE)))</f>
        <v>0</v>
      </c>
    </row>
    <row r="198" spans="1:26" x14ac:dyDescent="0.4">
      <c r="A198" s="1">
        <v>45000</v>
      </c>
      <c r="B198" t="s">
        <v>223</v>
      </c>
      <c r="C198" t="s">
        <v>350</v>
      </c>
      <c r="D198" t="s">
        <v>7</v>
      </c>
      <c r="E198" t="s">
        <v>367</v>
      </c>
      <c r="F198" s="25" t="s">
        <v>65</v>
      </c>
      <c r="G198" t="s">
        <v>10</v>
      </c>
      <c r="H198" s="2">
        <v>2500</v>
      </c>
      <c r="I198" s="2"/>
      <c r="J198" s="2"/>
      <c r="K198" s="2">
        <v>-2500</v>
      </c>
      <c r="L198" s="2">
        <v>3553371</v>
      </c>
      <c r="M198" s="24">
        <v>2023</v>
      </c>
      <c r="N198" s="24">
        <v>1</v>
      </c>
      <c r="O198" s="24">
        <v>3</v>
      </c>
      <c r="P198" s="24">
        <v>11</v>
      </c>
      <c r="Q198" s="24">
        <v>3</v>
      </c>
      <c r="R198" s="24">
        <v>15</v>
      </c>
      <c r="S198" s="25" t="s">
        <v>178</v>
      </c>
      <c r="T198" s="25" t="str">
        <f>IF(Agregasi[[#This Row],[Akun Terkait]]="","",IF(VLOOKUP(Agregasi[[#This Row],[Akun Terkait]],TabelCOA[],3,FALSE)=0,"",VLOOKUP(Agregasi[[#This Row],[Akun Terkait]],TabelCOA[],3,FALSE)))</f>
        <v>Pengeluaran</v>
      </c>
      <c r="U198" s="25" t="str">
        <f>IF(Agregasi[[#This Row],[Akun Terkait]]="","",IF(VLOOKUP(Agregasi[[#This Row],[Akun Terkait]],TabelCOA[],4,FALSE)=0,"",VLOOKUP(Agregasi[[#This Row],[Akun Terkait]],TabelCOA[],4,FALSE)))</f>
        <v>Bank dan Finansial</v>
      </c>
      <c r="V198" s="25" t="str">
        <f>IF(Agregasi[[#This Row],[Akun Terkait]]="","",IF(VLOOKUP(Agregasi[[#This Row],[Akun Terkait]],TabelCOA[],5,FALSE)=0,"",VLOOKUP(Agregasi[[#This Row],[Akun Terkait]],TabelCOA[],5,FALSE)))</f>
        <v>Biaya Bank</v>
      </c>
      <c r="W198" s="25" t="str">
        <f>IF(Agregasi[[#This Row],[Akun Terkait]]="","",IF(VLOOKUP(Agregasi[[#This Row],[Akun Terkait]],TabelCOA[],6,FALSE)=0,"",VLOOKUP(Agregasi[[#This Row],[Akun Terkait]],TabelCOA[],6,FALSE)))</f>
        <v/>
      </c>
      <c r="X198" s="25" t="str">
        <f>IF(Agregasi[[#This Row],[Akun Terkait]]="","",IF(VLOOKUP(Agregasi[[#This Row],[Akun Terkait]],TabelCOA[],7,FALSE)=0,"",VLOOKUP(Agregasi[[#This Row],[Akun Terkait]],TabelCOA[],7,FALSE)))</f>
        <v/>
      </c>
      <c r="Y198" s="25" t="str">
        <f>IF(Agregasi[[#This Row],[Akun Terkait]]="","",IF(VLOOKUP(Agregasi[[#This Row],[Akun Terkait]],TabelCOA[],8,FALSE)=0,"",VLOOKUP(Agregasi[[#This Row],[Akun Terkait]],TabelCOA[],8,FALSE)))</f>
        <v/>
      </c>
      <c r="Z198" s="18">
        <f>IF(Agregasi[[#This Row],[Akun Terkait]]="","",IF(VLOOKUP(Agregasi[[#This Row],[Akun Terkait]],TabelCOA[],10,FALSE)=0,0,VLOOKUP(Agregasi[[#This Row],[Akun Terkait]],TabelCOA[],10,FALSE)))</f>
        <v>-30000</v>
      </c>
    </row>
    <row r="199" spans="1:26" x14ac:dyDescent="0.4">
      <c r="A199" s="1">
        <v>45000</v>
      </c>
      <c r="B199" t="s">
        <v>223</v>
      </c>
      <c r="C199" t="s">
        <v>274</v>
      </c>
      <c r="D199" t="s">
        <v>7</v>
      </c>
      <c r="E199" t="s">
        <v>252</v>
      </c>
      <c r="F199" s="25" t="s">
        <v>142</v>
      </c>
      <c r="G199" t="s">
        <v>10</v>
      </c>
      <c r="H199" s="2">
        <v>10000</v>
      </c>
      <c r="I199" s="2"/>
      <c r="J199" s="2"/>
      <c r="K199" s="2">
        <v>-10000</v>
      </c>
      <c r="L199" s="2">
        <v>3543371</v>
      </c>
      <c r="M199" s="24">
        <v>2023</v>
      </c>
      <c r="N199" s="24">
        <v>1</v>
      </c>
      <c r="O199" s="24">
        <v>3</v>
      </c>
      <c r="P199" s="24">
        <v>11</v>
      </c>
      <c r="Q199" s="24">
        <v>3</v>
      </c>
      <c r="R199" s="24">
        <v>15</v>
      </c>
      <c r="S199" s="25" t="s">
        <v>178</v>
      </c>
      <c r="T199" s="25" t="str">
        <f>IF(Agregasi[[#This Row],[Akun Terkait]]="","",IF(VLOOKUP(Agregasi[[#This Row],[Akun Terkait]],TabelCOA[],3,FALSE)=0,"",VLOOKUP(Agregasi[[#This Row],[Akun Terkait]],TabelCOA[],3,FALSE)))</f>
        <v>Pengeluaran</v>
      </c>
      <c r="U199" s="25" t="str">
        <f>IF(Agregasi[[#This Row],[Akun Terkait]]="","",IF(VLOOKUP(Agregasi[[#This Row],[Akun Terkait]],TabelCOA[],4,FALSE)=0,"",VLOOKUP(Agregasi[[#This Row],[Akun Terkait]],TabelCOA[],4,FALSE)))</f>
        <v>Sosial</v>
      </c>
      <c r="V199" s="25" t="str">
        <f>IF(Agregasi[[#This Row],[Akun Terkait]]="","",IF(VLOOKUP(Agregasi[[#This Row],[Akun Terkait]],TabelCOA[],5,FALSE)=0,"",VLOOKUP(Agregasi[[#This Row],[Akun Terkait]],TabelCOA[],5,FALSE)))</f>
        <v>ZISWAF</v>
      </c>
      <c r="W199" s="25" t="str">
        <f>IF(Agregasi[[#This Row],[Akun Terkait]]="","",IF(VLOOKUP(Agregasi[[#This Row],[Akun Terkait]],TabelCOA[],6,FALSE)=0,"",VLOOKUP(Agregasi[[#This Row],[Akun Terkait]],TabelCOA[],6,FALSE)))</f>
        <v>ZISWAF Tidak Rutin</v>
      </c>
      <c r="X199" s="25" t="str">
        <f>IF(Agregasi[[#This Row],[Akun Terkait]]="","",IF(VLOOKUP(Agregasi[[#This Row],[Akun Terkait]],TabelCOA[],7,FALSE)=0,"",VLOOKUP(Agregasi[[#This Row],[Akun Terkait]],TabelCOA[],7,FALSE)))</f>
        <v/>
      </c>
      <c r="Y199" s="25" t="str">
        <f>IF(Agregasi[[#This Row],[Akun Terkait]]="","",IF(VLOOKUP(Agregasi[[#This Row],[Akun Terkait]],TabelCOA[],8,FALSE)=0,"",VLOOKUP(Agregasi[[#This Row],[Akun Terkait]],TabelCOA[],8,FALSE)))</f>
        <v/>
      </c>
      <c r="Z199" s="18">
        <f>IF(Agregasi[[#This Row],[Akun Terkait]]="","",IF(VLOOKUP(Agregasi[[#This Row],[Akun Terkait]],TabelCOA[],10,FALSE)=0,0,VLOOKUP(Agregasi[[#This Row],[Akun Terkait]],TabelCOA[],10,FALSE)))</f>
        <v>0</v>
      </c>
    </row>
    <row r="200" spans="1:26" x14ac:dyDescent="0.4">
      <c r="A200" s="1">
        <v>45000</v>
      </c>
      <c r="B200" t="s">
        <v>223</v>
      </c>
      <c r="C200" t="s">
        <v>332</v>
      </c>
      <c r="D200" t="s">
        <v>7</v>
      </c>
      <c r="E200" t="s">
        <v>289</v>
      </c>
      <c r="F200" s="25" t="s">
        <v>202</v>
      </c>
      <c r="G200" t="s">
        <v>10</v>
      </c>
      <c r="H200" s="2">
        <v>4743</v>
      </c>
      <c r="I200" s="2"/>
      <c r="J200" s="2"/>
      <c r="K200" s="2">
        <v>-4743</v>
      </c>
      <c r="L200" s="2">
        <v>3429371</v>
      </c>
      <c r="M200" s="24">
        <v>2023</v>
      </c>
      <c r="N200" s="24">
        <v>1</v>
      </c>
      <c r="O200" s="24">
        <v>3</v>
      </c>
      <c r="P200" s="24">
        <v>11</v>
      </c>
      <c r="Q200" s="24">
        <v>3</v>
      </c>
      <c r="R200" s="24">
        <v>15</v>
      </c>
      <c r="S200" s="25" t="s">
        <v>178</v>
      </c>
      <c r="T200" s="25" t="str">
        <f>IF(Agregasi[[#This Row],[Akun Terkait]]="","",IF(VLOOKUP(Agregasi[[#This Row],[Akun Terkait]],TabelCOA[],3,FALSE)=0,"",VLOOKUP(Agregasi[[#This Row],[Akun Terkait]],TabelCOA[],3,FALSE)))</f>
        <v>Pengeluaran</v>
      </c>
      <c r="U200" s="25" t="str">
        <f>IF(Agregasi[[#This Row],[Akun Terkait]]="","",IF(VLOOKUP(Agregasi[[#This Row],[Akun Terkait]],TabelCOA[],4,FALSE)=0,"",VLOOKUP(Agregasi[[#This Row],[Akun Terkait]],TabelCOA[],4,FALSE)))</f>
        <v>Pengeluaran Lainnya</v>
      </c>
      <c r="V200" s="25" t="str">
        <f>IF(Agregasi[[#This Row],[Akun Terkait]]="","",IF(VLOOKUP(Agregasi[[#This Row],[Akun Terkait]],TabelCOA[],5,FALSE)=0,"",VLOOKUP(Agregasi[[#This Row],[Akun Terkait]],TabelCOA[],5,FALSE)))</f>
        <v>Pajak Lainnya</v>
      </c>
      <c r="W200" s="25" t="str">
        <f>IF(Agregasi[[#This Row],[Akun Terkait]]="","",IF(VLOOKUP(Agregasi[[#This Row],[Akun Terkait]],TabelCOA[],6,FALSE)=0,"",VLOOKUP(Agregasi[[#This Row],[Akun Terkait]],TabelCOA[],6,FALSE)))</f>
        <v/>
      </c>
      <c r="X200" s="25" t="str">
        <f>IF(Agregasi[[#This Row],[Akun Terkait]]="","",IF(VLOOKUP(Agregasi[[#This Row],[Akun Terkait]],TabelCOA[],7,FALSE)=0,"",VLOOKUP(Agregasi[[#This Row],[Akun Terkait]],TabelCOA[],7,FALSE)))</f>
        <v/>
      </c>
      <c r="Y200" s="25" t="str">
        <f>IF(Agregasi[[#This Row],[Akun Terkait]]="","",IF(VLOOKUP(Agregasi[[#This Row],[Akun Terkait]],TabelCOA[],8,FALSE)=0,"",VLOOKUP(Agregasi[[#This Row],[Akun Terkait]],TabelCOA[],8,FALSE)))</f>
        <v/>
      </c>
      <c r="Z200" s="18">
        <f>IF(Agregasi[[#This Row],[Akun Terkait]]="","",IF(VLOOKUP(Agregasi[[#This Row],[Akun Terkait]],TabelCOA[],10,FALSE)=0,0,VLOOKUP(Agregasi[[#This Row],[Akun Terkait]],TabelCOA[],10,FALSE)))</f>
        <v>0</v>
      </c>
    </row>
    <row r="201" spans="1:26" x14ac:dyDescent="0.4">
      <c r="A201" s="1">
        <v>45000</v>
      </c>
      <c r="B201" t="s">
        <v>223</v>
      </c>
      <c r="C201" t="s">
        <v>331</v>
      </c>
      <c r="D201" t="s">
        <v>7</v>
      </c>
      <c r="E201" t="s">
        <v>289</v>
      </c>
      <c r="F201" s="25" t="s">
        <v>106</v>
      </c>
      <c r="G201" t="s">
        <v>10</v>
      </c>
      <c r="H201" s="2">
        <v>1000000</v>
      </c>
      <c r="I201" s="2"/>
      <c r="J201" s="2"/>
      <c r="K201" s="2">
        <v>-1000000</v>
      </c>
      <c r="L201" s="2">
        <v>3434114</v>
      </c>
      <c r="M201" s="24">
        <v>2023</v>
      </c>
      <c r="N201" s="24">
        <v>1</v>
      </c>
      <c r="O201" s="24">
        <v>3</v>
      </c>
      <c r="P201" s="24">
        <v>11</v>
      </c>
      <c r="Q201" s="24">
        <v>3</v>
      </c>
      <c r="R201" s="24">
        <v>15</v>
      </c>
      <c r="S201" s="25" t="s">
        <v>178</v>
      </c>
      <c r="T201" s="25" t="str">
        <f>IF(Agregasi[[#This Row],[Akun Terkait]]="","",IF(VLOOKUP(Agregasi[[#This Row],[Akun Terkait]],TabelCOA[],3,FALSE)=0,"",VLOOKUP(Agregasi[[#This Row],[Akun Terkait]],TabelCOA[],3,FALSE)))</f>
        <v>Aset</v>
      </c>
      <c r="U201" s="25" t="str">
        <f>IF(Agregasi[[#This Row],[Akun Terkait]]="","",IF(VLOOKUP(Agregasi[[#This Row],[Akun Terkait]],TabelCOA[],4,FALSE)=0,"",VLOOKUP(Agregasi[[#This Row],[Akun Terkait]],TabelCOA[],4,FALSE)))</f>
        <v>Aset Lancar</v>
      </c>
      <c r="V201" s="25" t="str">
        <f>IF(Agregasi[[#This Row],[Akun Terkait]]="","",IF(VLOOKUP(Agregasi[[#This Row],[Akun Terkait]],TabelCOA[],5,FALSE)=0,"",VLOOKUP(Agregasi[[#This Row],[Akun Terkait]],TabelCOA[],5,FALSE)))</f>
        <v>Emas</v>
      </c>
      <c r="W201" s="25" t="str">
        <f>IF(Agregasi[[#This Row],[Akun Terkait]]="","",IF(VLOOKUP(Agregasi[[#This Row],[Akun Terkait]],TabelCOA[],6,FALSE)=0,"",VLOOKUP(Agregasi[[#This Row],[Akun Terkait]],TabelCOA[],6,FALSE)))</f>
        <v/>
      </c>
      <c r="X201" s="25" t="str">
        <f>IF(Agregasi[[#This Row],[Akun Terkait]]="","",IF(VLOOKUP(Agregasi[[#This Row],[Akun Terkait]],TabelCOA[],7,FALSE)=0,"",VLOOKUP(Agregasi[[#This Row],[Akun Terkait]],TabelCOA[],7,FALSE)))</f>
        <v/>
      </c>
      <c r="Y201" s="25" t="str">
        <f>IF(Agregasi[[#This Row],[Akun Terkait]]="","",IF(VLOOKUP(Agregasi[[#This Row],[Akun Terkait]],TabelCOA[],8,FALSE)=0,"",VLOOKUP(Agregasi[[#This Row],[Akun Terkait]],TabelCOA[],8,FALSE)))</f>
        <v/>
      </c>
      <c r="Z201" s="18">
        <f>IF(Agregasi[[#This Row],[Akun Terkait]]="","",IF(VLOOKUP(Agregasi[[#This Row],[Akun Terkait]],TabelCOA[],10,FALSE)=0,0,VLOOKUP(Agregasi[[#This Row],[Akun Terkait]],TabelCOA[],10,FALSE)))</f>
        <v>0</v>
      </c>
    </row>
    <row r="202" spans="1:26" x14ac:dyDescent="0.4">
      <c r="A202" s="1">
        <v>45000</v>
      </c>
      <c r="B202" t="s">
        <v>223</v>
      </c>
      <c r="C202" t="s">
        <v>333</v>
      </c>
      <c r="D202" t="s">
        <v>7</v>
      </c>
      <c r="E202" t="s">
        <v>289</v>
      </c>
      <c r="F202" s="25" t="s">
        <v>88</v>
      </c>
      <c r="G202" t="s">
        <v>10</v>
      </c>
      <c r="H202" s="2">
        <v>26286</v>
      </c>
      <c r="I202" s="2"/>
      <c r="J202" s="2"/>
      <c r="K202" s="2">
        <v>-26286</v>
      </c>
      <c r="L202" s="2">
        <v>4434114</v>
      </c>
      <c r="M202" s="24">
        <v>2023</v>
      </c>
      <c r="N202" s="24">
        <v>1</v>
      </c>
      <c r="O202" s="24">
        <v>3</v>
      </c>
      <c r="P202" s="24">
        <v>11</v>
      </c>
      <c r="Q202" s="24">
        <v>3</v>
      </c>
      <c r="R202" s="24">
        <v>15</v>
      </c>
      <c r="S202" s="25" t="s">
        <v>178</v>
      </c>
      <c r="T202" s="25" t="str">
        <f>IF(Agregasi[[#This Row],[Akun Terkait]]="","",IF(VLOOKUP(Agregasi[[#This Row],[Akun Terkait]],TabelCOA[],3,FALSE)=0,"",VLOOKUP(Agregasi[[#This Row],[Akun Terkait]],TabelCOA[],3,FALSE)))</f>
        <v>Pengeluaran</v>
      </c>
      <c r="U202" s="25" t="str">
        <f>IF(Agregasi[[#This Row],[Akun Terkait]]="","",IF(VLOOKUP(Agregasi[[#This Row],[Akun Terkait]],TabelCOA[],4,FALSE)=0,"",VLOOKUP(Agregasi[[#This Row],[Akun Terkait]],TabelCOA[],4,FALSE)))</f>
        <v>Pengeluaran Lainnya</v>
      </c>
      <c r="V202" s="25" t="str">
        <f>IF(Agregasi[[#This Row],[Akun Terkait]]="","",IF(VLOOKUP(Agregasi[[#This Row],[Akun Terkait]],TabelCOA[],5,FALSE)=0,"",VLOOKUP(Agregasi[[#This Row],[Akun Terkait]],TabelCOA[],5,FALSE)))</f>
        <v>Biaya Jasa Pengiriman</v>
      </c>
      <c r="W202" s="25" t="str">
        <f>IF(Agregasi[[#This Row],[Akun Terkait]]="","",IF(VLOOKUP(Agregasi[[#This Row],[Akun Terkait]],TabelCOA[],6,FALSE)=0,"",VLOOKUP(Agregasi[[#This Row],[Akun Terkait]],TabelCOA[],6,FALSE)))</f>
        <v/>
      </c>
      <c r="X202" s="25" t="str">
        <f>IF(Agregasi[[#This Row],[Akun Terkait]]="","",IF(VLOOKUP(Agregasi[[#This Row],[Akun Terkait]],TabelCOA[],7,FALSE)=0,"",VLOOKUP(Agregasi[[#This Row],[Akun Terkait]],TabelCOA[],7,FALSE)))</f>
        <v/>
      </c>
      <c r="Y202" s="25" t="str">
        <f>IF(Agregasi[[#This Row],[Akun Terkait]]="","",IF(VLOOKUP(Agregasi[[#This Row],[Akun Terkait]],TabelCOA[],8,FALSE)=0,"",VLOOKUP(Agregasi[[#This Row],[Akun Terkait]],TabelCOA[],8,FALSE)))</f>
        <v/>
      </c>
      <c r="Z202" s="18">
        <f>IF(Agregasi[[#This Row],[Akun Terkait]]="","",IF(VLOOKUP(Agregasi[[#This Row],[Akun Terkait]],TabelCOA[],10,FALSE)=0,0,VLOOKUP(Agregasi[[#This Row],[Akun Terkait]],TabelCOA[],10,FALSE)))</f>
        <v>0</v>
      </c>
    </row>
    <row r="203" spans="1:26" x14ac:dyDescent="0.4">
      <c r="A203" s="1">
        <v>45002</v>
      </c>
      <c r="B203" t="s">
        <v>223</v>
      </c>
      <c r="C203" t="s">
        <v>292</v>
      </c>
      <c r="D203" t="s">
        <v>264</v>
      </c>
      <c r="E203" t="s">
        <v>7</v>
      </c>
      <c r="F203" s="25" t="s">
        <v>26</v>
      </c>
      <c r="G203" t="s">
        <v>9</v>
      </c>
      <c r="H203" s="2">
        <v>120000</v>
      </c>
      <c r="I203" s="2"/>
      <c r="J203" s="2"/>
      <c r="K203" s="2">
        <v>120000</v>
      </c>
      <c r="L203" s="2">
        <v>3663371</v>
      </c>
      <c r="M203" s="24">
        <v>2023</v>
      </c>
      <c r="N203" s="24">
        <v>1</v>
      </c>
      <c r="O203" s="24">
        <v>3</v>
      </c>
      <c r="P203" s="24">
        <v>11</v>
      </c>
      <c r="Q203" s="24">
        <v>3</v>
      </c>
      <c r="R203" s="24">
        <v>17</v>
      </c>
      <c r="S203" s="25" t="s">
        <v>178</v>
      </c>
      <c r="T203" s="25" t="str">
        <f>IF(Agregasi[[#This Row],[Akun Terkait]]="","",IF(VLOOKUP(Agregasi[[#This Row],[Akun Terkait]],TabelCOA[],3,FALSE)=0,"",VLOOKUP(Agregasi[[#This Row],[Akun Terkait]],TabelCOA[],3,FALSE)))</f>
        <v>Pendapatan</v>
      </c>
      <c r="U203" s="25" t="str">
        <f>IF(Agregasi[[#This Row],[Akun Terkait]]="","",IF(VLOOKUP(Agregasi[[#This Row],[Akun Terkait]],TabelCOA[],4,FALSE)=0,"",VLOOKUP(Agregasi[[#This Row],[Akun Terkait]],TabelCOA[],4,FALSE)))</f>
        <v>Pendapatan Tetap</v>
      </c>
      <c r="V203" s="25" t="str">
        <f>IF(Agregasi[[#This Row],[Akun Terkait]]="","",IF(VLOOKUP(Agregasi[[#This Row],[Akun Terkait]],TabelCOA[],5,FALSE)=0,"",VLOOKUP(Agregasi[[#This Row],[Akun Terkait]],TabelCOA[],5,FALSE)))</f>
        <v>Gaji</v>
      </c>
      <c r="W203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203" s="25" t="str">
        <f>IF(Agregasi[[#This Row],[Akun Terkait]]="","",IF(VLOOKUP(Agregasi[[#This Row],[Akun Terkait]],TabelCOA[],7,FALSE)=0,"",VLOOKUP(Agregasi[[#This Row],[Akun Terkait]],TabelCOA[],7,FALSE)))</f>
        <v/>
      </c>
      <c r="Y203" s="25" t="str">
        <f>IF(Agregasi[[#This Row],[Akun Terkait]]="","",IF(VLOOKUP(Agregasi[[#This Row],[Akun Terkait]],TabelCOA[],8,FALSE)=0,"",VLOOKUP(Agregasi[[#This Row],[Akun Terkait]],TabelCOA[],8,FALSE)))</f>
        <v/>
      </c>
      <c r="Z203" s="18">
        <f>IF(Agregasi[[#This Row],[Akun Terkait]]="","",IF(VLOOKUP(Agregasi[[#This Row],[Akun Terkait]],TabelCOA[],10,FALSE)=0,0,VLOOKUP(Agregasi[[#This Row],[Akun Terkait]],TabelCOA[],10,FALSE)))</f>
        <v>0</v>
      </c>
    </row>
    <row r="204" spans="1:26" x14ac:dyDescent="0.4">
      <c r="A204" s="1">
        <v>45004</v>
      </c>
      <c r="B204" t="s">
        <v>236</v>
      </c>
      <c r="C204" t="s">
        <v>261</v>
      </c>
      <c r="D204" t="s">
        <v>7</v>
      </c>
      <c r="E204" t="s">
        <v>357</v>
      </c>
      <c r="F204" s="25" t="s">
        <v>175</v>
      </c>
      <c r="G204" t="s">
        <v>10</v>
      </c>
      <c r="H204" s="2">
        <v>250000</v>
      </c>
      <c r="I204" s="2"/>
      <c r="J204" s="2"/>
      <c r="K204" s="2">
        <v>-250000</v>
      </c>
      <c r="L204" s="2">
        <v>-250000</v>
      </c>
      <c r="M204" s="24">
        <v>2023</v>
      </c>
      <c r="N204" s="24">
        <v>1</v>
      </c>
      <c r="O204" s="24">
        <v>3</v>
      </c>
      <c r="P204" s="24">
        <v>12</v>
      </c>
      <c r="Q204" s="24">
        <v>4</v>
      </c>
      <c r="R204" s="24">
        <v>19</v>
      </c>
      <c r="S204" s="25" t="s">
        <v>178</v>
      </c>
      <c r="T204" s="25" t="str">
        <f>IF(Agregasi[[#This Row],[Akun Terkait]]="","",IF(VLOOKUP(Agregasi[[#This Row],[Akun Terkait]],TabelCOA[],3,FALSE)=0,"",VLOOKUP(Agregasi[[#This Row],[Akun Terkait]],TabelCOA[],3,FALSE)))</f>
        <v>Pengeluaran</v>
      </c>
      <c r="U20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4" s="25" t="str">
        <f>IF(Agregasi[[#This Row],[Akun Terkait]]="","",IF(VLOOKUP(Agregasi[[#This Row],[Akun Terkait]],TabelCOA[],5,FALSE)=0,"",VLOOKUP(Agregasi[[#This Row],[Akun Terkait]],TabelCOA[],5,FALSE)))</f>
        <v>Properti</v>
      </c>
      <c r="W204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04" s="25" t="str">
        <f>IF(Agregasi[[#This Row],[Akun Terkait]]="","",IF(VLOOKUP(Agregasi[[#This Row],[Akun Terkait]],TabelCOA[],7,FALSE)=0,"",VLOOKUP(Agregasi[[#This Row],[Akun Terkait]],TabelCOA[],7,FALSE)))</f>
        <v>Biaya Telekomunikasi</v>
      </c>
      <c r="Y204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204" s="18">
        <f>IF(Agregasi[[#This Row],[Akun Terkait]]="","",IF(VLOOKUP(Agregasi[[#This Row],[Akun Terkait]],TabelCOA[],10,FALSE)=0,0,VLOOKUP(Agregasi[[#This Row],[Akun Terkait]],TabelCOA[],10,FALSE)))</f>
        <v>-250000</v>
      </c>
    </row>
    <row r="205" spans="1:26" x14ac:dyDescent="0.4">
      <c r="A205" s="1">
        <v>45005</v>
      </c>
      <c r="B205" t="s">
        <v>223</v>
      </c>
      <c r="C205" t="s">
        <v>336</v>
      </c>
      <c r="D205" t="s">
        <v>7</v>
      </c>
      <c r="E205" t="s">
        <v>328</v>
      </c>
      <c r="F205" s="25" t="s">
        <v>57</v>
      </c>
      <c r="G205" t="s">
        <v>10</v>
      </c>
      <c r="H205" s="2">
        <v>200000</v>
      </c>
      <c r="I205" s="2"/>
      <c r="J205" s="2"/>
      <c r="K205" s="2">
        <v>-200000</v>
      </c>
      <c r="L205" s="2">
        <v>3278371</v>
      </c>
      <c r="M205" s="24">
        <v>2023</v>
      </c>
      <c r="N205" s="24">
        <v>1</v>
      </c>
      <c r="O205" s="24">
        <v>3</v>
      </c>
      <c r="P205" s="24">
        <v>12</v>
      </c>
      <c r="Q205" s="24">
        <v>4</v>
      </c>
      <c r="R205" s="24">
        <v>20</v>
      </c>
      <c r="S205" s="25" t="s">
        <v>178</v>
      </c>
      <c r="T205" s="25" t="str">
        <f>IF(Agregasi[[#This Row],[Akun Terkait]]="","",IF(VLOOKUP(Agregasi[[#This Row],[Akun Terkait]],TabelCOA[],3,FALSE)=0,"",VLOOKUP(Agregasi[[#This Row],[Akun Terkait]],TabelCOA[],3,FALSE)))</f>
        <v>Pengeluaran</v>
      </c>
      <c r="U205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5" s="25" t="str">
        <f>IF(Agregasi[[#This Row],[Akun Terkait]]="","",IF(VLOOKUP(Agregasi[[#This Row],[Akun Terkait]],TabelCOA[],5,FALSE)=0,"",VLOOKUP(Agregasi[[#This Row],[Akun Terkait]],TabelCOA[],5,FALSE)))</f>
        <v>Properti</v>
      </c>
      <c r="W205" s="25" t="str">
        <f>IF(Agregasi[[#This Row],[Akun Terkait]]="","",IF(VLOOKUP(Agregasi[[#This Row],[Akun Terkait]],TabelCOA[],6,FALSE)=0,"",VLOOKUP(Agregasi[[#This Row],[Akun Terkait]],TabelCOA[],6,FALSE)))</f>
        <v>Rumah</v>
      </c>
      <c r="X205" s="25" t="str">
        <f>IF(Agregasi[[#This Row],[Akun Terkait]]="","",IF(VLOOKUP(Agregasi[[#This Row],[Akun Terkait]],TabelCOA[],7,FALSE)=0,"",VLOOKUP(Agregasi[[#This Row],[Akun Terkait]],TabelCOA[],7,FALSE)))</f>
        <v>Biaya Tukang</v>
      </c>
      <c r="Y205" s="25" t="str">
        <f>IF(Agregasi[[#This Row],[Akun Terkait]]="","",IF(VLOOKUP(Agregasi[[#This Row],[Akun Terkait]],TabelCOA[],8,FALSE)=0,"",VLOOKUP(Agregasi[[#This Row],[Akun Terkait]],TabelCOA[],8,FALSE)))</f>
        <v/>
      </c>
      <c r="Z205" s="18">
        <f>IF(Agregasi[[#This Row],[Akun Terkait]]="","",IF(VLOOKUP(Agregasi[[#This Row],[Akun Terkait]],TabelCOA[],10,FALSE)=0,0,VLOOKUP(Agregasi[[#This Row],[Akun Terkait]],TabelCOA[],10,FALSE)))</f>
        <v>0</v>
      </c>
    </row>
    <row r="206" spans="1:26" x14ac:dyDescent="0.4">
      <c r="A206" s="1">
        <v>45005</v>
      </c>
      <c r="B206" t="s">
        <v>223</v>
      </c>
      <c r="C206" t="s">
        <v>334</v>
      </c>
      <c r="D206" t="s">
        <v>7</v>
      </c>
      <c r="E206" t="s">
        <v>335</v>
      </c>
      <c r="F206" s="25" t="s">
        <v>120</v>
      </c>
      <c r="G206" t="s">
        <v>10</v>
      </c>
      <c r="H206" s="2">
        <v>185000</v>
      </c>
      <c r="I206" s="2"/>
      <c r="J206" s="2"/>
      <c r="K206" s="2">
        <v>-185000</v>
      </c>
      <c r="L206" s="2">
        <v>3478371</v>
      </c>
      <c r="M206" s="24">
        <v>2023</v>
      </c>
      <c r="N206" s="24">
        <v>1</v>
      </c>
      <c r="O206" s="24">
        <v>3</v>
      </c>
      <c r="P206" s="24">
        <v>12</v>
      </c>
      <c r="Q206" s="24">
        <v>4</v>
      </c>
      <c r="R206" s="24">
        <v>20</v>
      </c>
      <c r="S206" s="25" t="s">
        <v>178</v>
      </c>
      <c r="T206" s="25" t="str">
        <f>IF(Agregasi[[#This Row],[Akun Terkait]]="","",IF(VLOOKUP(Agregasi[[#This Row],[Akun Terkait]],TabelCOA[],3,FALSE)=0,"",VLOOKUP(Agregasi[[#This Row],[Akun Terkait]],TabelCOA[],3,FALSE)))</f>
        <v>Pengeluaran</v>
      </c>
      <c r="U20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6" s="25" t="str">
        <f>IF(Agregasi[[#This Row],[Akun Terkait]]="","",IF(VLOOKUP(Agregasi[[#This Row],[Akun Terkait]],TabelCOA[],5,FALSE)=0,"",VLOOKUP(Agregasi[[#This Row],[Akun Terkait]],TabelCOA[],5,FALSE)))</f>
        <v>Properti</v>
      </c>
      <c r="W206" s="25" t="str">
        <f>IF(Agregasi[[#This Row],[Akun Terkait]]="","",IF(VLOOKUP(Agregasi[[#This Row],[Akun Terkait]],TabelCOA[],6,FALSE)=0,"",VLOOKUP(Agregasi[[#This Row],[Akun Terkait]],TabelCOA[],6,FALSE)))</f>
        <v>Rumah</v>
      </c>
      <c r="X206" s="25" t="str">
        <f>IF(Agregasi[[#This Row],[Akun Terkait]]="","",IF(VLOOKUP(Agregasi[[#This Row],[Akun Terkait]],TabelCOA[],7,FALSE)=0,"",VLOOKUP(Agregasi[[#This Row],[Akun Terkait]],TabelCOA[],7,FALSE)))</f>
        <v>Beli Material</v>
      </c>
      <c r="Y206" s="25" t="str">
        <f>IF(Agregasi[[#This Row],[Akun Terkait]]="","",IF(VLOOKUP(Agregasi[[#This Row],[Akun Terkait]],TabelCOA[],8,FALSE)=0,"",VLOOKUP(Agregasi[[#This Row],[Akun Terkait]],TabelCOA[],8,FALSE)))</f>
        <v/>
      </c>
      <c r="Z206" s="18">
        <f>IF(Agregasi[[#This Row],[Akun Terkait]]="","",IF(VLOOKUP(Agregasi[[#This Row],[Akun Terkait]],TabelCOA[],10,FALSE)=0,0,VLOOKUP(Agregasi[[#This Row],[Akun Terkait]],TabelCOA[],10,FALSE)))</f>
        <v>0</v>
      </c>
    </row>
    <row r="207" spans="1:26" x14ac:dyDescent="0.4">
      <c r="A207" s="1">
        <v>45008</v>
      </c>
      <c r="B207" t="s">
        <v>223</v>
      </c>
      <c r="C207" t="s">
        <v>337</v>
      </c>
      <c r="D207" t="s">
        <v>7</v>
      </c>
      <c r="E207" t="s">
        <v>335</v>
      </c>
      <c r="F207" s="25" t="s">
        <v>120</v>
      </c>
      <c r="G207" t="s">
        <v>10</v>
      </c>
      <c r="H207" s="2">
        <v>110000</v>
      </c>
      <c r="I207" s="2"/>
      <c r="J207" s="2"/>
      <c r="K207" s="2">
        <v>-110000</v>
      </c>
      <c r="L207" s="2">
        <v>3168371</v>
      </c>
      <c r="M207" s="24">
        <v>2023</v>
      </c>
      <c r="N207" s="24">
        <v>1</v>
      </c>
      <c r="O207" s="24">
        <v>3</v>
      </c>
      <c r="P207" s="24">
        <v>12</v>
      </c>
      <c r="Q207" s="24">
        <v>4</v>
      </c>
      <c r="R207" s="24">
        <v>23</v>
      </c>
      <c r="S207" s="25" t="s">
        <v>178</v>
      </c>
      <c r="T207" s="25" t="str">
        <f>IF(Agregasi[[#This Row],[Akun Terkait]]="","",IF(VLOOKUP(Agregasi[[#This Row],[Akun Terkait]],TabelCOA[],3,FALSE)=0,"",VLOOKUP(Agregasi[[#This Row],[Akun Terkait]],TabelCOA[],3,FALSE)))</f>
        <v>Pengeluaran</v>
      </c>
      <c r="U207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07" s="25" t="str">
        <f>IF(Agregasi[[#This Row],[Akun Terkait]]="","",IF(VLOOKUP(Agregasi[[#This Row],[Akun Terkait]],TabelCOA[],5,FALSE)=0,"",VLOOKUP(Agregasi[[#This Row],[Akun Terkait]],TabelCOA[],5,FALSE)))</f>
        <v>Properti</v>
      </c>
      <c r="W207" s="25" t="str">
        <f>IF(Agregasi[[#This Row],[Akun Terkait]]="","",IF(VLOOKUP(Agregasi[[#This Row],[Akun Terkait]],TabelCOA[],6,FALSE)=0,"",VLOOKUP(Agregasi[[#This Row],[Akun Terkait]],TabelCOA[],6,FALSE)))</f>
        <v>Rumah</v>
      </c>
      <c r="X207" s="25" t="str">
        <f>IF(Agregasi[[#This Row],[Akun Terkait]]="","",IF(VLOOKUP(Agregasi[[#This Row],[Akun Terkait]],TabelCOA[],7,FALSE)=0,"",VLOOKUP(Agregasi[[#This Row],[Akun Terkait]],TabelCOA[],7,FALSE)))</f>
        <v>Beli Material</v>
      </c>
      <c r="Y207" s="25" t="str">
        <f>IF(Agregasi[[#This Row],[Akun Terkait]]="","",IF(VLOOKUP(Agregasi[[#This Row],[Akun Terkait]],TabelCOA[],8,FALSE)=0,"",VLOOKUP(Agregasi[[#This Row],[Akun Terkait]],TabelCOA[],8,FALSE)))</f>
        <v/>
      </c>
      <c r="Z207" s="18">
        <f>IF(Agregasi[[#This Row],[Akun Terkait]]="","",IF(VLOOKUP(Agregasi[[#This Row],[Akun Terkait]],TabelCOA[],10,FALSE)=0,0,VLOOKUP(Agregasi[[#This Row],[Akun Terkait]],TabelCOA[],10,FALSE)))</f>
        <v>0</v>
      </c>
    </row>
    <row r="208" spans="1:26" x14ac:dyDescent="0.4">
      <c r="A208" s="1">
        <v>45009</v>
      </c>
      <c r="B208" t="s">
        <v>223</v>
      </c>
      <c r="C208" t="s">
        <v>270</v>
      </c>
      <c r="D208" t="s">
        <v>7</v>
      </c>
      <c r="E208" t="s">
        <v>7</v>
      </c>
      <c r="F208" s="25" t="s">
        <v>224</v>
      </c>
      <c r="G208" t="s">
        <v>10</v>
      </c>
      <c r="H208" s="2">
        <v>500000</v>
      </c>
      <c r="I208" s="2"/>
      <c r="J208" s="2"/>
      <c r="K208" s="2">
        <v>-500000</v>
      </c>
      <c r="L208" s="2">
        <v>7668371</v>
      </c>
      <c r="M208" s="24">
        <v>2023</v>
      </c>
      <c r="N208" s="24">
        <v>1</v>
      </c>
      <c r="O208" s="24">
        <v>3</v>
      </c>
      <c r="P208" s="24">
        <v>12</v>
      </c>
      <c r="Q208" s="24">
        <v>4</v>
      </c>
      <c r="R208" s="24">
        <v>24</v>
      </c>
      <c r="S208" s="25" t="s">
        <v>178</v>
      </c>
      <c r="T208" s="25" t="str">
        <f>IF(Agregasi[[#This Row],[Akun Terkait]]="","",IF(VLOOKUP(Agregasi[[#This Row],[Akun Terkait]],TabelCOA[],3,FALSE)=0,"",VLOOKUP(Agregasi[[#This Row],[Akun Terkait]],TabelCOA[],3,FALSE)))</f>
        <v>Aset</v>
      </c>
      <c r="U208" s="25" t="str">
        <f>IF(Agregasi[[#This Row],[Akun Terkait]]="","",IF(VLOOKUP(Agregasi[[#This Row],[Akun Terkait]],TabelCOA[],4,FALSE)=0,"",VLOOKUP(Agregasi[[#This Row],[Akun Terkait]],TabelCOA[],4,FALSE)))</f>
        <v>Aset Lancar</v>
      </c>
      <c r="V208" s="25" t="str">
        <f>IF(Agregasi[[#This Row],[Akun Terkait]]="","",IF(VLOOKUP(Agregasi[[#This Row],[Akun Terkait]],TabelCOA[],5,FALSE)=0,"",VLOOKUP(Agregasi[[#This Row],[Akun Terkait]],TabelCOA[],5,FALSE)))</f>
        <v>Kas</v>
      </c>
      <c r="W208" s="25" t="str">
        <f>IF(Agregasi[[#This Row],[Akun Terkait]]="","",IF(VLOOKUP(Agregasi[[#This Row],[Akun Terkait]],TabelCOA[],6,FALSE)=0,"",VLOOKUP(Agregasi[[#This Row],[Akun Terkait]],TabelCOA[],6,FALSE)))</f>
        <v>Bank</v>
      </c>
      <c r="X208" s="25" t="str">
        <f>IF(Agregasi[[#This Row],[Akun Terkait]]="","",IF(VLOOKUP(Agregasi[[#This Row],[Akun Terkait]],TabelCOA[],7,FALSE)=0,"",VLOOKUP(Agregasi[[#This Row],[Akun Terkait]],TabelCOA[],7,FALSE)))</f>
        <v>Tabungan</v>
      </c>
      <c r="Y208" s="25" t="str">
        <f>IF(Agregasi[[#This Row],[Akun Terkait]]="","",IF(VLOOKUP(Agregasi[[#This Row],[Akun Terkait]],TabelCOA[],8,FALSE)=0,"",VLOOKUP(Agregasi[[#This Row],[Akun Terkait]],TabelCOA[],8,FALSE)))</f>
        <v>Tabungan Bank-0002</v>
      </c>
      <c r="Z208" s="18">
        <f>IF(Agregasi[[#This Row],[Akun Terkait]]="","",IF(VLOOKUP(Agregasi[[#This Row],[Akun Terkait]],TabelCOA[],10,FALSE)=0,0,VLOOKUP(Agregasi[[#This Row],[Akun Terkait]],TabelCOA[],10,FALSE)))</f>
        <v>0</v>
      </c>
    </row>
    <row r="209" spans="1:26" x14ac:dyDescent="0.4">
      <c r="A209" s="1">
        <v>45009</v>
      </c>
      <c r="B209" t="s">
        <v>224</v>
      </c>
      <c r="C209" t="s">
        <v>270</v>
      </c>
      <c r="D209" t="s">
        <v>7</v>
      </c>
      <c r="E209" t="s">
        <v>7</v>
      </c>
      <c r="F209" s="25" t="s">
        <v>223</v>
      </c>
      <c r="G209" t="s">
        <v>9</v>
      </c>
      <c r="H209" s="2">
        <v>500000</v>
      </c>
      <c r="I209" s="2"/>
      <c r="J209" s="2"/>
      <c r="K209" s="2">
        <v>500000</v>
      </c>
      <c r="L209" s="2">
        <v>2690000</v>
      </c>
      <c r="M209" s="24">
        <v>2023</v>
      </c>
      <c r="N209" s="24">
        <v>1</v>
      </c>
      <c r="O209" s="24">
        <v>3</v>
      </c>
      <c r="P209" s="24">
        <v>12</v>
      </c>
      <c r="Q209" s="24">
        <v>4</v>
      </c>
      <c r="R209" s="24">
        <v>24</v>
      </c>
      <c r="S209" s="25" t="s">
        <v>178</v>
      </c>
      <c r="T209" s="25" t="str">
        <f>IF(Agregasi[[#This Row],[Akun Terkait]]="","",IF(VLOOKUP(Agregasi[[#This Row],[Akun Terkait]],TabelCOA[],3,FALSE)=0,"",VLOOKUP(Agregasi[[#This Row],[Akun Terkait]],TabelCOA[],3,FALSE)))</f>
        <v>Aset</v>
      </c>
      <c r="U209" s="25" t="str">
        <f>IF(Agregasi[[#This Row],[Akun Terkait]]="","",IF(VLOOKUP(Agregasi[[#This Row],[Akun Terkait]],TabelCOA[],4,FALSE)=0,"",VLOOKUP(Agregasi[[#This Row],[Akun Terkait]],TabelCOA[],4,FALSE)))</f>
        <v>Aset Lancar</v>
      </c>
      <c r="V209" s="25" t="str">
        <f>IF(Agregasi[[#This Row],[Akun Terkait]]="","",IF(VLOOKUP(Agregasi[[#This Row],[Akun Terkait]],TabelCOA[],5,FALSE)=0,"",VLOOKUP(Agregasi[[#This Row],[Akun Terkait]],TabelCOA[],5,FALSE)))</f>
        <v>Kas</v>
      </c>
      <c r="W209" s="25" t="str">
        <f>IF(Agregasi[[#This Row],[Akun Terkait]]="","",IF(VLOOKUP(Agregasi[[#This Row],[Akun Terkait]],TabelCOA[],6,FALSE)=0,"",VLOOKUP(Agregasi[[#This Row],[Akun Terkait]],TabelCOA[],6,FALSE)))</f>
        <v>Bank</v>
      </c>
      <c r="X209" s="25" t="str">
        <f>IF(Agregasi[[#This Row],[Akun Terkait]]="","",IF(VLOOKUP(Agregasi[[#This Row],[Akun Terkait]],TabelCOA[],7,FALSE)=0,"",VLOOKUP(Agregasi[[#This Row],[Akun Terkait]],TabelCOA[],7,FALSE)))</f>
        <v>Tabungan</v>
      </c>
      <c r="Y209" s="25" t="str">
        <f>IF(Agregasi[[#This Row],[Akun Terkait]]="","",IF(VLOOKUP(Agregasi[[#This Row],[Akun Terkait]],TabelCOA[],8,FALSE)=0,"",VLOOKUP(Agregasi[[#This Row],[Akun Terkait]],TabelCOA[],8,FALSE)))</f>
        <v>Tabungan Bank-0001</v>
      </c>
      <c r="Z209" s="18">
        <f>IF(Agregasi[[#This Row],[Akun Terkait]]="","",IF(VLOOKUP(Agregasi[[#This Row],[Akun Terkait]],TabelCOA[],10,FALSE)=0,0,VLOOKUP(Agregasi[[#This Row],[Akun Terkait]],TabelCOA[],10,FALSE)))</f>
        <v>0</v>
      </c>
    </row>
    <row r="210" spans="1:26" x14ac:dyDescent="0.4">
      <c r="A210" s="1">
        <v>45009</v>
      </c>
      <c r="B210" t="s">
        <v>223</v>
      </c>
      <c r="C210" t="s">
        <v>338</v>
      </c>
      <c r="D210" t="s">
        <v>264</v>
      </c>
      <c r="E210" t="s">
        <v>7</v>
      </c>
      <c r="F210" s="25" t="s">
        <v>19</v>
      </c>
      <c r="G210" t="s">
        <v>9</v>
      </c>
      <c r="H210" s="2">
        <v>5000000</v>
      </c>
      <c r="I210" s="2"/>
      <c r="J210" s="2"/>
      <c r="K210" s="2">
        <v>5000000</v>
      </c>
      <c r="L210" s="2">
        <v>8168371</v>
      </c>
      <c r="M210" s="24">
        <v>2023</v>
      </c>
      <c r="N210" s="24">
        <v>1</v>
      </c>
      <c r="O210" s="24">
        <v>3</v>
      </c>
      <c r="P210" s="24">
        <v>12</v>
      </c>
      <c r="Q210" s="24">
        <v>4</v>
      </c>
      <c r="R210" s="24">
        <v>24</v>
      </c>
      <c r="S210" s="25" t="s">
        <v>178</v>
      </c>
      <c r="T210" s="25" t="str">
        <f>IF(Agregasi[[#This Row],[Akun Terkait]]="","",IF(VLOOKUP(Agregasi[[#This Row],[Akun Terkait]],TabelCOA[],3,FALSE)=0,"",VLOOKUP(Agregasi[[#This Row],[Akun Terkait]],TabelCOA[],3,FALSE)))</f>
        <v>Pendapatan</v>
      </c>
      <c r="U210" s="25" t="str">
        <f>IF(Agregasi[[#This Row],[Akun Terkait]]="","",IF(VLOOKUP(Agregasi[[#This Row],[Akun Terkait]],TabelCOA[],4,FALSE)=0,"",VLOOKUP(Agregasi[[#This Row],[Akun Terkait]],TabelCOA[],4,FALSE)))</f>
        <v>Pendapatan Tetap</v>
      </c>
      <c r="V210" s="25" t="str">
        <f>IF(Agregasi[[#This Row],[Akun Terkait]]="","",IF(VLOOKUP(Agregasi[[#This Row],[Akun Terkait]],TabelCOA[],5,FALSE)=0,"",VLOOKUP(Agregasi[[#This Row],[Akun Terkait]],TabelCOA[],5,FALSE)))</f>
        <v>Gaji</v>
      </c>
      <c r="W210" s="25" t="str">
        <f>IF(Agregasi[[#This Row],[Akun Terkait]]="","",IF(VLOOKUP(Agregasi[[#This Row],[Akun Terkait]],TabelCOA[],6,FALSE)=0,"",VLOOKUP(Agregasi[[#This Row],[Akun Terkait]],TabelCOA[],6,FALSE)))</f>
        <v>Gaji Bulanan</v>
      </c>
      <c r="X210" s="25" t="str">
        <f>IF(Agregasi[[#This Row],[Akun Terkait]]="","",IF(VLOOKUP(Agregasi[[#This Row],[Akun Terkait]],TabelCOA[],7,FALSE)=0,"",VLOOKUP(Agregasi[[#This Row],[Akun Terkait]],TabelCOA[],7,FALSE)))</f>
        <v/>
      </c>
      <c r="Y210" s="25" t="str">
        <f>IF(Agregasi[[#This Row],[Akun Terkait]]="","",IF(VLOOKUP(Agregasi[[#This Row],[Akun Terkait]],TabelCOA[],8,FALSE)=0,"",VLOOKUP(Agregasi[[#This Row],[Akun Terkait]],TabelCOA[],8,FALSE)))</f>
        <v/>
      </c>
      <c r="Z210" s="18">
        <f>IF(Agregasi[[#This Row],[Akun Terkait]]="","",IF(VLOOKUP(Agregasi[[#This Row],[Akun Terkait]],TabelCOA[],10,FALSE)=0,0,VLOOKUP(Agregasi[[#This Row],[Akun Terkait]],TabelCOA[],10,FALSE)))</f>
        <v>0</v>
      </c>
    </row>
    <row r="211" spans="1:26" x14ac:dyDescent="0.4">
      <c r="A211" s="1">
        <v>45010</v>
      </c>
      <c r="B211" t="s">
        <v>225</v>
      </c>
      <c r="C211" t="s">
        <v>300</v>
      </c>
      <c r="D211" t="s">
        <v>7</v>
      </c>
      <c r="E211" t="s">
        <v>7</v>
      </c>
      <c r="F211" s="25" t="s">
        <v>223</v>
      </c>
      <c r="G211" t="s">
        <v>9</v>
      </c>
      <c r="H211" s="2">
        <v>400000</v>
      </c>
      <c r="I211" s="2" t="s">
        <v>321</v>
      </c>
      <c r="J211" s="2"/>
      <c r="K211" s="2">
        <v>400000</v>
      </c>
      <c r="L211" s="2">
        <v>3090000</v>
      </c>
      <c r="M211" s="24">
        <v>2023</v>
      </c>
      <c r="N211" s="24">
        <v>1</v>
      </c>
      <c r="O211" s="24">
        <v>3</v>
      </c>
      <c r="P211" s="24">
        <v>12</v>
      </c>
      <c r="Q211" s="24">
        <v>4</v>
      </c>
      <c r="R211" s="24">
        <v>25</v>
      </c>
      <c r="S211" s="25" t="s">
        <v>178</v>
      </c>
      <c r="T211" s="25" t="str">
        <f>IF(Agregasi[[#This Row],[Akun Terkait]]="","",IF(VLOOKUP(Agregasi[[#This Row],[Akun Terkait]],TabelCOA[],3,FALSE)=0,"",VLOOKUP(Agregasi[[#This Row],[Akun Terkait]],TabelCOA[],3,FALSE)))</f>
        <v>Aset</v>
      </c>
      <c r="U211" s="25" t="str">
        <f>IF(Agregasi[[#This Row],[Akun Terkait]]="","",IF(VLOOKUP(Agregasi[[#This Row],[Akun Terkait]],TabelCOA[],4,FALSE)=0,"",VLOOKUP(Agregasi[[#This Row],[Akun Terkait]],TabelCOA[],4,FALSE)))</f>
        <v>Aset Lancar</v>
      </c>
      <c r="V211" s="25" t="str">
        <f>IF(Agregasi[[#This Row],[Akun Terkait]]="","",IF(VLOOKUP(Agregasi[[#This Row],[Akun Terkait]],TabelCOA[],5,FALSE)=0,"",VLOOKUP(Agregasi[[#This Row],[Akun Terkait]],TabelCOA[],5,FALSE)))</f>
        <v>Kas</v>
      </c>
      <c r="W211" s="25" t="str">
        <f>IF(Agregasi[[#This Row],[Akun Terkait]]="","",IF(VLOOKUP(Agregasi[[#This Row],[Akun Terkait]],TabelCOA[],6,FALSE)=0,"",VLOOKUP(Agregasi[[#This Row],[Akun Terkait]],TabelCOA[],6,FALSE)))</f>
        <v>Bank</v>
      </c>
      <c r="X211" s="25" t="str">
        <f>IF(Agregasi[[#This Row],[Akun Terkait]]="","",IF(VLOOKUP(Agregasi[[#This Row],[Akun Terkait]],TabelCOA[],7,FALSE)=0,"",VLOOKUP(Agregasi[[#This Row],[Akun Terkait]],TabelCOA[],7,FALSE)))</f>
        <v>Tabungan</v>
      </c>
      <c r="Y211" s="25" t="str">
        <f>IF(Agregasi[[#This Row],[Akun Terkait]]="","",IF(VLOOKUP(Agregasi[[#This Row],[Akun Terkait]],TabelCOA[],8,FALSE)=0,"",VLOOKUP(Agregasi[[#This Row],[Akun Terkait]],TabelCOA[],8,FALSE)))</f>
        <v>Tabungan Bank-0001</v>
      </c>
      <c r="Z211" s="18">
        <f>IF(Agregasi[[#This Row],[Akun Terkait]]="","",IF(VLOOKUP(Agregasi[[#This Row],[Akun Terkait]],TabelCOA[],10,FALSE)=0,0,VLOOKUP(Agregasi[[#This Row],[Akun Terkait]],TabelCOA[],10,FALSE)))</f>
        <v>0</v>
      </c>
    </row>
    <row r="212" spans="1:26" x14ac:dyDescent="0.4">
      <c r="A212" s="1">
        <v>45010</v>
      </c>
      <c r="B212" t="s">
        <v>223</v>
      </c>
      <c r="C212" t="s">
        <v>300</v>
      </c>
      <c r="D212" t="s">
        <v>7</v>
      </c>
      <c r="E212" t="s">
        <v>7</v>
      </c>
      <c r="F212" s="25" t="s">
        <v>225</v>
      </c>
      <c r="G212" t="s">
        <v>10</v>
      </c>
      <c r="H212" s="2">
        <v>400000</v>
      </c>
      <c r="I212" s="2"/>
      <c r="J212" s="2"/>
      <c r="K212" s="2">
        <v>-400000</v>
      </c>
      <c r="L212" s="2">
        <v>6188371</v>
      </c>
      <c r="M212" s="24">
        <v>2023</v>
      </c>
      <c r="N212" s="24">
        <v>1</v>
      </c>
      <c r="O212" s="24">
        <v>3</v>
      </c>
      <c r="P212" s="24">
        <v>12</v>
      </c>
      <c r="Q212" s="24">
        <v>4</v>
      </c>
      <c r="R212" s="24">
        <v>25</v>
      </c>
      <c r="S212" s="25" t="s">
        <v>178</v>
      </c>
      <c r="T212" s="25" t="str">
        <f>IF(Agregasi[[#This Row],[Akun Terkait]]="","",IF(VLOOKUP(Agregasi[[#This Row],[Akun Terkait]],TabelCOA[],3,FALSE)=0,"",VLOOKUP(Agregasi[[#This Row],[Akun Terkait]],TabelCOA[],3,FALSE)))</f>
        <v>Aset</v>
      </c>
      <c r="U212" s="25" t="str">
        <f>IF(Agregasi[[#This Row],[Akun Terkait]]="","",IF(VLOOKUP(Agregasi[[#This Row],[Akun Terkait]],TabelCOA[],4,FALSE)=0,"",VLOOKUP(Agregasi[[#This Row],[Akun Terkait]],TabelCOA[],4,FALSE)))</f>
        <v>Aset Lancar</v>
      </c>
      <c r="V212" s="25" t="str">
        <f>IF(Agregasi[[#This Row],[Akun Terkait]]="","",IF(VLOOKUP(Agregasi[[#This Row],[Akun Terkait]],TabelCOA[],5,FALSE)=0,"",VLOOKUP(Agregasi[[#This Row],[Akun Terkait]],TabelCOA[],5,FALSE)))</f>
        <v>Kas</v>
      </c>
      <c r="W212" s="25" t="str">
        <f>IF(Agregasi[[#This Row],[Akun Terkait]]="","",IF(VLOOKUP(Agregasi[[#This Row],[Akun Terkait]],TabelCOA[],6,FALSE)=0,"",VLOOKUP(Agregasi[[#This Row],[Akun Terkait]],TabelCOA[],6,FALSE)))</f>
        <v>Bank</v>
      </c>
      <c r="X212" s="25" t="str">
        <f>IF(Agregasi[[#This Row],[Akun Terkait]]="","",IF(VLOOKUP(Agregasi[[#This Row],[Akun Terkait]],TabelCOA[],7,FALSE)=0,"",VLOOKUP(Agregasi[[#This Row],[Akun Terkait]],TabelCOA[],7,FALSE)))</f>
        <v>Tabungan</v>
      </c>
      <c r="Y212" s="25" t="str">
        <f>IF(Agregasi[[#This Row],[Akun Terkait]]="","",IF(VLOOKUP(Agregasi[[#This Row],[Akun Terkait]],TabelCOA[],8,FALSE)=0,"",VLOOKUP(Agregasi[[#This Row],[Akun Terkait]],TabelCOA[],8,FALSE)))</f>
        <v>Tabungan Bank-0003</v>
      </c>
      <c r="Z212" s="18">
        <f>IF(Agregasi[[#This Row],[Akun Terkait]]="","",IF(VLOOKUP(Agregasi[[#This Row],[Akun Terkait]],TabelCOA[],10,FALSE)=0,0,VLOOKUP(Agregasi[[#This Row],[Akun Terkait]],TabelCOA[],10,FALSE)))</f>
        <v>0</v>
      </c>
    </row>
    <row r="213" spans="1:26" x14ac:dyDescent="0.4">
      <c r="A213" s="1">
        <v>45010</v>
      </c>
      <c r="B213" t="s">
        <v>223</v>
      </c>
      <c r="C213" t="s">
        <v>277</v>
      </c>
      <c r="D213" t="s">
        <v>7</v>
      </c>
      <c r="E213" t="s">
        <v>367</v>
      </c>
      <c r="F213" s="25" t="s">
        <v>65</v>
      </c>
      <c r="G213" t="s">
        <v>10</v>
      </c>
      <c r="H213" s="2">
        <v>1000</v>
      </c>
      <c r="I213" s="2"/>
      <c r="J213" s="2"/>
      <c r="K213" s="2">
        <v>-1000</v>
      </c>
      <c r="L213" s="2">
        <v>6187371</v>
      </c>
      <c r="M213" s="24">
        <v>2023</v>
      </c>
      <c r="N213" s="24">
        <v>1</v>
      </c>
      <c r="O213" s="24">
        <v>3</v>
      </c>
      <c r="P213" s="24">
        <v>12</v>
      </c>
      <c r="Q213" s="24">
        <v>4</v>
      </c>
      <c r="R213" s="24">
        <v>25</v>
      </c>
      <c r="S213" s="25" t="s">
        <v>178</v>
      </c>
      <c r="T213" s="25" t="str">
        <f>IF(Agregasi[[#This Row],[Akun Terkait]]="","",IF(VLOOKUP(Agregasi[[#This Row],[Akun Terkait]],TabelCOA[],3,FALSE)=0,"",VLOOKUP(Agregasi[[#This Row],[Akun Terkait]],TabelCOA[],3,FALSE)))</f>
        <v>Pengeluaran</v>
      </c>
      <c r="U213" s="25" t="str">
        <f>IF(Agregasi[[#This Row],[Akun Terkait]]="","",IF(VLOOKUP(Agregasi[[#This Row],[Akun Terkait]],TabelCOA[],4,FALSE)=0,"",VLOOKUP(Agregasi[[#This Row],[Akun Terkait]],TabelCOA[],4,FALSE)))</f>
        <v>Bank dan Finansial</v>
      </c>
      <c r="V213" s="25" t="str">
        <f>IF(Agregasi[[#This Row],[Akun Terkait]]="","",IF(VLOOKUP(Agregasi[[#This Row],[Akun Terkait]],TabelCOA[],5,FALSE)=0,"",VLOOKUP(Agregasi[[#This Row],[Akun Terkait]],TabelCOA[],5,FALSE)))</f>
        <v>Biaya Bank</v>
      </c>
      <c r="W213" s="25" t="str">
        <f>IF(Agregasi[[#This Row],[Akun Terkait]]="","",IF(VLOOKUP(Agregasi[[#This Row],[Akun Terkait]],TabelCOA[],6,FALSE)=0,"",VLOOKUP(Agregasi[[#This Row],[Akun Terkait]],TabelCOA[],6,FALSE)))</f>
        <v/>
      </c>
      <c r="X213" s="25" t="str">
        <f>IF(Agregasi[[#This Row],[Akun Terkait]]="","",IF(VLOOKUP(Agregasi[[#This Row],[Akun Terkait]],TabelCOA[],7,FALSE)=0,"",VLOOKUP(Agregasi[[#This Row],[Akun Terkait]],TabelCOA[],7,FALSE)))</f>
        <v/>
      </c>
      <c r="Y213" s="25" t="str">
        <f>IF(Agregasi[[#This Row],[Akun Terkait]]="","",IF(VLOOKUP(Agregasi[[#This Row],[Akun Terkait]],TabelCOA[],8,FALSE)=0,"",VLOOKUP(Agregasi[[#This Row],[Akun Terkait]],TabelCOA[],8,FALSE)))</f>
        <v/>
      </c>
      <c r="Z213" s="18">
        <f>IF(Agregasi[[#This Row],[Akun Terkait]]="","",IF(VLOOKUP(Agregasi[[#This Row],[Akun Terkait]],TabelCOA[],10,FALSE)=0,0,VLOOKUP(Agregasi[[#This Row],[Akun Terkait]],TabelCOA[],10,FALSE)))</f>
        <v>-30000</v>
      </c>
    </row>
    <row r="214" spans="1:26" x14ac:dyDescent="0.4">
      <c r="A214" s="1">
        <v>45010</v>
      </c>
      <c r="B214" t="s">
        <v>223</v>
      </c>
      <c r="C214" t="s">
        <v>305</v>
      </c>
      <c r="D214" t="s">
        <v>7</v>
      </c>
      <c r="E214" t="s">
        <v>306</v>
      </c>
      <c r="F214" s="25" t="s">
        <v>268</v>
      </c>
      <c r="G214" t="s">
        <v>10</v>
      </c>
      <c r="H214" s="2">
        <v>1000000</v>
      </c>
      <c r="I214" s="2"/>
      <c r="J214" s="2"/>
      <c r="K214" s="2">
        <v>-1000000</v>
      </c>
      <c r="L214" s="2">
        <v>6668371</v>
      </c>
      <c r="M214" s="24">
        <v>2023</v>
      </c>
      <c r="N214" s="24">
        <v>1</v>
      </c>
      <c r="O214" s="24">
        <v>3</v>
      </c>
      <c r="P214" s="24">
        <v>12</v>
      </c>
      <c r="Q214" s="24">
        <v>4</v>
      </c>
      <c r="R214" s="24">
        <v>25</v>
      </c>
      <c r="S214" s="25" t="s">
        <v>178</v>
      </c>
      <c r="T214" s="25" t="str">
        <f>IF(Agregasi[[#This Row],[Akun Terkait]]="","",IF(VLOOKUP(Agregasi[[#This Row],[Akun Terkait]],TabelCOA[],3,FALSE)=0,"",VLOOKUP(Agregasi[[#This Row],[Akun Terkait]],TabelCOA[],3,FALSE)))</f>
        <v>Pengeluaran</v>
      </c>
      <c r="U21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14" s="25" t="str">
        <f>IF(Agregasi[[#This Row],[Akun Terkait]]="","",IF(VLOOKUP(Agregasi[[#This Row],[Akun Terkait]],TabelCOA[],5,FALSE)=0,"",VLOOKUP(Agregasi[[#This Row],[Akun Terkait]],TabelCOA[],5,FALSE)))</f>
        <v>Kebutuhan Pokok</v>
      </c>
      <c r="W214" s="25" t="str">
        <f>IF(Agregasi[[#This Row],[Akun Terkait]]="","",IF(VLOOKUP(Agregasi[[#This Row],[Akun Terkait]],TabelCOA[],6,FALSE)=0,"",VLOOKUP(Agregasi[[#This Row],[Akun Terkait]],TabelCOA[],6,FALSE)))</f>
        <v>Bulanan untuk Istri</v>
      </c>
      <c r="X214" s="25" t="str">
        <f>IF(Agregasi[[#This Row],[Akun Terkait]]="","",IF(VLOOKUP(Agregasi[[#This Row],[Akun Terkait]],TabelCOA[],7,FALSE)=0,"",VLOOKUP(Agregasi[[#This Row],[Akun Terkait]],TabelCOA[],7,FALSE)))</f>
        <v/>
      </c>
      <c r="Y214" s="25" t="str">
        <f>IF(Agregasi[[#This Row],[Akun Terkait]]="","",IF(VLOOKUP(Agregasi[[#This Row],[Akun Terkait]],TabelCOA[],8,FALSE)=0,"",VLOOKUP(Agregasi[[#This Row],[Akun Terkait]],TabelCOA[],8,FALSE)))</f>
        <v/>
      </c>
      <c r="Z214" s="18">
        <f>IF(Agregasi[[#This Row],[Akun Terkait]]="","",IF(VLOOKUP(Agregasi[[#This Row],[Akun Terkait]],TabelCOA[],10,FALSE)=0,0,VLOOKUP(Agregasi[[#This Row],[Akun Terkait]],TabelCOA[],10,FALSE)))</f>
        <v>-1000000</v>
      </c>
    </row>
    <row r="215" spans="1:26" x14ac:dyDescent="0.4">
      <c r="A215" s="1">
        <v>45010</v>
      </c>
      <c r="B215" t="s">
        <v>223</v>
      </c>
      <c r="C215" t="s">
        <v>339</v>
      </c>
      <c r="D215" t="s">
        <v>7</v>
      </c>
      <c r="E215" t="s">
        <v>340</v>
      </c>
      <c r="F215" s="25" t="s">
        <v>142</v>
      </c>
      <c r="G215" t="s">
        <v>10</v>
      </c>
      <c r="H215" s="2">
        <v>50000</v>
      </c>
      <c r="I215" s="2"/>
      <c r="J215" s="2"/>
      <c r="K215" s="2">
        <v>-50000</v>
      </c>
      <c r="L215" s="2">
        <v>6618371</v>
      </c>
      <c r="M215" s="24">
        <v>2023</v>
      </c>
      <c r="N215" s="24">
        <v>1</v>
      </c>
      <c r="O215" s="24">
        <v>3</v>
      </c>
      <c r="P215" s="24">
        <v>12</v>
      </c>
      <c r="Q215" s="24">
        <v>4</v>
      </c>
      <c r="R215" s="24">
        <v>25</v>
      </c>
      <c r="S215" s="25" t="s">
        <v>178</v>
      </c>
      <c r="T215" s="25" t="str">
        <f>IF(Agregasi[[#This Row],[Akun Terkait]]="","",IF(VLOOKUP(Agregasi[[#This Row],[Akun Terkait]],TabelCOA[],3,FALSE)=0,"",VLOOKUP(Agregasi[[#This Row],[Akun Terkait]],TabelCOA[],3,FALSE)))</f>
        <v>Pengeluaran</v>
      </c>
      <c r="U215" s="25" t="str">
        <f>IF(Agregasi[[#This Row],[Akun Terkait]]="","",IF(VLOOKUP(Agregasi[[#This Row],[Akun Terkait]],TabelCOA[],4,FALSE)=0,"",VLOOKUP(Agregasi[[#This Row],[Akun Terkait]],TabelCOA[],4,FALSE)))</f>
        <v>Sosial</v>
      </c>
      <c r="V215" s="25" t="str">
        <f>IF(Agregasi[[#This Row],[Akun Terkait]]="","",IF(VLOOKUP(Agregasi[[#This Row],[Akun Terkait]],TabelCOA[],5,FALSE)=0,"",VLOOKUP(Agregasi[[#This Row],[Akun Terkait]],TabelCOA[],5,FALSE)))</f>
        <v>ZISWAF</v>
      </c>
      <c r="W215" s="25" t="str">
        <f>IF(Agregasi[[#This Row],[Akun Terkait]]="","",IF(VLOOKUP(Agregasi[[#This Row],[Akun Terkait]],TabelCOA[],6,FALSE)=0,"",VLOOKUP(Agregasi[[#This Row],[Akun Terkait]],TabelCOA[],6,FALSE)))</f>
        <v>ZISWAF Tidak Rutin</v>
      </c>
      <c r="X215" s="25" t="str">
        <f>IF(Agregasi[[#This Row],[Akun Terkait]]="","",IF(VLOOKUP(Agregasi[[#This Row],[Akun Terkait]],TabelCOA[],7,FALSE)=0,"",VLOOKUP(Agregasi[[#This Row],[Akun Terkait]],TabelCOA[],7,FALSE)))</f>
        <v/>
      </c>
      <c r="Y215" s="25" t="str">
        <f>IF(Agregasi[[#This Row],[Akun Terkait]]="","",IF(VLOOKUP(Agregasi[[#This Row],[Akun Terkait]],TabelCOA[],8,FALSE)=0,"",VLOOKUP(Agregasi[[#This Row],[Akun Terkait]],TabelCOA[],8,FALSE)))</f>
        <v/>
      </c>
      <c r="Z215" s="18">
        <f>IF(Agregasi[[#This Row],[Akun Terkait]]="","",IF(VLOOKUP(Agregasi[[#This Row],[Akun Terkait]],TabelCOA[],10,FALSE)=0,0,VLOOKUP(Agregasi[[#This Row],[Akun Terkait]],TabelCOA[],10,FALSE)))</f>
        <v>0</v>
      </c>
    </row>
    <row r="216" spans="1:26" x14ac:dyDescent="0.4">
      <c r="A216" s="1">
        <v>45010</v>
      </c>
      <c r="B216" t="s">
        <v>223</v>
      </c>
      <c r="C216" t="s">
        <v>274</v>
      </c>
      <c r="D216" t="s">
        <v>7</v>
      </c>
      <c r="E216" t="s">
        <v>341</v>
      </c>
      <c r="F216" s="25" t="s">
        <v>142</v>
      </c>
      <c r="G216" t="s">
        <v>10</v>
      </c>
      <c r="H216" s="2">
        <v>30000</v>
      </c>
      <c r="I216" s="2"/>
      <c r="J216" s="2"/>
      <c r="K216" s="2">
        <v>-30000</v>
      </c>
      <c r="L216" s="2">
        <v>6588371</v>
      </c>
      <c r="M216" s="24">
        <v>2023</v>
      </c>
      <c r="N216" s="24">
        <v>1</v>
      </c>
      <c r="O216" s="24">
        <v>3</v>
      </c>
      <c r="P216" s="24">
        <v>12</v>
      </c>
      <c r="Q216" s="24">
        <v>4</v>
      </c>
      <c r="R216" s="24">
        <v>25</v>
      </c>
      <c r="S216" s="25" t="s">
        <v>178</v>
      </c>
      <c r="T216" s="25" t="str">
        <f>IF(Agregasi[[#This Row],[Akun Terkait]]="","",IF(VLOOKUP(Agregasi[[#This Row],[Akun Terkait]],TabelCOA[],3,FALSE)=0,"",VLOOKUP(Agregasi[[#This Row],[Akun Terkait]],TabelCOA[],3,FALSE)))</f>
        <v>Pengeluaran</v>
      </c>
      <c r="U216" s="25" t="str">
        <f>IF(Agregasi[[#This Row],[Akun Terkait]]="","",IF(VLOOKUP(Agregasi[[#This Row],[Akun Terkait]],TabelCOA[],4,FALSE)=0,"",VLOOKUP(Agregasi[[#This Row],[Akun Terkait]],TabelCOA[],4,FALSE)))</f>
        <v>Sosial</v>
      </c>
      <c r="V216" s="25" t="str">
        <f>IF(Agregasi[[#This Row],[Akun Terkait]]="","",IF(VLOOKUP(Agregasi[[#This Row],[Akun Terkait]],TabelCOA[],5,FALSE)=0,"",VLOOKUP(Agregasi[[#This Row],[Akun Terkait]],TabelCOA[],5,FALSE)))</f>
        <v>ZISWAF</v>
      </c>
      <c r="W216" s="25" t="str">
        <f>IF(Agregasi[[#This Row],[Akun Terkait]]="","",IF(VLOOKUP(Agregasi[[#This Row],[Akun Terkait]],TabelCOA[],6,FALSE)=0,"",VLOOKUP(Agregasi[[#This Row],[Akun Terkait]],TabelCOA[],6,FALSE)))</f>
        <v>ZISWAF Tidak Rutin</v>
      </c>
      <c r="X216" s="25" t="str">
        <f>IF(Agregasi[[#This Row],[Akun Terkait]]="","",IF(VLOOKUP(Agregasi[[#This Row],[Akun Terkait]],TabelCOA[],7,FALSE)=0,"",VLOOKUP(Agregasi[[#This Row],[Akun Terkait]],TabelCOA[],7,FALSE)))</f>
        <v/>
      </c>
      <c r="Y216" s="25" t="str">
        <f>IF(Agregasi[[#This Row],[Akun Terkait]]="","",IF(VLOOKUP(Agregasi[[#This Row],[Akun Terkait]],TabelCOA[],8,FALSE)=0,"",VLOOKUP(Agregasi[[#This Row],[Akun Terkait]],TabelCOA[],8,FALSE)))</f>
        <v/>
      </c>
      <c r="Z216" s="18">
        <f>IF(Agregasi[[#This Row],[Akun Terkait]]="","",IF(VLOOKUP(Agregasi[[#This Row],[Akun Terkait]],TabelCOA[],10,FALSE)=0,0,VLOOKUP(Agregasi[[#This Row],[Akun Terkait]],TabelCOA[],10,FALSE)))</f>
        <v>0</v>
      </c>
    </row>
    <row r="217" spans="1:26" x14ac:dyDescent="0.4">
      <c r="A217" s="1">
        <v>45011</v>
      </c>
      <c r="B217" t="s">
        <v>223</v>
      </c>
      <c r="C217" t="s">
        <v>301</v>
      </c>
      <c r="D217" t="s">
        <v>7</v>
      </c>
      <c r="E217" t="s">
        <v>7</v>
      </c>
      <c r="F217" s="25" t="s">
        <v>226</v>
      </c>
      <c r="G217" t="s">
        <v>10</v>
      </c>
      <c r="H217" s="2">
        <v>400000</v>
      </c>
      <c r="I217" s="2"/>
      <c r="J217" s="2"/>
      <c r="K217" s="2">
        <v>-400000</v>
      </c>
      <c r="L217" s="2">
        <v>4837371</v>
      </c>
      <c r="M217" s="24">
        <v>2023</v>
      </c>
      <c r="N217" s="24">
        <v>1</v>
      </c>
      <c r="O217" s="24">
        <v>3</v>
      </c>
      <c r="P217" s="24">
        <v>13</v>
      </c>
      <c r="Q217" s="24">
        <v>5</v>
      </c>
      <c r="R217" s="24">
        <v>26</v>
      </c>
      <c r="S217" s="25" t="s">
        <v>178</v>
      </c>
      <c r="T217" s="25" t="str">
        <f>IF(Agregasi[[#This Row],[Akun Terkait]]="","",IF(VLOOKUP(Agregasi[[#This Row],[Akun Terkait]],TabelCOA[],3,FALSE)=0,"",VLOOKUP(Agregasi[[#This Row],[Akun Terkait]],TabelCOA[],3,FALSE)))</f>
        <v>Aset</v>
      </c>
      <c r="U217" s="25" t="str">
        <f>IF(Agregasi[[#This Row],[Akun Terkait]]="","",IF(VLOOKUP(Agregasi[[#This Row],[Akun Terkait]],TabelCOA[],4,FALSE)=0,"",VLOOKUP(Agregasi[[#This Row],[Akun Terkait]],TabelCOA[],4,FALSE)))</f>
        <v>Aset Lancar</v>
      </c>
      <c r="V217" s="25" t="str">
        <f>IF(Agregasi[[#This Row],[Akun Terkait]]="","",IF(VLOOKUP(Agregasi[[#This Row],[Akun Terkait]],TabelCOA[],5,FALSE)=0,"",VLOOKUP(Agregasi[[#This Row],[Akun Terkait]],TabelCOA[],5,FALSE)))</f>
        <v>Kas</v>
      </c>
      <c r="W217" s="25" t="str">
        <f>IF(Agregasi[[#This Row],[Akun Terkait]]="","",IF(VLOOKUP(Agregasi[[#This Row],[Akun Terkait]],TabelCOA[],6,FALSE)=0,"",VLOOKUP(Agregasi[[#This Row],[Akun Terkait]],TabelCOA[],6,FALSE)))</f>
        <v>Bank</v>
      </c>
      <c r="X217" s="25" t="str">
        <f>IF(Agregasi[[#This Row],[Akun Terkait]]="","",IF(VLOOKUP(Agregasi[[#This Row],[Akun Terkait]],TabelCOA[],7,FALSE)=0,"",VLOOKUP(Agregasi[[#This Row],[Akun Terkait]],TabelCOA[],7,FALSE)))</f>
        <v>Tabungan</v>
      </c>
      <c r="Y217" s="25" t="str">
        <f>IF(Agregasi[[#This Row],[Akun Terkait]]="","",IF(VLOOKUP(Agregasi[[#This Row],[Akun Terkait]],TabelCOA[],8,FALSE)=0,"",VLOOKUP(Agregasi[[#This Row],[Akun Terkait]],TabelCOA[],8,FALSE)))</f>
        <v>Tabungan Bank-0004</v>
      </c>
      <c r="Z217" s="18">
        <f>IF(Agregasi[[#This Row],[Akun Terkait]]="","",IF(VLOOKUP(Agregasi[[#This Row],[Akun Terkait]],TabelCOA[],10,FALSE)=0,0,VLOOKUP(Agregasi[[#This Row],[Akun Terkait]],TabelCOA[],10,FALSE)))</f>
        <v>0</v>
      </c>
    </row>
    <row r="218" spans="1:26" x14ac:dyDescent="0.4">
      <c r="A218" s="1">
        <v>45011</v>
      </c>
      <c r="B218" t="s">
        <v>226</v>
      </c>
      <c r="C218" t="s">
        <v>301</v>
      </c>
      <c r="D218" t="s">
        <v>7</v>
      </c>
      <c r="E218" t="s">
        <v>7</v>
      </c>
      <c r="F218" s="25" t="s">
        <v>223</v>
      </c>
      <c r="G218" t="s">
        <v>9</v>
      </c>
      <c r="H218" s="2">
        <v>400000</v>
      </c>
      <c r="I218" s="2" t="s">
        <v>321</v>
      </c>
      <c r="J218" s="2"/>
      <c r="K218" s="2">
        <v>400000</v>
      </c>
      <c r="L218" s="2">
        <v>3390000</v>
      </c>
      <c r="M218" s="24">
        <v>2023</v>
      </c>
      <c r="N218" s="24">
        <v>1</v>
      </c>
      <c r="O218" s="24">
        <v>3</v>
      </c>
      <c r="P218" s="24">
        <v>13</v>
      </c>
      <c r="Q218" s="24">
        <v>5</v>
      </c>
      <c r="R218" s="24">
        <v>26</v>
      </c>
      <c r="S218" s="25" t="s">
        <v>178</v>
      </c>
      <c r="T218" s="25" t="str">
        <f>IF(Agregasi[[#This Row],[Akun Terkait]]="","",IF(VLOOKUP(Agregasi[[#This Row],[Akun Terkait]],TabelCOA[],3,FALSE)=0,"",VLOOKUP(Agregasi[[#This Row],[Akun Terkait]],TabelCOA[],3,FALSE)))</f>
        <v>Aset</v>
      </c>
      <c r="U218" s="25" t="str">
        <f>IF(Agregasi[[#This Row],[Akun Terkait]]="","",IF(VLOOKUP(Agregasi[[#This Row],[Akun Terkait]],TabelCOA[],4,FALSE)=0,"",VLOOKUP(Agregasi[[#This Row],[Akun Terkait]],TabelCOA[],4,FALSE)))</f>
        <v>Aset Lancar</v>
      </c>
      <c r="V218" s="25" t="str">
        <f>IF(Agregasi[[#This Row],[Akun Terkait]]="","",IF(VLOOKUP(Agregasi[[#This Row],[Akun Terkait]],TabelCOA[],5,FALSE)=0,"",VLOOKUP(Agregasi[[#This Row],[Akun Terkait]],TabelCOA[],5,FALSE)))</f>
        <v>Kas</v>
      </c>
      <c r="W218" s="25" t="str">
        <f>IF(Agregasi[[#This Row],[Akun Terkait]]="","",IF(VLOOKUP(Agregasi[[#This Row],[Akun Terkait]],TabelCOA[],6,FALSE)=0,"",VLOOKUP(Agregasi[[#This Row],[Akun Terkait]],TabelCOA[],6,FALSE)))</f>
        <v>Bank</v>
      </c>
      <c r="X218" s="25" t="str">
        <f>IF(Agregasi[[#This Row],[Akun Terkait]]="","",IF(VLOOKUP(Agregasi[[#This Row],[Akun Terkait]],TabelCOA[],7,FALSE)=0,"",VLOOKUP(Agregasi[[#This Row],[Akun Terkait]],TabelCOA[],7,FALSE)))</f>
        <v>Tabungan</v>
      </c>
      <c r="Y218" s="25" t="str">
        <f>IF(Agregasi[[#This Row],[Akun Terkait]]="","",IF(VLOOKUP(Agregasi[[#This Row],[Akun Terkait]],TabelCOA[],8,FALSE)=0,"",VLOOKUP(Agregasi[[#This Row],[Akun Terkait]],TabelCOA[],8,FALSE)))</f>
        <v>Tabungan Bank-0001</v>
      </c>
      <c r="Z218" s="18">
        <f>IF(Agregasi[[#This Row],[Akun Terkait]]="","",IF(VLOOKUP(Agregasi[[#This Row],[Akun Terkait]],TabelCOA[],10,FALSE)=0,0,VLOOKUP(Agregasi[[#This Row],[Akun Terkait]],TabelCOA[],10,FALSE)))</f>
        <v>0</v>
      </c>
    </row>
    <row r="219" spans="1:26" x14ac:dyDescent="0.4">
      <c r="A219" s="1">
        <v>45011</v>
      </c>
      <c r="B219" t="s">
        <v>223</v>
      </c>
      <c r="C219" t="s">
        <v>302</v>
      </c>
      <c r="D219" t="s">
        <v>7</v>
      </c>
      <c r="E219" t="s">
        <v>7</v>
      </c>
      <c r="F219" s="25" t="s">
        <v>227</v>
      </c>
      <c r="G219" t="s">
        <v>10</v>
      </c>
      <c r="H219" s="2">
        <v>300000</v>
      </c>
      <c r="I219" s="2"/>
      <c r="J219" s="2"/>
      <c r="K219" s="2">
        <v>-300000</v>
      </c>
      <c r="L219" s="2">
        <v>4537371</v>
      </c>
      <c r="M219" s="24">
        <v>2023</v>
      </c>
      <c r="N219" s="24">
        <v>1</v>
      </c>
      <c r="O219" s="24">
        <v>3</v>
      </c>
      <c r="P219" s="24">
        <v>13</v>
      </c>
      <c r="Q219" s="24">
        <v>5</v>
      </c>
      <c r="R219" s="24">
        <v>26</v>
      </c>
      <c r="S219" s="25" t="s">
        <v>178</v>
      </c>
      <c r="T219" s="25" t="str">
        <f>IF(Agregasi[[#This Row],[Akun Terkait]]="","",IF(VLOOKUP(Agregasi[[#This Row],[Akun Terkait]],TabelCOA[],3,FALSE)=0,"",VLOOKUP(Agregasi[[#This Row],[Akun Terkait]],TabelCOA[],3,FALSE)))</f>
        <v>Aset</v>
      </c>
      <c r="U219" s="25" t="str">
        <f>IF(Agregasi[[#This Row],[Akun Terkait]]="","",IF(VLOOKUP(Agregasi[[#This Row],[Akun Terkait]],TabelCOA[],4,FALSE)=0,"",VLOOKUP(Agregasi[[#This Row],[Akun Terkait]],TabelCOA[],4,FALSE)))</f>
        <v>Aset Lancar</v>
      </c>
      <c r="V219" s="25" t="str">
        <f>IF(Agregasi[[#This Row],[Akun Terkait]]="","",IF(VLOOKUP(Agregasi[[#This Row],[Akun Terkait]],TabelCOA[],5,FALSE)=0,"",VLOOKUP(Agregasi[[#This Row],[Akun Terkait]],TabelCOA[],5,FALSE)))</f>
        <v>Kas</v>
      </c>
      <c r="W219" s="25" t="str">
        <f>IF(Agregasi[[#This Row],[Akun Terkait]]="","",IF(VLOOKUP(Agregasi[[#This Row],[Akun Terkait]],TabelCOA[],6,FALSE)=0,"",VLOOKUP(Agregasi[[#This Row],[Akun Terkait]],TabelCOA[],6,FALSE)))</f>
        <v>Bank</v>
      </c>
      <c r="X219" s="25" t="str">
        <f>IF(Agregasi[[#This Row],[Akun Terkait]]="","",IF(VLOOKUP(Agregasi[[#This Row],[Akun Terkait]],TabelCOA[],7,FALSE)=0,"",VLOOKUP(Agregasi[[#This Row],[Akun Terkait]],TabelCOA[],7,FALSE)))</f>
        <v>Tabungan</v>
      </c>
      <c r="Y219" s="25" t="str">
        <f>IF(Agregasi[[#This Row],[Akun Terkait]]="","",IF(VLOOKUP(Agregasi[[#This Row],[Akun Terkait]],TabelCOA[],8,FALSE)=0,"",VLOOKUP(Agregasi[[#This Row],[Akun Terkait]],TabelCOA[],8,FALSE)))</f>
        <v>Tabungan Bank-0005</v>
      </c>
      <c r="Z219" s="18">
        <f>IF(Agregasi[[#This Row],[Akun Terkait]]="","",IF(VLOOKUP(Agregasi[[#This Row],[Akun Terkait]],TabelCOA[],10,FALSE)=0,0,VLOOKUP(Agregasi[[#This Row],[Akun Terkait]],TabelCOA[],10,FALSE)))</f>
        <v>0</v>
      </c>
    </row>
    <row r="220" spans="1:26" x14ac:dyDescent="0.4">
      <c r="A220" s="1">
        <v>45011</v>
      </c>
      <c r="B220" t="s">
        <v>227</v>
      </c>
      <c r="C220" t="s">
        <v>302</v>
      </c>
      <c r="D220" t="s">
        <v>7</v>
      </c>
      <c r="E220" t="s">
        <v>7</v>
      </c>
      <c r="F220" s="25" t="s">
        <v>223</v>
      </c>
      <c r="G220" t="s">
        <v>9</v>
      </c>
      <c r="H220" s="2">
        <v>300000</v>
      </c>
      <c r="I220" s="2" t="s">
        <v>321</v>
      </c>
      <c r="J220" s="2"/>
      <c r="K220" s="2">
        <v>300000</v>
      </c>
      <c r="L220" s="2">
        <v>4590000</v>
      </c>
      <c r="M220" s="24">
        <v>2023</v>
      </c>
      <c r="N220" s="24">
        <v>1</v>
      </c>
      <c r="O220" s="24">
        <v>3</v>
      </c>
      <c r="P220" s="24">
        <v>13</v>
      </c>
      <c r="Q220" s="24">
        <v>5</v>
      </c>
      <c r="R220" s="24">
        <v>26</v>
      </c>
      <c r="S220" s="25" t="s">
        <v>178</v>
      </c>
      <c r="T220" s="25" t="str">
        <f>IF(Agregasi[[#This Row],[Akun Terkait]]="","",IF(VLOOKUP(Agregasi[[#This Row],[Akun Terkait]],TabelCOA[],3,FALSE)=0,"",VLOOKUP(Agregasi[[#This Row],[Akun Terkait]],TabelCOA[],3,FALSE)))</f>
        <v>Aset</v>
      </c>
      <c r="U220" s="25" t="str">
        <f>IF(Agregasi[[#This Row],[Akun Terkait]]="","",IF(VLOOKUP(Agregasi[[#This Row],[Akun Terkait]],TabelCOA[],4,FALSE)=0,"",VLOOKUP(Agregasi[[#This Row],[Akun Terkait]],TabelCOA[],4,FALSE)))</f>
        <v>Aset Lancar</v>
      </c>
      <c r="V220" s="25" t="str">
        <f>IF(Agregasi[[#This Row],[Akun Terkait]]="","",IF(VLOOKUP(Agregasi[[#This Row],[Akun Terkait]],TabelCOA[],5,FALSE)=0,"",VLOOKUP(Agregasi[[#This Row],[Akun Terkait]],TabelCOA[],5,FALSE)))</f>
        <v>Kas</v>
      </c>
      <c r="W220" s="25" t="str">
        <f>IF(Agregasi[[#This Row],[Akun Terkait]]="","",IF(VLOOKUP(Agregasi[[#This Row],[Akun Terkait]],TabelCOA[],6,FALSE)=0,"",VLOOKUP(Agregasi[[#This Row],[Akun Terkait]],TabelCOA[],6,FALSE)))</f>
        <v>Bank</v>
      </c>
      <c r="X220" s="25" t="str">
        <f>IF(Agregasi[[#This Row],[Akun Terkait]]="","",IF(VLOOKUP(Agregasi[[#This Row],[Akun Terkait]],TabelCOA[],7,FALSE)=0,"",VLOOKUP(Agregasi[[#This Row],[Akun Terkait]],TabelCOA[],7,FALSE)))</f>
        <v>Tabungan</v>
      </c>
      <c r="Y220" s="25" t="str">
        <f>IF(Agregasi[[#This Row],[Akun Terkait]]="","",IF(VLOOKUP(Agregasi[[#This Row],[Akun Terkait]],TabelCOA[],8,FALSE)=0,"",VLOOKUP(Agregasi[[#This Row],[Akun Terkait]],TabelCOA[],8,FALSE)))</f>
        <v>Tabungan Bank-0001</v>
      </c>
      <c r="Z220" s="18">
        <f>IF(Agregasi[[#This Row],[Akun Terkait]]="","",IF(VLOOKUP(Agregasi[[#This Row],[Akun Terkait]],TabelCOA[],10,FALSE)=0,0,VLOOKUP(Agregasi[[#This Row],[Akun Terkait]],TabelCOA[],10,FALSE)))</f>
        <v>0</v>
      </c>
    </row>
    <row r="221" spans="1:26" x14ac:dyDescent="0.4">
      <c r="A221" s="1">
        <v>45011</v>
      </c>
      <c r="B221" t="s">
        <v>223</v>
      </c>
      <c r="C221" t="s">
        <v>323</v>
      </c>
      <c r="D221" t="s">
        <v>7</v>
      </c>
      <c r="E221" t="s">
        <v>247</v>
      </c>
      <c r="F221" s="25" t="s">
        <v>137</v>
      </c>
      <c r="G221" t="s">
        <v>10</v>
      </c>
      <c r="H221" s="2">
        <v>950000</v>
      </c>
      <c r="I221" s="2"/>
      <c r="J221" s="2"/>
      <c r="K221" s="2">
        <v>-950000</v>
      </c>
      <c r="L221" s="2">
        <v>5237371</v>
      </c>
      <c r="M221" s="24">
        <v>2023</v>
      </c>
      <c r="N221" s="24">
        <v>1</v>
      </c>
      <c r="O221" s="24">
        <v>3</v>
      </c>
      <c r="P221" s="24">
        <v>13</v>
      </c>
      <c r="Q221" s="24">
        <v>5</v>
      </c>
      <c r="R221" s="24">
        <v>26</v>
      </c>
      <c r="S221" s="25" t="s">
        <v>178</v>
      </c>
      <c r="T221" s="25" t="str">
        <f>IF(Agregasi[[#This Row],[Akun Terkait]]="","",IF(VLOOKUP(Agregasi[[#This Row],[Akun Terkait]],TabelCOA[],3,FALSE)=0,"",VLOOKUP(Agregasi[[#This Row],[Akun Terkait]],TabelCOA[],3,FALSE)))</f>
        <v>Pengeluaran</v>
      </c>
      <c r="U22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21" s="25" t="str">
        <f>IF(Agregasi[[#This Row],[Akun Terkait]]="","",IF(VLOOKUP(Agregasi[[#This Row],[Akun Terkait]],TabelCOA[],5,FALSE)=0,"",VLOOKUP(Agregasi[[#This Row],[Akun Terkait]],TabelCOA[],5,FALSE)))</f>
        <v>Kebutuhan Pokok</v>
      </c>
      <c r="W221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221" s="25" t="str">
        <f>IF(Agregasi[[#This Row],[Akun Terkait]]="","",IF(VLOOKUP(Agregasi[[#This Row],[Akun Terkait]],TabelCOA[],7,FALSE)=0,"",VLOOKUP(Agregasi[[#This Row],[Akun Terkait]],TabelCOA[],7,FALSE)))</f>
        <v/>
      </c>
      <c r="Y221" s="25" t="str">
        <f>IF(Agregasi[[#This Row],[Akun Terkait]]="","",IF(VLOOKUP(Agregasi[[#This Row],[Akun Terkait]],TabelCOA[],8,FALSE)=0,"",VLOOKUP(Agregasi[[#This Row],[Akun Terkait]],TabelCOA[],8,FALSE)))</f>
        <v/>
      </c>
      <c r="Z221" s="18">
        <f>IF(Agregasi[[#This Row],[Akun Terkait]]="","",IF(VLOOKUP(Agregasi[[#This Row],[Akun Terkait]],TabelCOA[],10,FALSE)=0,0,VLOOKUP(Agregasi[[#This Row],[Akun Terkait]],TabelCOA[],10,FALSE)))</f>
        <v>-500000</v>
      </c>
    </row>
    <row r="222" spans="1:26" x14ac:dyDescent="0.4">
      <c r="A222" s="1">
        <v>45011</v>
      </c>
      <c r="B222" t="s">
        <v>226</v>
      </c>
      <c r="C222" t="s">
        <v>248</v>
      </c>
      <c r="D222" t="s">
        <v>7</v>
      </c>
      <c r="E222" t="s">
        <v>374</v>
      </c>
      <c r="F222" s="25" t="s">
        <v>64</v>
      </c>
      <c r="G222" t="s">
        <v>10</v>
      </c>
      <c r="H222" s="2">
        <v>200000</v>
      </c>
      <c r="I222" s="2"/>
      <c r="J222" s="2"/>
      <c r="K222" s="2">
        <v>-200000</v>
      </c>
      <c r="L222" s="2">
        <v>2990000</v>
      </c>
      <c r="M222" s="24">
        <v>2023</v>
      </c>
      <c r="N222" s="24">
        <v>1</v>
      </c>
      <c r="O222" s="24">
        <v>3</v>
      </c>
      <c r="P222" s="24">
        <v>13</v>
      </c>
      <c r="Q222" s="24">
        <v>5</v>
      </c>
      <c r="R222" s="24">
        <v>26</v>
      </c>
      <c r="S222" s="25" t="s">
        <v>178</v>
      </c>
      <c r="T222" s="25" t="str">
        <f>IF(Agregasi[[#This Row],[Akun Terkait]]="","",IF(VLOOKUP(Agregasi[[#This Row],[Akun Terkait]],TabelCOA[],3,FALSE)=0,"",VLOOKUP(Agregasi[[#This Row],[Akun Terkait]],TabelCOA[],3,FALSE)))</f>
        <v>Pengeluaran</v>
      </c>
      <c r="U222" s="25" t="str">
        <f>IF(Agregasi[[#This Row],[Akun Terkait]]="","",IF(VLOOKUP(Agregasi[[#This Row],[Akun Terkait]],TabelCOA[],4,FALSE)=0,"",VLOOKUP(Agregasi[[#This Row],[Akun Terkait]],TabelCOA[],4,FALSE)))</f>
        <v>Transportasi</v>
      </c>
      <c r="V222" s="25" t="str">
        <f>IF(Agregasi[[#This Row],[Akun Terkait]]="","",IF(VLOOKUP(Agregasi[[#This Row],[Akun Terkait]],TabelCOA[],5,FALSE)=0,"",VLOOKUP(Agregasi[[#This Row],[Akun Terkait]],TabelCOA[],5,FALSE)))</f>
        <v>Otomotif</v>
      </c>
      <c r="W222" s="25" t="str">
        <f>IF(Agregasi[[#This Row],[Akun Terkait]]="","",IF(VLOOKUP(Agregasi[[#This Row],[Akun Terkait]],TabelCOA[],6,FALSE)=0,"",VLOOKUP(Agregasi[[#This Row],[Akun Terkait]],TabelCOA[],6,FALSE)))</f>
        <v>Biaya Tol dan Parkir</v>
      </c>
      <c r="X222" s="25" t="str">
        <f>IF(Agregasi[[#This Row],[Akun Terkait]]="","",IF(VLOOKUP(Agregasi[[#This Row],[Akun Terkait]],TabelCOA[],7,FALSE)=0,"",VLOOKUP(Agregasi[[#This Row],[Akun Terkait]],TabelCOA[],7,FALSE)))</f>
        <v/>
      </c>
      <c r="Y222" s="25" t="str">
        <f>IF(Agregasi[[#This Row],[Akun Terkait]]="","",IF(VLOOKUP(Agregasi[[#This Row],[Akun Terkait]],TabelCOA[],8,FALSE)=0,"",VLOOKUP(Agregasi[[#This Row],[Akun Terkait]],TabelCOA[],8,FALSE)))</f>
        <v/>
      </c>
      <c r="Z222" s="18">
        <f>IF(Agregasi[[#This Row],[Akun Terkait]]="","",IF(VLOOKUP(Agregasi[[#This Row],[Akun Terkait]],TabelCOA[],10,FALSE)=0,0,VLOOKUP(Agregasi[[#This Row],[Akun Terkait]],TabelCOA[],10,FALSE)))</f>
        <v>-150000</v>
      </c>
    </row>
    <row r="223" spans="1:26" x14ac:dyDescent="0.4">
      <c r="A223" s="1">
        <v>45011</v>
      </c>
      <c r="B223" t="s">
        <v>230</v>
      </c>
      <c r="C223" t="s">
        <v>255</v>
      </c>
      <c r="D223" t="s">
        <v>7</v>
      </c>
      <c r="E223" t="s">
        <v>256</v>
      </c>
      <c r="F223" s="25" t="s">
        <v>219</v>
      </c>
      <c r="G223" t="s">
        <v>10</v>
      </c>
      <c r="H223" s="2">
        <v>650000</v>
      </c>
      <c r="I223" s="2"/>
      <c r="J223" s="2"/>
      <c r="K223" s="2">
        <v>-650000</v>
      </c>
      <c r="L223" s="2">
        <v>5500000</v>
      </c>
      <c r="M223" s="24">
        <v>2023</v>
      </c>
      <c r="N223" s="24">
        <v>1</v>
      </c>
      <c r="O223" s="24">
        <v>3</v>
      </c>
      <c r="P223" s="24">
        <v>13</v>
      </c>
      <c r="Q223" s="24">
        <v>5</v>
      </c>
      <c r="R223" s="24">
        <v>26</v>
      </c>
      <c r="S223" s="25" t="s">
        <v>178</v>
      </c>
      <c r="T223" s="25" t="str">
        <f>IF(Agregasi[[#This Row],[Akun Terkait]]="","",IF(VLOOKUP(Agregasi[[#This Row],[Akun Terkait]],TabelCOA[],3,FALSE)=0,"",VLOOKUP(Agregasi[[#This Row],[Akun Terkait]],TabelCOA[],3,FALSE)))</f>
        <v>Pengeluaran</v>
      </c>
      <c r="U223" s="25" t="str">
        <f>IF(Agregasi[[#This Row],[Akun Terkait]]="","",IF(VLOOKUP(Agregasi[[#This Row],[Akun Terkait]],TabelCOA[],4,FALSE)=0,"",VLOOKUP(Agregasi[[#This Row],[Akun Terkait]],TabelCOA[],4,FALSE)))</f>
        <v>Sosial</v>
      </c>
      <c r="V223" s="25" t="str">
        <f>IF(Agregasi[[#This Row],[Akun Terkait]]="","",IF(VLOOKUP(Agregasi[[#This Row],[Akun Terkait]],TabelCOA[],5,FALSE)=0,"",VLOOKUP(Agregasi[[#This Row],[Akun Terkait]],TabelCOA[],5,FALSE)))</f>
        <v>Untuk Orang Tua</v>
      </c>
      <c r="W223" s="25" t="str">
        <f>IF(Agregasi[[#This Row],[Akun Terkait]]="","",IF(VLOOKUP(Agregasi[[#This Row],[Akun Terkait]],TabelCOA[],6,FALSE)=0,"",VLOOKUP(Agregasi[[#This Row],[Akun Terkait]],TabelCOA[],6,FALSE)))</f>
        <v>Bulanan untuk Bapak</v>
      </c>
      <c r="X223" s="25" t="str">
        <f>IF(Agregasi[[#This Row],[Akun Terkait]]="","",IF(VLOOKUP(Agregasi[[#This Row],[Akun Terkait]],TabelCOA[],7,FALSE)=0,"",VLOOKUP(Agregasi[[#This Row],[Akun Terkait]],TabelCOA[],7,FALSE)))</f>
        <v/>
      </c>
      <c r="Y223" s="25" t="str">
        <f>IF(Agregasi[[#This Row],[Akun Terkait]]="","",IF(VLOOKUP(Agregasi[[#This Row],[Akun Terkait]],TabelCOA[],8,FALSE)=0,"",VLOOKUP(Agregasi[[#This Row],[Akun Terkait]],TabelCOA[],8,FALSE)))</f>
        <v/>
      </c>
      <c r="Z223" s="18">
        <f>IF(Agregasi[[#This Row],[Akun Terkait]]="","",IF(VLOOKUP(Agregasi[[#This Row],[Akun Terkait]],TabelCOA[],10,FALSE)=0,0,VLOOKUP(Agregasi[[#This Row],[Akun Terkait]],TabelCOA[],10,FALSE)))</f>
        <v>-650000</v>
      </c>
    </row>
    <row r="224" spans="1:26" x14ac:dyDescent="0.4">
      <c r="A224" s="1">
        <v>45011</v>
      </c>
      <c r="B224" t="s">
        <v>230</v>
      </c>
      <c r="C224" t="s">
        <v>257</v>
      </c>
      <c r="D224" t="s">
        <v>7</v>
      </c>
      <c r="E224" t="s">
        <v>258</v>
      </c>
      <c r="F224" s="25" t="s">
        <v>220</v>
      </c>
      <c r="G224" t="s">
        <v>10</v>
      </c>
      <c r="H224" s="2">
        <v>650000</v>
      </c>
      <c r="I224" s="2"/>
      <c r="J224" s="2"/>
      <c r="K224" s="2">
        <v>-650000</v>
      </c>
      <c r="L224" s="2">
        <v>4850000</v>
      </c>
      <c r="M224" s="24">
        <v>2023</v>
      </c>
      <c r="N224" s="24">
        <v>1</v>
      </c>
      <c r="O224" s="24">
        <v>3</v>
      </c>
      <c r="P224" s="24">
        <v>13</v>
      </c>
      <c r="Q224" s="24">
        <v>5</v>
      </c>
      <c r="R224" s="24">
        <v>26</v>
      </c>
      <c r="S224" s="25" t="s">
        <v>178</v>
      </c>
      <c r="T224" s="25" t="str">
        <f>IF(Agregasi[[#This Row],[Akun Terkait]]="","",IF(VLOOKUP(Agregasi[[#This Row],[Akun Terkait]],TabelCOA[],3,FALSE)=0,"",VLOOKUP(Agregasi[[#This Row],[Akun Terkait]],TabelCOA[],3,FALSE)))</f>
        <v>Pengeluaran</v>
      </c>
      <c r="U224" s="25" t="str">
        <f>IF(Agregasi[[#This Row],[Akun Terkait]]="","",IF(VLOOKUP(Agregasi[[#This Row],[Akun Terkait]],TabelCOA[],4,FALSE)=0,"",VLOOKUP(Agregasi[[#This Row],[Akun Terkait]],TabelCOA[],4,FALSE)))</f>
        <v>Sosial</v>
      </c>
      <c r="V224" s="25" t="str">
        <f>IF(Agregasi[[#This Row],[Akun Terkait]]="","",IF(VLOOKUP(Agregasi[[#This Row],[Akun Terkait]],TabelCOA[],5,FALSE)=0,"",VLOOKUP(Agregasi[[#This Row],[Akun Terkait]],TabelCOA[],5,FALSE)))</f>
        <v>Untuk Orang Tua</v>
      </c>
      <c r="W224" s="25" t="str">
        <f>IF(Agregasi[[#This Row],[Akun Terkait]]="","",IF(VLOOKUP(Agregasi[[#This Row],[Akun Terkait]],TabelCOA[],6,FALSE)=0,"",VLOOKUP(Agregasi[[#This Row],[Akun Terkait]],TabelCOA[],6,FALSE)))</f>
        <v>Bulanan untuk Ibu</v>
      </c>
      <c r="X224" s="25" t="str">
        <f>IF(Agregasi[[#This Row],[Akun Terkait]]="","",IF(VLOOKUP(Agregasi[[#This Row],[Akun Terkait]],TabelCOA[],7,FALSE)=0,"",VLOOKUP(Agregasi[[#This Row],[Akun Terkait]],TabelCOA[],7,FALSE)))</f>
        <v/>
      </c>
      <c r="Y224" s="25" t="str">
        <f>IF(Agregasi[[#This Row],[Akun Terkait]]="","",IF(VLOOKUP(Agregasi[[#This Row],[Akun Terkait]],TabelCOA[],8,FALSE)=0,"",VLOOKUP(Agregasi[[#This Row],[Akun Terkait]],TabelCOA[],8,FALSE)))</f>
        <v/>
      </c>
      <c r="Z224" s="18">
        <f>IF(Agregasi[[#This Row],[Akun Terkait]]="","",IF(VLOOKUP(Agregasi[[#This Row],[Akun Terkait]],TabelCOA[],10,FALSE)=0,0,VLOOKUP(Agregasi[[#This Row],[Akun Terkait]],TabelCOA[],10,FALSE)))</f>
        <v>-650000</v>
      </c>
    </row>
    <row r="225" spans="1:26" x14ac:dyDescent="0.4">
      <c r="A225" s="1">
        <v>45012</v>
      </c>
      <c r="B225" t="s">
        <v>223</v>
      </c>
      <c r="C225" t="s">
        <v>303</v>
      </c>
      <c r="D225" t="s">
        <v>7</v>
      </c>
      <c r="E225" t="s">
        <v>7</v>
      </c>
      <c r="F225" s="25" t="s">
        <v>228</v>
      </c>
      <c r="G225" t="s">
        <v>10</v>
      </c>
      <c r="H225" s="2">
        <v>350000</v>
      </c>
      <c r="I225" s="2"/>
      <c r="J225" s="2"/>
      <c r="K225" s="2">
        <v>-350000</v>
      </c>
      <c r="L225" s="2">
        <v>4187371</v>
      </c>
      <c r="M225" s="24">
        <v>2023</v>
      </c>
      <c r="N225" s="24">
        <v>1</v>
      </c>
      <c r="O225" s="24">
        <v>3</v>
      </c>
      <c r="P225" s="24">
        <v>13</v>
      </c>
      <c r="Q225" s="24">
        <v>5</v>
      </c>
      <c r="R225" s="24">
        <v>27</v>
      </c>
      <c r="S225" s="25" t="s">
        <v>178</v>
      </c>
      <c r="T225" s="25" t="str">
        <f>IF(Agregasi[[#This Row],[Akun Terkait]]="","",IF(VLOOKUP(Agregasi[[#This Row],[Akun Terkait]],TabelCOA[],3,FALSE)=0,"",VLOOKUP(Agregasi[[#This Row],[Akun Terkait]],TabelCOA[],3,FALSE)))</f>
        <v>Aset</v>
      </c>
      <c r="U225" s="25" t="str">
        <f>IF(Agregasi[[#This Row],[Akun Terkait]]="","",IF(VLOOKUP(Agregasi[[#This Row],[Akun Terkait]],TabelCOA[],4,FALSE)=0,"",VLOOKUP(Agregasi[[#This Row],[Akun Terkait]],TabelCOA[],4,FALSE)))</f>
        <v>Aset Lancar</v>
      </c>
      <c r="V225" s="25" t="str">
        <f>IF(Agregasi[[#This Row],[Akun Terkait]]="","",IF(VLOOKUP(Agregasi[[#This Row],[Akun Terkait]],TabelCOA[],5,FALSE)=0,"",VLOOKUP(Agregasi[[#This Row],[Akun Terkait]],TabelCOA[],5,FALSE)))</f>
        <v>Kas</v>
      </c>
      <c r="W225" s="25" t="str">
        <f>IF(Agregasi[[#This Row],[Akun Terkait]]="","",IF(VLOOKUP(Agregasi[[#This Row],[Akun Terkait]],TabelCOA[],6,FALSE)=0,"",VLOOKUP(Agregasi[[#This Row],[Akun Terkait]],TabelCOA[],6,FALSE)))</f>
        <v>Bank</v>
      </c>
      <c r="X225" s="25" t="str">
        <f>IF(Agregasi[[#This Row],[Akun Terkait]]="","",IF(VLOOKUP(Agregasi[[#This Row],[Akun Terkait]],TabelCOA[],7,FALSE)=0,"",VLOOKUP(Agregasi[[#This Row],[Akun Terkait]],TabelCOA[],7,FALSE)))</f>
        <v>Tabungan</v>
      </c>
      <c r="Y225" s="25" t="str">
        <f>IF(Agregasi[[#This Row],[Akun Terkait]]="","",IF(VLOOKUP(Agregasi[[#This Row],[Akun Terkait]],TabelCOA[],8,FALSE)=0,"",VLOOKUP(Agregasi[[#This Row],[Akun Terkait]],TabelCOA[],8,FALSE)))</f>
        <v>Tabungan Bank-0006</v>
      </c>
      <c r="Z225" s="18">
        <f>IF(Agregasi[[#This Row],[Akun Terkait]]="","",IF(VLOOKUP(Agregasi[[#This Row],[Akun Terkait]],TabelCOA[],10,FALSE)=0,0,VLOOKUP(Agregasi[[#This Row],[Akun Terkait]],TabelCOA[],10,FALSE)))</f>
        <v>0</v>
      </c>
    </row>
    <row r="226" spans="1:26" x14ac:dyDescent="0.4">
      <c r="A226" s="1">
        <v>45012</v>
      </c>
      <c r="B226" t="s">
        <v>228</v>
      </c>
      <c r="C226" t="s">
        <v>303</v>
      </c>
      <c r="D226" t="s">
        <v>7</v>
      </c>
      <c r="E226" t="s">
        <v>7</v>
      </c>
      <c r="F226" s="25" t="s">
        <v>223</v>
      </c>
      <c r="G226" t="s">
        <v>9</v>
      </c>
      <c r="H226" s="2">
        <v>350000</v>
      </c>
      <c r="I226" s="2" t="s">
        <v>321</v>
      </c>
      <c r="J226" s="2"/>
      <c r="K226" s="2">
        <v>350000</v>
      </c>
      <c r="L226" s="2">
        <v>6750000</v>
      </c>
      <c r="M226" s="24">
        <v>2023</v>
      </c>
      <c r="N226" s="24">
        <v>1</v>
      </c>
      <c r="O226" s="24">
        <v>3</v>
      </c>
      <c r="P226" s="24">
        <v>13</v>
      </c>
      <c r="Q226" s="24">
        <v>5</v>
      </c>
      <c r="R226" s="24">
        <v>27</v>
      </c>
      <c r="S226" s="25" t="s">
        <v>178</v>
      </c>
      <c r="T226" s="25" t="str">
        <f>IF(Agregasi[[#This Row],[Akun Terkait]]="","",IF(VLOOKUP(Agregasi[[#This Row],[Akun Terkait]],TabelCOA[],3,FALSE)=0,"",VLOOKUP(Agregasi[[#This Row],[Akun Terkait]],TabelCOA[],3,FALSE)))</f>
        <v>Aset</v>
      </c>
      <c r="U226" s="25" t="str">
        <f>IF(Agregasi[[#This Row],[Akun Terkait]]="","",IF(VLOOKUP(Agregasi[[#This Row],[Akun Terkait]],TabelCOA[],4,FALSE)=0,"",VLOOKUP(Agregasi[[#This Row],[Akun Terkait]],TabelCOA[],4,FALSE)))</f>
        <v>Aset Lancar</v>
      </c>
      <c r="V226" s="25" t="str">
        <f>IF(Agregasi[[#This Row],[Akun Terkait]]="","",IF(VLOOKUP(Agregasi[[#This Row],[Akun Terkait]],TabelCOA[],5,FALSE)=0,"",VLOOKUP(Agregasi[[#This Row],[Akun Terkait]],TabelCOA[],5,FALSE)))</f>
        <v>Kas</v>
      </c>
      <c r="W226" s="25" t="str">
        <f>IF(Agregasi[[#This Row],[Akun Terkait]]="","",IF(VLOOKUP(Agregasi[[#This Row],[Akun Terkait]],TabelCOA[],6,FALSE)=0,"",VLOOKUP(Agregasi[[#This Row],[Akun Terkait]],TabelCOA[],6,FALSE)))</f>
        <v>Bank</v>
      </c>
      <c r="X226" s="25" t="str">
        <f>IF(Agregasi[[#This Row],[Akun Terkait]]="","",IF(VLOOKUP(Agregasi[[#This Row],[Akun Terkait]],TabelCOA[],7,FALSE)=0,"",VLOOKUP(Agregasi[[#This Row],[Akun Terkait]],TabelCOA[],7,FALSE)))</f>
        <v>Tabungan</v>
      </c>
      <c r="Y226" s="25" t="str">
        <f>IF(Agregasi[[#This Row],[Akun Terkait]]="","",IF(VLOOKUP(Agregasi[[#This Row],[Akun Terkait]],TabelCOA[],8,FALSE)=0,"",VLOOKUP(Agregasi[[#This Row],[Akun Terkait]],TabelCOA[],8,FALSE)))</f>
        <v>Tabungan Bank-0001</v>
      </c>
      <c r="Z226" s="18">
        <f>IF(Agregasi[[#This Row],[Akun Terkait]]="","",IF(VLOOKUP(Agregasi[[#This Row],[Akun Terkait]],TabelCOA[],10,FALSE)=0,0,VLOOKUP(Agregasi[[#This Row],[Akun Terkait]],TabelCOA[],10,FALSE)))</f>
        <v>0</v>
      </c>
    </row>
    <row r="227" spans="1:26" x14ac:dyDescent="0.4">
      <c r="A227" s="1">
        <v>45013</v>
      </c>
      <c r="B227" t="s">
        <v>230</v>
      </c>
      <c r="C227" t="s">
        <v>309</v>
      </c>
      <c r="D227" t="s">
        <v>7</v>
      </c>
      <c r="E227" t="s">
        <v>7</v>
      </c>
      <c r="F227" s="25" t="s">
        <v>223</v>
      </c>
      <c r="G227" t="s">
        <v>9</v>
      </c>
      <c r="H227" s="2">
        <v>250000</v>
      </c>
      <c r="I227" s="2" t="s">
        <v>321</v>
      </c>
      <c r="J227" s="2"/>
      <c r="K227" s="2">
        <v>250000</v>
      </c>
      <c r="L227" s="2">
        <v>5100000</v>
      </c>
      <c r="M227" s="24">
        <v>2023</v>
      </c>
      <c r="N227" s="24">
        <v>1</v>
      </c>
      <c r="O227" s="24">
        <v>3</v>
      </c>
      <c r="P227" s="24">
        <v>13</v>
      </c>
      <c r="Q227" s="24">
        <v>5</v>
      </c>
      <c r="R227" s="24">
        <v>28</v>
      </c>
      <c r="S227" s="25" t="s">
        <v>178</v>
      </c>
      <c r="T227" s="25" t="str">
        <f>IF(Agregasi[[#This Row],[Akun Terkait]]="","",IF(VLOOKUP(Agregasi[[#This Row],[Akun Terkait]],TabelCOA[],3,FALSE)=0,"",VLOOKUP(Agregasi[[#This Row],[Akun Terkait]],TabelCOA[],3,FALSE)))</f>
        <v>Aset</v>
      </c>
      <c r="U227" s="25" t="str">
        <f>IF(Agregasi[[#This Row],[Akun Terkait]]="","",IF(VLOOKUP(Agregasi[[#This Row],[Akun Terkait]],TabelCOA[],4,FALSE)=0,"",VLOOKUP(Agregasi[[#This Row],[Akun Terkait]],TabelCOA[],4,FALSE)))</f>
        <v>Aset Lancar</v>
      </c>
      <c r="V227" s="25" t="str">
        <f>IF(Agregasi[[#This Row],[Akun Terkait]]="","",IF(VLOOKUP(Agregasi[[#This Row],[Akun Terkait]],TabelCOA[],5,FALSE)=0,"",VLOOKUP(Agregasi[[#This Row],[Akun Terkait]],TabelCOA[],5,FALSE)))</f>
        <v>Kas</v>
      </c>
      <c r="W227" s="25" t="str">
        <f>IF(Agregasi[[#This Row],[Akun Terkait]]="","",IF(VLOOKUP(Agregasi[[#This Row],[Akun Terkait]],TabelCOA[],6,FALSE)=0,"",VLOOKUP(Agregasi[[#This Row],[Akun Terkait]],TabelCOA[],6,FALSE)))</f>
        <v>Bank</v>
      </c>
      <c r="X227" s="25" t="str">
        <f>IF(Agregasi[[#This Row],[Akun Terkait]]="","",IF(VLOOKUP(Agregasi[[#This Row],[Akun Terkait]],TabelCOA[],7,FALSE)=0,"",VLOOKUP(Agregasi[[#This Row],[Akun Terkait]],TabelCOA[],7,FALSE)))</f>
        <v>Tabungan</v>
      </c>
      <c r="Y227" s="25" t="str">
        <f>IF(Agregasi[[#This Row],[Akun Terkait]]="","",IF(VLOOKUP(Agregasi[[#This Row],[Akun Terkait]],TabelCOA[],8,FALSE)=0,"",VLOOKUP(Agregasi[[#This Row],[Akun Terkait]],TabelCOA[],8,FALSE)))</f>
        <v>Tabungan Bank-0001</v>
      </c>
      <c r="Z227" s="18">
        <f>IF(Agregasi[[#This Row],[Akun Terkait]]="","",IF(VLOOKUP(Agregasi[[#This Row],[Akun Terkait]],TabelCOA[],10,FALSE)=0,0,VLOOKUP(Agregasi[[#This Row],[Akun Terkait]],TabelCOA[],10,FALSE)))</f>
        <v>0</v>
      </c>
    </row>
    <row r="228" spans="1:26" x14ac:dyDescent="0.4">
      <c r="A228" s="1">
        <v>45013</v>
      </c>
      <c r="B228" t="s">
        <v>223</v>
      </c>
      <c r="C228" t="s">
        <v>304</v>
      </c>
      <c r="D228" t="s">
        <v>7</v>
      </c>
      <c r="E228" t="s">
        <v>7</v>
      </c>
      <c r="F228" s="25" t="s">
        <v>229</v>
      </c>
      <c r="G228" t="s">
        <v>10</v>
      </c>
      <c r="H228" s="2">
        <v>200000</v>
      </c>
      <c r="I228" s="2"/>
      <c r="J228" s="2"/>
      <c r="K228" s="2">
        <v>-200000</v>
      </c>
      <c r="L228" s="2">
        <v>3687371</v>
      </c>
      <c r="M228" s="24">
        <v>2023</v>
      </c>
      <c r="N228" s="24">
        <v>1</v>
      </c>
      <c r="O228" s="24">
        <v>3</v>
      </c>
      <c r="P228" s="24">
        <v>13</v>
      </c>
      <c r="Q228" s="24">
        <v>5</v>
      </c>
      <c r="R228" s="24">
        <v>28</v>
      </c>
      <c r="S228" s="25" t="s">
        <v>178</v>
      </c>
      <c r="T228" s="25" t="str">
        <f>IF(Agregasi[[#This Row],[Akun Terkait]]="","",IF(VLOOKUP(Agregasi[[#This Row],[Akun Terkait]],TabelCOA[],3,FALSE)=0,"",VLOOKUP(Agregasi[[#This Row],[Akun Terkait]],TabelCOA[],3,FALSE)))</f>
        <v>Aset</v>
      </c>
      <c r="U228" s="25" t="str">
        <f>IF(Agregasi[[#This Row],[Akun Terkait]]="","",IF(VLOOKUP(Agregasi[[#This Row],[Akun Terkait]],TabelCOA[],4,FALSE)=0,"",VLOOKUP(Agregasi[[#This Row],[Akun Terkait]],TabelCOA[],4,FALSE)))</f>
        <v>Aset Lancar</v>
      </c>
      <c r="V228" s="25" t="str">
        <f>IF(Agregasi[[#This Row],[Akun Terkait]]="","",IF(VLOOKUP(Agregasi[[#This Row],[Akun Terkait]],TabelCOA[],5,FALSE)=0,"",VLOOKUP(Agregasi[[#This Row],[Akun Terkait]],TabelCOA[],5,FALSE)))</f>
        <v>Kas</v>
      </c>
      <c r="W228" s="25" t="str">
        <f>IF(Agregasi[[#This Row],[Akun Terkait]]="","",IF(VLOOKUP(Agregasi[[#This Row],[Akun Terkait]],TabelCOA[],6,FALSE)=0,"",VLOOKUP(Agregasi[[#This Row],[Akun Terkait]],TabelCOA[],6,FALSE)))</f>
        <v>Bank</v>
      </c>
      <c r="X228" s="25" t="str">
        <f>IF(Agregasi[[#This Row],[Akun Terkait]]="","",IF(VLOOKUP(Agregasi[[#This Row],[Akun Terkait]],TabelCOA[],7,FALSE)=0,"",VLOOKUP(Agregasi[[#This Row],[Akun Terkait]],TabelCOA[],7,FALSE)))</f>
        <v>Tabungan</v>
      </c>
      <c r="Y228" s="25" t="str">
        <f>IF(Agregasi[[#This Row],[Akun Terkait]]="","",IF(VLOOKUP(Agregasi[[#This Row],[Akun Terkait]],TabelCOA[],8,FALSE)=0,"",VLOOKUP(Agregasi[[#This Row],[Akun Terkait]],TabelCOA[],8,FALSE)))</f>
        <v>Tabungan Bank-0007</v>
      </c>
      <c r="Z228" s="18">
        <f>IF(Agregasi[[#This Row],[Akun Terkait]]="","",IF(VLOOKUP(Agregasi[[#This Row],[Akun Terkait]],TabelCOA[],10,FALSE)=0,0,VLOOKUP(Agregasi[[#This Row],[Akun Terkait]],TabelCOA[],10,FALSE)))</f>
        <v>0</v>
      </c>
    </row>
    <row r="229" spans="1:26" x14ac:dyDescent="0.4">
      <c r="A229" s="1">
        <v>45013</v>
      </c>
      <c r="B229" t="s">
        <v>223</v>
      </c>
      <c r="C229" t="s">
        <v>292</v>
      </c>
      <c r="D229" t="s">
        <v>264</v>
      </c>
      <c r="E229" t="s">
        <v>7</v>
      </c>
      <c r="F229" s="25" t="s">
        <v>26</v>
      </c>
      <c r="G229" t="s">
        <v>9</v>
      </c>
      <c r="H229" s="2">
        <v>150000</v>
      </c>
      <c r="I229" s="2"/>
      <c r="J229" s="2"/>
      <c r="K229" s="2">
        <v>150000</v>
      </c>
      <c r="L229" s="2">
        <v>3587371</v>
      </c>
      <c r="M229" s="24">
        <v>2023</v>
      </c>
      <c r="N229" s="24">
        <v>1</v>
      </c>
      <c r="O229" s="24">
        <v>3</v>
      </c>
      <c r="P229" s="24">
        <v>13</v>
      </c>
      <c r="Q229" s="24">
        <v>5</v>
      </c>
      <c r="R229" s="24">
        <v>28</v>
      </c>
      <c r="S229" s="25" t="s">
        <v>178</v>
      </c>
      <c r="T229" s="25" t="str">
        <f>IF(Agregasi[[#This Row],[Akun Terkait]]="","",IF(VLOOKUP(Agregasi[[#This Row],[Akun Terkait]],TabelCOA[],3,FALSE)=0,"",VLOOKUP(Agregasi[[#This Row],[Akun Terkait]],TabelCOA[],3,FALSE)))</f>
        <v>Pendapatan</v>
      </c>
      <c r="U229" s="25" t="str">
        <f>IF(Agregasi[[#This Row],[Akun Terkait]]="","",IF(VLOOKUP(Agregasi[[#This Row],[Akun Terkait]],TabelCOA[],4,FALSE)=0,"",VLOOKUP(Agregasi[[#This Row],[Akun Terkait]],TabelCOA[],4,FALSE)))</f>
        <v>Pendapatan Tetap</v>
      </c>
      <c r="V229" s="25" t="str">
        <f>IF(Agregasi[[#This Row],[Akun Terkait]]="","",IF(VLOOKUP(Agregasi[[#This Row],[Akun Terkait]],TabelCOA[],5,FALSE)=0,"",VLOOKUP(Agregasi[[#This Row],[Akun Terkait]],TabelCOA[],5,FALSE)))</f>
        <v>Gaji</v>
      </c>
      <c r="W229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229" s="25" t="str">
        <f>IF(Agregasi[[#This Row],[Akun Terkait]]="","",IF(VLOOKUP(Agregasi[[#This Row],[Akun Terkait]],TabelCOA[],7,FALSE)=0,"",VLOOKUP(Agregasi[[#This Row],[Akun Terkait]],TabelCOA[],7,FALSE)))</f>
        <v/>
      </c>
      <c r="Y229" s="25" t="str">
        <f>IF(Agregasi[[#This Row],[Akun Terkait]]="","",IF(VLOOKUP(Agregasi[[#This Row],[Akun Terkait]],TabelCOA[],8,FALSE)=0,"",VLOOKUP(Agregasi[[#This Row],[Akun Terkait]],TabelCOA[],8,FALSE)))</f>
        <v/>
      </c>
      <c r="Z229" s="18">
        <f>IF(Agregasi[[#This Row],[Akun Terkait]]="","",IF(VLOOKUP(Agregasi[[#This Row],[Akun Terkait]],TabelCOA[],10,FALSE)=0,0,VLOOKUP(Agregasi[[#This Row],[Akun Terkait]],TabelCOA[],10,FALSE)))</f>
        <v>0</v>
      </c>
    </row>
    <row r="230" spans="1:26" x14ac:dyDescent="0.4">
      <c r="A230" s="1">
        <v>45013</v>
      </c>
      <c r="B230" t="s">
        <v>223</v>
      </c>
      <c r="C230" t="s">
        <v>309</v>
      </c>
      <c r="D230" t="s">
        <v>7</v>
      </c>
      <c r="E230" t="s">
        <v>7</v>
      </c>
      <c r="F230" s="25" t="s">
        <v>230</v>
      </c>
      <c r="G230" t="s">
        <v>10</v>
      </c>
      <c r="H230" s="2">
        <v>250000</v>
      </c>
      <c r="I230" s="2"/>
      <c r="J230" s="2"/>
      <c r="K230" s="2">
        <v>-250000</v>
      </c>
      <c r="L230" s="2">
        <v>3437371</v>
      </c>
      <c r="M230" s="24">
        <v>2023</v>
      </c>
      <c r="N230" s="24">
        <v>1</v>
      </c>
      <c r="O230" s="24">
        <v>3</v>
      </c>
      <c r="P230" s="24">
        <v>13</v>
      </c>
      <c r="Q230" s="24">
        <v>5</v>
      </c>
      <c r="R230" s="24">
        <v>28</v>
      </c>
      <c r="S230" s="25" t="s">
        <v>178</v>
      </c>
      <c r="T230" s="25" t="str">
        <f>IF(Agregasi[[#This Row],[Akun Terkait]]="","",IF(VLOOKUP(Agregasi[[#This Row],[Akun Terkait]],TabelCOA[],3,FALSE)=0,"",VLOOKUP(Agregasi[[#This Row],[Akun Terkait]],TabelCOA[],3,FALSE)))</f>
        <v>Aset</v>
      </c>
      <c r="U230" s="25" t="str">
        <f>IF(Agregasi[[#This Row],[Akun Terkait]]="","",IF(VLOOKUP(Agregasi[[#This Row],[Akun Terkait]],TabelCOA[],4,FALSE)=0,"",VLOOKUP(Agregasi[[#This Row],[Akun Terkait]],TabelCOA[],4,FALSE)))</f>
        <v>Aset Lancar</v>
      </c>
      <c r="V230" s="25" t="str">
        <f>IF(Agregasi[[#This Row],[Akun Terkait]]="","",IF(VLOOKUP(Agregasi[[#This Row],[Akun Terkait]],TabelCOA[],5,FALSE)=0,"",VLOOKUP(Agregasi[[#This Row],[Akun Terkait]],TabelCOA[],5,FALSE)))</f>
        <v>Kas</v>
      </c>
      <c r="W230" s="25" t="str">
        <f>IF(Agregasi[[#This Row],[Akun Terkait]]="","",IF(VLOOKUP(Agregasi[[#This Row],[Akun Terkait]],TabelCOA[],6,FALSE)=0,"",VLOOKUP(Agregasi[[#This Row],[Akun Terkait]],TabelCOA[],6,FALSE)))</f>
        <v>Bank</v>
      </c>
      <c r="X230" s="25" t="str">
        <f>IF(Agregasi[[#This Row],[Akun Terkait]]="","",IF(VLOOKUP(Agregasi[[#This Row],[Akun Terkait]],TabelCOA[],7,FALSE)=0,"",VLOOKUP(Agregasi[[#This Row],[Akun Terkait]],TabelCOA[],7,FALSE)))</f>
        <v>Tabungan</v>
      </c>
      <c r="Y230" s="25" t="str">
        <f>IF(Agregasi[[#This Row],[Akun Terkait]]="","",IF(VLOOKUP(Agregasi[[#This Row],[Akun Terkait]],TabelCOA[],8,FALSE)=0,"",VLOOKUP(Agregasi[[#This Row],[Akun Terkait]],TabelCOA[],8,FALSE)))</f>
        <v>Tabungan Bank-0008</v>
      </c>
      <c r="Z230" s="18">
        <f>IF(Agregasi[[#This Row],[Akun Terkait]]="","",IF(VLOOKUP(Agregasi[[#This Row],[Akun Terkait]],TabelCOA[],10,FALSE)=0,0,VLOOKUP(Agregasi[[#This Row],[Akun Terkait]],TabelCOA[],10,FALSE)))</f>
        <v>0</v>
      </c>
    </row>
    <row r="231" spans="1:26" x14ac:dyDescent="0.4">
      <c r="A231" s="1">
        <v>45013</v>
      </c>
      <c r="B231" t="s">
        <v>229</v>
      </c>
      <c r="C231" t="s">
        <v>304</v>
      </c>
      <c r="D231" t="s">
        <v>7</v>
      </c>
      <c r="E231" t="s">
        <v>7</v>
      </c>
      <c r="F231" s="25" t="s">
        <v>223</v>
      </c>
      <c r="G231" t="s">
        <v>9</v>
      </c>
      <c r="H231" s="2">
        <v>200000</v>
      </c>
      <c r="I231" s="2" t="s">
        <v>321</v>
      </c>
      <c r="J231" s="2"/>
      <c r="K231" s="2">
        <v>200000</v>
      </c>
      <c r="L231" s="2">
        <v>7600000</v>
      </c>
      <c r="M231" s="24">
        <v>2023</v>
      </c>
      <c r="N231" s="24">
        <v>1</v>
      </c>
      <c r="O231" s="24">
        <v>3</v>
      </c>
      <c r="P231" s="24">
        <v>13</v>
      </c>
      <c r="Q231" s="24">
        <v>5</v>
      </c>
      <c r="R231" s="24">
        <v>28</v>
      </c>
      <c r="S231" s="25" t="s">
        <v>178</v>
      </c>
      <c r="T231" s="25" t="str">
        <f>IF(Agregasi[[#This Row],[Akun Terkait]]="","",IF(VLOOKUP(Agregasi[[#This Row],[Akun Terkait]],TabelCOA[],3,FALSE)=0,"",VLOOKUP(Agregasi[[#This Row],[Akun Terkait]],TabelCOA[],3,FALSE)))</f>
        <v>Aset</v>
      </c>
      <c r="U231" s="25" t="str">
        <f>IF(Agregasi[[#This Row],[Akun Terkait]]="","",IF(VLOOKUP(Agregasi[[#This Row],[Akun Terkait]],TabelCOA[],4,FALSE)=0,"",VLOOKUP(Agregasi[[#This Row],[Akun Terkait]],TabelCOA[],4,FALSE)))</f>
        <v>Aset Lancar</v>
      </c>
      <c r="V231" s="25" t="str">
        <f>IF(Agregasi[[#This Row],[Akun Terkait]]="","",IF(VLOOKUP(Agregasi[[#This Row],[Akun Terkait]],TabelCOA[],5,FALSE)=0,"",VLOOKUP(Agregasi[[#This Row],[Akun Terkait]],TabelCOA[],5,FALSE)))</f>
        <v>Kas</v>
      </c>
      <c r="W231" s="25" t="str">
        <f>IF(Agregasi[[#This Row],[Akun Terkait]]="","",IF(VLOOKUP(Agregasi[[#This Row],[Akun Terkait]],TabelCOA[],6,FALSE)=0,"",VLOOKUP(Agregasi[[#This Row],[Akun Terkait]],TabelCOA[],6,FALSE)))</f>
        <v>Bank</v>
      </c>
      <c r="X231" s="25" t="str">
        <f>IF(Agregasi[[#This Row],[Akun Terkait]]="","",IF(VLOOKUP(Agregasi[[#This Row],[Akun Terkait]],TabelCOA[],7,FALSE)=0,"",VLOOKUP(Agregasi[[#This Row],[Akun Terkait]],TabelCOA[],7,FALSE)))</f>
        <v>Tabungan</v>
      </c>
      <c r="Y231" s="25" t="str">
        <f>IF(Agregasi[[#This Row],[Akun Terkait]]="","",IF(VLOOKUP(Agregasi[[#This Row],[Akun Terkait]],TabelCOA[],8,FALSE)=0,"",VLOOKUP(Agregasi[[#This Row],[Akun Terkait]],TabelCOA[],8,FALSE)))</f>
        <v>Tabungan Bank-0001</v>
      </c>
      <c r="Z231" s="18">
        <f>IF(Agregasi[[#This Row],[Akun Terkait]]="","",IF(VLOOKUP(Agregasi[[#This Row],[Akun Terkait]],TabelCOA[],10,FALSE)=0,0,VLOOKUP(Agregasi[[#This Row],[Akun Terkait]],TabelCOA[],10,FALSE)))</f>
        <v>0</v>
      </c>
    </row>
    <row r="232" spans="1:26" x14ac:dyDescent="0.4">
      <c r="A232" s="1">
        <v>45013</v>
      </c>
      <c r="B232" t="s">
        <v>223</v>
      </c>
      <c r="C232" t="s">
        <v>351</v>
      </c>
      <c r="D232" t="s">
        <v>7</v>
      </c>
      <c r="E232" t="s">
        <v>7</v>
      </c>
      <c r="F232" s="25" t="s">
        <v>93</v>
      </c>
      <c r="G232" t="s">
        <v>10</v>
      </c>
      <c r="H232" s="2">
        <v>300000</v>
      </c>
      <c r="I232" s="2"/>
      <c r="J232" s="2"/>
      <c r="K232" s="2">
        <v>-300000</v>
      </c>
      <c r="L232" s="2">
        <v>3887371</v>
      </c>
      <c r="M232" s="24">
        <v>2023</v>
      </c>
      <c r="N232" s="24">
        <v>1</v>
      </c>
      <c r="O232" s="24">
        <v>3</v>
      </c>
      <c r="P232" s="24">
        <v>13</v>
      </c>
      <c r="Q232" s="24">
        <v>5</v>
      </c>
      <c r="R232" s="24">
        <v>28</v>
      </c>
      <c r="S232" s="25" t="s">
        <v>178</v>
      </c>
      <c r="T232" s="25" t="str">
        <f>IF(Agregasi[[#This Row],[Akun Terkait]]="","",IF(VLOOKUP(Agregasi[[#This Row],[Akun Terkait]],TabelCOA[],3,FALSE)=0,"",VLOOKUP(Agregasi[[#This Row],[Akun Terkait]],TabelCOA[],3,FALSE)))</f>
        <v>Aset</v>
      </c>
      <c r="U232" s="25" t="str">
        <f>IF(Agregasi[[#This Row],[Akun Terkait]]="","",IF(VLOOKUP(Agregasi[[#This Row],[Akun Terkait]],TabelCOA[],4,FALSE)=0,"",VLOOKUP(Agregasi[[#This Row],[Akun Terkait]],TabelCOA[],4,FALSE)))</f>
        <v>Aset Lancar</v>
      </c>
      <c r="V232" s="25" t="str">
        <f>IF(Agregasi[[#This Row],[Akun Terkait]]="","",IF(VLOOKUP(Agregasi[[#This Row],[Akun Terkait]],TabelCOA[],5,FALSE)=0,"",VLOOKUP(Agregasi[[#This Row],[Akun Terkait]],TabelCOA[],5,FALSE)))</f>
        <v>Kas</v>
      </c>
      <c r="W232" s="25" t="str">
        <f>IF(Agregasi[[#This Row],[Akun Terkait]]="","",IF(VLOOKUP(Agregasi[[#This Row],[Akun Terkait]],TabelCOA[],6,FALSE)=0,"",VLOOKUP(Agregasi[[#This Row],[Akun Terkait]],TabelCOA[],6,FALSE)))</f>
        <v>Kas Tunai</v>
      </c>
      <c r="X232" s="25" t="str">
        <f>IF(Agregasi[[#This Row],[Akun Terkait]]="","",IF(VLOOKUP(Agregasi[[#This Row],[Akun Terkait]],TabelCOA[],7,FALSE)=0,"",VLOOKUP(Agregasi[[#This Row],[Akun Terkait]],TabelCOA[],7,FALSE)))</f>
        <v/>
      </c>
      <c r="Y232" s="25" t="str">
        <f>IF(Agregasi[[#This Row],[Akun Terkait]]="","",IF(VLOOKUP(Agregasi[[#This Row],[Akun Terkait]],TabelCOA[],8,FALSE)=0,"",VLOOKUP(Agregasi[[#This Row],[Akun Terkait]],TabelCOA[],8,FALSE)))</f>
        <v/>
      </c>
      <c r="Z232" s="18">
        <f>IF(Agregasi[[#This Row],[Akun Terkait]]="","",IF(VLOOKUP(Agregasi[[#This Row],[Akun Terkait]],TabelCOA[],10,FALSE)=0,0,VLOOKUP(Agregasi[[#This Row],[Akun Terkait]],TabelCOA[],10,FALSE)))</f>
        <v>0</v>
      </c>
    </row>
    <row r="233" spans="1:26" x14ac:dyDescent="0.4">
      <c r="A233" s="1">
        <v>45013</v>
      </c>
      <c r="B233" t="s">
        <v>224</v>
      </c>
      <c r="C233" t="s">
        <v>351</v>
      </c>
      <c r="D233" t="s">
        <v>7</v>
      </c>
      <c r="E233" t="s">
        <v>7</v>
      </c>
      <c r="F233" s="25" t="s">
        <v>93</v>
      </c>
      <c r="G233" t="s">
        <v>10</v>
      </c>
      <c r="H233" s="2">
        <v>500000</v>
      </c>
      <c r="I233" s="2" t="s">
        <v>321</v>
      </c>
      <c r="J233" s="2"/>
      <c r="K233" s="2">
        <v>-500000</v>
      </c>
      <c r="L233" s="2">
        <v>2190000</v>
      </c>
      <c r="M233" s="24">
        <v>2023</v>
      </c>
      <c r="N233" s="24">
        <v>1</v>
      </c>
      <c r="O233" s="24">
        <v>3</v>
      </c>
      <c r="P233" s="24">
        <v>13</v>
      </c>
      <c r="Q233" s="24">
        <v>5</v>
      </c>
      <c r="R233" s="24">
        <v>28</v>
      </c>
      <c r="S233" s="25" t="s">
        <v>178</v>
      </c>
      <c r="T233" s="25" t="str">
        <f>IF(Agregasi[[#This Row],[Akun Terkait]]="","",IF(VLOOKUP(Agregasi[[#This Row],[Akun Terkait]],TabelCOA[],3,FALSE)=0,"",VLOOKUP(Agregasi[[#This Row],[Akun Terkait]],TabelCOA[],3,FALSE)))</f>
        <v>Aset</v>
      </c>
      <c r="U233" s="25" t="str">
        <f>IF(Agregasi[[#This Row],[Akun Terkait]]="","",IF(VLOOKUP(Agregasi[[#This Row],[Akun Terkait]],TabelCOA[],4,FALSE)=0,"",VLOOKUP(Agregasi[[#This Row],[Akun Terkait]],TabelCOA[],4,FALSE)))</f>
        <v>Aset Lancar</v>
      </c>
      <c r="V233" s="25" t="str">
        <f>IF(Agregasi[[#This Row],[Akun Terkait]]="","",IF(VLOOKUP(Agregasi[[#This Row],[Akun Terkait]],TabelCOA[],5,FALSE)=0,"",VLOOKUP(Agregasi[[#This Row],[Akun Terkait]],TabelCOA[],5,FALSE)))</f>
        <v>Kas</v>
      </c>
      <c r="W233" s="25" t="str">
        <f>IF(Agregasi[[#This Row],[Akun Terkait]]="","",IF(VLOOKUP(Agregasi[[#This Row],[Akun Terkait]],TabelCOA[],6,FALSE)=0,"",VLOOKUP(Agregasi[[#This Row],[Akun Terkait]],TabelCOA[],6,FALSE)))</f>
        <v>Kas Tunai</v>
      </c>
      <c r="X233" s="25" t="str">
        <f>IF(Agregasi[[#This Row],[Akun Terkait]]="","",IF(VLOOKUP(Agregasi[[#This Row],[Akun Terkait]],TabelCOA[],7,FALSE)=0,"",VLOOKUP(Agregasi[[#This Row],[Akun Terkait]],TabelCOA[],7,FALSE)))</f>
        <v/>
      </c>
      <c r="Y233" s="25" t="str">
        <f>IF(Agregasi[[#This Row],[Akun Terkait]]="","",IF(VLOOKUP(Agregasi[[#This Row],[Akun Terkait]],TabelCOA[],8,FALSE)=0,"",VLOOKUP(Agregasi[[#This Row],[Akun Terkait]],TabelCOA[],8,FALSE)))</f>
        <v/>
      </c>
      <c r="Z233" s="18">
        <f>IF(Agregasi[[#This Row],[Akun Terkait]]="","",IF(VLOOKUP(Agregasi[[#This Row],[Akun Terkait]],TabelCOA[],10,FALSE)=0,0,VLOOKUP(Agregasi[[#This Row],[Akun Terkait]],TabelCOA[],10,FALSE)))</f>
        <v>0</v>
      </c>
    </row>
    <row r="234" spans="1:26" x14ac:dyDescent="0.4">
      <c r="A234" s="1">
        <v>45013</v>
      </c>
      <c r="B234" t="s">
        <v>93</v>
      </c>
      <c r="C234" t="s">
        <v>351</v>
      </c>
      <c r="D234" t="s">
        <v>7</v>
      </c>
      <c r="E234" t="s">
        <v>7</v>
      </c>
      <c r="F234" s="25" t="s">
        <v>223</v>
      </c>
      <c r="G234" t="s">
        <v>9</v>
      </c>
      <c r="H234" s="2">
        <v>300000</v>
      </c>
      <c r="I234" s="2"/>
      <c r="J234" s="2"/>
      <c r="K234" s="2">
        <v>300000</v>
      </c>
      <c r="L234" s="2">
        <v>1700000</v>
      </c>
      <c r="M234" s="24">
        <v>2023</v>
      </c>
      <c r="N234" s="24">
        <v>1</v>
      </c>
      <c r="O234" s="24">
        <v>3</v>
      </c>
      <c r="P234" s="24">
        <v>13</v>
      </c>
      <c r="Q234" s="24">
        <v>5</v>
      </c>
      <c r="R234" s="24">
        <v>28</v>
      </c>
      <c r="S234" s="25" t="s">
        <v>178</v>
      </c>
      <c r="T234" s="25" t="str">
        <f>IF(Agregasi[[#This Row],[Akun Terkait]]="","",IF(VLOOKUP(Agregasi[[#This Row],[Akun Terkait]],TabelCOA[],3,FALSE)=0,"",VLOOKUP(Agregasi[[#This Row],[Akun Terkait]],TabelCOA[],3,FALSE)))</f>
        <v>Aset</v>
      </c>
      <c r="U234" s="25" t="str">
        <f>IF(Agregasi[[#This Row],[Akun Terkait]]="","",IF(VLOOKUP(Agregasi[[#This Row],[Akun Terkait]],TabelCOA[],4,FALSE)=0,"",VLOOKUP(Agregasi[[#This Row],[Akun Terkait]],TabelCOA[],4,FALSE)))</f>
        <v>Aset Lancar</v>
      </c>
      <c r="V234" s="25" t="str">
        <f>IF(Agregasi[[#This Row],[Akun Terkait]]="","",IF(VLOOKUP(Agregasi[[#This Row],[Akun Terkait]],TabelCOA[],5,FALSE)=0,"",VLOOKUP(Agregasi[[#This Row],[Akun Terkait]],TabelCOA[],5,FALSE)))</f>
        <v>Kas</v>
      </c>
      <c r="W234" s="25" t="str">
        <f>IF(Agregasi[[#This Row],[Akun Terkait]]="","",IF(VLOOKUP(Agregasi[[#This Row],[Akun Terkait]],TabelCOA[],6,FALSE)=0,"",VLOOKUP(Agregasi[[#This Row],[Akun Terkait]],TabelCOA[],6,FALSE)))</f>
        <v>Bank</v>
      </c>
      <c r="X234" s="25" t="str">
        <f>IF(Agregasi[[#This Row],[Akun Terkait]]="","",IF(VLOOKUP(Agregasi[[#This Row],[Akun Terkait]],TabelCOA[],7,FALSE)=0,"",VLOOKUP(Agregasi[[#This Row],[Akun Terkait]],TabelCOA[],7,FALSE)))</f>
        <v>Tabungan</v>
      </c>
      <c r="Y234" s="25" t="str">
        <f>IF(Agregasi[[#This Row],[Akun Terkait]]="","",IF(VLOOKUP(Agregasi[[#This Row],[Akun Terkait]],TabelCOA[],8,FALSE)=0,"",VLOOKUP(Agregasi[[#This Row],[Akun Terkait]],TabelCOA[],8,FALSE)))</f>
        <v>Tabungan Bank-0001</v>
      </c>
      <c r="Z234" s="18">
        <f>IF(Agregasi[[#This Row],[Akun Terkait]]="","",IF(VLOOKUP(Agregasi[[#This Row],[Akun Terkait]],TabelCOA[],10,FALSE)=0,0,VLOOKUP(Agregasi[[#This Row],[Akun Terkait]],TabelCOA[],10,FALSE)))</f>
        <v>0</v>
      </c>
    </row>
    <row r="235" spans="1:26" x14ac:dyDescent="0.4">
      <c r="A235" s="1">
        <v>45013</v>
      </c>
      <c r="B235" t="s">
        <v>93</v>
      </c>
      <c r="C235" t="s">
        <v>351</v>
      </c>
      <c r="D235" t="s">
        <v>7</v>
      </c>
      <c r="E235" t="s">
        <v>7</v>
      </c>
      <c r="F235" s="25" t="s">
        <v>224</v>
      </c>
      <c r="G235" t="s">
        <v>9</v>
      </c>
      <c r="H235" s="2">
        <v>500000</v>
      </c>
      <c r="I235" s="2" t="s">
        <v>321</v>
      </c>
      <c r="J235" s="2"/>
      <c r="K235" s="2">
        <v>500000</v>
      </c>
      <c r="L235" s="2">
        <v>2200000</v>
      </c>
      <c r="M235" s="24">
        <v>2023</v>
      </c>
      <c r="N235" s="24">
        <v>1</v>
      </c>
      <c r="O235" s="24">
        <v>3</v>
      </c>
      <c r="P235" s="24">
        <v>13</v>
      </c>
      <c r="Q235" s="24">
        <v>5</v>
      </c>
      <c r="R235" s="24">
        <v>28</v>
      </c>
      <c r="S235" s="25" t="s">
        <v>178</v>
      </c>
      <c r="T235" s="25" t="str">
        <f>IF(Agregasi[[#This Row],[Akun Terkait]]="","",IF(VLOOKUP(Agregasi[[#This Row],[Akun Terkait]],TabelCOA[],3,FALSE)=0,"",VLOOKUP(Agregasi[[#This Row],[Akun Terkait]],TabelCOA[],3,FALSE)))</f>
        <v>Aset</v>
      </c>
      <c r="U235" s="25" t="str">
        <f>IF(Agregasi[[#This Row],[Akun Terkait]]="","",IF(VLOOKUP(Agregasi[[#This Row],[Akun Terkait]],TabelCOA[],4,FALSE)=0,"",VLOOKUP(Agregasi[[#This Row],[Akun Terkait]],TabelCOA[],4,FALSE)))</f>
        <v>Aset Lancar</v>
      </c>
      <c r="V235" s="25" t="str">
        <f>IF(Agregasi[[#This Row],[Akun Terkait]]="","",IF(VLOOKUP(Agregasi[[#This Row],[Akun Terkait]],TabelCOA[],5,FALSE)=0,"",VLOOKUP(Agregasi[[#This Row],[Akun Terkait]],TabelCOA[],5,FALSE)))</f>
        <v>Kas</v>
      </c>
      <c r="W235" s="25" t="str">
        <f>IF(Agregasi[[#This Row],[Akun Terkait]]="","",IF(VLOOKUP(Agregasi[[#This Row],[Akun Terkait]],TabelCOA[],6,FALSE)=0,"",VLOOKUP(Agregasi[[#This Row],[Akun Terkait]],TabelCOA[],6,FALSE)))</f>
        <v>Bank</v>
      </c>
      <c r="X235" s="25" t="str">
        <f>IF(Agregasi[[#This Row],[Akun Terkait]]="","",IF(VLOOKUP(Agregasi[[#This Row],[Akun Terkait]],TabelCOA[],7,FALSE)=0,"",VLOOKUP(Agregasi[[#This Row],[Akun Terkait]],TabelCOA[],7,FALSE)))</f>
        <v>Tabungan</v>
      </c>
      <c r="Y235" s="25" t="str">
        <f>IF(Agregasi[[#This Row],[Akun Terkait]]="","",IF(VLOOKUP(Agregasi[[#This Row],[Akun Terkait]],TabelCOA[],8,FALSE)=0,"",VLOOKUP(Agregasi[[#This Row],[Akun Terkait]],TabelCOA[],8,FALSE)))</f>
        <v>Tabungan Bank-0002</v>
      </c>
      <c r="Z235" s="18">
        <f>IF(Agregasi[[#This Row],[Akun Terkait]]="","",IF(VLOOKUP(Agregasi[[#This Row],[Akun Terkait]],TabelCOA[],10,FALSE)=0,0,VLOOKUP(Agregasi[[#This Row],[Akun Terkait]],TabelCOA[],10,FALSE)))</f>
        <v>0</v>
      </c>
    </row>
    <row r="236" spans="1:26" x14ac:dyDescent="0.4">
      <c r="A236" s="1">
        <v>45014</v>
      </c>
      <c r="B236" t="s">
        <v>223</v>
      </c>
      <c r="C236" t="s">
        <v>322</v>
      </c>
      <c r="D236" t="s">
        <v>7</v>
      </c>
      <c r="E236" t="s">
        <v>7</v>
      </c>
      <c r="F236" s="25" t="s">
        <v>231</v>
      </c>
      <c r="G236" t="s">
        <v>10</v>
      </c>
      <c r="H236" s="2">
        <v>300000</v>
      </c>
      <c r="I236" s="2"/>
      <c r="J236" s="2"/>
      <c r="K236" s="2">
        <v>-300000</v>
      </c>
      <c r="L236" s="2">
        <v>3237371</v>
      </c>
      <c r="M236" s="24">
        <v>2023</v>
      </c>
      <c r="N236" s="24">
        <v>1</v>
      </c>
      <c r="O236" s="24">
        <v>3</v>
      </c>
      <c r="P236" s="24">
        <v>13</v>
      </c>
      <c r="Q236" s="24">
        <v>5</v>
      </c>
      <c r="R236" s="24">
        <v>29</v>
      </c>
      <c r="S236" s="25" t="s">
        <v>178</v>
      </c>
      <c r="T236" s="25" t="str">
        <f>IF(Agregasi[[#This Row],[Akun Terkait]]="","",IF(VLOOKUP(Agregasi[[#This Row],[Akun Terkait]],TabelCOA[],3,FALSE)=0,"",VLOOKUP(Agregasi[[#This Row],[Akun Terkait]],TabelCOA[],3,FALSE)))</f>
        <v>Aset</v>
      </c>
      <c r="U236" s="25" t="str">
        <f>IF(Agregasi[[#This Row],[Akun Terkait]]="","",IF(VLOOKUP(Agregasi[[#This Row],[Akun Terkait]],TabelCOA[],4,FALSE)=0,"",VLOOKUP(Agregasi[[#This Row],[Akun Terkait]],TabelCOA[],4,FALSE)))</f>
        <v>Aset Lancar</v>
      </c>
      <c r="V236" s="25" t="str">
        <f>IF(Agregasi[[#This Row],[Akun Terkait]]="","",IF(VLOOKUP(Agregasi[[#This Row],[Akun Terkait]],TabelCOA[],5,FALSE)=0,"",VLOOKUP(Agregasi[[#This Row],[Akun Terkait]],TabelCOA[],5,FALSE)))</f>
        <v>Kas</v>
      </c>
      <c r="W236" s="25" t="str">
        <f>IF(Agregasi[[#This Row],[Akun Terkait]]="","",IF(VLOOKUP(Agregasi[[#This Row],[Akun Terkait]],TabelCOA[],6,FALSE)=0,"",VLOOKUP(Agregasi[[#This Row],[Akun Terkait]],TabelCOA[],6,FALSE)))</f>
        <v>Bank</v>
      </c>
      <c r="X236" s="25" t="str">
        <f>IF(Agregasi[[#This Row],[Akun Terkait]]="","",IF(VLOOKUP(Agregasi[[#This Row],[Akun Terkait]],TabelCOA[],7,FALSE)=0,"",VLOOKUP(Agregasi[[#This Row],[Akun Terkait]],TabelCOA[],7,FALSE)))</f>
        <v>Giro</v>
      </c>
      <c r="Y236" s="25" t="str">
        <f>IF(Agregasi[[#This Row],[Akun Terkait]]="","",IF(VLOOKUP(Agregasi[[#This Row],[Akun Terkait]],TabelCOA[],8,FALSE)=0,"",VLOOKUP(Agregasi[[#This Row],[Akun Terkait]],TabelCOA[],8,FALSE)))</f>
        <v>Giro Bank-0009</v>
      </c>
      <c r="Z236" s="18">
        <f>IF(Agregasi[[#This Row],[Akun Terkait]]="","",IF(VLOOKUP(Agregasi[[#This Row],[Akun Terkait]],TabelCOA[],10,FALSE)=0,0,VLOOKUP(Agregasi[[#This Row],[Akun Terkait]],TabelCOA[],10,FALSE)))</f>
        <v>0</v>
      </c>
    </row>
    <row r="237" spans="1:26" x14ac:dyDescent="0.4">
      <c r="A237" s="1">
        <v>45014</v>
      </c>
      <c r="B237" t="s">
        <v>231</v>
      </c>
      <c r="C237" t="s">
        <v>322</v>
      </c>
      <c r="D237" t="s">
        <v>7</v>
      </c>
      <c r="E237" t="s">
        <v>7</v>
      </c>
      <c r="F237" s="25" t="s">
        <v>223</v>
      </c>
      <c r="G237" t="s">
        <v>9</v>
      </c>
      <c r="H237" s="2">
        <v>300000</v>
      </c>
      <c r="I237" s="2"/>
      <c r="J237" s="2"/>
      <c r="K237" s="2">
        <v>300000</v>
      </c>
      <c r="L237" s="2">
        <v>8550000</v>
      </c>
      <c r="M237" s="24">
        <v>2023</v>
      </c>
      <c r="N237" s="24">
        <v>1</v>
      </c>
      <c r="O237" s="24">
        <v>3</v>
      </c>
      <c r="P237" s="24">
        <v>13</v>
      </c>
      <c r="Q237" s="24">
        <v>5</v>
      </c>
      <c r="R237" s="24">
        <v>29</v>
      </c>
      <c r="S237" s="25" t="s">
        <v>178</v>
      </c>
      <c r="T237" s="25" t="str">
        <f>IF(Agregasi[[#This Row],[Akun Terkait]]="","",IF(VLOOKUP(Agregasi[[#This Row],[Akun Terkait]],TabelCOA[],3,FALSE)=0,"",VLOOKUP(Agregasi[[#This Row],[Akun Terkait]],TabelCOA[],3,FALSE)))</f>
        <v>Aset</v>
      </c>
      <c r="U237" s="25" t="str">
        <f>IF(Agregasi[[#This Row],[Akun Terkait]]="","",IF(VLOOKUP(Agregasi[[#This Row],[Akun Terkait]],TabelCOA[],4,FALSE)=0,"",VLOOKUP(Agregasi[[#This Row],[Akun Terkait]],TabelCOA[],4,FALSE)))</f>
        <v>Aset Lancar</v>
      </c>
      <c r="V237" s="25" t="str">
        <f>IF(Agregasi[[#This Row],[Akun Terkait]]="","",IF(VLOOKUP(Agregasi[[#This Row],[Akun Terkait]],TabelCOA[],5,FALSE)=0,"",VLOOKUP(Agregasi[[#This Row],[Akun Terkait]],TabelCOA[],5,FALSE)))</f>
        <v>Kas</v>
      </c>
      <c r="W237" s="25" t="str">
        <f>IF(Agregasi[[#This Row],[Akun Terkait]]="","",IF(VLOOKUP(Agregasi[[#This Row],[Akun Terkait]],TabelCOA[],6,FALSE)=0,"",VLOOKUP(Agregasi[[#This Row],[Akun Terkait]],TabelCOA[],6,FALSE)))</f>
        <v>Bank</v>
      </c>
      <c r="X237" s="25" t="str">
        <f>IF(Agregasi[[#This Row],[Akun Terkait]]="","",IF(VLOOKUP(Agregasi[[#This Row],[Akun Terkait]],TabelCOA[],7,FALSE)=0,"",VLOOKUP(Agregasi[[#This Row],[Akun Terkait]],TabelCOA[],7,FALSE)))</f>
        <v>Tabungan</v>
      </c>
      <c r="Y237" s="25" t="str">
        <f>IF(Agregasi[[#This Row],[Akun Terkait]]="","",IF(VLOOKUP(Agregasi[[#This Row],[Akun Terkait]],TabelCOA[],8,FALSE)=0,"",VLOOKUP(Agregasi[[#This Row],[Akun Terkait]],TabelCOA[],8,FALSE)))</f>
        <v>Tabungan Bank-0001</v>
      </c>
      <c r="Z237" s="18">
        <f>IF(Agregasi[[#This Row],[Akun Terkait]]="","",IF(VLOOKUP(Agregasi[[#This Row],[Akun Terkait]],TabelCOA[],10,FALSE)=0,0,VLOOKUP(Agregasi[[#This Row],[Akun Terkait]],TabelCOA[],10,FALSE)))</f>
        <v>0</v>
      </c>
    </row>
    <row r="238" spans="1:26" x14ac:dyDescent="0.4">
      <c r="A238" s="1">
        <v>45014</v>
      </c>
      <c r="B238" t="s">
        <v>223</v>
      </c>
      <c r="C238" t="s">
        <v>342</v>
      </c>
      <c r="D238" t="s">
        <v>7</v>
      </c>
      <c r="E238" t="s">
        <v>343</v>
      </c>
      <c r="F238" s="25" t="s">
        <v>48</v>
      </c>
      <c r="G238" t="s">
        <v>10</v>
      </c>
      <c r="H238" s="2">
        <v>50000</v>
      </c>
      <c r="I238" s="2"/>
      <c r="J238" s="2"/>
      <c r="K238" s="2">
        <v>-50000</v>
      </c>
      <c r="L238" s="2">
        <v>3537371</v>
      </c>
      <c r="M238" s="24">
        <v>2023</v>
      </c>
      <c r="N238" s="24">
        <v>1</v>
      </c>
      <c r="O238" s="24">
        <v>3</v>
      </c>
      <c r="P238" s="24">
        <v>13</v>
      </c>
      <c r="Q238" s="24">
        <v>5</v>
      </c>
      <c r="R238" s="24">
        <v>29</v>
      </c>
      <c r="S238" s="25" t="s">
        <v>178</v>
      </c>
      <c r="T238" s="25" t="str">
        <f>IF(Agregasi[[#This Row],[Akun Terkait]]="","",IF(VLOOKUP(Agregasi[[#This Row],[Akun Terkait]],TabelCOA[],3,FALSE)=0,"",VLOOKUP(Agregasi[[#This Row],[Akun Terkait]],TabelCOA[],3,FALSE)))</f>
        <v>Pengeluaran</v>
      </c>
      <c r="U238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38" s="25" t="str">
        <f>IF(Agregasi[[#This Row],[Akun Terkait]]="","",IF(VLOOKUP(Agregasi[[#This Row],[Akun Terkait]],TabelCOA[],5,FALSE)=0,"",VLOOKUP(Agregasi[[#This Row],[Akun Terkait]],TabelCOA[],5,FALSE)))</f>
        <v>Properti</v>
      </c>
      <c r="W238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38" s="25" t="str">
        <f>IF(Agregasi[[#This Row],[Akun Terkait]]="","",IF(VLOOKUP(Agregasi[[#This Row],[Akun Terkait]],TabelCOA[],7,FALSE)=0,"",VLOOKUP(Agregasi[[#This Row],[Akun Terkait]],TabelCOA[],7,FALSE)))</f>
        <v>Biaya Lingkungan</v>
      </c>
      <c r="Y238" s="25" t="str">
        <f>IF(Agregasi[[#This Row],[Akun Terkait]]="","",IF(VLOOKUP(Agregasi[[#This Row],[Akun Terkait]],TabelCOA[],8,FALSE)=0,"",VLOOKUP(Agregasi[[#This Row],[Akun Terkait]],TabelCOA[],8,FALSE)))</f>
        <v/>
      </c>
      <c r="Z238" s="18">
        <f>IF(Agregasi[[#This Row],[Akun Terkait]]="","",IF(VLOOKUP(Agregasi[[#This Row],[Akun Terkait]],TabelCOA[],10,FALSE)=0,0,VLOOKUP(Agregasi[[#This Row],[Akun Terkait]],TabelCOA[],10,FALSE)))</f>
        <v>-50000</v>
      </c>
    </row>
    <row r="239" spans="1:26" x14ac:dyDescent="0.4">
      <c r="A239" s="1">
        <v>45015</v>
      </c>
      <c r="B239" t="s">
        <v>223</v>
      </c>
      <c r="C239" t="s">
        <v>292</v>
      </c>
      <c r="D239" t="s">
        <v>264</v>
      </c>
      <c r="E239" t="s">
        <v>7</v>
      </c>
      <c r="F239" s="25" t="s">
        <v>26</v>
      </c>
      <c r="G239" t="s">
        <v>9</v>
      </c>
      <c r="H239" s="2">
        <v>230000</v>
      </c>
      <c r="I239" s="2"/>
      <c r="J239" s="2"/>
      <c r="K239" s="2">
        <v>230000</v>
      </c>
      <c r="L239" s="2">
        <v>3392371</v>
      </c>
      <c r="M239" s="24">
        <v>2023</v>
      </c>
      <c r="N239" s="24">
        <v>1</v>
      </c>
      <c r="O239" s="24">
        <v>3</v>
      </c>
      <c r="P239" s="24">
        <v>13</v>
      </c>
      <c r="Q239" s="24">
        <v>5</v>
      </c>
      <c r="R239" s="24">
        <v>30</v>
      </c>
      <c r="S239" s="25" t="s">
        <v>178</v>
      </c>
      <c r="T239" s="25" t="str">
        <f>IF(Agregasi[[#This Row],[Akun Terkait]]="","",IF(VLOOKUP(Agregasi[[#This Row],[Akun Terkait]],TabelCOA[],3,FALSE)=0,"",VLOOKUP(Agregasi[[#This Row],[Akun Terkait]],TabelCOA[],3,FALSE)))</f>
        <v>Pendapatan</v>
      </c>
      <c r="U239" s="25" t="str">
        <f>IF(Agregasi[[#This Row],[Akun Terkait]]="","",IF(VLOOKUP(Agregasi[[#This Row],[Akun Terkait]],TabelCOA[],4,FALSE)=0,"",VLOOKUP(Agregasi[[#This Row],[Akun Terkait]],TabelCOA[],4,FALSE)))</f>
        <v>Pendapatan Tetap</v>
      </c>
      <c r="V239" s="25" t="str">
        <f>IF(Agregasi[[#This Row],[Akun Terkait]]="","",IF(VLOOKUP(Agregasi[[#This Row],[Akun Terkait]],TabelCOA[],5,FALSE)=0,"",VLOOKUP(Agregasi[[#This Row],[Akun Terkait]],TabelCOA[],5,FALSE)))</f>
        <v>Gaji</v>
      </c>
      <c r="W239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239" s="25" t="str">
        <f>IF(Agregasi[[#This Row],[Akun Terkait]]="","",IF(VLOOKUP(Agregasi[[#This Row],[Akun Terkait]],TabelCOA[],7,FALSE)=0,"",VLOOKUP(Agregasi[[#This Row],[Akun Terkait]],TabelCOA[],7,FALSE)))</f>
        <v/>
      </c>
      <c r="Y239" s="25" t="str">
        <f>IF(Agregasi[[#This Row],[Akun Terkait]]="","",IF(VLOOKUP(Agregasi[[#This Row],[Akun Terkait]],TabelCOA[],8,FALSE)=0,"",VLOOKUP(Agregasi[[#This Row],[Akun Terkait]],TabelCOA[],8,FALSE)))</f>
        <v/>
      </c>
      <c r="Z239" s="18">
        <f>IF(Agregasi[[#This Row],[Akun Terkait]]="","",IF(VLOOKUP(Agregasi[[#This Row],[Akun Terkait]],TabelCOA[],10,FALSE)=0,0,VLOOKUP(Agregasi[[#This Row],[Akun Terkait]],TabelCOA[],10,FALSE)))</f>
        <v>0</v>
      </c>
    </row>
    <row r="240" spans="1:26" x14ac:dyDescent="0.4">
      <c r="A240" s="1">
        <v>45015</v>
      </c>
      <c r="B240" t="s">
        <v>231</v>
      </c>
      <c r="C240" t="s">
        <v>322</v>
      </c>
      <c r="D240" t="s">
        <v>7</v>
      </c>
      <c r="E240" t="s">
        <v>7</v>
      </c>
      <c r="F240" s="25" t="s">
        <v>223</v>
      </c>
      <c r="G240" t="s">
        <v>9</v>
      </c>
      <c r="H240" s="2">
        <v>300000</v>
      </c>
      <c r="I240" s="2" t="s">
        <v>321</v>
      </c>
      <c r="J240" s="2"/>
      <c r="K240" s="2">
        <v>300000</v>
      </c>
      <c r="L240" s="2">
        <v>8850000</v>
      </c>
      <c r="M240" s="24">
        <v>2023</v>
      </c>
      <c r="N240" s="24">
        <v>1</v>
      </c>
      <c r="O240" s="24">
        <v>3</v>
      </c>
      <c r="P240" s="24">
        <v>13</v>
      </c>
      <c r="Q240" s="24">
        <v>5</v>
      </c>
      <c r="R240" s="24">
        <v>30</v>
      </c>
      <c r="S240" s="25" t="s">
        <v>178</v>
      </c>
      <c r="T240" s="25" t="str">
        <f>IF(Agregasi[[#This Row],[Akun Terkait]]="","",IF(VLOOKUP(Agregasi[[#This Row],[Akun Terkait]],TabelCOA[],3,FALSE)=0,"",VLOOKUP(Agregasi[[#This Row],[Akun Terkait]],TabelCOA[],3,FALSE)))</f>
        <v>Aset</v>
      </c>
      <c r="U240" s="25" t="str">
        <f>IF(Agregasi[[#This Row],[Akun Terkait]]="","",IF(VLOOKUP(Agregasi[[#This Row],[Akun Terkait]],TabelCOA[],4,FALSE)=0,"",VLOOKUP(Agregasi[[#This Row],[Akun Terkait]],TabelCOA[],4,FALSE)))</f>
        <v>Aset Lancar</v>
      </c>
      <c r="V240" s="25" t="str">
        <f>IF(Agregasi[[#This Row],[Akun Terkait]]="","",IF(VLOOKUP(Agregasi[[#This Row],[Akun Terkait]],TabelCOA[],5,FALSE)=0,"",VLOOKUP(Agregasi[[#This Row],[Akun Terkait]],TabelCOA[],5,FALSE)))</f>
        <v>Kas</v>
      </c>
      <c r="W240" s="25" t="str">
        <f>IF(Agregasi[[#This Row],[Akun Terkait]]="","",IF(VLOOKUP(Agregasi[[#This Row],[Akun Terkait]],TabelCOA[],6,FALSE)=0,"",VLOOKUP(Agregasi[[#This Row],[Akun Terkait]],TabelCOA[],6,FALSE)))</f>
        <v>Bank</v>
      </c>
      <c r="X240" s="25" t="str">
        <f>IF(Agregasi[[#This Row],[Akun Terkait]]="","",IF(VLOOKUP(Agregasi[[#This Row],[Akun Terkait]],TabelCOA[],7,FALSE)=0,"",VLOOKUP(Agregasi[[#This Row],[Akun Terkait]],TabelCOA[],7,FALSE)))</f>
        <v>Tabungan</v>
      </c>
      <c r="Y240" s="25" t="str">
        <f>IF(Agregasi[[#This Row],[Akun Terkait]]="","",IF(VLOOKUP(Agregasi[[#This Row],[Akun Terkait]],TabelCOA[],8,FALSE)=0,"",VLOOKUP(Agregasi[[#This Row],[Akun Terkait]],TabelCOA[],8,FALSE)))</f>
        <v>Tabungan Bank-0001</v>
      </c>
      <c r="Z240" s="18">
        <f>IF(Agregasi[[#This Row],[Akun Terkait]]="","",IF(VLOOKUP(Agregasi[[#This Row],[Akun Terkait]],TabelCOA[],10,FALSE)=0,0,VLOOKUP(Agregasi[[#This Row],[Akun Terkait]],TabelCOA[],10,FALSE)))</f>
        <v>0</v>
      </c>
    </row>
    <row r="241" spans="1:26" x14ac:dyDescent="0.4">
      <c r="A241" s="1">
        <v>45015</v>
      </c>
      <c r="B241" t="s">
        <v>223</v>
      </c>
      <c r="C241" t="s">
        <v>322</v>
      </c>
      <c r="D241" t="s">
        <v>7</v>
      </c>
      <c r="E241" t="s">
        <v>7</v>
      </c>
      <c r="F241" s="25" t="s">
        <v>231</v>
      </c>
      <c r="G241" t="s">
        <v>10</v>
      </c>
      <c r="H241" s="2">
        <v>300000</v>
      </c>
      <c r="I241" s="2"/>
      <c r="J241" s="2"/>
      <c r="K241" s="2">
        <v>-300000</v>
      </c>
      <c r="L241" s="2">
        <v>3092371</v>
      </c>
      <c r="M241" s="24">
        <v>2023</v>
      </c>
      <c r="N241" s="24">
        <v>1</v>
      </c>
      <c r="O241" s="24">
        <v>3</v>
      </c>
      <c r="P241" s="24">
        <v>13</v>
      </c>
      <c r="Q241" s="24">
        <v>5</v>
      </c>
      <c r="R241" s="24">
        <v>30</v>
      </c>
      <c r="S241" s="25" t="s">
        <v>178</v>
      </c>
      <c r="T241" s="25" t="str">
        <f>IF(Agregasi[[#This Row],[Akun Terkait]]="","",IF(VLOOKUP(Agregasi[[#This Row],[Akun Terkait]],TabelCOA[],3,FALSE)=0,"",VLOOKUP(Agregasi[[#This Row],[Akun Terkait]],TabelCOA[],3,FALSE)))</f>
        <v>Aset</v>
      </c>
      <c r="U241" s="25" t="str">
        <f>IF(Agregasi[[#This Row],[Akun Terkait]]="","",IF(VLOOKUP(Agregasi[[#This Row],[Akun Terkait]],TabelCOA[],4,FALSE)=0,"",VLOOKUP(Agregasi[[#This Row],[Akun Terkait]],TabelCOA[],4,FALSE)))</f>
        <v>Aset Lancar</v>
      </c>
      <c r="V241" s="25" t="str">
        <f>IF(Agregasi[[#This Row],[Akun Terkait]]="","",IF(VLOOKUP(Agregasi[[#This Row],[Akun Terkait]],TabelCOA[],5,FALSE)=0,"",VLOOKUP(Agregasi[[#This Row],[Akun Terkait]],TabelCOA[],5,FALSE)))</f>
        <v>Kas</v>
      </c>
      <c r="W241" s="25" t="str">
        <f>IF(Agregasi[[#This Row],[Akun Terkait]]="","",IF(VLOOKUP(Agregasi[[#This Row],[Akun Terkait]],TabelCOA[],6,FALSE)=0,"",VLOOKUP(Agregasi[[#This Row],[Akun Terkait]],TabelCOA[],6,FALSE)))</f>
        <v>Bank</v>
      </c>
      <c r="X241" s="25" t="str">
        <f>IF(Agregasi[[#This Row],[Akun Terkait]]="","",IF(VLOOKUP(Agregasi[[#This Row],[Akun Terkait]],TabelCOA[],7,FALSE)=0,"",VLOOKUP(Agregasi[[#This Row],[Akun Terkait]],TabelCOA[],7,FALSE)))</f>
        <v>Giro</v>
      </c>
      <c r="Y241" s="25" t="str">
        <f>IF(Agregasi[[#This Row],[Akun Terkait]]="","",IF(VLOOKUP(Agregasi[[#This Row],[Akun Terkait]],TabelCOA[],8,FALSE)=0,"",VLOOKUP(Agregasi[[#This Row],[Akun Terkait]],TabelCOA[],8,FALSE)))</f>
        <v>Giro Bank-0009</v>
      </c>
      <c r="Z241" s="18">
        <f>IF(Agregasi[[#This Row],[Akun Terkait]]="","",IF(VLOOKUP(Agregasi[[#This Row],[Akun Terkait]],TabelCOA[],10,FALSE)=0,0,VLOOKUP(Agregasi[[#This Row],[Akun Terkait]],TabelCOA[],10,FALSE)))</f>
        <v>0</v>
      </c>
    </row>
    <row r="242" spans="1:26" x14ac:dyDescent="0.4">
      <c r="A242" s="1">
        <v>45015</v>
      </c>
      <c r="B242" t="s">
        <v>223</v>
      </c>
      <c r="C242" t="s">
        <v>324</v>
      </c>
      <c r="D242" t="s">
        <v>7</v>
      </c>
      <c r="E242" t="s">
        <v>311</v>
      </c>
      <c r="F242" s="25" t="s">
        <v>222</v>
      </c>
      <c r="G242" t="s">
        <v>10</v>
      </c>
      <c r="H242" s="2">
        <v>25000</v>
      </c>
      <c r="I242" s="2"/>
      <c r="J242" s="2"/>
      <c r="K242" s="2">
        <v>-25000</v>
      </c>
      <c r="L242" s="2">
        <v>3212371</v>
      </c>
      <c r="M242" s="24">
        <v>2023</v>
      </c>
      <c r="N242" s="24">
        <v>1</v>
      </c>
      <c r="O242" s="24">
        <v>3</v>
      </c>
      <c r="P242" s="24">
        <v>13</v>
      </c>
      <c r="Q242" s="24">
        <v>5</v>
      </c>
      <c r="R242" s="24">
        <v>30</v>
      </c>
      <c r="S242" s="25" t="s">
        <v>178</v>
      </c>
      <c r="T242" s="25" t="str">
        <f>IF(Agregasi[[#This Row],[Akun Terkait]]="","",IF(VLOOKUP(Agregasi[[#This Row],[Akun Terkait]],TabelCOA[],3,FALSE)=0,"",VLOOKUP(Agregasi[[#This Row],[Akun Terkait]],TabelCOA[],3,FALSE)))</f>
        <v>Pengeluaran</v>
      </c>
      <c r="U242" s="25" t="str">
        <f>IF(Agregasi[[#This Row],[Akun Terkait]]="","",IF(VLOOKUP(Agregasi[[#This Row],[Akun Terkait]],TabelCOA[],4,FALSE)=0,"",VLOOKUP(Agregasi[[#This Row],[Akun Terkait]],TabelCOA[],4,FALSE)))</f>
        <v>Pengeluaran Lainnya</v>
      </c>
      <c r="V242" s="25" t="str">
        <f>IF(Agregasi[[#This Row],[Akun Terkait]]="","",IF(VLOOKUP(Agregasi[[#This Row],[Akun Terkait]],TabelCOA[],5,FALSE)=0,"",VLOOKUP(Agregasi[[#This Row],[Akun Terkait]],TabelCOA[],5,FALSE)))</f>
        <v>Biaya Makam Orang Tua</v>
      </c>
      <c r="W242" s="25" t="str">
        <f>IF(Agregasi[[#This Row],[Akun Terkait]]="","",IF(VLOOKUP(Agregasi[[#This Row],[Akun Terkait]],TabelCOA[],6,FALSE)=0,"",VLOOKUP(Agregasi[[#This Row],[Akun Terkait]],TabelCOA[],6,FALSE)))</f>
        <v/>
      </c>
      <c r="X242" s="25" t="str">
        <f>IF(Agregasi[[#This Row],[Akun Terkait]]="","",IF(VLOOKUP(Agregasi[[#This Row],[Akun Terkait]],TabelCOA[],7,FALSE)=0,"",VLOOKUP(Agregasi[[#This Row],[Akun Terkait]],TabelCOA[],7,FALSE)))</f>
        <v/>
      </c>
      <c r="Y242" s="25" t="str">
        <f>IF(Agregasi[[#This Row],[Akun Terkait]]="","",IF(VLOOKUP(Agregasi[[#This Row],[Akun Terkait]],TabelCOA[],8,FALSE)=0,"",VLOOKUP(Agregasi[[#This Row],[Akun Terkait]],TabelCOA[],8,FALSE)))</f>
        <v/>
      </c>
      <c r="Z242" s="18">
        <f>IF(Agregasi[[#This Row],[Akun Terkait]]="","",IF(VLOOKUP(Agregasi[[#This Row],[Akun Terkait]],TabelCOA[],10,FALSE)=0,0,VLOOKUP(Agregasi[[#This Row],[Akun Terkait]],TabelCOA[],10,FALSE)))</f>
        <v>-25000</v>
      </c>
    </row>
    <row r="243" spans="1:26" x14ac:dyDescent="0.4">
      <c r="A243" s="1">
        <v>45015</v>
      </c>
      <c r="B243" t="s">
        <v>223</v>
      </c>
      <c r="C243" t="s">
        <v>307</v>
      </c>
      <c r="D243" t="s">
        <v>7</v>
      </c>
      <c r="E243" t="s">
        <v>288</v>
      </c>
      <c r="F243" s="25" t="s">
        <v>177</v>
      </c>
      <c r="G243" t="s">
        <v>10</v>
      </c>
      <c r="H243" s="2">
        <v>25000</v>
      </c>
      <c r="I243" s="2"/>
      <c r="J243" s="2"/>
      <c r="K243" s="2">
        <v>-25000</v>
      </c>
      <c r="L243" s="2">
        <v>3187371</v>
      </c>
      <c r="M243" s="24">
        <v>2023</v>
      </c>
      <c r="N243" s="24">
        <v>1</v>
      </c>
      <c r="O243" s="24">
        <v>3</v>
      </c>
      <c r="P243" s="24">
        <v>13</v>
      </c>
      <c r="Q243" s="24">
        <v>5</v>
      </c>
      <c r="R243" s="24">
        <v>30</v>
      </c>
      <c r="S243" s="25" t="s">
        <v>178</v>
      </c>
      <c r="T243" s="25" t="str">
        <f>IF(Agregasi[[#This Row],[Akun Terkait]]="","",IF(VLOOKUP(Agregasi[[#This Row],[Akun Terkait]],TabelCOA[],3,FALSE)=0,"",VLOOKUP(Agregasi[[#This Row],[Akun Terkait]],TabelCOA[],3,FALSE)))</f>
        <v>Pengeluaran</v>
      </c>
      <c r="U243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43" s="25" t="str">
        <f>IF(Agregasi[[#This Row],[Akun Terkait]]="","",IF(VLOOKUP(Agregasi[[#This Row],[Akun Terkait]],TabelCOA[],5,FALSE)=0,"",VLOOKUP(Agregasi[[#This Row],[Akun Terkait]],TabelCOA[],5,FALSE)))</f>
        <v>Properti</v>
      </c>
      <c r="W243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43" s="25" t="str">
        <f>IF(Agregasi[[#This Row],[Akun Terkait]]="","",IF(VLOOKUP(Agregasi[[#This Row],[Akun Terkait]],TabelCOA[],7,FALSE)=0,"",VLOOKUP(Agregasi[[#This Row],[Akun Terkait]],TabelCOA[],7,FALSE)))</f>
        <v>Biaya Telekomunikasi</v>
      </c>
      <c r="Y243" s="25" t="str">
        <f>IF(Agregasi[[#This Row],[Akun Terkait]]="","",IF(VLOOKUP(Agregasi[[#This Row],[Akun Terkait]],TabelCOA[],8,FALSE)=0,"",VLOOKUP(Agregasi[[#This Row],[Akun Terkait]],TabelCOA[],8,FALSE)))</f>
        <v>Biaya Pulsa Istri</v>
      </c>
      <c r="Z243" s="18">
        <f>IF(Agregasi[[#This Row],[Akun Terkait]]="","",IF(VLOOKUP(Agregasi[[#This Row],[Akun Terkait]],TabelCOA[],10,FALSE)=0,0,VLOOKUP(Agregasi[[#This Row],[Akun Terkait]],TabelCOA[],10,FALSE)))</f>
        <v>-50000</v>
      </c>
    </row>
    <row r="244" spans="1:26" x14ac:dyDescent="0.4">
      <c r="A244" s="1">
        <v>45015</v>
      </c>
      <c r="B244" t="s">
        <v>223</v>
      </c>
      <c r="C244" t="s">
        <v>308</v>
      </c>
      <c r="D244" t="s">
        <v>7</v>
      </c>
      <c r="E244" t="s">
        <v>288</v>
      </c>
      <c r="F244" s="25" t="s">
        <v>176</v>
      </c>
      <c r="G244" t="s">
        <v>10</v>
      </c>
      <c r="H244" s="2">
        <v>25000</v>
      </c>
      <c r="I244" s="2"/>
      <c r="J244" s="2"/>
      <c r="K244" s="2">
        <v>-25000</v>
      </c>
      <c r="L244" s="2">
        <v>3162371</v>
      </c>
      <c r="M244" s="24">
        <v>2023</v>
      </c>
      <c r="N244" s="24">
        <v>1</v>
      </c>
      <c r="O244" s="24">
        <v>3</v>
      </c>
      <c r="P244" s="24">
        <v>13</v>
      </c>
      <c r="Q244" s="24">
        <v>5</v>
      </c>
      <c r="R244" s="24">
        <v>30</v>
      </c>
      <c r="S244" s="25" t="s">
        <v>178</v>
      </c>
      <c r="T244" s="25" t="str">
        <f>IF(Agregasi[[#This Row],[Akun Terkait]]="","",IF(VLOOKUP(Agregasi[[#This Row],[Akun Terkait]],TabelCOA[],3,FALSE)=0,"",VLOOKUP(Agregasi[[#This Row],[Akun Terkait]],TabelCOA[],3,FALSE)))</f>
        <v>Pengeluaran</v>
      </c>
      <c r="U244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44" s="25" t="str">
        <f>IF(Agregasi[[#This Row],[Akun Terkait]]="","",IF(VLOOKUP(Agregasi[[#This Row],[Akun Terkait]],TabelCOA[],5,FALSE)=0,"",VLOOKUP(Agregasi[[#This Row],[Akun Terkait]],TabelCOA[],5,FALSE)))</f>
        <v>Properti</v>
      </c>
      <c r="W244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44" s="25" t="str">
        <f>IF(Agregasi[[#This Row],[Akun Terkait]]="","",IF(VLOOKUP(Agregasi[[#This Row],[Akun Terkait]],TabelCOA[],7,FALSE)=0,"",VLOOKUP(Agregasi[[#This Row],[Akun Terkait]],TabelCOA[],7,FALSE)))</f>
        <v>Biaya Telekomunikasi</v>
      </c>
      <c r="Y244" s="25" t="str">
        <f>IF(Agregasi[[#This Row],[Akun Terkait]]="","",IF(VLOOKUP(Agregasi[[#This Row],[Akun Terkait]],TabelCOA[],8,FALSE)=0,"",VLOOKUP(Agregasi[[#This Row],[Akun Terkait]],TabelCOA[],8,FALSE)))</f>
        <v>Biaya Pulsa Pribadi</v>
      </c>
      <c r="Z244" s="18">
        <f>IF(Agregasi[[#This Row],[Akun Terkait]]="","",IF(VLOOKUP(Agregasi[[#This Row],[Akun Terkait]],TabelCOA[],10,FALSE)=0,0,VLOOKUP(Agregasi[[#This Row],[Akun Terkait]],TabelCOA[],10,FALSE)))</f>
        <v>-50000</v>
      </c>
    </row>
    <row r="245" spans="1:26" x14ac:dyDescent="0.4">
      <c r="A245" s="1">
        <v>45016</v>
      </c>
      <c r="B245" t="s">
        <v>386</v>
      </c>
      <c r="F245" s="25"/>
      <c r="H245" s="2"/>
      <c r="I245" s="2" t="s">
        <v>321</v>
      </c>
      <c r="J245" s="2"/>
      <c r="K245" s="2"/>
      <c r="L245" s="2">
        <v>0</v>
      </c>
      <c r="M245" s="24">
        <v>2023</v>
      </c>
      <c r="N245" s="24">
        <v>1</v>
      </c>
      <c r="O245" s="24">
        <v>3</v>
      </c>
      <c r="P245" s="24">
        <v>13</v>
      </c>
      <c r="Q245" s="24">
        <v>5</v>
      </c>
      <c r="R245" s="24">
        <v>31</v>
      </c>
      <c r="S245" s="25" t="s">
        <v>178</v>
      </c>
      <c r="T245" s="25" t="str">
        <f>IF(Agregasi[[#This Row],[Akun Terkait]]="","",IF(VLOOKUP(Agregasi[[#This Row],[Akun Terkait]],TabelCOA[],3,FALSE)=0,"",VLOOKUP(Agregasi[[#This Row],[Akun Terkait]],TabelCOA[],3,FALSE)))</f>
        <v/>
      </c>
      <c r="U245" s="25" t="str">
        <f>IF(Agregasi[[#This Row],[Akun Terkait]]="","",IF(VLOOKUP(Agregasi[[#This Row],[Akun Terkait]],TabelCOA[],4,FALSE)=0,"",VLOOKUP(Agregasi[[#This Row],[Akun Terkait]],TabelCOA[],4,FALSE)))</f>
        <v/>
      </c>
      <c r="V245" s="25" t="str">
        <f>IF(Agregasi[[#This Row],[Akun Terkait]]="","",IF(VLOOKUP(Agregasi[[#This Row],[Akun Terkait]],TabelCOA[],5,FALSE)=0,"",VLOOKUP(Agregasi[[#This Row],[Akun Terkait]],TabelCOA[],5,FALSE)))</f>
        <v/>
      </c>
      <c r="W245" s="25" t="str">
        <f>IF(Agregasi[[#This Row],[Akun Terkait]]="","",IF(VLOOKUP(Agregasi[[#This Row],[Akun Terkait]],TabelCOA[],6,FALSE)=0,"",VLOOKUP(Agregasi[[#This Row],[Akun Terkait]],TabelCOA[],6,FALSE)))</f>
        <v/>
      </c>
      <c r="X245" s="25" t="str">
        <f>IF(Agregasi[[#This Row],[Akun Terkait]]="","",IF(VLOOKUP(Agregasi[[#This Row],[Akun Terkait]],TabelCOA[],7,FALSE)=0,"",VLOOKUP(Agregasi[[#This Row],[Akun Terkait]],TabelCOA[],7,FALSE)))</f>
        <v/>
      </c>
      <c r="Y245" s="25" t="str">
        <f>IF(Agregasi[[#This Row],[Akun Terkait]]="","",IF(VLOOKUP(Agregasi[[#This Row],[Akun Terkait]],TabelCOA[],8,FALSE)=0,"",VLOOKUP(Agregasi[[#This Row],[Akun Terkait]],TabelCOA[],8,FALSE)))</f>
        <v/>
      </c>
      <c r="Z245" s="18" t="str">
        <f>IF(Agregasi[[#This Row],[Akun Terkait]]="","",IF(VLOOKUP(Agregasi[[#This Row],[Akun Terkait]],TabelCOA[],10,FALSE)=0,0,VLOOKUP(Agregasi[[#This Row],[Akun Terkait]],TabelCOA[],10,FALSE)))</f>
        <v/>
      </c>
    </row>
    <row r="246" spans="1:26" x14ac:dyDescent="0.4">
      <c r="A246" s="1">
        <v>45016</v>
      </c>
      <c r="B246" t="s">
        <v>103</v>
      </c>
      <c r="F246" s="25"/>
      <c r="H246" s="2"/>
      <c r="I246" s="2" t="s">
        <v>321</v>
      </c>
      <c r="J246" s="2"/>
      <c r="K246" s="2"/>
      <c r="L246" s="2">
        <v>0</v>
      </c>
      <c r="M246" s="24">
        <v>2023</v>
      </c>
      <c r="N246" s="24">
        <v>1</v>
      </c>
      <c r="O246" s="24">
        <v>3</v>
      </c>
      <c r="P246" s="24">
        <v>13</v>
      </c>
      <c r="Q246" s="24">
        <v>5</v>
      </c>
      <c r="R246" s="24">
        <v>31</v>
      </c>
      <c r="S246" s="25" t="s">
        <v>178</v>
      </c>
      <c r="T246" s="25" t="str">
        <f>IF(Agregasi[[#This Row],[Akun Terkait]]="","",IF(VLOOKUP(Agregasi[[#This Row],[Akun Terkait]],TabelCOA[],3,FALSE)=0,"",VLOOKUP(Agregasi[[#This Row],[Akun Terkait]],TabelCOA[],3,FALSE)))</f>
        <v/>
      </c>
      <c r="U246" s="25" t="str">
        <f>IF(Agregasi[[#This Row],[Akun Terkait]]="","",IF(VLOOKUP(Agregasi[[#This Row],[Akun Terkait]],TabelCOA[],4,FALSE)=0,"",VLOOKUP(Agregasi[[#This Row],[Akun Terkait]],TabelCOA[],4,FALSE)))</f>
        <v/>
      </c>
      <c r="V246" s="25" t="str">
        <f>IF(Agregasi[[#This Row],[Akun Terkait]]="","",IF(VLOOKUP(Agregasi[[#This Row],[Akun Terkait]],TabelCOA[],5,FALSE)=0,"",VLOOKUP(Agregasi[[#This Row],[Akun Terkait]],TabelCOA[],5,FALSE)))</f>
        <v/>
      </c>
      <c r="W246" s="25" t="str">
        <f>IF(Agregasi[[#This Row],[Akun Terkait]]="","",IF(VLOOKUP(Agregasi[[#This Row],[Akun Terkait]],TabelCOA[],6,FALSE)=0,"",VLOOKUP(Agregasi[[#This Row],[Akun Terkait]],TabelCOA[],6,FALSE)))</f>
        <v/>
      </c>
      <c r="X246" s="25" t="str">
        <f>IF(Agregasi[[#This Row],[Akun Terkait]]="","",IF(VLOOKUP(Agregasi[[#This Row],[Akun Terkait]],TabelCOA[],7,FALSE)=0,"",VLOOKUP(Agregasi[[#This Row],[Akun Terkait]],TabelCOA[],7,FALSE)))</f>
        <v/>
      </c>
      <c r="Y246" s="25" t="str">
        <f>IF(Agregasi[[#This Row],[Akun Terkait]]="","",IF(VLOOKUP(Agregasi[[#This Row],[Akun Terkait]],TabelCOA[],8,FALSE)=0,"",VLOOKUP(Agregasi[[#This Row],[Akun Terkait]],TabelCOA[],8,FALSE)))</f>
        <v/>
      </c>
      <c r="Z246" s="18" t="str">
        <f>IF(Agregasi[[#This Row],[Akun Terkait]]="","",IF(VLOOKUP(Agregasi[[#This Row],[Akun Terkait]],TabelCOA[],10,FALSE)=0,0,VLOOKUP(Agregasi[[#This Row],[Akun Terkait]],TabelCOA[],10,FALSE)))</f>
        <v/>
      </c>
    </row>
    <row r="247" spans="1:26" x14ac:dyDescent="0.4">
      <c r="A247" s="1">
        <v>45016</v>
      </c>
      <c r="B247" t="s">
        <v>188</v>
      </c>
      <c r="F247" s="25"/>
      <c r="H247" s="2"/>
      <c r="I247" s="2" t="s">
        <v>321</v>
      </c>
      <c r="J247" s="2"/>
      <c r="K247" s="2"/>
      <c r="L247" s="2">
        <v>150000</v>
      </c>
      <c r="M247" s="24">
        <v>2023</v>
      </c>
      <c r="N247" s="24">
        <v>1</v>
      </c>
      <c r="O247" s="24">
        <v>3</v>
      </c>
      <c r="P247" s="24">
        <v>13</v>
      </c>
      <c r="Q247" s="24">
        <v>5</v>
      </c>
      <c r="R247" s="24">
        <v>31</v>
      </c>
      <c r="S247" s="25" t="s">
        <v>178</v>
      </c>
      <c r="T247" s="25" t="str">
        <f>IF(Agregasi[[#This Row],[Akun Terkait]]="","",IF(VLOOKUP(Agregasi[[#This Row],[Akun Terkait]],TabelCOA[],3,FALSE)=0,"",VLOOKUP(Agregasi[[#This Row],[Akun Terkait]],TabelCOA[],3,FALSE)))</f>
        <v/>
      </c>
      <c r="U247" s="25" t="str">
        <f>IF(Agregasi[[#This Row],[Akun Terkait]]="","",IF(VLOOKUP(Agregasi[[#This Row],[Akun Terkait]],TabelCOA[],4,FALSE)=0,"",VLOOKUP(Agregasi[[#This Row],[Akun Terkait]],TabelCOA[],4,FALSE)))</f>
        <v/>
      </c>
      <c r="V247" s="25" t="str">
        <f>IF(Agregasi[[#This Row],[Akun Terkait]]="","",IF(VLOOKUP(Agregasi[[#This Row],[Akun Terkait]],TabelCOA[],5,FALSE)=0,"",VLOOKUP(Agregasi[[#This Row],[Akun Terkait]],TabelCOA[],5,FALSE)))</f>
        <v/>
      </c>
      <c r="W247" s="25" t="str">
        <f>IF(Agregasi[[#This Row],[Akun Terkait]]="","",IF(VLOOKUP(Agregasi[[#This Row],[Akun Terkait]],TabelCOA[],6,FALSE)=0,"",VLOOKUP(Agregasi[[#This Row],[Akun Terkait]],TabelCOA[],6,FALSE)))</f>
        <v/>
      </c>
      <c r="X247" s="25" t="str">
        <f>IF(Agregasi[[#This Row],[Akun Terkait]]="","",IF(VLOOKUP(Agregasi[[#This Row],[Akun Terkait]],TabelCOA[],7,FALSE)=0,"",VLOOKUP(Agregasi[[#This Row],[Akun Terkait]],TabelCOA[],7,FALSE)))</f>
        <v/>
      </c>
      <c r="Y247" s="25" t="str">
        <f>IF(Agregasi[[#This Row],[Akun Terkait]]="","",IF(VLOOKUP(Agregasi[[#This Row],[Akun Terkait]],TabelCOA[],8,FALSE)=0,"",VLOOKUP(Agregasi[[#This Row],[Akun Terkait]],TabelCOA[],8,FALSE)))</f>
        <v/>
      </c>
      <c r="Z247" s="18" t="str">
        <f>IF(Agregasi[[#This Row],[Akun Terkait]]="","",IF(VLOOKUP(Agregasi[[#This Row],[Akun Terkait]],TabelCOA[],10,FALSE)=0,0,VLOOKUP(Agregasi[[#This Row],[Akun Terkait]],TabelCOA[],10,FALSE)))</f>
        <v/>
      </c>
    </row>
    <row r="248" spans="1:26" x14ac:dyDescent="0.4">
      <c r="A248" s="1">
        <v>45016</v>
      </c>
      <c r="B248" t="s">
        <v>189</v>
      </c>
      <c r="F248" s="25"/>
      <c r="H248" s="2"/>
      <c r="I248" s="2" t="s">
        <v>321</v>
      </c>
      <c r="J248" s="2"/>
      <c r="K248" s="2"/>
      <c r="L248" s="2">
        <v>900000</v>
      </c>
      <c r="M248" s="24">
        <v>2023</v>
      </c>
      <c r="N248" s="24">
        <v>1</v>
      </c>
      <c r="O248" s="24">
        <v>3</v>
      </c>
      <c r="P248" s="24">
        <v>13</v>
      </c>
      <c r="Q248" s="24">
        <v>5</v>
      </c>
      <c r="R248" s="24">
        <v>31</v>
      </c>
      <c r="S248" s="25" t="s">
        <v>178</v>
      </c>
      <c r="T248" s="25" t="str">
        <f>IF(Agregasi[[#This Row],[Akun Terkait]]="","",IF(VLOOKUP(Agregasi[[#This Row],[Akun Terkait]],TabelCOA[],3,FALSE)=0,"",VLOOKUP(Agregasi[[#This Row],[Akun Terkait]],TabelCOA[],3,FALSE)))</f>
        <v/>
      </c>
      <c r="U248" s="25" t="str">
        <f>IF(Agregasi[[#This Row],[Akun Terkait]]="","",IF(VLOOKUP(Agregasi[[#This Row],[Akun Terkait]],TabelCOA[],4,FALSE)=0,"",VLOOKUP(Agregasi[[#This Row],[Akun Terkait]],TabelCOA[],4,FALSE)))</f>
        <v/>
      </c>
      <c r="V248" s="25" t="str">
        <f>IF(Agregasi[[#This Row],[Akun Terkait]]="","",IF(VLOOKUP(Agregasi[[#This Row],[Akun Terkait]],TabelCOA[],5,FALSE)=0,"",VLOOKUP(Agregasi[[#This Row],[Akun Terkait]],TabelCOA[],5,FALSE)))</f>
        <v/>
      </c>
      <c r="W248" s="25" t="str">
        <f>IF(Agregasi[[#This Row],[Akun Terkait]]="","",IF(VLOOKUP(Agregasi[[#This Row],[Akun Terkait]],TabelCOA[],6,FALSE)=0,"",VLOOKUP(Agregasi[[#This Row],[Akun Terkait]],TabelCOA[],6,FALSE)))</f>
        <v/>
      </c>
      <c r="X248" s="25" t="str">
        <f>IF(Agregasi[[#This Row],[Akun Terkait]]="","",IF(VLOOKUP(Agregasi[[#This Row],[Akun Terkait]],TabelCOA[],7,FALSE)=0,"",VLOOKUP(Agregasi[[#This Row],[Akun Terkait]],TabelCOA[],7,FALSE)))</f>
        <v/>
      </c>
      <c r="Y248" s="25" t="str">
        <f>IF(Agregasi[[#This Row],[Akun Terkait]]="","",IF(VLOOKUP(Agregasi[[#This Row],[Akun Terkait]],TabelCOA[],8,FALSE)=0,"",VLOOKUP(Agregasi[[#This Row],[Akun Terkait]],TabelCOA[],8,FALSE)))</f>
        <v/>
      </c>
      <c r="Z248" s="18" t="str">
        <f>IF(Agregasi[[#This Row],[Akun Terkait]]="","",IF(VLOOKUP(Agregasi[[#This Row],[Akun Terkait]],TabelCOA[],10,FALSE)=0,0,VLOOKUP(Agregasi[[#This Row],[Akun Terkait]],TabelCOA[],10,FALSE)))</f>
        <v/>
      </c>
    </row>
    <row r="249" spans="1:26" x14ac:dyDescent="0.4">
      <c r="A249" s="1">
        <v>45016</v>
      </c>
      <c r="B249" t="s">
        <v>238</v>
      </c>
      <c r="F249" s="25"/>
      <c r="H249" s="2"/>
      <c r="I249" s="2" t="s">
        <v>321</v>
      </c>
      <c r="J249" s="2"/>
      <c r="K249" s="2"/>
      <c r="L249" s="2">
        <v>-125000</v>
      </c>
      <c r="M249" s="24">
        <v>2023</v>
      </c>
      <c r="N249" s="24">
        <v>1</v>
      </c>
      <c r="O249" s="24">
        <v>3</v>
      </c>
      <c r="P249" s="24">
        <v>13</v>
      </c>
      <c r="Q249" s="24">
        <v>5</v>
      </c>
      <c r="R249" s="24">
        <v>31</v>
      </c>
      <c r="S249" s="25" t="s">
        <v>178</v>
      </c>
      <c r="T249" s="25" t="str">
        <f>IF(Agregasi[[#This Row],[Akun Terkait]]="","",IF(VLOOKUP(Agregasi[[#This Row],[Akun Terkait]],TabelCOA[],3,FALSE)=0,"",VLOOKUP(Agregasi[[#This Row],[Akun Terkait]],TabelCOA[],3,FALSE)))</f>
        <v/>
      </c>
      <c r="U249" s="25" t="str">
        <f>IF(Agregasi[[#This Row],[Akun Terkait]]="","",IF(VLOOKUP(Agregasi[[#This Row],[Akun Terkait]],TabelCOA[],4,FALSE)=0,"",VLOOKUP(Agregasi[[#This Row],[Akun Terkait]],TabelCOA[],4,FALSE)))</f>
        <v/>
      </c>
      <c r="V249" s="25" t="str">
        <f>IF(Agregasi[[#This Row],[Akun Terkait]]="","",IF(VLOOKUP(Agregasi[[#This Row],[Akun Terkait]],TabelCOA[],5,FALSE)=0,"",VLOOKUP(Agregasi[[#This Row],[Akun Terkait]],TabelCOA[],5,FALSE)))</f>
        <v/>
      </c>
      <c r="W249" s="25" t="str">
        <f>IF(Agregasi[[#This Row],[Akun Terkait]]="","",IF(VLOOKUP(Agregasi[[#This Row],[Akun Terkait]],TabelCOA[],6,FALSE)=0,"",VLOOKUP(Agregasi[[#This Row],[Akun Terkait]],TabelCOA[],6,FALSE)))</f>
        <v/>
      </c>
      <c r="X249" s="25" t="str">
        <f>IF(Agregasi[[#This Row],[Akun Terkait]]="","",IF(VLOOKUP(Agregasi[[#This Row],[Akun Terkait]],TabelCOA[],7,FALSE)=0,"",VLOOKUP(Agregasi[[#This Row],[Akun Terkait]],TabelCOA[],7,FALSE)))</f>
        <v/>
      </c>
      <c r="Y249" s="25" t="str">
        <f>IF(Agregasi[[#This Row],[Akun Terkait]]="","",IF(VLOOKUP(Agregasi[[#This Row],[Akun Terkait]],TabelCOA[],8,FALSE)=0,"",VLOOKUP(Agregasi[[#This Row],[Akun Terkait]],TabelCOA[],8,FALSE)))</f>
        <v/>
      </c>
      <c r="Z249" s="18" t="str">
        <f>IF(Agregasi[[#This Row],[Akun Terkait]]="","",IF(VLOOKUP(Agregasi[[#This Row],[Akun Terkait]],TabelCOA[],10,FALSE)=0,0,VLOOKUP(Agregasi[[#This Row],[Akun Terkait]],TabelCOA[],10,FALSE)))</f>
        <v/>
      </c>
    </row>
    <row r="250" spans="1:26" x14ac:dyDescent="0.4">
      <c r="A250" s="1">
        <v>45016</v>
      </c>
      <c r="B250" t="s">
        <v>240</v>
      </c>
      <c r="F250" s="25"/>
      <c r="H250" s="2"/>
      <c r="I250" s="2" t="s">
        <v>321</v>
      </c>
      <c r="J250" s="2"/>
      <c r="K250" s="2"/>
      <c r="L250" s="2">
        <v>0</v>
      </c>
      <c r="M250" s="24">
        <v>2023</v>
      </c>
      <c r="N250" s="24">
        <v>1</v>
      </c>
      <c r="O250" s="24">
        <v>3</v>
      </c>
      <c r="P250" s="24">
        <v>13</v>
      </c>
      <c r="Q250" s="24">
        <v>5</v>
      </c>
      <c r="R250" s="24">
        <v>31</v>
      </c>
      <c r="S250" s="25" t="s">
        <v>178</v>
      </c>
      <c r="T250" s="25" t="str">
        <f>IF(Agregasi[[#This Row],[Akun Terkait]]="","",IF(VLOOKUP(Agregasi[[#This Row],[Akun Terkait]],TabelCOA[],3,FALSE)=0,"",VLOOKUP(Agregasi[[#This Row],[Akun Terkait]],TabelCOA[],3,FALSE)))</f>
        <v/>
      </c>
      <c r="U250" s="25" t="str">
        <f>IF(Agregasi[[#This Row],[Akun Terkait]]="","",IF(VLOOKUP(Agregasi[[#This Row],[Akun Terkait]],TabelCOA[],4,FALSE)=0,"",VLOOKUP(Agregasi[[#This Row],[Akun Terkait]],TabelCOA[],4,FALSE)))</f>
        <v/>
      </c>
      <c r="V250" s="25" t="str">
        <f>IF(Agregasi[[#This Row],[Akun Terkait]]="","",IF(VLOOKUP(Agregasi[[#This Row],[Akun Terkait]],TabelCOA[],5,FALSE)=0,"",VLOOKUP(Agregasi[[#This Row],[Akun Terkait]],TabelCOA[],5,FALSE)))</f>
        <v/>
      </c>
      <c r="W250" s="25" t="str">
        <f>IF(Agregasi[[#This Row],[Akun Terkait]]="","",IF(VLOOKUP(Agregasi[[#This Row],[Akun Terkait]],TabelCOA[],6,FALSE)=0,"",VLOOKUP(Agregasi[[#This Row],[Akun Terkait]],TabelCOA[],6,FALSE)))</f>
        <v/>
      </c>
      <c r="X250" s="25" t="str">
        <f>IF(Agregasi[[#This Row],[Akun Terkait]]="","",IF(VLOOKUP(Agregasi[[#This Row],[Akun Terkait]],TabelCOA[],7,FALSE)=0,"",VLOOKUP(Agregasi[[#This Row],[Akun Terkait]],TabelCOA[],7,FALSE)))</f>
        <v/>
      </c>
      <c r="Y250" s="25" t="str">
        <f>IF(Agregasi[[#This Row],[Akun Terkait]]="","",IF(VLOOKUP(Agregasi[[#This Row],[Akun Terkait]],TabelCOA[],8,FALSE)=0,"",VLOOKUP(Agregasi[[#This Row],[Akun Terkait]],TabelCOA[],8,FALSE)))</f>
        <v/>
      </c>
      <c r="Z250" s="18" t="str">
        <f>IF(Agregasi[[#This Row],[Akun Terkait]]="","",IF(VLOOKUP(Agregasi[[#This Row],[Akun Terkait]],TabelCOA[],10,FALSE)=0,0,VLOOKUP(Agregasi[[#This Row],[Akun Terkait]],TabelCOA[],10,FALSE)))</f>
        <v/>
      </c>
    </row>
    <row r="251" spans="1:26" x14ac:dyDescent="0.4">
      <c r="A251" s="1">
        <v>45016</v>
      </c>
      <c r="B251" t="s">
        <v>106</v>
      </c>
      <c r="F251" s="25"/>
      <c r="H251" s="2"/>
      <c r="I251" s="2" t="s">
        <v>321</v>
      </c>
      <c r="J251" s="2"/>
      <c r="K251" s="2"/>
      <c r="L251" s="2">
        <v>1000000</v>
      </c>
      <c r="M251" s="24">
        <v>2023</v>
      </c>
      <c r="N251" s="24">
        <v>1</v>
      </c>
      <c r="O251" s="24">
        <v>3</v>
      </c>
      <c r="P251" s="24">
        <v>13</v>
      </c>
      <c r="Q251" s="24">
        <v>5</v>
      </c>
      <c r="R251" s="24">
        <v>31</v>
      </c>
      <c r="S251" s="25" t="s">
        <v>178</v>
      </c>
      <c r="T251" s="25" t="str">
        <f>IF(Agregasi[[#This Row],[Akun Terkait]]="","",IF(VLOOKUP(Agregasi[[#This Row],[Akun Terkait]],TabelCOA[],3,FALSE)=0,"",VLOOKUP(Agregasi[[#This Row],[Akun Terkait]],TabelCOA[],3,FALSE)))</f>
        <v/>
      </c>
      <c r="U251" s="25" t="str">
        <f>IF(Agregasi[[#This Row],[Akun Terkait]]="","",IF(VLOOKUP(Agregasi[[#This Row],[Akun Terkait]],TabelCOA[],4,FALSE)=0,"",VLOOKUP(Agregasi[[#This Row],[Akun Terkait]],TabelCOA[],4,FALSE)))</f>
        <v/>
      </c>
      <c r="V251" s="25" t="str">
        <f>IF(Agregasi[[#This Row],[Akun Terkait]]="","",IF(VLOOKUP(Agregasi[[#This Row],[Akun Terkait]],TabelCOA[],5,FALSE)=0,"",VLOOKUP(Agregasi[[#This Row],[Akun Terkait]],TabelCOA[],5,FALSE)))</f>
        <v/>
      </c>
      <c r="W251" s="25" t="str">
        <f>IF(Agregasi[[#This Row],[Akun Terkait]]="","",IF(VLOOKUP(Agregasi[[#This Row],[Akun Terkait]],TabelCOA[],6,FALSE)=0,"",VLOOKUP(Agregasi[[#This Row],[Akun Terkait]],TabelCOA[],6,FALSE)))</f>
        <v/>
      </c>
      <c r="X251" s="25" t="str">
        <f>IF(Agregasi[[#This Row],[Akun Terkait]]="","",IF(VLOOKUP(Agregasi[[#This Row],[Akun Terkait]],TabelCOA[],7,FALSE)=0,"",VLOOKUP(Agregasi[[#This Row],[Akun Terkait]],TabelCOA[],7,FALSE)))</f>
        <v/>
      </c>
      <c r="Y251" s="25" t="str">
        <f>IF(Agregasi[[#This Row],[Akun Terkait]]="","",IF(VLOOKUP(Agregasi[[#This Row],[Akun Terkait]],TabelCOA[],8,FALSE)=0,"",VLOOKUP(Agregasi[[#This Row],[Akun Terkait]],TabelCOA[],8,FALSE)))</f>
        <v/>
      </c>
      <c r="Z251" s="18" t="str">
        <f>IF(Agregasi[[#This Row],[Akun Terkait]]="","",IF(VLOOKUP(Agregasi[[#This Row],[Akun Terkait]],TabelCOA[],10,FALSE)=0,0,VLOOKUP(Agregasi[[#This Row],[Akun Terkait]],TabelCOA[],10,FALSE)))</f>
        <v/>
      </c>
    </row>
    <row r="252" spans="1:26" x14ac:dyDescent="0.4">
      <c r="A252" s="1">
        <v>45016</v>
      </c>
      <c r="B252" t="s">
        <v>232</v>
      </c>
      <c r="F252" s="25"/>
      <c r="H252" s="2"/>
      <c r="I252" s="2" t="s">
        <v>321</v>
      </c>
      <c r="J252" s="2"/>
      <c r="K252" s="2"/>
      <c r="L252" s="2">
        <v>1200000</v>
      </c>
      <c r="M252" s="24">
        <v>2023</v>
      </c>
      <c r="N252" s="24">
        <v>1</v>
      </c>
      <c r="O252" s="24">
        <v>3</v>
      </c>
      <c r="P252" s="24">
        <v>13</v>
      </c>
      <c r="Q252" s="24">
        <v>5</v>
      </c>
      <c r="R252" s="24">
        <v>31</v>
      </c>
      <c r="S252" s="25" t="s">
        <v>178</v>
      </c>
      <c r="T252" s="25" t="str">
        <f>IF(Agregasi[[#This Row],[Akun Terkait]]="","",IF(VLOOKUP(Agregasi[[#This Row],[Akun Terkait]],TabelCOA[],3,FALSE)=0,"",VLOOKUP(Agregasi[[#This Row],[Akun Terkait]],TabelCOA[],3,FALSE)))</f>
        <v/>
      </c>
      <c r="U252" s="25" t="str">
        <f>IF(Agregasi[[#This Row],[Akun Terkait]]="","",IF(VLOOKUP(Agregasi[[#This Row],[Akun Terkait]],TabelCOA[],4,FALSE)=0,"",VLOOKUP(Agregasi[[#This Row],[Akun Terkait]],TabelCOA[],4,FALSE)))</f>
        <v/>
      </c>
      <c r="V252" s="25" t="str">
        <f>IF(Agregasi[[#This Row],[Akun Terkait]]="","",IF(VLOOKUP(Agregasi[[#This Row],[Akun Terkait]],TabelCOA[],5,FALSE)=0,"",VLOOKUP(Agregasi[[#This Row],[Akun Terkait]],TabelCOA[],5,FALSE)))</f>
        <v/>
      </c>
      <c r="W252" s="25" t="str">
        <f>IF(Agregasi[[#This Row],[Akun Terkait]]="","",IF(VLOOKUP(Agregasi[[#This Row],[Akun Terkait]],TabelCOA[],6,FALSE)=0,"",VLOOKUP(Agregasi[[#This Row],[Akun Terkait]],TabelCOA[],6,FALSE)))</f>
        <v/>
      </c>
      <c r="X252" s="25" t="str">
        <f>IF(Agregasi[[#This Row],[Akun Terkait]]="","",IF(VLOOKUP(Agregasi[[#This Row],[Akun Terkait]],TabelCOA[],7,FALSE)=0,"",VLOOKUP(Agregasi[[#This Row],[Akun Terkait]],TabelCOA[],7,FALSE)))</f>
        <v/>
      </c>
      <c r="Y252" s="25" t="str">
        <f>IF(Agregasi[[#This Row],[Akun Terkait]]="","",IF(VLOOKUP(Agregasi[[#This Row],[Akun Terkait]],TabelCOA[],8,FALSE)=0,"",VLOOKUP(Agregasi[[#This Row],[Akun Terkait]],TabelCOA[],8,FALSE)))</f>
        <v/>
      </c>
      <c r="Z252" s="18" t="str">
        <f>IF(Agregasi[[#This Row],[Akun Terkait]]="","",IF(VLOOKUP(Agregasi[[#This Row],[Akun Terkait]],TabelCOA[],10,FALSE)=0,0,VLOOKUP(Agregasi[[#This Row],[Akun Terkait]],TabelCOA[],10,FALSE)))</f>
        <v/>
      </c>
    </row>
    <row r="253" spans="1:26" x14ac:dyDescent="0.4">
      <c r="A253" s="1">
        <v>45016</v>
      </c>
      <c r="B253" t="s">
        <v>105</v>
      </c>
      <c r="F253" s="25"/>
      <c r="H253" s="2"/>
      <c r="I253" s="2" t="s">
        <v>321</v>
      </c>
      <c r="J253" s="2"/>
      <c r="K253" s="2"/>
      <c r="L253" s="2">
        <v>1000000</v>
      </c>
      <c r="M253" s="24">
        <v>2023</v>
      </c>
      <c r="N253" s="24">
        <v>1</v>
      </c>
      <c r="O253" s="24">
        <v>3</v>
      </c>
      <c r="P253" s="24">
        <v>13</v>
      </c>
      <c r="Q253" s="24">
        <v>5</v>
      </c>
      <c r="R253" s="24">
        <v>31</v>
      </c>
      <c r="S253" s="25" t="s">
        <v>178</v>
      </c>
      <c r="T253" s="25" t="str">
        <f>IF(Agregasi[[#This Row],[Akun Terkait]]="","",IF(VLOOKUP(Agregasi[[#This Row],[Akun Terkait]],TabelCOA[],3,FALSE)=0,"",VLOOKUP(Agregasi[[#This Row],[Akun Terkait]],TabelCOA[],3,FALSE)))</f>
        <v/>
      </c>
      <c r="U253" s="25" t="str">
        <f>IF(Agregasi[[#This Row],[Akun Terkait]]="","",IF(VLOOKUP(Agregasi[[#This Row],[Akun Terkait]],TabelCOA[],4,FALSE)=0,"",VLOOKUP(Agregasi[[#This Row],[Akun Terkait]],TabelCOA[],4,FALSE)))</f>
        <v/>
      </c>
      <c r="V253" s="25" t="str">
        <f>IF(Agregasi[[#This Row],[Akun Terkait]]="","",IF(VLOOKUP(Agregasi[[#This Row],[Akun Terkait]],TabelCOA[],5,FALSE)=0,"",VLOOKUP(Agregasi[[#This Row],[Akun Terkait]],TabelCOA[],5,FALSE)))</f>
        <v/>
      </c>
      <c r="W253" s="25" t="str">
        <f>IF(Agregasi[[#This Row],[Akun Terkait]]="","",IF(VLOOKUP(Agregasi[[#This Row],[Akun Terkait]],TabelCOA[],6,FALSE)=0,"",VLOOKUP(Agregasi[[#This Row],[Akun Terkait]],TabelCOA[],6,FALSE)))</f>
        <v/>
      </c>
      <c r="X253" s="25" t="str">
        <f>IF(Agregasi[[#This Row],[Akun Terkait]]="","",IF(VLOOKUP(Agregasi[[#This Row],[Akun Terkait]],TabelCOA[],7,FALSE)=0,"",VLOOKUP(Agregasi[[#This Row],[Akun Terkait]],TabelCOA[],7,FALSE)))</f>
        <v/>
      </c>
      <c r="Y253" s="25" t="str">
        <f>IF(Agregasi[[#This Row],[Akun Terkait]]="","",IF(VLOOKUP(Agregasi[[#This Row],[Akun Terkait]],TabelCOA[],8,FALSE)=0,"",VLOOKUP(Agregasi[[#This Row],[Akun Terkait]],TabelCOA[],8,FALSE)))</f>
        <v/>
      </c>
      <c r="Z253" s="18" t="str">
        <f>IF(Agregasi[[#This Row],[Akun Terkait]]="","",IF(VLOOKUP(Agregasi[[#This Row],[Akun Terkait]],TabelCOA[],10,FALSE)=0,0,VLOOKUP(Agregasi[[#This Row],[Akun Terkait]],TabelCOA[],10,FALSE)))</f>
        <v/>
      </c>
    </row>
    <row r="254" spans="1:26" x14ac:dyDescent="0.4">
      <c r="A254" s="1">
        <v>45016</v>
      </c>
      <c r="B254" t="s">
        <v>100</v>
      </c>
      <c r="F254" s="25"/>
      <c r="H254" s="2"/>
      <c r="I254" s="2" t="s">
        <v>321</v>
      </c>
      <c r="J254" s="2"/>
      <c r="K254" s="2"/>
      <c r="L254" s="2">
        <v>0</v>
      </c>
      <c r="M254" s="24">
        <v>2023</v>
      </c>
      <c r="N254" s="24">
        <v>1</v>
      </c>
      <c r="O254" s="24">
        <v>3</v>
      </c>
      <c r="P254" s="24">
        <v>13</v>
      </c>
      <c r="Q254" s="24">
        <v>5</v>
      </c>
      <c r="R254" s="24">
        <v>31</v>
      </c>
      <c r="S254" s="25" t="s">
        <v>178</v>
      </c>
      <c r="T254" s="25" t="str">
        <f>IF(Agregasi[[#This Row],[Akun Terkait]]="","",IF(VLOOKUP(Agregasi[[#This Row],[Akun Terkait]],TabelCOA[],3,FALSE)=0,"",VLOOKUP(Agregasi[[#This Row],[Akun Terkait]],TabelCOA[],3,FALSE)))</f>
        <v/>
      </c>
      <c r="U254" s="25" t="str">
        <f>IF(Agregasi[[#This Row],[Akun Terkait]]="","",IF(VLOOKUP(Agregasi[[#This Row],[Akun Terkait]],TabelCOA[],4,FALSE)=0,"",VLOOKUP(Agregasi[[#This Row],[Akun Terkait]],TabelCOA[],4,FALSE)))</f>
        <v/>
      </c>
      <c r="V254" s="25" t="str">
        <f>IF(Agregasi[[#This Row],[Akun Terkait]]="","",IF(VLOOKUP(Agregasi[[#This Row],[Akun Terkait]],TabelCOA[],5,FALSE)=0,"",VLOOKUP(Agregasi[[#This Row],[Akun Terkait]],TabelCOA[],5,FALSE)))</f>
        <v/>
      </c>
      <c r="W254" s="25" t="str">
        <f>IF(Agregasi[[#This Row],[Akun Terkait]]="","",IF(VLOOKUP(Agregasi[[#This Row],[Akun Terkait]],TabelCOA[],6,FALSE)=0,"",VLOOKUP(Agregasi[[#This Row],[Akun Terkait]],TabelCOA[],6,FALSE)))</f>
        <v/>
      </c>
      <c r="X254" s="25" t="str">
        <f>IF(Agregasi[[#This Row],[Akun Terkait]]="","",IF(VLOOKUP(Agregasi[[#This Row],[Akun Terkait]],TabelCOA[],7,FALSE)=0,"",VLOOKUP(Agregasi[[#This Row],[Akun Terkait]],TabelCOA[],7,FALSE)))</f>
        <v/>
      </c>
      <c r="Y254" s="25" t="str">
        <f>IF(Agregasi[[#This Row],[Akun Terkait]]="","",IF(VLOOKUP(Agregasi[[#This Row],[Akun Terkait]],TabelCOA[],8,FALSE)=0,"",VLOOKUP(Agregasi[[#This Row],[Akun Terkait]],TabelCOA[],8,FALSE)))</f>
        <v/>
      </c>
      <c r="Z254" s="18" t="str">
        <f>IF(Agregasi[[#This Row],[Akun Terkait]]="","",IF(VLOOKUP(Agregasi[[#This Row],[Akun Terkait]],TabelCOA[],10,FALSE)=0,0,VLOOKUP(Agregasi[[#This Row],[Akun Terkait]],TabelCOA[],10,FALSE)))</f>
        <v/>
      </c>
    </row>
    <row r="255" spans="1:26" x14ac:dyDescent="0.4">
      <c r="A255" s="1">
        <v>45016</v>
      </c>
      <c r="B255" t="s">
        <v>98</v>
      </c>
      <c r="F255" s="25"/>
      <c r="H255" s="2"/>
      <c r="I255" s="2" t="s">
        <v>321</v>
      </c>
      <c r="J255" s="2"/>
      <c r="K255" s="2"/>
      <c r="L255" s="2">
        <v>0</v>
      </c>
      <c r="M255" s="24">
        <v>2023</v>
      </c>
      <c r="N255" s="24">
        <v>1</v>
      </c>
      <c r="O255" s="24">
        <v>3</v>
      </c>
      <c r="P255" s="24">
        <v>13</v>
      </c>
      <c r="Q255" s="24">
        <v>5</v>
      </c>
      <c r="R255" s="24">
        <v>31</v>
      </c>
      <c r="S255" s="25" t="s">
        <v>178</v>
      </c>
      <c r="T255" s="25" t="str">
        <f>IF(Agregasi[[#This Row],[Akun Terkait]]="","",IF(VLOOKUP(Agregasi[[#This Row],[Akun Terkait]],TabelCOA[],3,FALSE)=0,"",VLOOKUP(Agregasi[[#This Row],[Akun Terkait]],TabelCOA[],3,FALSE)))</f>
        <v/>
      </c>
      <c r="U255" s="25" t="str">
        <f>IF(Agregasi[[#This Row],[Akun Terkait]]="","",IF(VLOOKUP(Agregasi[[#This Row],[Akun Terkait]],TabelCOA[],4,FALSE)=0,"",VLOOKUP(Agregasi[[#This Row],[Akun Terkait]],TabelCOA[],4,FALSE)))</f>
        <v/>
      </c>
      <c r="V255" s="25" t="str">
        <f>IF(Agregasi[[#This Row],[Akun Terkait]]="","",IF(VLOOKUP(Agregasi[[#This Row],[Akun Terkait]],TabelCOA[],5,FALSE)=0,"",VLOOKUP(Agregasi[[#This Row],[Akun Terkait]],TabelCOA[],5,FALSE)))</f>
        <v/>
      </c>
      <c r="W255" s="25" t="str">
        <f>IF(Agregasi[[#This Row],[Akun Terkait]]="","",IF(VLOOKUP(Agregasi[[#This Row],[Akun Terkait]],TabelCOA[],6,FALSE)=0,"",VLOOKUP(Agregasi[[#This Row],[Akun Terkait]],TabelCOA[],6,FALSE)))</f>
        <v/>
      </c>
      <c r="X255" s="25" t="str">
        <f>IF(Agregasi[[#This Row],[Akun Terkait]]="","",IF(VLOOKUP(Agregasi[[#This Row],[Akun Terkait]],TabelCOA[],7,FALSE)=0,"",VLOOKUP(Agregasi[[#This Row],[Akun Terkait]],TabelCOA[],7,FALSE)))</f>
        <v/>
      </c>
      <c r="Y255" s="25" t="str">
        <f>IF(Agregasi[[#This Row],[Akun Terkait]]="","",IF(VLOOKUP(Agregasi[[#This Row],[Akun Terkait]],TabelCOA[],8,FALSE)=0,"",VLOOKUP(Agregasi[[#This Row],[Akun Terkait]],TabelCOA[],8,FALSE)))</f>
        <v/>
      </c>
      <c r="Z255" s="18" t="str">
        <f>IF(Agregasi[[#This Row],[Akun Terkait]]="","",IF(VLOOKUP(Agregasi[[#This Row],[Akun Terkait]],TabelCOA[],10,FALSE)=0,0,VLOOKUP(Agregasi[[#This Row],[Akun Terkait]],TabelCOA[],10,FALSE)))</f>
        <v/>
      </c>
    </row>
    <row r="256" spans="1:26" x14ac:dyDescent="0.4">
      <c r="A256" s="1">
        <v>45016</v>
      </c>
      <c r="B256" t="s">
        <v>223</v>
      </c>
      <c r="C256" t="s">
        <v>278</v>
      </c>
      <c r="D256" t="s">
        <v>367</v>
      </c>
      <c r="E256" t="s">
        <v>7</v>
      </c>
      <c r="F256" s="25" t="s">
        <v>27</v>
      </c>
      <c r="G256" t="s">
        <v>9</v>
      </c>
      <c r="H256" s="2">
        <v>600</v>
      </c>
      <c r="I256" s="2"/>
      <c r="J256" s="2"/>
      <c r="K256" s="2">
        <v>600</v>
      </c>
      <c r="L256" s="2">
        <v>3052971</v>
      </c>
      <c r="M256" s="24">
        <v>2023</v>
      </c>
      <c r="N256" s="24">
        <v>1</v>
      </c>
      <c r="O256" s="24">
        <v>3</v>
      </c>
      <c r="P256" s="24">
        <v>13</v>
      </c>
      <c r="Q256" s="24">
        <v>5</v>
      </c>
      <c r="R256" s="24">
        <v>31</v>
      </c>
      <c r="S256" s="25" t="s">
        <v>178</v>
      </c>
      <c r="T256" s="25" t="str">
        <f>IF(Agregasi[[#This Row],[Akun Terkait]]="","",IF(VLOOKUP(Agregasi[[#This Row],[Akun Terkait]],TabelCOA[],3,FALSE)=0,"",VLOOKUP(Agregasi[[#This Row],[Akun Terkait]],TabelCOA[],3,FALSE)))</f>
        <v>Pendapatan</v>
      </c>
      <c r="U256" s="25" t="str">
        <f>IF(Agregasi[[#This Row],[Akun Terkait]]="","",IF(VLOOKUP(Agregasi[[#This Row],[Akun Terkait]],TabelCOA[],4,FALSE)=0,"",VLOOKUP(Agregasi[[#This Row],[Akun Terkait]],TabelCOA[],4,FALSE)))</f>
        <v>Pendapatan Tidak Tetap</v>
      </c>
      <c r="V256" s="25" t="str">
        <f>IF(Agregasi[[#This Row],[Akun Terkait]]="","",IF(VLOOKUP(Agregasi[[#This Row],[Akun Terkait]],TabelCOA[],5,FALSE)=0,"",VLOOKUP(Agregasi[[#This Row],[Akun Terkait]],TabelCOA[],5,FALSE)))</f>
        <v>Pendapatan Bank</v>
      </c>
      <c r="W256" s="25" t="str">
        <f>IF(Agregasi[[#This Row],[Akun Terkait]]="","",IF(VLOOKUP(Agregasi[[#This Row],[Akun Terkait]],TabelCOA[],6,FALSE)=0,"",VLOOKUP(Agregasi[[#This Row],[Akun Terkait]],TabelCOA[],6,FALSE)))</f>
        <v>Bagi Hasil</v>
      </c>
      <c r="X256" s="25" t="str">
        <f>IF(Agregasi[[#This Row],[Akun Terkait]]="","",IF(VLOOKUP(Agregasi[[#This Row],[Akun Terkait]],TabelCOA[],7,FALSE)=0,"",VLOOKUP(Agregasi[[#This Row],[Akun Terkait]],TabelCOA[],7,FALSE)))</f>
        <v/>
      </c>
      <c r="Y256" s="25" t="str">
        <f>IF(Agregasi[[#This Row],[Akun Terkait]]="","",IF(VLOOKUP(Agregasi[[#This Row],[Akun Terkait]],TabelCOA[],8,FALSE)=0,"",VLOOKUP(Agregasi[[#This Row],[Akun Terkait]],TabelCOA[],8,FALSE)))</f>
        <v/>
      </c>
      <c r="Z256" s="18">
        <f>IF(Agregasi[[#This Row],[Akun Terkait]]="","",IF(VLOOKUP(Agregasi[[#This Row],[Akun Terkait]],TabelCOA[],10,FALSE)=0,0,VLOOKUP(Agregasi[[#This Row],[Akun Terkait]],TabelCOA[],10,FALSE)))</f>
        <v>0</v>
      </c>
    </row>
    <row r="257" spans="1:26" x14ac:dyDescent="0.4">
      <c r="A257" s="1">
        <v>45016</v>
      </c>
      <c r="B257" t="s">
        <v>223</v>
      </c>
      <c r="C257" t="s">
        <v>279</v>
      </c>
      <c r="D257" t="s">
        <v>7</v>
      </c>
      <c r="E257" t="s">
        <v>367</v>
      </c>
      <c r="F257" s="25" t="s">
        <v>69</v>
      </c>
      <c r="G257" t="s">
        <v>10</v>
      </c>
      <c r="H257" s="2">
        <v>300</v>
      </c>
      <c r="I257" s="2" t="s">
        <v>321</v>
      </c>
      <c r="J257" s="2"/>
      <c r="K257" s="2">
        <v>-300</v>
      </c>
      <c r="L257" s="2">
        <v>3052671</v>
      </c>
      <c r="M257" s="24">
        <v>2023</v>
      </c>
      <c r="N257" s="24">
        <v>1</v>
      </c>
      <c r="O257" s="24">
        <v>3</v>
      </c>
      <c r="P257" s="24">
        <v>13</v>
      </c>
      <c r="Q257" s="24">
        <v>5</v>
      </c>
      <c r="R257" s="24">
        <v>31</v>
      </c>
      <c r="S257" s="25" t="s">
        <v>178</v>
      </c>
      <c r="T257" s="25" t="str">
        <f>IF(Agregasi[[#This Row],[Akun Terkait]]="","",IF(VLOOKUP(Agregasi[[#This Row],[Akun Terkait]],TabelCOA[],3,FALSE)=0,"",VLOOKUP(Agregasi[[#This Row],[Akun Terkait]],TabelCOA[],3,FALSE)))</f>
        <v>Pengeluaran</v>
      </c>
      <c r="U257" s="25" t="str">
        <f>IF(Agregasi[[#This Row],[Akun Terkait]]="","",IF(VLOOKUP(Agregasi[[#This Row],[Akun Terkait]],TabelCOA[],4,FALSE)=0,"",VLOOKUP(Agregasi[[#This Row],[Akun Terkait]],TabelCOA[],4,FALSE)))</f>
        <v>Bank dan Finansial</v>
      </c>
      <c r="V257" s="25" t="str">
        <f>IF(Agregasi[[#This Row],[Akun Terkait]]="","",IF(VLOOKUP(Agregasi[[#This Row],[Akun Terkait]],TabelCOA[],5,FALSE)=0,"",VLOOKUP(Agregasi[[#This Row],[Akun Terkait]],TabelCOA[],5,FALSE)))</f>
        <v>Biaya Pajak Bank</v>
      </c>
      <c r="W257" s="25" t="str">
        <f>IF(Agregasi[[#This Row],[Akun Terkait]]="","",IF(VLOOKUP(Agregasi[[#This Row],[Akun Terkait]],TabelCOA[],6,FALSE)=0,"",VLOOKUP(Agregasi[[#This Row],[Akun Terkait]],TabelCOA[],6,FALSE)))</f>
        <v/>
      </c>
      <c r="X257" s="25" t="str">
        <f>IF(Agregasi[[#This Row],[Akun Terkait]]="","",IF(VLOOKUP(Agregasi[[#This Row],[Akun Terkait]],TabelCOA[],7,FALSE)=0,"",VLOOKUP(Agregasi[[#This Row],[Akun Terkait]],TabelCOA[],7,FALSE)))</f>
        <v/>
      </c>
      <c r="Y257" s="25" t="str">
        <f>IF(Agregasi[[#This Row],[Akun Terkait]]="","",IF(VLOOKUP(Agregasi[[#This Row],[Akun Terkait]],TabelCOA[],8,FALSE)=0,"",VLOOKUP(Agregasi[[#This Row],[Akun Terkait]],TabelCOA[],8,FALSE)))</f>
        <v/>
      </c>
      <c r="Z257" s="18">
        <f>IF(Agregasi[[#This Row],[Akun Terkait]]="","",IF(VLOOKUP(Agregasi[[#This Row],[Akun Terkait]],TabelCOA[],10,FALSE)=0,0,VLOOKUP(Agregasi[[#This Row],[Akun Terkait]],TabelCOA[],10,FALSE)))</f>
        <v>0</v>
      </c>
    </row>
    <row r="258" spans="1:26" x14ac:dyDescent="0.4">
      <c r="A258" s="1">
        <v>45016</v>
      </c>
      <c r="B258" t="s">
        <v>104</v>
      </c>
      <c r="F258" s="25"/>
      <c r="H258" s="2"/>
      <c r="I258" s="2" t="s">
        <v>321</v>
      </c>
      <c r="J258" s="2"/>
      <c r="K258" s="2"/>
      <c r="L258" s="2">
        <v>0</v>
      </c>
      <c r="M258" s="24">
        <v>2023</v>
      </c>
      <c r="N258" s="24">
        <v>1</v>
      </c>
      <c r="O258" s="24">
        <v>3</v>
      </c>
      <c r="P258" s="24">
        <v>13</v>
      </c>
      <c r="Q258" s="24">
        <v>5</v>
      </c>
      <c r="R258" s="24">
        <v>31</v>
      </c>
      <c r="S258" s="25" t="s">
        <v>178</v>
      </c>
      <c r="T258" s="25" t="str">
        <f>IF(Agregasi[[#This Row],[Akun Terkait]]="","",IF(VLOOKUP(Agregasi[[#This Row],[Akun Terkait]],TabelCOA[],3,FALSE)=0,"",VLOOKUP(Agregasi[[#This Row],[Akun Terkait]],TabelCOA[],3,FALSE)))</f>
        <v/>
      </c>
      <c r="U258" s="25" t="str">
        <f>IF(Agregasi[[#This Row],[Akun Terkait]]="","",IF(VLOOKUP(Agregasi[[#This Row],[Akun Terkait]],TabelCOA[],4,FALSE)=0,"",VLOOKUP(Agregasi[[#This Row],[Akun Terkait]],TabelCOA[],4,FALSE)))</f>
        <v/>
      </c>
      <c r="V258" s="25" t="str">
        <f>IF(Agregasi[[#This Row],[Akun Terkait]]="","",IF(VLOOKUP(Agregasi[[#This Row],[Akun Terkait]],TabelCOA[],5,FALSE)=0,"",VLOOKUP(Agregasi[[#This Row],[Akun Terkait]],TabelCOA[],5,FALSE)))</f>
        <v/>
      </c>
      <c r="W258" s="25" t="str">
        <f>IF(Agregasi[[#This Row],[Akun Terkait]]="","",IF(VLOOKUP(Agregasi[[#This Row],[Akun Terkait]],TabelCOA[],6,FALSE)=0,"",VLOOKUP(Agregasi[[#This Row],[Akun Terkait]],TabelCOA[],6,FALSE)))</f>
        <v/>
      </c>
      <c r="X258" s="25" t="str">
        <f>IF(Agregasi[[#This Row],[Akun Terkait]]="","",IF(VLOOKUP(Agregasi[[#This Row],[Akun Terkait]],TabelCOA[],7,FALSE)=0,"",VLOOKUP(Agregasi[[#This Row],[Akun Terkait]],TabelCOA[],7,FALSE)))</f>
        <v/>
      </c>
      <c r="Y258" s="25" t="str">
        <f>IF(Agregasi[[#This Row],[Akun Terkait]]="","",IF(VLOOKUP(Agregasi[[#This Row],[Akun Terkait]],TabelCOA[],8,FALSE)=0,"",VLOOKUP(Agregasi[[#This Row],[Akun Terkait]],TabelCOA[],8,FALSE)))</f>
        <v/>
      </c>
      <c r="Z258" s="18" t="str">
        <f>IF(Agregasi[[#This Row],[Akun Terkait]]="","",IF(VLOOKUP(Agregasi[[#This Row],[Akun Terkait]],TabelCOA[],10,FALSE)=0,0,VLOOKUP(Agregasi[[#This Row],[Akun Terkait]],TabelCOA[],10,FALSE)))</f>
        <v/>
      </c>
    </row>
    <row r="259" spans="1:26" x14ac:dyDescent="0.4">
      <c r="A259" s="1">
        <v>45016</v>
      </c>
      <c r="B259" t="s">
        <v>102</v>
      </c>
      <c r="F259" s="25"/>
      <c r="H259" s="2"/>
      <c r="I259" s="2" t="s">
        <v>321</v>
      </c>
      <c r="J259" s="2"/>
      <c r="K259" s="2"/>
      <c r="L259" s="2">
        <v>0</v>
      </c>
      <c r="M259" s="24">
        <v>2023</v>
      </c>
      <c r="N259" s="24">
        <v>1</v>
      </c>
      <c r="O259" s="24">
        <v>3</v>
      </c>
      <c r="P259" s="24">
        <v>13</v>
      </c>
      <c r="Q259" s="24">
        <v>5</v>
      </c>
      <c r="R259" s="24">
        <v>31</v>
      </c>
      <c r="S259" s="25" t="s">
        <v>178</v>
      </c>
      <c r="T259" s="25" t="str">
        <f>IF(Agregasi[[#This Row],[Akun Terkait]]="","",IF(VLOOKUP(Agregasi[[#This Row],[Akun Terkait]],TabelCOA[],3,FALSE)=0,"",VLOOKUP(Agregasi[[#This Row],[Akun Terkait]],TabelCOA[],3,FALSE)))</f>
        <v/>
      </c>
      <c r="U259" s="25" t="str">
        <f>IF(Agregasi[[#This Row],[Akun Terkait]]="","",IF(VLOOKUP(Agregasi[[#This Row],[Akun Terkait]],TabelCOA[],4,FALSE)=0,"",VLOOKUP(Agregasi[[#This Row],[Akun Terkait]],TabelCOA[],4,FALSE)))</f>
        <v/>
      </c>
      <c r="V259" s="25" t="str">
        <f>IF(Agregasi[[#This Row],[Akun Terkait]]="","",IF(VLOOKUP(Agregasi[[#This Row],[Akun Terkait]],TabelCOA[],5,FALSE)=0,"",VLOOKUP(Agregasi[[#This Row],[Akun Terkait]],TabelCOA[],5,FALSE)))</f>
        <v/>
      </c>
      <c r="W259" s="25" t="str">
        <f>IF(Agregasi[[#This Row],[Akun Terkait]]="","",IF(VLOOKUP(Agregasi[[#This Row],[Akun Terkait]],TabelCOA[],6,FALSE)=0,"",VLOOKUP(Agregasi[[#This Row],[Akun Terkait]],TabelCOA[],6,FALSE)))</f>
        <v/>
      </c>
      <c r="X259" s="25" t="str">
        <f>IF(Agregasi[[#This Row],[Akun Terkait]]="","",IF(VLOOKUP(Agregasi[[#This Row],[Akun Terkait]],TabelCOA[],7,FALSE)=0,"",VLOOKUP(Agregasi[[#This Row],[Akun Terkait]],TabelCOA[],7,FALSE)))</f>
        <v/>
      </c>
      <c r="Y259" s="25" t="str">
        <f>IF(Agregasi[[#This Row],[Akun Terkait]]="","",IF(VLOOKUP(Agregasi[[#This Row],[Akun Terkait]],TabelCOA[],8,FALSE)=0,"",VLOOKUP(Agregasi[[#This Row],[Akun Terkait]],TabelCOA[],8,FALSE)))</f>
        <v/>
      </c>
      <c r="Z259" s="18" t="str">
        <f>IF(Agregasi[[#This Row],[Akun Terkait]]="","",IF(VLOOKUP(Agregasi[[#This Row],[Akun Terkait]],TabelCOA[],10,FALSE)=0,0,VLOOKUP(Agregasi[[#This Row],[Akun Terkait]],TabelCOA[],10,FALSE)))</f>
        <v/>
      </c>
    </row>
    <row r="260" spans="1:26" x14ac:dyDescent="0.4">
      <c r="A260" s="1">
        <v>45016</v>
      </c>
      <c r="B260" t="s">
        <v>101</v>
      </c>
      <c r="F260" s="25"/>
      <c r="H260" s="2"/>
      <c r="I260" s="2" t="s">
        <v>321</v>
      </c>
      <c r="J260" s="2"/>
      <c r="K260" s="2"/>
      <c r="L260" s="2">
        <v>0</v>
      </c>
      <c r="M260" s="24">
        <v>2023</v>
      </c>
      <c r="N260" s="24">
        <v>1</v>
      </c>
      <c r="O260" s="24">
        <v>3</v>
      </c>
      <c r="P260" s="24">
        <v>13</v>
      </c>
      <c r="Q260" s="24">
        <v>5</v>
      </c>
      <c r="R260" s="24">
        <v>31</v>
      </c>
      <c r="S260" s="25" t="s">
        <v>178</v>
      </c>
      <c r="T260" s="25" t="str">
        <f>IF(Agregasi[[#This Row],[Akun Terkait]]="","",IF(VLOOKUP(Agregasi[[#This Row],[Akun Terkait]],TabelCOA[],3,FALSE)=0,"",VLOOKUP(Agregasi[[#This Row],[Akun Terkait]],TabelCOA[],3,FALSE)))</f>
        <v/>
      </c>
      <c r="U260" s="25" t="str">
        <f>IF(Agregasi[[#This Row],[Akun Terkait]]="","",IF(VLOOKUP(Agregasi[[#This Row],[Akun Terkait]],TabelCOA[],4,FALSE)=0,"",VLOOKUP(Agregasi[[#This Row],[Akun Terkait]],TabelCOA[],4,FALSE)))</f>
        <v/>
      </c>
      <c r="V260" s="25" t="str">
        <f>IF(Agregasi[[#This Row],[Akun Terkait]]="","",IF(VLOOKUP(Agregasi[[#This Row],[Akun Terkait]],TabelCOA[],5,FALSE)=0,"",VLOOKUP(Agregasi[[#This Row],[Akun Terkait]],TabelCOA[],5,FALSE)))</f>
        <v/>
      </c>
      <c r="W260" s="25" t="str">
        <f>IF(Agregasi[[#This Row],[Akun Terkait]]="","",IF(VLOOKUP(Agregasi[[#This Row],[Akun Terkait]],TabelCOA[],6,FALSE)=0,"",VLOOKUP(Agregasi[[#This Row],[Akun Terkait]],TabelCOA[],6,FALSE)))</f>
        <v/>
      </c>
      <c r="X260" s="25" t="str">
        <f>IF(Agregasi[[#This Row],[Akun Terkait]]="","",IF(VLOOKUP(Agregasi[[#This Row],[Akun Terkait]],TabelCOA[],7,FALSE)=0,"",VLOOKUP(Agregasi[[#This Row],[Akun Terkait]],TabelCOA[],7,FALSE)))</f>
        <v/>
      </c>
      <c r="Y260" s="25" t="str">
        <f>IF(Agregasi[[#This Row],[Akun Terkait]]="","",IF(VLOOKUP(Agregasi[[#This Row],[Akun Terkait]],TabelCOA[],8,FALSE)=0,"",VLOOKUP(Agregasi[[#This Row],[Akun Terkait]],TabelCOA[],8,FALSE)))</f>
        <v/>
      </c>
      <c r="Z260" s="18" t="str">
        <f>IF(Agregasi[[#This Row],[Akun Terkait]]="","",IF(VLOOKUP(Agregasi[[#This Row],[Akun Terkait]],TabelCOA[],10,FALSE)=0,0,VLOOKUP(Agregasi[[#This Row],[Akun Terkait]],TabelCOA[],10,FALSE)))</f>
        <v/>
      </c>
    </row>
    <row r="261" spans="1:26" x14ac:dyDescent="0.4">
      <c r="A261" s="1">
        <v>45016</v>
      </c>
      <c r="B261" t="s">
        <v>97</v>
      </c>
      <c r="F261" s="25"/>
      <c r="H261" s="2"/>
      <c r="I261" s="2" t="s">
        <v>321</v>
      </c>
      <c r="J261" s="2"/>
      <c r="K261" s="2"/>
      <c r="L261" s="2">
        <v>0</v>
      </c>
      <c r="M261" s="24">
        <v>2023</v>
      </c>
      <c r="N261" s="24">
        <v>1</v>
      </c>
      <c r="O261" s="24">
        <v>3</v>
      </c>
      <c r="P261" s="24">
        <v>13</v>
      </c>
      <c r="Q261" s="24">
        <v>5</v>
      </c>
      <c r="R261" s="24">
        <v>31</v>
      </c>
      <c r="S261" s="25" t="s">
        <v>178</v>
      </c>
      <c r="T261" s="25" t="str">
        <f>IF(Agregasi[[#This Row],[Akun Terkait]]="","",IF(VLOOKUP(Agregasi[[#This Row],[Akun Terkait]],TabelCOA[],3,FALSE)=0,"",VLOOKUP(Agregasi[[#This Row],[Akun Terkait]],TabelCOA[],3,FALSE)))</f>
        <v/>
      </c>
      <c r="U261" s="25" t="str">
        <f>IF(Agregasi[[#This Row],[Akun Terkait]]="","",IF(VLOOKUP(Agregasi[[#This Row],[Akun Terkait]],TabelCOA[],4,FALSE)=0,"",VLOOKUP(Agregasi[[#This Row],[Akun Terkait]],TabelCOA[],4,FALSE)))</f>
        <v/>
      </c>
      <c r="V261" s="25" t="str">
        <f>IF(Agregasi[[#This Row],[Akun Terkait]]="","",IF(VLOOKUP(Agregasi[[#This Row],[Akun Terkait]],TabelCOA[],5,FALSE)=0,"",VLOOKUP(Agregasi[[#This Row],[Akun Terkait]],TabelCOA[],5,FALSE)))</f>
        <v/>
      </c>
      <c r="W261" s="25" t="str">
        <f>IF(Agregasi[[#This Row],[Akun Terkait]]="","",IF(VLOOKUP(Agregasi[[#This Row],[Akun Terkait]],TabelCOA[],6,FALSE)=0,"",VLOOKUP(Agregasi[[#This Row],[Akun Terkait]],TabelCOA[],6,FALSE)))</f>
        <v/>
      </c>
      <c r="X261" s="25" t="str">
        <f>IF(Agregasi[[#This Row],[Akun Terkait]]="","",IF(VLOOKUP(Agregasi[[#This Row],[Akun Terkait]],TabelCOA[],7,FALSE)=0,"",VLOOKUP(Agregasi[[#This Row],[Akun Terkait]],TabelCOA[],7,FALSE)))</f>
        <v/>
      </c>
      <c r="Y261" s="25" t="str">
        <f>IF(Agregasi[[#This Row],[Akun Terkait]]="","",IF(VLOOKUP(Agregasi[[#This Row],[Akun Terkait]],TabelCOA[],8,FALSE)=0,"",VLOOKUP(Agregasi[[#This Row],[Akun Terkait]],TabelCOA[],8,FALSE)))</f>
        <v/>
      </c>
      <c r="Z261" s="18" t="str">
        <f>IF(Agregasi[[#This Row],[Akun Terkait]]="","",IF(VLOOKUP(Agregasi[[#This Row],[Akun Terkait]],TabelCOA[],10,FALSE)=0,0,VLOOKUP(Agregasi[[#This Row],[Akun Terkait]],TabelCOA[],10,FALSE)))</f>
        <v/>
      </c>
    </row>
    <row r="262" spans="1:26" x14ac:dyDescent="0.4">
      <c r="A262" s="1">
        <v>45016</v>
      </c>
      <c r="B262" t="s">
        <v>235</v>
      </c>
      <c r="C262" t="s">
        <v>368</v>
      </c>
      <c r="D262" t="s">
        <v>7</v>
      </c>
      <c r="E262" t="s">
        <v>373</v>
      </c>
      <c r="F262" s="25" t="s">
        <v>65</v>
      </c>
      <c r="G262" t="s">
        <v>10</v>
      </c>
      <c r="H262" s="2">
        <v>5000</v>
      </c>
      <c r="I262" s="2" t="s">
        <v>321</v>
      </c>
      <c r="J262" s="2"/>
      <c r="K262" s="2">
        <v>-5000</v>
      </c>
      <c r="L262" s="2">
        <v>-5000</v>
      </c>
      <c r="M262" s="24">
        <v>2023</v>
      </c>
      <c r="N262" s="24">
        <v>1</v>
      </c>
      <c r="O262" s="24">
        <v>3</v>
      </c>
      <c r="P262" s="24">
        <v>13</v>
      </c>
      <c r="Q262" s="24">
        <v>5</v>
      </c>
      <c r="R262" s="24">
        <v>31</v>
      </c>
      <c r="S262" s="25" t="s">
        <v>178</v>
      </c>
      <c r="T262" s="25" t="str">
        <f>IF(Agregasi[[#This Row],[Akun Terkait]]="","",IF(VLOOKUP(Agregasi[[#This Row],[Akun Terkait]],TabelCOA[],3,FALSE)=0,"",VLOOKUP(Agregasi[[#This Row],[Akun Terkait]],TabelCOA[],3,FALSE)))</f>
        <v>Pengeluaran</v>
      </c>
      <c r="U262" s="25" t="str">
        <f>IF(Agregasi[[#This Row],[Akun Terkait]]="","",IF(VLOOKUP(Agregasi[[#This Row],[Akun Terkait]],TabelCOA[],4,FALSE)=0,"",VLOOKUP(Agregasi[[#This Row],[Akun Terkait]],TabelCOA[],4,FALSE)))</f>
        <v>Bank dan Finansial</v>
      </c>
      <c r="V262" s="25" t="str">
        <f>IF(Agregasi[[#This Row],[Akun Terkait]]="","",IF(VLOOKUP(Agregasi[[#This Row],[Akun Terkait]],TabelCOA[],5,FALSE)=0,"",VLOOKUP(Agregasi[[#This Row],[Akun Terkait]],TabelCOA[],5,FALSE)))</f>
        <v>Biaya Bank</v>
      </c>
      <c r="W262" s="25" t="str">
        <f>IF(Agregasi[[#This Row],[Akun Terkait]]="","",IF(VLOOKUP(Agregasi[[#This Row],[Akun Terkait]],TabelCOA[],6,FALSE)=0,"",VLOOKUP(Agregasi[[#This Row],[Akun Terkait]],TabelCOA[],6,FALSE)))</f>
        <v/>
      </c>
      <c r="X262" s="25" t="str">
        <f>IF(Agregasi[[#This Row],[Akun Terkait]]="","",IF(VLOOKUP(Agregasi[[#This Row],[Akun Terkait]],TabelCOA[],7,FALSE)=0,"",VLOOKUP(Agregasi[[#This Row],[Akun Terkait]],TabelCOA[],7,FALSE)))</f>
        <v/>
      </c>
      <c r="Y262" s="25" t="str">
        <f>IF(Agregasi[[#This Row],[Akun Terkait]]="","",IF(VLOOKUP(Agregasi[[#This Row],[Akun Terkait]],TabelCOA[],8,FALSE)=0,"",VLOOKUP(Agregasi[[#This Row],[Akun Terkait]],TabelCOA[],8,FALSE)))</f>
        <v/>
      </c>
      <c r="Z262" s="18">
        <f>IF(Agregasi[[#This Row],[Akun Terkait]]="","",IF(VLOOKUP(Agregasi[[#This Row],[Akun Terkait]],TabelCOA[],10,FALSE)=0,0,VLOOKUP(Agregasi[[#This Row],[Akun Terkait]],TabelCOA[],10,FALSE)))</f>
        <v>-30000</v>
      </c>
    </row>
    <row r="263" spans="1:26" x14ac:dyDescent="0.4">
      <c r="A263" s="1">
        <v>45016</v>
      </c>
      <c r="B263" t="s">
        <v>233</v>
      </c>
      <c r="C263" t="s">
        <v>368</v>
      </c>
      <c r="D263" t="s">
        <v>7</v>
      </c>
      <c r="E263" t="s">
        <v>367</v>
      </c>
      <c r="F263" s="25" t="s">
        <v>65</v>
      </c>
      <c r="G263" t="s">
        <v>10</v>
      </c>
      <c r="H263" s="2">
        <v>10000</v>
      </c>
      <c r="I263" s="2" t="s">
        <v>321</v>
      </c>
      <c r="J263" s="2"/>
      <c r="K263" s="2">
        <v>-10000</v>
      </c>
      <c r="L263" s="2">
        <v>-10000</v>
      </c>
      <c r="M263" s="24">
        <v>2023</v>
      </c>
      <c r="N263" s="24">
        <v>1</v>
      </c>
      <c r="O263" s="24">
        <v>3</v>
      </c>
      <c r="P263" s="24">
        <v>13</v>
      </c>
      <c r="Q263" s="24">
        <v>5</v>
      </c>
      <c r="R263" s="24">
        <v>31</v>
      </c>
      <c r="S263" s="25" t="s">
        <v>178</v>
      </c>
      <c r="T263" s="25" t="str">
        <f>IF(Agregasi[[#This Row],[Akun Terkait]]="","",IF(VLOOKUP(Agregasi[[#This Row],[Akun Terkait]],TabelCOA[],3,FALSE)=0,"",VLOOKUP(Agregasi[[#This Row],[Akun Terkait]],TabelCOA[],3,FALSE)))</f>
        <v>Pengeluaran</v>
      </c>
      <c r="U263" s="25" t="str">
        <f>IF(Agregasi[[#This Row],[Akun Terkait]]="","",IF(VLOOKUP(Agregasi[[#This Row],[Akun Terkait]],TabelCOA[],4,FALSE)=0,"",VLOOKUP(Agregasi[[#This Row],[Akun Terkait]],TabelCOA[],4,FALSE)))</f>
        <v>Bank dan Finansial</v>
      </c>
      <c r="V263" s="25" t="str">
        <f>IF(Agregasi[[#This Row],[Akun Terkait]]="","",IF(VLOOKUP(Agregasi[[#This Row],[Akun Terkait]],TabelCOA[],5,FALSE)=0,"",VLOOKUP(Agregasi[[#This Row],[Akun Terkait]],TabelCOA[],5,FALSE)))</f>
        <v>Biaya Bank</v>
      </c>
      <c r="W263" s="25" t="str">
        <f>IF(Agregasi[[#This Row],[Akun Terkait]]="","",IF(VLOOKUP(Agregasi[[#This Row],[Akun Terkait]],TabelCOA[],6,FALSE)=0,"",VLOOKUP(Agregasi[[#This Row],[Akun Terkait]],TabelCOA[],6,FALSE)))</f>
        <v/>
      </c>
      <c r="X263" s="25" t="str">
        <f>IF(Agregasi[[#This Row],[Akun Terkait]]="","",IF(VLOOKUP(Agregasi[[#This Row],[Akun Terkait]],TabelCOA[],7,FALSE)=0,"",VLOOKUP(Agregasi[[#This Row],[Akun Terkait]],TabelCOA[],7,FALSE)))</f>
        <v/>
      </c>
      <c r="Y263" s="25" t="str">
        <f>IF(Agregasi[[#This Row],[Akun Terkait]]="","",IF(VLOOKUP(Agregasi[[#This Row],[Akun Terkait]],TabelCOA[],8,FALSE)=0,"",VLOOKUP(Agregasi[[#This Row],[Akun Terkait]],TabelCOA[],8,FALSE)))</f>
        <v/>
      </c>
      <c r="Z263" s="18">
        <f>IF(Agregasi[[#This Row],[Akun Terkait]]="","",IF(VLOOKUP(Agregasi[[#This Row],[Akun Terkait]],TabelCOA[],10,FALSE)=0,0,VLOOKUP(Agregasi[[#This Row],[Akun Terkait]],TabelCOA[],10,FALSE)))</f>
        <v>-30000</v>
      </c>
    </row>
    <row r="264" spans="1:26" x14ac:dyDescent="0.4">
      <c r="A264" s="1">
        <v>45016</v>
      </c>
      <c r="B264" t="s">
        <v>123</v>
      </c>
      <c r="F264" s="25"/>
      <c r="H264" s="2"/>
      <c r="I264" s="2" t="s">
        <v>321</v>
      </c>
      <c r="J264" s="2"/>
      <c r="K264" s="2"/>
      <c r="L264" s="2">
        <v>0</v>
      </c>
      <c r="M264" s="24">
        <v>2023</v>
      </c>
      <c r="N264" s="24">
        <v>1</v>
      </c>
      <c r="O264" s="24">
        <v>3</v>
      </c>
      <c r="P264" s="24">
        <v>13</v>
      </c>
      <c r="Q264" s="24">
        <v>5</v>
      </c>
      <c r="R264" s="24">
        <v>31</v>
      </c>
      <c r="S264" s="25" t="s">
        <v>178</v>
      </c>
      <c r="T264" s="25" t="str">
        <f>IF(Agregasi[[#This Row],[Akun Terkait]]="","",IF(VLOOKUP(Agregasi[[#This Row],[Akun Terkait]],TabelCOA[],3,FALSE)=0,"",VLOOKUP(Agregasi[[#This Row],[Akun Terkait]],TabelCOA[],3,FALSE)))</f>
        <v/>
      </c>
      <c r="U264" s="25" t="str">
        <f>IF(Agregasi[[#This Row],[Akun Terkait]]="","",IF(VLOOKUP(Agregasi[[#This Row],[Akun Terkait]],TabelCOA[],4,FALSE)=0,"",VLOOKUP(Agregasi[[#This Row],[Akun Terkait]],TabelCOA[],4,FALSE)))</f>
        <v/>
      </c>
      <c r="V264" s="25" t="str">
        <f>IF(Agregasi[[#This Row],[Akun Terkait]]="","",IF(VLOOKUP(Agregasi[[#This Row],[Akun Terkait]],TabelCOA[],5,FALSE)=0,"",VLOOKUP(Agregasi[[#This Row],[Akun Terkait]],TabelCOA[],5,FALSE)))</f>
        <v/>
      </c>
      <c r="W264" s="25" t="str">
        <f>IF(Agregasi[[#This Row],[Akun Terkait]]="","",IF(VLOOKUP(Agregasi[[#This Row],[Akun Terkait]],TabelCOA[],6,FALSE)=0,"",VLOOKUP(Agregasi[[#This Row],[Akun Terkait]],TabelCOA[],6,FALSE)))</f>
        <v/>
      </c>
      <c r="X264" s="25" t="str">
        <f>IF(Agregasi[[#This Row],[Akun Terkait]]="","",IF(VLOOKUP(Agregasi[[#This Row],[Akun Terkait]],TabelCOA[],7,FALSE)=0,"",VLOOKUP(Agregasi[[#This Row],[Akun Terkait]],TabelCOA[],7,FALSE)))</f>
        <v/>
      </c>
      <c r="Y264" s="25" t="str">
        <f>IF(Agregasi[[#This Row],[Akun Terkait]]="","",IF(VLOOKUP(Agregasi[[#This Row],[Akun Terkait]],TabelCOA[],8,FALSE)=0,"",VLOOKUP(Agregasi[[#This Row],[Akun Terkait]],TabelCOA[],8,FALSE)))</f>
        <v/>
      </c>
      <c r="Z264" s="18" t="str">
        <f>IF(Agregasi[[#This Row],[Akun Terkait]]="","",IF(VLOOKUP(Agregasi[[#This Row],[Akun Terkait]],TabelCOA[],10,FALSE)=0,0,VLOOKUP(Agregasi[[#This Row],[Akun Terkait]],TabelCOA[],10,FALSE)))</f>
        <v/>
      </c>
    </row>
    <row r="265" spans="1:26" x14ac:dyDescent="0.4">
      <c r="A265" s="1">
        <v>45016</v>
      </c>
      <c r="B265" t="s">
        <v>237</v>
      </c>
      <c r="C265" t="s">
        <v>368</v>
      </c>
      <c r="D265" t="s">
        <v>7</v>
      </c>
      <c r="E265" t="s">
        <v>378</v>
      </c>
      <c r="F265" s="25" t="s">
        <v>65</v>
      </c>
      <c r="G265" t="s">
        <v>10</v>
      </c>
      <c r="H265" s="2">
        <v>5000</v>
      </c>
      <c r="I265" s="2" t="s">
        <v>321</v>
      </c>
      <c r="J265" s="2"/>
      <c r="K265" s="2">
        <v>-5000</v>
      </c>
      <c r="L265" s="2">
        <v>-5000</v>
      </c>
      <c r="M265" s="24">
        <v>2023</v>
      </c>
      <c r="N265" s="24">
        <v>1</v>
      </c>
      <c r="O265" s="24">
        <v>3</v>
      </c>
      <c r="P265" s="24">
        <v>13</v>
      </c>
      <c r="Q265" s="24">
        <v>5</v>
      </c>
      <c r="R265" s="24">
        <v>31</v>
      </c>
      <c r="S265" s="25" t="s">
        <v>178</v>
      </c>
      <c r="T265" s="25" t="str">
        <f>IF(Agregasi[[#This Row],[Akun Terkait]]="","",IF(VLOOKUP(Agregasi[[#This Row],[Akun Terkait]],TabelCOA[],3,FALSE)=0,"",VLOOKUP(Agregasi[[#This Row],[Akun Terkait]],TabelCOA[],3,FALSE)))</f>
        <v>Pengeluaran</v>
      </c>
      <c r="U265" s="25" t="str">
        <f>IF(Agregasi[[#This Row],[Akun Terkait]]="","",IF(VLOOKUP(Agregasi[[#This Row],[Akun Terkait]],TabelCOA[],4,FALSE)=0,"",VLOOKUP(Agregasi[[#This Row],[Akun Terkait]],TabelCOA[],4,FALSE)))</f>
        <v>Bank dan Finansial</v>
      </c>
      <c r="V265" s="25" t="str">
        <f>IF(Agregasi[[#This Row],[Akun Terkait]]="","",IF(VLOOKUP(Agregasi[[#This Row],[Akun Terkait]],TabelCOA[],5,FALSE)=0,"",VLOOKUP(Agregasi[[#This Row],[Akun Terkait]],TabelCOA[],5,FALSE)))</f>
        <v>Biaya Bank</v>
      </c>
      <c r="W265" s="25" t="str">
        <f>IF(Agregasi[[#This Row],[Akun Terkait]]="","",IF(VLOOKUP(Agregasi[[#This Row],[Akun Terkait]],TabelCOA[],6,FALSE)=0,"",VLOOKUP(Agregasi[[#This Row],[Akun Terkait]],TabelCOA[],6,FALSE)))</f>
        <v/>
      </c>
      <c r="X265" s="25" t="str">
        <f>IF(Agregasi[[#This Row],[Akun Terkait]]="","",IF(VLOOKUP(Agregasi[[#This Row],[Akun Terkait]],TabelCOA[],7,FALSE)=0,"",VLOOKUP(Agregasi[[#This Row],[Akun Terkait]],TabelCOA[],7,FALSE)))</f>
        <v/>
      </c>
      <c r="Y265" s="25" t="str">
        <f>IF(Agregasi[[#This Row],[Akun Terkait]]="","",IF(VLOOKUP(Agregasi[[#This Row],[Akun Terkait]],TabelCOA[],8,FALSE)=0,"",VLOOKUP(Agregasi[[#This Row],[Akun Terkait]],TabelCOA[],8,FALSE)))</f>
        <v/>
      </c>
      <c r="Z265" s="18">
        <f>IF(Agregasi[[#This Row],[Akun Terkait]]="","",IF(VLOOKUP(Agregasi[[#This Row],[Akun Terkait]],TabelCOA[],10,FALSE)=0,0,VLOOKUP(Agregasi[[#This Row],[Akun Terkait]],TabelCOA[],10,FALSE)))</f>
        <v>-30000</v>
      </c>
    </row>
    <row r="266" spans="1:26" x14ac:dyDescent="0.4">
      <c r="A266" s="1">
        <v>45016</v>
      </c>
      <c r="B266" t="s">
        <v>234</v>
      </c>
      <c r="C266" t="s">
        <v>368</v>
      </c>
      <c r="D266" t="s">
        <v>7</v>
      </c>
      <c r="E266" t="s">
        <v>371</v>
      </c>
      <c r="F266" s="25" t="s">
        <v>65</v>
      </c>
      <c r="G266" t="s">
        <v>10</v>
      </c>
      <c r="H266" s="2">
        <v>5000</v>
      </c>
      <c r="I266" s="2" t="s">
        <v>321</v>
      </c>
      <c r="J266" s="2"/>
      <c r="K266" s="2">
        <v>-5000</v>
      </c>
      <c r="L266" s="2">
        <v>-5000</v>
      </c>
      <c r="M266" s="24">
        <v>2023</v>
      </c>
      <c r="N266" s="24">
        <v>1</v>
      </c>
      <c r="O266" s="24">
        <v>3</v>
      </c>
      <c r="P266" s="24">
        <v>13</v>
      </c>
      <c r="Q266" s="24">
        <v>5</v>
      </c>
      <c r="R266" s="24">
        <v>31</v>
      </c>
      <c r="S266" s="25" t="s">
        <v>178</v>
      </c>
      <c r="T266" s="25" t="str">
        <f>IF(Agregasi[[#This Row],[Akun Terkait]]="","",IF(VLOOKUP(Agregasi[[#This Row],[Akun Terkait]],TabelCOA[],3,FALSE)=0,"",VLOOKUP(Agregasi[[#This Row],[Akun Terkait]],TabelCOA[],3,FALSE)))</f>
        <v>Pengeluaran</v>
      </c>
      <c r="U266" s="25" t="str">
        <f>IF(Agregasi[[#This Row],[Akun Terkait]]="","",IF(VLOOKUP(Agregasi[[#This Row],[Akun Terkait]],TabelCOA[],4,FALSE)=0,"",VLOOKUP(Agregasi[[#This Row],[Akun Terkait]],TabelCOA[],4,FALSE)))</f>
        <v>Bank dan Finansial</v>
      </c>
      <c r="V266" s="25" t="str">
        <f>IF(Agregasi[[#This Row],[Akun Terkait]]="","",IF(VLOOKUP(Agregasi[[#This Row],[Akun Terkait]],TabelCOA[],5,FALSE)=0,"",VLOOKUP(Agregasi[[#This Row],[Akun Terkait]],TabelCOA[],5,FALSE)))</f>
        <v>Biaya Bank</v>
      </c>
      <c r="W266" s="25" t="str">
        <f>IF(Agregasi[[#This Row],[Akun Terkait]]="","",IF(VLOOKUP(Agregasi[[#This Row],[Akun Terkait]],TabelCOA[],6,FALSE)=0,"",VLOOKUP(Agregasi[[#This Row],[Akun Terkait]],TabelCOA[],6,FALSE)))</f>
        <v/>
      </c>
      <c r="X266" s="25" t="str">
        <f>IF(Agregasi[[#This Row],[Akun Terkait]]="","",IF(VLOOKUP(Agregasi[[#This Row],[Akun Terkait]],TabelCOA[],7,FALSE)=0,"",VLOOKUP(Agregasi[[#This Row],[Akun Terkait]],TabelCOA[],7,FALSE)))</f>
        <v/>
      </c>
      <c r="Y266" s="25" t="str">
        <f>IF(Agregasi[[#This Row],[Akun Terkait]]="","",IF(VLOOKUP(Agregasi[[#This Row],[Akun Terkait]],TabelCOA[],8,FALSE)=0,"",VLOOKUP(Agregasi[[#This Row],[Akun Terkait]],TabelCOA[],8,FALSE)))</f>
        <v/>
      </c>
      <c r="Z266" s="18">
        <f>IF(Agregasi[[#This Row],[Akun Terkait]]="","",IF(VLOOKUP(Agregasi[[#This Row],[Akun Terkait]],TabelCOA[],10,FALSE)=0,0,VLOOKUP(Agregasi[[#This Row],[Akun Terkait]],TabelCOA[],10,FALSE)))</f>
        <v>-30000</v>
      </c>
    </row>
    <row r="267" spans="1:26" x14ac:dyDescent="0.4">
      <c r="A267" s="1">
        <v>45016</v>
      </c>
      <c r="B267" t="s">
        <v>111</v>
      </c>
      <c r="F267" s="25"/>
      <c r="H267" s="2"/>
      <c r="I267" s="2" t="s">
        <v>321</v>
      </c>
      <c r="J267" s="2"/>
      <c r="K267" s="2"/>
      <c r="L267" s="2">
        <v>0</v>
      </c>
      <c r="M267" s="24">
        <v>2023</v>
      </c>
      <c r="N267" s="24">
        <v>1</v>
      </c>
      <c r="O267" s="24">
        <v>3</v>
      </c>
      <c r="P267" s="24">
        <v>13</v>
      </c>
      <c r="Q267" s="24">
        <v>5</v>
      </c>
      <c r="R267" s="24">
        <v>31</v>
      </c>
      <c r="S267" s="25" t="s">
        <v>178</v>
      </c>
      <c r="T267" s="25" t="str">
        <f>IF(Agregasi[[#This Row],[Akun Terkait]]="","",IF(VLOOKUP(Agregasi[[#This Row],[Akun Terkait]],TabelCOA[],3,FALSE)=0,"",VLOOKUP(Agregasi[[#This Row],[Akun Terkait]],TabelCOA[],3,FALSE)))</f>
        <v/>
      </c>
      <c r="U267" s="25" t="str">
        <f>IF(Agregasi[[#This Row],[Akun Terkait]]="","",IF(VLOOKUP(Agregasi[[#This Row],[Akun Terkait]],TabelCOA[],4,FALSE)=0,"",VLOOKUP(Agregasi[[#This Row],[Akun Terkait]],TabelCOA[],4,FALSE)))</f>
        <v/>
      </c>
      <c r="V267" s="25" t="str">
        <f>IF(Agregasi[[#This Row],[Akun Terkait]]="","",IF(VLOOKUP(Agregasi[[#This Row],[Akun Terkait]],TabelCOA[],5,FALSE)=0,"",VLOOKUP(Agregasi[[#This Row],[Akun Terkait]],TabelCOA[],5,FALSE)))</f>
        <v/>
      </c>
      <c r="W267" s="25" t="str">
        <f>IF(Agregasi[[#This Row],[Akun Terkait]]="","",IF(VLOOKUP(Agregasi[[#This Row],[Akun Terkait]],TabelCOA[],6,FALSE)=0,"",VLOOKUP(Agregasi[[#This Row],[Akun Terkait]],TabelCOA[],6,FALSE)))</f>
        <v/>
      </c>
      <c r="X267" s="25" t="str">
        <f>IF(Agregasi[[#This Row],[Akun Terkait]]="","",IF(VLOOKUP(Agregasi[[#This Row],[Akun Terkait]],TabelCOA[],7,FALSE)=0,"",VLOOKUP(Agregasi[[#This Row],[Akun Terkait]],TabelCOA[],7,FALSE)))</f>
        <v/>
      </c>
      <c r="Y267" s="25" t="str">
        <f>IF(Agregasi[[#This Row],[Akun Terkait]]="","",IF(VLOOKUP(Agregasi[[#This Row],[Akun Terkait]],TabelCOA[],8,FALSE)=0,"",VLOOKUP(Agregasi[[#This Row],[Akun Terkait]],TabelCOA[],8,FALSE)))</f>
        <v/>
      </c>
      <c r="Z267" s="18" t="str">
        <f>IF(Agregasi[[#This Row],[Akun Terkait]]="","",IF(VLOOKUP(Agregasi[[#This Row],[Akun Terkait]],TabelCOA[],10,FALSE)=0,0,VLOOKUP(Agregasi[[#This Row],[Akun Terkait]],TabelCOA[],10,FALSE)))</f>
        <v/>
      </c>
    </row>
    <row r="268" spans="1:26" x14ac:dyDescent="0.4">
      <c r="A268" s="1">
        <v>45016</v>
      </c>
      <c r="B268" t="s">
        <v>122</v>
      </c>
      <c r="F268" s="25"/>
      <c r="H268" s="2"/>
      <c r="I268" s="2" t="s">
        <v>321</v>
      </c>
      <c r="J268" s="2"/>
      <c r="K268" s="2"/>
      <c r="L268" s="2">
        <v>0</v>
      </c>
      <c r="M268" s="24">
        <v>2023</v>
      </c>
      <c r="N268" s="24">
        <v>1</v>
      </c>
      <c r="O268" s="24">
        <v>3</v>
      </c>
      <c r="P268" s="24">
        <v>13</v>
      </c>
      <c r="Q268" s="24">
        <v>5</v>
      </c>
      <c r="R268" s="24">
        <v>31</v>
      </c>
      <c r="S268" s="25" t="s">
        <v>178</v>
      </c>
      <c r="T268" s="25" t="str">
        <f>IF(Agregasi[[#This Row],[Akun Terkait]]="","",IF(VLOOKUP(Agregasi[[#This Row],[Akun Terkait]],TabelCOA[],3,FALSE)=0,"",VLOOKUP(Agregasi[[#This Row],[Akun Terkait]],TabelCOA[],3,FALSE)))</f>
        <v/>
      </c>
      <c r="U268" s="25" t="str">
        <f>IF(Agregasi[[#This Row],[Akun Terkait]]="","",IF(VLOOKUP(Agregasi[[#This Row],[Akun Terkait]],TabelCOA[],4,FALSE)=0,"",VLOOKUP(Agregasi[[#This Row],[Akun Terkait]],TabelCOA[],4,FALSE)))</f>
        <v/>
      </c>
      <c r="V268" s="25" t="str">
        <f>IF(Agregasi[[#This Row],[Akun Terkait]]="","",IF(VLOOKUP(Agregasi[[#This Row],[Akun Terkait]],TabelCOA[],5,FALSE)=0,"",VLOOKUP(Agregasi[[#This Row],[Akun Terkait]],TabelCOA[],5,FALSE)))</f>
        <v/>
      </c>
      <c r="W268" s="25" t="str">
        <f>IF(Agregasi[[#This Row],[Akun Terkait]]="","",IF(VLOOKUP(Agregasi[[#This Row],[Akun Terkait]],TabelCOA[],6,FALSE)=0,"",VLOOKUP(Agregasi[[#This Row],[Akun Terkait]],TabelCOA[],6,FALSE)))</f>
        <v/>
      </c>
      <c r="X268" s="25" t="str">
        <f>IF(Agregasi[[#This Row],[Akun Terkait]]="","",IF(VLOOKUP(Agregasi[[#This Row],[Akun Terkait]],TabelCOA[],7,FALSE)=0,"",VLOOKUP(Agregasi[[#This Row],[Akun Terkait]],TabelCOA[],7,FALSE)))</f>
        <v/>
      </c>
      <c r="Y268" s="25" t="str">
        <f>IF(Agregasi[[#This Row],[Akun Terkait]]="","",IF(VLOOKUP(Agregasi[[#This Row],[Akun Terkait]],TabelCOA[],8,FALSE)=0,"",VLOOKUP(Agregasi[[#This Row],[Akun Terkait]],TabelCOA[],8,FALSE)))</f>
        <v/>
      </c>
      <c r="Z268" s="18" t="str">
        <f>IF(Agregasi[[#This Row],[Akun Terkait]]="","",IF(VLOOKUP(Agregasi[[#This Row],[Akun Terkait]],TabelCOA[],10,FALSE)=0,0,VLOOKUP(Agregasi[[#This Row],[Akun Terkait]],TabelCOA[],10,FALSE)))</f>
        <v/>
      </c>
    </row>
    <row r="269" spans="1:26" x14ac:dyDescent="0.4">
      <c r="A269" s="1">
        <v>45016</v>
      </c>
      <c r="B269" t="s">
        <v>223</v>
      </c>
      <c r="C269" t="s">
        <v>251</v>
      </c>
      <c r="D269" t="s">
        <v>7</v>
      </c>
      <c r="E269" t="s">
        <v>250</v>
      </c>
      <c r="F269" s="25" t="s">
        <v>141</v>
      </c>
      <c r="G269" t="s">
        <v>10</v>
      </c>
      <c r="H269" s="2">
        <v>40000</v>
      </c>
      <c r="I269" s="2"/>
      <c r="J269" s="2"/>
      <c r="K269" s="2">
        <v>-40000</v>
      </c>
      <c r="L269" s="2">
        <v>3052371</v>
      </c>
      <c r="M269" s="24">
        <v>2023</v>
      </c>
      <c r="N269" s="24">
        <v>1</v>
      </c>
      <c r="O269" s="24">
        <v>3</v>
      </c>
      <c r="P269" s="24">
        <v>13</v>
      </c>
      <c r="Q269" s="24">
        <v>5</v>
      </c>
      <c r="R269" s="24">
        <v>31</v>
      </c>
      <c r="S269" s="25" t="s">
        <v>178</v>
      </c>
      <c r="T269" s="25" t="str">
        <f>IF(Agregasi[[#This Row],[Akun Terkait]]="","",IF(VLOOKUP(Agregasi[[#This Row],[Akun Terkait]],TabelCOA[],3,FALSE)=0,"",VLOOKUP(Agregasi[[#This Row],[Akun Terkait]],TabelCOA[],3,FALSE)))</f>
        <v>Pengeluaran</v>
      </c>
      <c r="U269" s="25" t="str">
        <f>IF(Agregasi[[#This Row],[Akun Terkait]]="","",IF(VLOOKUP(Agregasi[[#This Row],[Akun Terkait]],TabelCOA[],4,FALSE)=0,"",VLOOKUP(Agregasi[[#This Row],[Akun Terkait]],TabelCOA[],4,FALSE)))</f>
        <v>Sosial</v>
      </c>
      <c r="V269" s="25" t="str">
        <f>IF(Agregasi[[#This Row],[Akun Terkait]]="","",IF(VLOOKUP(Agregasi[[#This Row],[Akun Terkait]],TabelCOA[],5,FALSE)=0,"",VLOOKUP(Agregasi[[#This Row],[Akun Terkait]],TabelCOA[],5,FALSE)))</f>
        <v>ZISWAF</v>
      </c>
      <c r="W269" s="25" t="str">
        <f>IF(Agregasi[[#This Row],[Akun Terkait]]="","",IF(VLOOKUP(Agregasi[[#This Row],[Akun Terkait]],TabelCOA[],6,FALSE)=0,"",VLOOKUP(Agregasi[[#This Row],[Akun Terkait]],TabelCOA[],6,FALSE)))</f>
        <v>ZISWAF Rutin</v>
      </c>
      <c r="X269" s="25" t="str">
        <f>IF(Agregasi[[#This Row],[Akun Terkait]]="","",IF(VLOOKUP(Agregasi[[#This Row],[Akun Terkait]],TabelCOA[],7,FALSE)=0,"",VLOOKUP(Agregasi[[#This Row],[Akun Terkait]],TabelCOA[],7,FALSE)))</f>
        <v/>
      </c>
      <c r="Y269" s="25" t="str">
        <f>IF(Agregasi[[#This Row],[Akun Terkait]]="","",IF(VLOOKUP(Agregasi[[#This Row],[Akun Terkait]],TabelCOA[],8,FALSE)=0,"",VLOOKUP(Agregasi[[#This Row],[Akun Terkait]],TabelCOA[],8,FALSE)))</f>
        <v/>
      </c>
      <c r="Z269" s="18">
        <f>IF(Agregasi[[#This Row],[Akun Terkait]]="","",IF(VLOOKUP(Agregasi[[#This Row],[Akun Terkait]],TabelCOA[],10,FALSE)=0,0,VLOOKUP(Agregasi[[#This Row],[Akun Terkait]],TabelCOA[],10,FALSE)))</f>
        <v>-120000</v>
      </c>
    </row>
    <row r="270" spans="1:26" x14ac:dyDescent="0.4">
      <c r="A270" s="1">
        <v>45016</v>
      </c>
      <c r="B270" t="s">
        <v>236</v>
      </c>
      <c r="C270" t="s">
        <v>368</v>
      </c>
      <c r="D270" t="s">
        <v>7</v>
      </c>
      <c r="E270" t="s">
        <v>374</v>
      </c>
      <c r="F270" s="25" t="s">
        <v>65</v>
      </c>
      <c r="G270" t="s">
        <v>10</v>
      </c>
      <c r="H270" s="2">
        <v>5000</v>
      </c>
      <c r="I270" s="2" t="s">
        <v>321</v>
      </c>
      <c r="J270" s="2"/>
      <c r="K270" s="2">
        <v>-5000</v>
      </c>
      <c r="L270" s="2">
        <v>-255000</v>
      </c>
      <c r="M270" s="24">
        <v>2023</v>
      </c>
      <c r="N270" s="24">
        <v>1</v>
      </c>
      <c r="O270" s="24">
        <v>3</v>
      </c>
      <c r="P270" s="24">
        <v>13</v>
      </c>
      <c r="Q270" s="24">
        <v>5</v>
      </c>
      <c r="R270" s="24">
        <v>31</v>
      </c>
      <c r="S270" s="25" t="s">
        <v>178</v>
      </c>
      <c r="T270" s="25" t="str">
        <f>IF(Agregasi[[#This Row],[Akun Terkait]]="","",IF(VLOOKUP(Agregasi[[#This Row],[Akun Terkait]],TabelCOA[],3,FALSE)=0,"",VLOOKUP(Agregasi[[#This Row],[Akun Terkait]],TabelCOA[],3,FALSE)))</f>
        <v>Pengeluaran</v>
      </c>
      <c r="U270" s="25" t="str">
        <f>IF(Agregasi[[#This Row],[Akun Terkait]]="","",IF(VLOOKUP(Agregasi[[#This Row],[Akun Terkait]],TabelCOA[],4,FALSE)=0,"",VLOOKUP(Agregasi[[#This Row],[Akun Terkait]],TabelCOA[],4,FALSE)))</f>
        <v>Bank dan Finansial</v>
      </c>
      <c r="V270" s="25" t="str">
        <f>IF(Agregasi[[#This Row],[Akun Terkait]]="","",IF(VLOOKUP(Agregasi[[#This Row],[Akun Terkait]],TabelCOA[],5,FALSE)=0,"",VLOOKUP(Agregasi[[#This Row],[Akun Terkait]],TabelCOA[],5,FALSE)))</f>
        <v>Biaya Bank</v>
      </c>
      <c r="W270" s="25" t="str">
        <f>IF(Agregasi[[#This Row],[Akun Terkait]]="","",IF(VLOOKUP(Agregasi[[#This Row],[Akun Terkait]],TabelCOA[],6,FALSE)=0,"",VLOOKUP(Agregasi[[#This Row],[Akun Terkait]],TabelCOA[],6,FALSE)))</f>
        <v/>
      </c>
      <c r="X270" s="25" t="str">
        <f>IF(Agregasi[[#This Row],[Akun Terkait]]="","",IF(VLOOKUP(Agregasi[[#This Row],[Akun Terkait]],TabelCOA[],7,FALSE)=0,"",VLOOKUP(Agregasi[[#This Row],[Akun Terkait]],TabelCOA[],7,FALSE)))</f>
        <v/>
      </c>
      <c r="Y270" s="25" t="str">
        <f>IF(Agregasi[[#This Row],[Akun Terkait]]="","",IF(VLOOKUP(Agregasi[[#This Row],[Akun Terkait]],TabelCOA[],8,FALSE)=0,"",VLOOKUP(Agregasi[[#This Row],[Akun Terkait]],TabelCOA[],8,FALSE)))</f>
        <v/>
      </c>
      <c r="Z270" s="18">
        <f>IF(Agregasi[[#This Row],[Akun Terkait]]="","",IF(VLOOKUP(Agregasi[[#This Row],[Akun Terkait]],TabelCOA[],10,FALSE)=0,0,VLOOKUP(Agregasi[[#This Row],[Akun Terkait]],TabelCOA[],10,FALSE)))</f>
        <v>-30000</v>
      </c>
    </row>
    <row r="271" spans="1:26" x14ac:dyDescent="0.4">
      <c r="A271" s="1">
        <v>45016</v>
      </c>
      <c r="B271" t="s">
        <v>113</v>
      </c>
      <c r="F271" s="25"/>
      <c r="H271" s="2"/>
      <c r="I271" s="2" t="s">
        <v>321</v>
      </c>
      <c r="J271" s="2"/>
      <c r="K271" s="2"/>
      <c r="L271" s="2">
        <v>0</v>
      </c>
      <c r="M271" s="24">
        <v>2023</v>
      </c>
      <c r="N271" s="24">
        <v>1</v>
      </c>
      <c r="O271" s="24">
        <v>3</v>
      </c>
      <c r="P271" s="24">
        <v>13</v>
      </c>
      <c r="Q271" s="24">
        <v>5</v>
      </c>
      <c r="R271" s="24">
        <v>31</v>
      </c>
      <c r="S271" s="25" t="s">
        <v>178</v>
      </c>
      <c r="T271" s="25" t="str">
        <f>IF(Agregasi[[#This Row],[Akun Terkait]]="","",IF(VLOOKUP(Agregasi[[#This Row],[Akun Terkait]],TabelCOA[],3,FALSE)=0,"",VLOOKUP(Agregasi[[#This Row],[Akun Terkait]],TabelCOA[],3,FALSE)))</f>
        <v/>
      </c>
      <c r="U271" s="25" t="str">
        <f>IF(Agregasi[[#This Row],[Akun Terkait]]="","",IF(VLOOKUP(Agregasi[[#This Row],[Akun Terkait]],TabelCOA[],4,FALSE)=0,"",VLOOKUP(Agregasi[[#This Row],[Akun Terkait]],TabelCOA[],4,FALSE)))</f>
        <v/>
      </c>
      <c r="V271" s="25" t="str">
        <f>IF(Agregasi[[#This Row],[Akun Terkait]]="","",IF(VLOOKUP(Agregasi[[#This Row],[Akun Terkait]],TabelCOA[],5,FALSE)=0,"",VLOOKUP(Agregasi[[#This Row],[Akun Terkait]],TabelCOA[],5,FALSE)))</f>
        <v/>
      </c>
      <c r="W271" s="25" t="str">
        <f>IF(Agregasi[[#This Row],[Akun Terkait]]="","",IF(VLOOKUP(Agregasi[[#This Row],[Akun Terkait]],TabelCOA[],6,FALSE)=0,"",VLOOKUP(Agregasi[[#This Row],[Akun Terkait]],TabelCOA[],6,FALSE)))</f>
        <v/>
      </c>
      <c r="X271" s="25" t="str">
        <f>IF(Agregasi[[#This Row],[Akun Terkait]]="","",IF(VLOOKUP(Agregasi[[#This Row],[Akun Terkait]],TabelCOA[],7,FALSE)=0,"",VLOOKUP(Agregasi[[#This Row],[Akun Terkait]],TabelCOA[],7,FALSE)))</f>
        <v/>
      </c>
      <c r="Y271" s="25" t="str">
        <f>IF(Agregasi[[#This Row],[Akun Terkait]]="","",IF(VLOOKUP(Agregasi[[#This Row],[Akun Terkait]],TabelCOA[],8,FALSE)=0,"",VLOOKUP(Agregasi[[#This Row],[Akun Terkait]],TabelCOA[],8,FALSE)))</f>
        <v/>
      </c>
      <c r="Z271" s="18" t="str">
        <f>IF(Agregasi[[#This Row],[Akun Terkait]]="","",IF(VLOOKUP(Agregasi[[#This Row],[Akun Terkait]],TabelCOA[],10,FALSE)=0,0,VLOOKUP(Agregasi[[#This Row],[Akun Terkait]],TabelCOA[],10,FALSE)))</f>
        <v/>
      </c>
    </row>
    <row r="272" spans="1:26" x14ac:dyDescent="0.4">
      <c r="A272" s="1">
        <v>45016</v>
      </c>
      <c r="B272" t="s">
        <v>385</v>
      </c>
      <c r="F272" s="25"/>
      <c r="H272" s="2"/>
      <c r="I272" s="2" t="s">
        <v>321</v>
      </c>
      <c r="J272" s="2"/>
      <c r="K272" s="2"/>
      <c r="L272" s="2">
        <v>0</v>
      </c>
      <c r="M272" s="24">
        <v>2023</v>
      </c>
      <c r="N272" s="24">
        <v>1</v>
      </c>
      <c r="O272" s="24">
        <v>3</v>
      </c>
      <c r="P272" s="24">
        <v>13</v>
      </c>
      <c r="Q272" s="24">
        <v>5</v>
      </c>
      <c r="R272" s="24">
        <v>31</v>
      </c>
      <c r="S272" s="25" t="s">
        <v>178</v>
      </c>
      <c r="T272" s="25" t="str">
        <f>IF(Agregasi[[#This Row],[Akun Terkait]]="","",IF(VLOOKUP(Agregasi[[#This Row],[Akun Terkait]],TabelCOA[],3,FALSE)=0,"",VLOOKUP(Agregasi[[#This Row],[Akun Terkait]],TabelCOA[],3,FALSE)))</f>
        <v/>
      </c>
      <c r="U272" s="25" t="str">
        <f>IF(Agregasi[[#This Row],[Akun Terkait]]="","",IF(VLOOKUP(Agregasi[[#This Row],[Akun Terkait]],TabelCOA[],4,FALSE)=0,"",VLOOKUP(Agregasi[[#This Row],[Akun Terkait]],TabelCOA[],4,FALSE)))</f>
        <v/>
      </c>
      <c r="V272" s="25" t="str">
        <f>IF(Agregasi[[#This Row],[Akun Terkait]]="","",IF(VLOOKUP(Agregasi[[#This Row],[Akun Terkait]],TabelCOA[],5,FALSE)=0,"",VLOOKUP(Agregasi[[#This Row],[Akun Terkait]],TabelCOA[],5,FALSE)))</f>
        <v/>
      </c>
      <c r="W272" s="25" t="str">
        <f>IF(Agregasi[[#This Row],[Akun Terkait]]="","",IF(VLOOKUP(Agregasi[[#This Row],[Akun Terkait]],TabelCOA[],6,FALSE)=0,"",VLOOKUP(Agregasi[[#This Row],[Akun Terkait]],TabelCOA[],6,FALSE)))</f>
        <v/>
      </c>
      <c r="X272" s="25" t="str">
        <f>IF(Agregasi[[#This Row],[Akun Terkait]]="","",IF(VLOOKUP(Agregasi[[#This Row],[Akun Terkait]],TabelCOA[],7,FALSE)=0,"",VLOOKUP(Agregasi[[#This Row],[Akun Terkait]],TabelCOA[],7,FALSE)))</f>
        <v/>
      </c>
      <c r="Y272" s="25" t="str">
        <f>IF(Agregasi[[#This Row],[Akun Terkait]]="","",IF(VLOOKUP(Agregasi[[#This Row],[Akun Terkait]],TabelCOA[],8,FALSE)=0,"",VLOOKUP(Agregasi[[#This Row],[Akun Terkait]],TabelCOA[],8,FALSE)))</f>
        <v/>
      </c>
      <c r="Z272" s="18" t="str">
        <f>IF(Agregasi[[#This Row],[Akun Terkait]]="","",IF(VLOOKUP(Agregasi[[#This Row],[Akun Terkait]],TabelCOA[],10,FALSE)=0,0,VLOOKUP(Agregasi[[#This Row],[Akun Terkait]],TabelCOA[],10,FALSE)))</f>
        <v/>
      </c>
    </row>
    <row r="273" spans="1:26" x14ac:dyDescent="0.4">
      <c r="A273" s="1">
        <v>45016</v>
      </c>
      <c r="B273" t="s">
        <v>239</v>
      </c>
      <c r="F273" s="25"/>
      <c r="H273" s="2"/>
      <c r="I273" s="2" t="s">
        <v>321</v>
      </c>
      <c r="J273" s="2"/>
      <c r="K273" s="2"/>
      <c r="L273" s="2">
        <v>-200000</v>
      </c>
      <c r="M273" s="24">
        <v>2023</v>
      </c>
      <c r="N273" s="24">
        <v>1</v>
      </c>
      <c r="O273" s="24">
        <v>3</v>
      </c>
      <c r="P273" s="24">
        <v>13</v>
      </c>
      <c r="Q273" s="24">
        <v>5</v>
      </c>
      <c r="R273" s="24">
        <v>31</v>
      </c>
      <c r="S273" s="25" t="s">
        <v>178</v>
      </c>
      <c r="T273" s="25" t="str">
        <f>IF(Agregasi[[#This Row],[Akun Terkait]]="","",IF(VLOOKUP(Agregasi[[#This Row],[Akun Terkait]],TabelCOA[],3,FALSE)=0,"",VLOOKUP(Agregasi[[#This Row],[Akun Terkait]],TabelCOA[],3,FALSE)))</f>
        <v/>
      </c>
      <c r="U273" s="25" t="str">
        <f>IF(Agregasi[[#This Row],[Akun Terkait]]="","",IF(VLOOKUP(Agregasi[[#This Row],[Akun Terkait]],TabelCOA[],4,FALSE)=0,"",VLOOKUP(Agregasi[[#This Row],[Akun Terkait]],TabelCOA[],4,FALSE)))</f>
        <v/>
      </c>
      <c r="V273" s="25" t="str">
        <f>IF(Agregasi[[#This Row],[Akun Terkait]]="","",IF(VLOOKUP(Agregasi[[#This Row],[Akun Terkait]],TabelCOA[],5,FALSE)=0,"",VLOOKUP(Agregasi[[#This Row],[Akun Terkait]],TabelCOA[],5,FALSE)))</f>
        <v/>
      </c>
      <c r="W273" s="25" t="str">
        <f>IF(Agregasi[[#This Row],[Akun Terkait]]="","",IF(VLOOKUP(Agregasi[[#This Row],[Akun Terkait]],TabelCOA[],6,FALSE)=0,"",VLOOKUP(Agregasi[[#This Row],[Akun Terkait]],TabelCOA[],6,FALSE)))</f>
        <v/>
      </c>
      <c r="X273" s="25" t="str">
        <f>IF(Agregasi[[#This Row],[Akun Terkait]]="","",IF(VLOOKUP(Agregasi[[#This Row],[Akun Terkait]],TabelCOA[],7,FALSE)=0,"",VLOOKUP(Agregasi[[#This Row],[Akun Terkait]],TabelCOA[],7,FALSE)))</f>
        <v/>
      </c>
      <c r="Y273" s="25" t="str">
        <f>IF(Agregasi[[#This Row],[Akun Terkait]]="","",IF(VLOOKUP(Agregasi[[#This Row],[Akun Terkait]],TabelCOA[],8,FALSE)=0,"",VLOOKUP(Agregasi[[#This Row],[Akun Terkait]],TabelCOA[],8,FALSE)))</f>
        <v/>
      </c>
      <c r="Z273" s="18" t="str">
        <f>IF(Agregasi[[#This Row],[Akun Terkait]]="","",IF(VLOOKUP(Agregasi[[#This Row],[Akun Terkait]],TabelCOA[],10,FALSE)=0,0,VLOOKUP(Agregasi[[#This Row],[Akun Terkait]],TabelCOA[],10,FALSE)))</f>
        <v/>
      </c>
    </row>
    <row r="274" spans="1:26" x14ac:dyDescent="0.4">
      <c r="A274" s="1">
        <v>45016</v>
      </c>
      <c r="B274" t="s">
        <v>114</v>
      </c>
      <c r="F274" s="25"/>
      <c r="H274" s="2"/>
      <c r="I274" s="2" t="s">
        <v>321</v>
      </c>
      <c r="J274" s="2"/>
      <c r="K274" s="2"/>
      <c r="L274" s="2">
        <v>0</v>
      </c>
      <c r="M274" s="24">
        <v>2023</v>
      </c>
      <c r="N274" s="24">
        <v>1</v>
      </c>
      <c r="O274" s="24">
        <v>3</v>
      </c>
      <c r="P274" s="24">
        <v>13</v>
      </c>
      <c r="Q274" s="24">
        <v>5</v>
      </c>
      <c r="R274" s="24">
        <v>31</v>
      </c>
      <c r="S274" s="25" t="s">
        <v>178</v>
      </c>
      <c r="T274" s="25" t="str">
        <f>IF(Agregasi[[#This Row],[Akun Terkait]]="","",IF(VLOOKUP(Agregasi[[#This Row],[Akun Terkait]],TabelCOA[],3,FALSE)=0,"",VLOOKUP(Agregasi[[#This Row],[Akun Terkait]],TabelCOA[],3,FALSE)))</f>
        <v/>
      </c>
      <c r="U274" s="25" t="str">
        <f>IF(Agregasi[[#This Row],[Akun Terkait]]="","",IF(VLOOKUP(Agregasi[[#This Row],[Akun Terkait]],TabelCOA[],4,FALSE)=0,"",VLOOKUP(Agregasi[[#This Row],[Akun Terkait]],TabelCOA[],4,FALSE)))</f>
        <v/>
      </c>
      <c r="V274" s="25" t="str">
        <f>IF(Agregasi[[#This Row],[Akun Terkait]]="","",IF(VLOOKUP(Agregasi[[#This Row],[Akun Terkait]],TabelCOA[],5,FALSE)=0,"",VLOOKUP(Agregasi[[#This Row],[Akun Terkait]],TabelCOA[],5,FALSE)))</f>
        <v/>
      </c>
      <c r="W274" s="25" t="str">
        <f>IF(Agregasi[[#This Row],[Akun Terkait]]="","",IF(VLOOKUP(Agregasi[[#This Row],[Akun Terkait]],TabelCOA[],6,FALSE)=0,"",VLOOKUP(Agregasi[[#This Row],[Akun Terkait]],TabelCOA[],6,FALSE)))</f>
        <v/>
      </c>
      <c r="X274" s="25" t="str">
        <f>IF(Agregasi[[#This Row],[Akun Terkait]]="","",IF(VLOOKUP(Agregasi[[#This Row],[Akun Terkait]],TabelCOA[],7,FALSE)=0,"",VLOOKUP(Agregasi[[#This Row],[Akun Terkait]],TabelCOA[],7,FALSE)))</f>
        <v/>
      </c>
      <c r="Y274" s="25" t="str">
        <f>IF(Agregasi[[#This Row],[Akun Terkait]]="","",IF(VLOOKUP(Agregasi[[#This Row],[Akun Terkait]],TabelCOA[],8,FALSE)=0,"",VLOOKUP(Agregasi[[#This Row],[Akun Terkait]],TabelCOA[],8,FALSE)))</f>
        <v/>
      </c>
      <c r="Z274" s="18" t="str">
        <f>IF(Agregasi[[#This Row],[Akun Terkait]]="","",IF(VLOOKUP(Agregasi[[#This Row],[Akun Terkait]],TabelCOA[],10,FALSE)=0,0,VLOOKUP(Agregasi[[#This Row],[Akun Terkait]],TabelCOA[],10,FALSE)))</f>
        <v/>
      </c>
    </row>
    <row r="275" spans="1:26" x14ac:dyDescent="0.4">
      <c r="A275" s="1">
        <v>45016</v>
      </c>
      <c r="B275" t="s">
        <v>204</v>
      </c>
      <c r="F275" s="25"/>
      <c r="H275" s="2"/>
      <c r="I275" s="2" t="s">
        <v>321</v>
      </c>
      <c r="J275" s="2"/>
      <c r="K275" s="2"/>
      <c r="L275" s="2">
        <v>0</v>
      </c>
      <c r="M275" s="24">
        <v>2023</v>
      </c>
      <c r="N275" s="24">
        <v>1</v>
      </c>
      <c r="O275" s="24">
        <v>3</v>
      </c>
      <c r="P275" s="24">
        <v>13</v>
      </c>
      <c r="Q275" s="24">
        <v>5</v>
      </c>
      <c r="R275" s="24">
        <v>31</v>
      </c>
      <c r="S275" s="25" t="s">
        <v>178</v>
      </c>
      <c r="T275" s="25" t="str">
        <f>IF(Agregasi[[#This Row],[Akun Terkait]]="","",IF(VLOOKUP(Agregasi[[#This Row],[Akun Terkait]],TabelCOA[],3,FALSE)=0,"",VLOOKUP(Agregasi[[#This Row],[Akun Terkait]],TabelCOA[],3,FALSE)))</f>
        <v/>
      </c>
      <c r="U275" s="25" t="str">
        <f>IF(Agregasi[[#This Row],[Akun Terkait]]="","",IF(VLOOKUP(Agregasi[[#This Row],[Akun Terkait]],TabelCOA[],4,FALSE)=0,"",VLOOKUP(Agregasi[[#This Row],[Akun Terkait]],TabelCOA[],4,FALSE)))</f>
        <v/>
      </c>
      <c r="V275" s="25" t="str">
        <f>IF(Agregasi[[#This Row],[Akun Terkait]]="","",IF(VLOOKUP(Agregasi[[#This Row],[Akun Terkait]],TabelCOA[],5,FALSE)=0,"",VLOOKUP(Agregasi[[#This Row],[Akun Terkait]],TabelCOA[],5,FALSE)))</f>
        <v/>
      </c>
      <c r="W275" s="25" t="str">
        <f>IF(Agregasi[[#This Row],[Akun Terkait]]="","",IF(VLOOKUP(Agregasi[[#This Row],[Akun Terkait]],TabelCOA[],6,FALSE)=0,"",VLOOKUP(Agregasi[[#This Row],[Akun Terkait]],TabelCOA[],6,FALSE)))</f>
        <v/>
      </c>
      <c r="X275" s="25" t="str">
        <f>IF(Agregasi[[#This Row],[Akun Terkait]]="","",IF(VLOOKUP(Agregasi[[#This Row],[Akun Terkait]],TabelCOA[],7,FALSE)=0,"",VLOOKUP(Agregasi[[#This Row],[Akun Terkait]],TabelCOA[],7,FALSE)))</f>
        <v/>
      </c>
      <c r="Y275" s="25" t="str">
        <f>IF(Agregasi[[#This Row],[Akun Terkait]]="","",IF(VLOOKUP(Agregasi[[#This Row],[Akun Terkait]],TabelCOA[],8,FALSE)=0,"",VLOOKUP(Agregasi[[#This Row],[Akun Terkait]],TabelCOA[],8,FALSE)))</f>
        <v/>
      </c>
      <c r="Z275" s="18" t="str">
        <f>IF(Agregasi[[#This Row],[Akun Terkait]]="","",IF(VLOOKUP(Agregasi[[#This Row],[Akun Terkait]],TabelCOA[],10,FALSE)=0,0,VLOOKUP(Agregasi[[#This Row],[Akun Terkait]],TabelCOA[],10,FALSE)))</f>
        <v/>
      </c>
    </row>
    <row r="276" spans="1:26" x14ac:dyDescent="0.4">
      <c r="A276" s="1">
        <v>45016</v>
      </c>
      <c r="B276" t="s">
        <v>96</v>
      </c>
      <c r="F276" s="25"/>
      <c r="H276" s="2"/>
      <c r="I276" s="2" t="s">
        <v>321</v>
      </c>
      <c r="J276" s="2"/>
      <c r="K276" s="2"/>
      <c r="L276" s="2">
        <v>0</v>
      </c>
      <c r="M276" s="24">
        <v>2023</v>
      </c>
      <c r="N276" s="24">
        <v>1</v>
      </c>
      <c r="O276" s="24">
        <v>3</v>
      </c>
      <c r="P276" s="24">
        <v>13</v>
      </c>
      <c r="Q276" s="24">
        <v>5</v>
      </c>
      <c r="R276" s="24">
        <v>31</v>
      </c>
      <c r="S276" s="25" t="s">
        <v>178</v>
      </c>
      <c r="T276" s="25" t="str">
        <f>IF(Agregasi[[#This Row],[Akun Terkait]]="","",IF(VLOOKUP(Agregasi[[#This Row],[Akun Terkait]],TabelCOA[],3,FALSE)=0,"",VLOOKUP(Agregasi[[#This Row],[Akun Terkait]],TabelCOA[],3,FALSE)))</f>
        <v/>
      </c>
      <c r="U276" s="25" t="str">
        <f>IF(Agregasi[[#This Row],[Akun Terkait]]="","",IF(VLOOKUP(Agregasi[[#This Row],[Akun Terkait]],TabelCOA[],4,FALSE)=0,"",VLOOKUP(Agregasi[[#This Row],[Akun Terkait]],TabelCOA[],4,FALSE)))</f>
        <v/>
      </c>
      <c r="V276" s="25" t="str">
        <f>IF(Agregasi[[#This Row],[Akun Terkait]]="","",IF(VLOOKUP(Agregasi[[#This Row],[Akun Terkait]],TabelCOA[],5,FALSE)=0,"",VLOOKUP(Agregasi[[#This Row],[Akun Terkait]],TabelCOA[],5,FALSE)))</f>
        <v/>
      </c>
      <c r="W276" s="25" t="str">
        <f>IF(Agregasi[[#This Row],[Akun Terkait]]="","",IF(VLOOKUP(Agregasi[[#This Row],[Akun Terkait]],TabelCOA[],6,FALSE)=0,"",VLOOKUP(Agregasi[[#This Row],[Akun Terkait]],TabelCOA[],6,FALSE)))</f>
        <v/>
      </c>
      <c r="X276" s="25" t="str">
        <f>IF(Agregasi[[#This Row],[Akun Terkait]]="","",IF(VLOOKUP(Agregasi[[#This Row],[Akun Terkait]],TabelCOA[],7,FALSE)=0,"",VLOOKUP(Agregasi[[#This Row],[Akun Terkait]],TabelCOA[],7,FALSE)))</f>
        <v/>
      </c>
      <c r="Y276" s="25" t="str">
        <f>IF(Agregasi[[#This Row],[Akun Terkait]]="","",IF(VLOOKUP(Agregasi[[#This Row],[Akun Terkait]],TabelCOA[],8,FALSE)=0,"",VLOOKUP(Agregasi[[#This Row],[Akun Terkait]],TabelCOA[],8,FALSE)))</f>
        <v/>
      </c>
      <c r="Z276" s="18" t="str">
        <f>IF(Agregasi[[#This Row],[Akun Terkait]]="","",IF(VLOOKUP(Agregasi[[#This Row],[Akun Terkait]],TabelCOA[],10,FALSE)=0,0,VLOOKUP(Agregasi[[#This Row],[Akun Terkait]],TabelCOA[],10,FALSE)))</f>
        <v/>
      </c>
    </row>
    <row r="277" spans="1:26" x14ac:dyDescent="0.4">
      <c r="A277" s="1">
        <v>45016</v>
      </c>
      <c r="B277" t="s">
        <v>109</v>
      </c>
      <c r="F277" s="25"/>
      <c r="H277" s="2"/>
      <c r="I277" s="2" t="s">
        <v>321</v>
      </c>
      <c r="J277" s="2"/>
      <c r="K277" s="2"/>
      <c r="L277" s="2">
        <v>350000000</v>
      </c>
      <c r="M277" s="24">
        <v>2023</v>
      </c>
      <c r="N277" s="24">
        <v>1</v>
      </c>
      <c r="O277" s="24">
        <v>3</v>
      </c>
      <c r="P277" s="24">
        <v>13</v>
      </c>
      <c r="Q277" s="24">
        <v>5</v>
      </c>
      <c r="R277" s="24">
        <v>31</v>
      </c>
      <c r="S277" s="25" t="s">
        <v>178</v>
      </c>
      <c r="T277" s="25" t="str">
        <f>IF(Agregasi[[#This Row],[Akun Terkait]]="","",IF(VLOOKUP(Agregasi[[#This Row],[Akun Terkait]],TabelCOA[],3,FALSE)=0,"",VLOOKUP(Agregasi[[#This Row],[Akun Terkait]],TabelCOA[],3,FALSE)))</f>
        <v/>
      </c>
      <c r="U277" s="25" t="str">
        <f>IF(Agregasi[[#This Row],[Akun Terkait]]="","",IF(VLOOKUP(Agregasi[[#This Row],[Akun Terkait]],TabelCOA[],4,FALSE)=0,"",VLOOKUP(Agregasi[[#This Row],[Akun Terkait]],TabelCOA[],4,FALSE)))</f>
        <v/>
      </c>
      <c r="V277" s="25" t="str">
        <f>IF(Agregasi[[#This Row],[Akun Terkait]]="","",IF(VLOOKUP(Agregasi[[#This Row],[Akun Terkait]],TabelCOA[],5,FALSE)=0,"",VLOOKUP(Agregasi[[#This Row],[Akun Terkait]],TabelCOA[],5,FALSE)))</f>
        <v/>
      </c>
      <c r="W277" s="25" t="str">
        <f>IF(Agregasi[[#This Row],[Akun Terkait]]="","",IF(VLOOKUP(Agregasi[[#This Row],[Akun Terkait]],TabelCOA[],6,FALSE)=0,"",VLOOKUP(Agregasi[[#This Row],[Akun Terkait]],TabelCOA[],6,FALSE)))</f>
        <v/>
      </c>
      <c r="X277" s="25" t="str">
        <f>IF(Agregasi[[#This Row],[Akun Terkait]]="","",IF(VLOOKUP(Agregasi[[#This Row],[Akun Terkait]],TabelCOA[],7,FALSE)=0,"",VLOOKUP(Agregasi[[#This Row],[Akun Terkait]],TabelCOA[],7,FALSE)))</f>
        <v/>
      </c>
      <c r="Y277" s="25" t="str">
        <f>IF(Agregasi[[#This Row],[Akun Terkait]]="","",IF(VLOOKUP(Agregasi[[#This Row],[Akun Terkait]],TabelCOA[],8,FALSE)=0,"",VLOOKUP(Agregasi[[#This Row],[Akun Terkait]],TabelCOA[],8,FALSE)))</f>
        <v/>
      </c>
      <c r="Z277" s="18" t="str">
        <f>IF(Agregasi[[#This Row],[Akun Terkait]]="","",IF(VLOOKUP(Agregasi[[#This Row],[Akun Terkait]],TabelCOA[],10,FALSE)=0,0,VLOOKUP(Agregasi[[#This Row],[Akun Terkait]],TabelCOA[],10,FALSE)))</f>
        <v/>
      </c>
    </row>
    <row r="278" spans="1:26" x14ac:dyDescent="0.4">
      <c r="A278" s="1">
        <v>45016</v>
      </c>
      <c r="B278" t="s">
        <v>110</v>
      </c>
      <c r="F278" s="25"/>
      <c r="H278" s="2"/>
      <c r="I278" s="2" t="s">
        <v>321</v>
      </c>
      <c r="J278" s="2"/>
      <c r="K278" s="2"/>
      <c r="L278" s="2">
        <v>6000000</v>
      </c>
      <c r="M278" s="24">
        <v>2023</v>
      </c>
      <c r="N278" s="24">
        <v>1</v>
      </c>
      <c r="O278" s="24">
        <v>3</v>
      </c>
      <c r="P278" s="24">
        <v>13</v>
      </c>
      <c r="Q278" s="24">
        <v>5</v>
      </c>
      <c r="R278" s="24">
        <v>31</v>
      </c>
      <c r="S278" s="25" t="s">
        <v>178</v>
      </c>
      <c r="T278" s="25" t="str">
        <f>IF(Agregasi[[#This Row],[Akun Terkait]]="","",IF(VLOOKUP(Agregasi[[#This Row],[Akun Terkait]],TabelCOA[],3,FALSE)=0,"",VLOOKUP(Agregasi[[#This Row],[Akun Terkait]],TabelCOA[],3,FALSE)))</f>
        <v/>
      </c>
      <c r="U278" s="25" t="str">
        <f>IF(Agregasi[[#This Row],[Akun Terkait]]="","",IF(VLOOKUP(Agregasi[[#This Row],[Akun Terkait]],TabelCOA[],4,FALSE)=0,"",VLOOKUP(Agregasi[[#This Row],[Akun Terkait]],TabelCOA[],4,FALSE)))</f>
        <v/>
      </c>
      <c r="V278" s="25" t="str">
        <f>IF(Agregasi[[#This Row],[Akun Terkait]]="","",IF(VLOOKUP(Agregasi[[#This Row],[Akun Terkait]],TabelCOA[],5,FALSE)=0,"",VLOOKUP(Agregasi[[#This Row],[Akun Terkait]],TabelCOA[],5,FALSE)))</f>
        <v/>
      </c>
      <c r="W278" s="25" t="str">
        <f>IF(Agregasi[[#This Row],[Akun Terkait]]="","",IF(VLOOKUP(Agregasi[[#This Row],[Akun Terkait]],TabelCOA[],6,FALSE)=0,"",VLOOKUP(Agregasi[[#This Row],[Akun Terkait]],TabelCOA[],6,FALSE)))</f>
        <v/>
      </c>
      <c r="X278" s="25" t="str">
        <f>IF(Agregasi[[#This Row],[Akun Terkait]]="","",IF(VLOOKUP(Agregasi[[#This Row],[Akun Terkait]],TabelCOA[],7,FALSE)=0,"",VLOOKUP(Agregasi[[#This Row],[Akun Terkait]],TabelCOA[],7,FALSE)))</f>
        <v/>
      </c>
      <c r="Y278" s="25" t="str">
        <f>IF(Agregasi[[#This Row],[Akun Terkait]]="","",IF(VLOOKUP(Agregasi[[#This Row],[Akun Terkait]],TabelCOA[],8,FALSE)=0,"",VLOOKUP(Agregasi[[#This Row],[Akun Terkait]],TabelCOA[],8,FALSE)))</f>
        <v/>
      </c>
      <c r="Z278" s="18" t="str">
        <f>IF(Agregasi[[#This Row],[Akun Terkait]]="","",IF(VLOOKUP(Agregasi[[#This Row],[Akun Terkait]],TabelCOA[],10,FALSE)=0,0,VLOOKUP(Agregasi[[#This Row],[Akun Terkait]],TabelCOA[],10,FALSE)))</f>
        <v/>
      </c>
    </row>
    <row r="279" spans="1:26" x14ac:dyDescent="0.4">
      <c r="A279" s="1">
        <v>45017</v>
      </c>
      <c r="B279" t="s">
        <v>223</v>
      </c>
      <c r="C279" t="s">
        <v>346</v>
      </c>
      <c r="D279" t="s">
        <v>7</v>
      </c>
      <c r="E279" t="s">
        <v>347</v>
      </c>
      <c r="F279" s="25" t="s">
        <v>44</v>
      </c>
      <c r="G279" t="s">
        <v>10</v>
      </c>
      <c r="H279" s="2">
        <v>68350</v>
      </c>
      <c r="I279" s="2"/>
      <c r="J279" s="2"/>
      <c r="K279" s="2">
        <v>-68350</v>
      </c>
      <c r="L279" s="2">
        <v>2984321</v>
      </c>
      <c r="M279" s="24">
        <v>2023</v>
      </c>
      <c r="N279" s="24">
        <v>2</v>
      </c>
      <c r="O279" s="24">
        <v>4</v>
      </c>
      <c r="P279" s="24">
        <v>13</v>
      </c>
      <c r="Q279" s="24">
        <v>1</v>
      </c>
      <c r="R279" s="24">
        <v>1</v>
      </c>
      <c r="S279" s="25" t="s">
        <v>203</v>
      </c>
      <c r="T279" s="25" t="str">
        <f>IF(Agregasi[[#This Row],[Akun Terkait]]="","",IF(VLOOKUP(Agregasi[[#This Row],[Akun Terkait]],TabelCOA[],3,FALSE)=0,"",VLOOKUP(Agregasi[[#This Row],[Akun Terkait]],TabelCOA[],3,FALSE)))</f>
        <v>Pengeluaran</v>
      </c>
      <c r="U27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79" s="25" t="str">
        <f>IF(Agregasi[[#This Row],[Akun Terkait]]="","",IF(VLOOKUP(Agregasi[[#This Row],[Akun Terkait]],TabelCOA[],5,FALSE)=0,"",VLOOKUP(Agregasi[[#This Row],[Akun Terkait]],TabelCOA[],5,FALSE)))</f>
        <v>Properti</v>
      </c>
      <c r="W279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79" s="25" t="str">
        <f>IF(Agregasi[[#This Row],[Akun Terkait]]="","",IF(VLOOKUP(Agregasi[[#This Row],[Akun Terkait]],TabelCOA[],7,FALSE)=0,"",VLOOKUP(Agregasi[[#This Row],[Akun Terkait]],TabelCOA[],7,FALSE)))</f>
        <v>Biaya Air</v>
      </c>
      <c r="Y279" s="25" t="str">
        <f>IF(Agregasi[[#This Row],[Akun Terkait]]="","",IF(VLOOKUP(Agregasi[[#This Row],[Akun Terkait]],TabelCOA[],8,FALSE)=0,"",VLOOKUP(Agregasi[[#This Row],[Akun Terkait]],TabelCOA[],8,FALSE)))</f>
        <v/>
      </c>
      <c r="Z279" s="18">
        <f>IF(Agregasi[[#This Row],[Akun Terkait]]="","",IF(VLOOKUP(Agregasi[[#This Row],[Akun Terkait]],TabelCOA[],10,FALSE)=0,0,VLOOKUP(Agregasi[[#This Row],[Akun Terkait]],TabelCOA[],10,FALSE)))</f>
        <v>-45000</v>
      </c>
    </row>
    <row r="280" spans="1:26" x14ac:dyDescent="0.4">
      <c r="A280" s="1">
        <v>45018</v>
      </c>
      <c r="B280" t="s">
        <v>223</v>
      </c>
      <c r="C280" t="s">
        <v>89</v>
      </c>
      <c r="D280" t="s">
        <v>7</v>
      </c>
      <c r="E280" t="s">
        <v>7</v>
      </c>
      <c r="F280" s="25" t="s">
        <v>89</v>
      </c>
      <c r="G280" t="s">
        <v>10</v>
      </c>
      <c r="H280" s="2">
        <v>100000</v>
      </c>
      <c r="I280" s="2"/>
      <c r="J280" s="2"/>
      <c r="K280" s="2">
        <v>-100000</v>
      </c>
      <c r="L280" s="2">
        <v>2884321</v>
      </c>
      <c r="M280" s="24">
        <v>2023</v>
      </c>
      <c r="N280" s="24">
        <v>2</v>
      </c>
      <c r="O280" s="24">
        <v>4</v>
      </c>
      <c r="P280" s="24">
        <v>14</v>
      </c>
      <c r="Q280" s="24">
        <v>2</v>
      </c>
      <c r="R280" s="24">
        <v>2</v>
      </c>
      <c r="S280" s="25" t="s">
        <v>203</v>
      </c>
      <c r="T280" s="25" t="str">
        <f>IF(Agregasi[[#This Row],[Akun Terkait]]="","",IF(VLOOKUP(Agregasi[[#This Row],[Akun Terkait]],TabelCOA[],3,FALSE)=0,"",VLOOKUP(Agregasi[[#This Row],[Akun Terkait]],TabelCOA[],3,FALSE)))</f>
        <v>Pengeluaran</v>
      </c>
      <c r="U280" s="25" t="str">
        <f>IF(Agregasi[[#This Row],[Akun Terkait]]="","",IF(VLOOKUP(Agregasi[[#This Row],[Akun Terkait]],TabelCOA[],4,FALSE)=0,"",VLOOKUP(Agregasi[[#This Row],[Akun Terkait]],TabelCOA[],4,FALSE)))</f>
        <v>Pengeluaran Lainnya</v>
      </c>
      <c r="V280" s="25" t="str">
        <f>IF(Agregasi[[#This Row],[Akun Terkait]]="","",IF(VLOOKUP(Agregasi[[#This Row],[Akun Terkait]],TabelCOA[],5,FALSE)=0,"",VLOOKUP(Agregasi[[#This Row],[Akun Terkait]],TabelCOA[],5,FALSE)))</f>
        <v>Tarik ATM</v>
      </c>
      <c r="W280" s="25" t="str">
        <f>IF(Agregasi[[#This Row],[Akun Terkait]]="","",IF(VLOOKUP(Agregasi[[#This Row],[Akun Terkait]],TabelCOA[],6,FALSE)=0,"",VLOOKUP(Agregasi[[#This Row],[Akun Terkait]],TabelCOA[],6,FALSE)))</f>
        <v/>
      </c>
      <c r="X280" s="25" t="str">
        <f>IF(Agregasi[[#This Row],[Akun Terkait]]="","",IF(VLOOKUP(Agregasi[[#This Row],[Akun Terkait]],TabelCOA[],7,FALSE)=0,"",VLOOKUP(Agregasi[[#This Row],[Akun Terkait]],TabelCOA[],7,FALSE)))</f>
        <v/>
      </c>
      <c r="Y280" s="25" t="str">
        <f>IF(Agregasi[[#This Row],[Akun Terkait]]="","",IF(VLOOKUP(Agregasi[[#This Row],[Akun Terkait]],TabelCOA[],8,FALSE)=0,"",VLOOKUP(Agregasi[[#This Row],[Akun Terkait]],TabelCOA[],8,FALSE)))</f>
        <v/>
      </c>
      <c r="Z280" s="18">
        <f>IF(Agregasi[[#This Row],[Akun Terkait]]="","",IF(VLOOKUP(Agregasi[[#This Row],[Akun Terkait]],TabelCOA[],10,FALSE)=0,0,VLOOKUP(Agregasi[[#This Row],[Akun Terkait]],TabelCOA[],10,FALSE)))</f>
        <v>0</v>
      </c>
    </row>
    <row r="281" spans="1:26" x14ac:dyDescent="0.4">
      <c r="A281" s="1">
        <v>45018</v>
      </c>
      <c r="B281" t="s">
        <v>235</v>
      </c>
      <c r="C281" t="s">
        <v>70</v>
      </c>
      <c r="D281" t="s">
        <v>7</v>
      </c>
      <c r="E281" t="s">
        <v>356</v>
      </c>
      <c r="F281" s="25" t="s">
        <v>70</v>
      </c>
      <c r="G281" t="s">
        <v>10</v>
      </c>
      <c r="H281" s="2">
        <v>50000</v>
      </c>
      <c r="I281" s="2"/>
      <c r="J281" s="2"/>
      <c r="K281" s="2">
        <v>-50000</v>
      </c>
      <c r="L281" s="2">
        <v>-55000</v>
      </c>
      <c r="M281" s="24">
        <v>2023</v>
      </c>
      <c r="N281" s="24">
        <v>2</v>
      </c>
      <c r="O281" s="24">
        <v>4</v>
      </c>
      <c r="P281" s="24">
        <v>14</v>
      </c>
      <c r="Q281" s="24">
        <v>2</v>
      </c>
      <c r="R281" s="24">
        <v>2</v>
      </c>
      <c r="S281" s="25" t="s">
        <v>203</v>
      </c>
      <c r="T281" s="25" t="str">
        <f>IF(Agregasi[[#This Row],[Akun Terkait]]="","",IF(VLOOKUP(Agregasi[[#This Row],[Akun Terkait]],TabelCOA[],3,FALSE)=0,"",VLOOKUP(Agregasi[[#This Row],[Akun Terkait]],TabelCOA[],3,FALSE)))</f>
        <v>Pengeluaran</v>
      </c>
      <c r="U281" s="25" t="str">
        <f>IF(Agregasi[[#This Row],[Akun Terkait]]="","",IF(VLOOKUP(Agregasi[[#This Row],[Akun Terkait]],TabelCOA[],4,FALSE)=0,"",VLOOKUP(Agregasi[[#This Row],[Akun Terkait]],TabelCOA[],4,FALSE)))</f>
        <v>Kebutuhan Pribadi</v>
      </c>
      <c r="V281" s="25" t="str">
        <f>IF(Agregasi[[#This Row],[Akun Terkait]]="","",IF(VLOOKUP(Agregasi[[#This Row],[Akun Terkait]],TabelCOA[],5,FALSE)=0,"",VLOOKUP(Agregasi[[#This Row],[Akun Terkait]],TabelCOA[],5,FALSE)))</f>
        <v>Beli Buku</v>
      </c>
      <c r="W281" s="25" t="str">
        <f>IF(Agregasi[[#This Row],[Akun Terkait]]="","",IF(VLOOKUP(Agregasi[[#This Row],[Akun Terkait]],TabelCOA[],6,FALSE)=0,"",VLOOKUP(Agregasi[[#This Row],[Akun Terkait]],TabelCOA[],6,FALSE)))</f>
        <v/>
      </c>
      <c r="X281" s="25" t="str">
        <f>IF(Agregasi[[#This Row],[Akun Terkait]]="","",IF(VLOOKUP(Agregasi[[#This Row],[Akun Terkait]],TabelCOA[],7,FALSE)=0,"",VLOOKUP(Agregasi[[#This Row],[Akun Terkait]],TabelCOA[],7,FALSE)))</f>
        <v/>
      </c>
      <c r="Y281" s="25" t="str">
        <f>IF(Agregasi[[#This Row],[Akun Terkait]]="","",IF(VLOOKUP(Agregasi[[#This Row],[Akun Terkait]],TabelCOA[],8,FALSE)=0,"",VLOOKUP(Agregasi[[#This Row],[Akun Terkait]],TabelCOA[],8,FALSE)))</f>
        <v/>
      </c>
      <c r="Z281" s="18">
        <f>IF(Agregasi[[#This Row],[Akun Terkait]]="","",IF(VLOOKUP(Agregasi[[#This Row],[Akun Terkait]],TabelCOA[],10,FALSE)=0,0,VLOOKUP(Agregasi[[#This Row],[Akun Terkait]],TabelCOA[],10,FALSE)))</f>
        <v>0</v>
      </c>
    </row>
    <row r="282" spans="1:26" x14ac:dyDescent="0.4">
      <c r="A282" s="1">
        <v>45018</v>
      </c>
      <c r="B282" t="s">
        <v>229</v>
      </c>
      <c r="C282" t="s">
        <v>254</v>
      </c>
      <c r="D282" t="s">
        <v>7</v>
      </c>
      <c r="E282" t="s">
        <v>253</v>
      </c>
      <c r="F282" s="25" t="s">
        <v>218</v>
      </c>
      <c r="G282" t="s">
        <v>10</v>
      </c>
      <c r="H282" s="2">
        <v>34000</v>
      </c>
      <c r="I282" s="2"/>
      <c r="J282" s="2"/>
      <c r="K282" s="2">
        <v>-34000</v>
      </c>
      <c r="L282" s="2">
        <v>7566000</v>
      </c>
      <c r="M282" s="24">
        <v>2023</v>
      </c>
      <c r="N282" s="24">
        <v>2</v>
      </c>
      <c r="O282" s="24">
        <v>4</v>
      </c>
      <c r="P282" s="24">
        <v>14</v>
      </c>
      <c r="Q282" s="24">
        <v>2</v>
      </c>
      <c r="R282" s="24">
        <v>2</v>
      </c>
      <c r="S282" s="25" t="s">
        <v>203</v>
      </c>
      <c r="T282" s="25" t="str">
        <f>IF(Agregasi[[#This Row],[Akun Terkait]]="","",IF(VLOOKUP(Agregasi[[#This Row],[Akun Terkait]],TabelCOA[],3,FALSE)=0,"",VLOOKUP(Agregasi[[#This Row],[Akun Terkait]],TabelCOA[],3,FALSE)))</f>
        <v>Pengeluaran</v>
      </c>
      <c r="U282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82" s="25" t="str">
        <f>IF(Agregasi[[#This Row],[Akun Terkait]]="","",IF(VLOOKUP(Agregasi[[#This Row],[Akun Terkait]],TabelCOA[],5,FALSE)=0,"",VLOOKUP(Agregasi[[#This Row],[Akun Terkait]],TabelCOA[],5,FALSE)))</f>
        <v>Kebutuhan Pokok</v>
      </c>
      <c r="W282" s="25" t="str">
        <f>IF(Agregasi[[#This Row],[Akun Terkait]]="","",IF(VLOOKUP(Agregasi[[#This Row],[Akun Terkait]],TabelCOA[],6,FALSE)=0,"",VLOOKUP(Agregasi[[#This Row],[Akun Terkait]],TabelCOA[],6,FALSE)))</f>
        <v>Makan di Luar</v>
      </c>
      <c r="X282" s="25" t="str">
        <f>IF(Agregasi[[#This Row],[Akun Terkait]]="","",IF(VLOOKUP(Agregasi[[#This Row],[Akun Terkait]],TabelCOA[],7,FALSE)=0,"",VLOOKUP(Agregasi[[#This Row],[Akun Terkait]],TabelCOA[],7,FALSE)))</f>
        <v/>
      </c>
      <c r="Y282" s="25" t="str">
        <f>IF(Agregasi[[#This Row],[Akun Terkait]]="","",IF(VLOOKUP(Agregasi[[#This Row],[Akun Terkait]],TabelCOA[],8,FALSE)=0,"",VLOOKUP(Agregasi[[#This Row],[Akun Terkait]],TabelCOA[],8,FALSE)))</f>
        <v/>
      </c>
      <c r="Z282" s="18">
        <f>IF(Agregasi[[#This Row],[Akun Terkait]]="","",IF(VLOOKUP(Agregasi[[#This Row],[Akun Terkait]],TabelCOA[],10,FALSE)=0,0,VLOOKUP(Agregasi[[#This Row],[Akun Terkait]],TabelCOA[],10,FALSE)))</f>
        <v>-100000</v>
      </c>
    </row>
    <row r="283" spans="1:26" x14ac:dyDescent="0.4">
      <c r="A283" s="1">
        <v>45019</v>
      </c>
      <c r="B283" t="s">
        <v>231</v>
      </c>
      <c r="C283" t="s">
        <v>344</v>
      </c>
      <c r="D283" t="s">
        <v>7</v>
      </c>
      <c r="E283" t="s">
        <v>7</v>
      </c>
      <c r="F283" s="25" t="s">
        <v>223</v>
      </c>
      <c r="G283" t="s">
        <v>10</v>
      </c>
      <c r="H283" s="2">
        <v>400000</v>
      </c>
      <c r="I283" s="2"/>
      <c r="J283" s="2"/>
      <c r="K283" s="2">
        <v>-400000</v>
      </c>
      <c r="L283" s="2">
        <v>8450000</v>
      </c>
      <c r="M283" s="24">
        <v>2023</v>
      </c>
      <c r="N283" s="24">
        <v>2</v>
      </c>
      <c r="O283" s="24">
        <v>4</v>
      </c>
      <c r="P283" s="24">
        <v>14</v>
      </c>
      <c r="Q283" s="24">
        <v>2</v>
      </c>
      <c r="R283" s="24">
        <v>3</v>
      </c>
      <c r="S283" s="25" t="s">
        <v>203</v>
      </c>
      <c r="T283" s="25" t="str">
        <f>IF(Agregasi[[#This Row],[Akun Terkait]]="","",IF(VLOOKUP(Agregasi[[#This Row],[Akun Terkait]],TabelCOA[],3,FALSE)=0,"",VLOOKUP(Agregasi[[#This Row],[Akun Terkait]],TabelCOA[],3,FALSE)))</f>
        <v>Aset</v>
      </c>
      <c r="U283" s="25" t="str">
        <f>IF(Agregasi[[#This Row],[Akun Terkait]]="","",IF(VLOOKUP(Agregasi[[#This Row],[Akun Terkait]],TabelCOA[],4,FALSE)=0,"",VLOOKUP(Agregasi[[#This Row],[Akun Terkait]],TabelCOA[],4,FALSE)))</f>
        <v>Aset Lancar</v>
      </c>
      <c r="V283" s="25" t="str">
        <f>IF(Agregasi[[#This Row],[Akun Terkait]]="","",IF(VLOOKUP(Agregasi[[#This Row],[Akun Terkait]],TabelCOA[],5,FALSE)=0,"",VLOOKUP(Agregasi[[#This Row],[Akun Terkait]],TabelCOA[],5,FALSE)))</f>
        <v>Kas</v>
      </c>
      <c r="W283" s="25" t="str">
        <f>IF(Agregasi[[#This Row],[Akun Terkait]]="","",IF(VLOOKUP(Agregasi[[#This Row],[Akun Terkait]],TabelCOA[],6,FALSE)=0,"",VLOOKUP(Agregasi[[#This Row],[Akun Terkait]],TabelCOA[],6,FALSE)))</f>
        <v>Bank</v>
      </c>
      <c r="X283" s="25" t="str">
        <f>IF(Agregasi[[#This Row],[Akun Terkait]]="","",IF(VLOOKUP(Agregasi[[#This Row],[Akun Terkait]],TabelCOA[],7,FALSE)=0,"",VLOOKUP(Agregasi[[#This Row],[Akun Terkait]],TabelCOA[],7,FALSE)))</f>
        <v>Tabungan</v>
      </c>
      <c r="Y283" s="25" t="str">
        <f>IF(Agregasi[[#This Row],[Akun Terkait]]="","",IF(VLOOKUP(Agregasi[[#This Row],[Akun Terkait]],TabelCOA[],8,FALSE)=0,"",VLOOKUP(Agregasi[[#This Row],[Akun Terkait]],TabelCOA[],8,FALSE)))</f>
        <v>Tabungan Bank-0001</v>
      </c>
      <c r="Z283" s="18">
        <f>IF(Agregasi[[#This Row],[Akun Terkait]]="","",IF(VLOOKUP(Agregasi[[#This Row],[Akun Terkait]],TabelCOA[],10,FALSE)=0,0,VLOOKUP(Agregasi[[#This Row],[Akun Terkait]],TabelCOA[],10,FALSE)))</f>
        <v>0</v>
      </c>
    </row>
    <row r="284" spans="1:26" x14ac:dyDescent="0.4">
      <c r="A284" s="1">
        <v>45019</v>
      </c>
      <c r="B284" t="s">
        <v>223</v>
      </c>
      <c r="C284" t="s">
        <v>344</v>
      </c>
      <c r="D284" t="s">
        <v>7</v>
      </c>
      <c r="E284" t="s">
        <v>7</v>
      </c>
      <c r="F284" s="25" t="s">
        <v>231</v>
      </c>
      <c r="G284" t="s">
        <v>9</v>
      </c>
      <c r="H284" s="2">
        <v>400000</v>
      </c>
      <c r="I284" s="2"/>
      <c r="J284" s="2"/>
      <c r="K284" s="2">
        <v>400000</v>
      </c>
      <c r="L284" s="2">
        <v>3284321</v>
      </c>
      <c r="M284" s="24">
        <v>2023</v>
      </c>
      <c r="N284" s="24">
        <v>2</v>
      </c>
      <c r="O284" s="24">
        <v>4</v>
      </c>
      <c r="P284" s="24">
        <v>14</v>
      </c>
      <c r="Q284" s="24">
        <v>2</v>
      </c>
      <c r="R284" s="24">
        <v>3</v>
      </c>
      <c r="S284" s="25" t="s">
        <v>203</v>
      </c>
      <c r="T284" s="25" t="str">
        <f>IF(Agregasi[[#This Row],[Akun Terkait]]="","",IF(VLOOKUP(Agregasi[[#This Row],[Akun Terkait]],TabelCOA[],3,FALSE)=0,"",VLOOKUP(Agregasi[[#This Row],[Akun Terkait]],TabelCOA[],3,FALSE)))</f>
        <v>Aset</v>
      </c>
      <c r="U284" s="25" t="str">
        <f>IF(Agregasi[[#This Row],[Akun Terkait]]="","",IF(VLOOKUP(Agregasi[[#This Row],[Akun Terkait]],TabelCOA[],4,FALSE)=0,"",VLOOKUP(Agregasi[[#This Row],[Akun Terkait]],TabelCOA[],4,FALSE)))</f>
        <v>Aset Lancar</v>
      </c>
      <c r="V284" s="25" t="str">
        <f>IF(Agregasi[[#This Row],[Akun Terkait]]="","",IF(VLOOKUP(Agregasi[[#This Row],[Akun Terkait]],TabelCOA[],5,FALSE)=0,"",VLOOKUP(Agregasi[[#This Row],[Akun Terkait]],TabelCOA[],5,FALSE)))</f>
        <v>Kas</v>
      </c>
      <c r="W284" s="25" t="str">
        <f>IF(Agregasi[[#This Row],[Akun Terkait]]="","",IF(VLOOKUP(Agregasi[[#This Row],[Akun Terkait]],TabelCOA[],6,FALSE)=0,"",VLOOKUP(Agregasi[[#This Row],[Akun Terkait]],TabelCOA[],6,FALSE)))</f>
        <v>Bank</v>
      </c>
      <c r="X284" s="25" t="str">
        <f>IF(Agregasi[[#This Row],[Akun Terkait]]="","",IF(VLOOKUP(Agregasi[[#This Row],[Akun Terkait]],TabelCOA[],7,FALSE)=0,"",VLOOKUP(Agregasi[[#This Row],[Akun Terkait]],TabelCOA[],7,FALSE)))</f>
        <v>Giro</v>
      </c>
      <c r="Y284" s="25" t="str">
        <f>IF(Agregasi[[#This Row],[Akun Terkait]]="","",IF(VLOOKUP(Agregasi[[#This Row],[Akun Terkait]],TabelCOA[],8,FALSE)=0,"",VLOOKUP(Agregasi[[#This Row],[Akun Terkait]],TabelCOA[],8,FALSE)))</f>
        <v>Giro Bank-0009</v>
      </c>
      <c r="Z284" s="18">
        <f>IF(Agregasi[[#This Row],[Akun Terkait]]="","",IF(VLOOKUP(Agregasi[[#This Row],[Akun Terkait]],TabelCOA[],10,FALSE)=0,0,VLOOKUP(Agregasi[[#This Row],[Akun Terkait]],TabelCOA[],10,FALSE)))</f>
        <v>0</v>
      </c>
    </row>
    <row r="285" spans="1:26" x14ac:dyDescent="0.4">
      <c r="A285" s="1">
        <v>45019</v>
      </c>
      <c r="B285" t="s">
        <v>223</v>
      </c>
      <c r="C285" t="s">
        <v>283</v>
      </c>
      <c r="D285" t="s">
        <v>7</v>
      </c>
      <c r="E285" t="s">
        <v>348</v>
      </c>
      <c r="F285" s="25" t="s">
        <v>72</v>
      </c>
      <c r="G285" t="s">
        <v>10</v>
      </c>
      <c r="H285" s="2">
        <v>50000</v>
      </c>
      <c r="I285" s="2"/>
      <c r="J285" s="2"/>
      <c r="K285" s="2">
        <v>-50000</v>
      </c>
      <c r="L285" s="2">
        <v>3234321</v>
      </c>
      <c r="M285" s="24">
        <v>2023</v>
      </c>
      <c r="N285" s="24">
        <v>2</v>
      </c>
      <c r="O285" s="24">
        <v>4</v>
      </c>
      <c r="P285" s="24">
        <v>14</v>
      </c>
      <c r="Q285" s="24">
        <v>2</v>
      </c>
      <c r="R285" s="24">
        <v>3</v>
      </c>
      <c r="S285" s="25" t="s">
        <v>203</v>
      </c>
      <c r="T285" s="25" t="str">
        <f>IF(Agregasi[[#This Row],[Akun Terkait]]="","",IF(VLOOKUP(Agregasi[[#This Row],[Akun Terkait]],TabelCOA[],3,FALSE)=0,"",VLOOKUP(Agregasi[[#This Row],[Akun Terkait]],TabelCOA[],3,FALSE)))</f>
        <v>Pengeluaran</v>
      </c>
      <c r="U285" s="25" t="str">
        <f>IF(Agregasi[[#This Row],[Akun Terkait]]="","",IF(VLOOKUP(Agregasi[[#This Row],[Akun Terkait]],TabelCOA[],4,FALSE)=0,"",VLOOKUP(Agregasi[[#This Row],[Akun Terkait]],TabelCOA[],4,FALSE)))</f>
        <v>Kebutuhan Pribadi</v>
      </c>
      <c r="V285" s="25" t="str">
        <f>IF(Agregasi[[#This Row],[Akun Terkait]]="","",IF(VLOOKUP(Agregasi[[#This Row],[Akun Terkait]],TabelCOA[],5,FALSE)=0,"",VLOOKUP(Agregasi[[#This Row],[Akun Terkait]],TabelCOA[],5,FALSE)))</f>
        <v>Beli Jajanan</v>
      </c>
      <c r="W285" s="25" t="str">
        <f>IF(Agregasi[[#This Row],[Akun Terkait]]="","",IF(VLOOKUP(Agregasi[[#This Row],[Akun Terkait]],TabelCOA[],6,FALSE)=0,"",VLOOKUP(Agregasi[[#This Row],[Akun Terkait]],TabelCOA[],6,FALSE)))</f>
        <v/>
      </c>
      <c r="X285" s="25" t="str">
        <f>IF(Agregasi[[#This Row],[Akun Terkait]]="","",IF(VLOOKUP(Agregasi[[#This Row],[Akun Terkait]],TabelCOA[],7,FALSE)=0,"",VLOOKUP(Agregasi[[#This Row],[Akun Terkait]],TabelCOA[],7,FALSE)))</f>
        <v/>
      </c>
      <c r="Y285" s="25" t="str">
        <f>IF(Agregasi[[#This Row],[Akun Terkait]]="","",IF(VLOOKUP(Agregasi[[#This Row],[Akun Terkait]],TabelCOA[],8,FALSE)=0,"",VLOOKUP(Agregasi[[#This Row],[Akun Terkait]],TabelCOA[],8,FALSE)))</f>
        <v/>
      </c>
      <c r="Z285" s="18">
        <f>IF(Agregasi[[#This Row],[Akun Terkait]]="","",IF(VLOOKUP(Agregasi[[#This Row],[Akun Terkait]],TabelCOA[],10,FALSE)=0,0,VLOOKUP(Agregasi[[#This Row],[Akun Terkait]],TabelCOA[],10,FALSE)))</f>
        <v>0</v>
      </c>
    </row>
    <row r="286" spans="1:26" x14ac:dyDescent="0.4">
      <c r="A286" s="1">
        <v>45019</v>
      </c>
      <c r="B286" t="s">
        <v>227</v>
      </c>
      <c r="C286" t="s">
        <v>169</v>
      </c>
      <c r="D286" t="s">
        <v>7</v>
      </c>
      <c r="E286" t="s">
        <v>252</v>
      </c>
      <c r="F286" s="25" t="s">
        <v>142</v>
      </c>
      <c r="G286" t="s">
        <v>10</v>
      </c>
      <c r="H286" s="2">
        <v>50000</v>
      </c>
      <c r="I286" s="2"/>
      <c r="J286" s="2"/>
      <c r="K286" s="2">
        <v>-50000</v>
      </c>
      <c r="L286" s="2">
        <v>4540000</v>
      </c>
      <c r="M286" s="24">
        <v>2023</v>
      </c>
      <c r="N286" s="24">
        <v>2</v>
      </c>
      <c r="O286" s="24">
        <v>4</v>
      </c>
      <c r="P286" s="24">
        <v>14</v>
      </c>
      <c r="Q286" s="24">
        <v>2</v>
      </c>
      <c r="R286" s="24">
        <v>3</v>
      </c>
      <c r="S286" s="25" t="s">
        <v>203</v>
      </c>
      <c r="T286" s="25" t="str">
        <f>IF(Agregasi[[#This Row],[Akun Terkait]]="","",IF(VLOOKUP(Agregasi[[#This Row],[Akun Terkait]],TabelCOA[],3,FALSE)=0,"",VLOOKUP(Agregasi[[#This Row],[Akun Terkait]],TabelCOA[],3,FALSE)))</f>
        <v>Pengeluaran</v>
      </c>
      <c r="U286" s="25" t="str">
        <f>IF(Agregasi[[#This Row],[Akun Terkait]]="","",IF(VLOOKUP(Agregasi[[#This Row],[Akun Terkait]],TabelCOA[],4,FALSE)=0,"",VLOOKUP(Agregasi[[#This Row],[Akun Terkait]],TabelCOA[],4,FALSE)))</f>
        <v>Sosial</v>
      </c>
      <c r="V286" s="25" t="str">
        <f>IF(Agregasi[[#This Row],[Akun Terkait]]="","",IF(VLOOKUP(Agregasi[[#This Row],[Akun Terkait]],TabelCOA[],5,FALSE)=0,"",VLOOKUP(Agregasi[[#This Row],[Akun Terkait]],TabelCOA[],5,FALSE)))</f>
        <v>ZISWAF</v>
      </c>
      <c r="W286" s="25" t="str">
        <f>IF(Agregasi[[#This Row],[Akun Terkait]]="","",IF(VLOOKUP(Agregasi[[#This Row],[Akun Terkait]],TabelCOA[],6,FALSE)=0,"",VLOOKUP(Agregasi[[#This Row],[Akun Terkait]],TabelCOA[],6,FALSE)))</f>
        <v>ZISWAF Tidak Rutin</v>
      </c>
      <c r="X286" s="25" t="str">
        <f>IF(Agregasi[[#This Row],[Akun Terkait]]="","",IF(VLOOKUP(Agregasi[[#This Row],[Akun Terkait]],TabelCOA[],7,FALSE)=0,"",VLOOKUP(Agregasi[[#This Row],[Akun Terkait]],TabelCOA[],7,FALSE)))</f>
        <v/>
      </c>
      <c r="Y286" s="25" t="str">
        <f>IF(Agregasi[[#This Row],[Akun Terkait]]="","",IF(VLOOKUP(Agregasi[[#This Row],[Akun Terkait]],TabelCOA[],8,FALSE)=0,"",VLOOKUP(Agregasi[[#This Row],[Akun Terkait]],TabelCOA[],8,FALSE)))</f>
        <v/>
      </c>
      <c r="Z286" s="18">
        <f>IF(Agregasi[[#This Row],[Akun Terkait]]="","",IF(VLOOKUP(Agregasi[[#This Row],[Akun Terkait]],TabelCOA[],10,FALSE)=0,0,VLOOKUP(Agregasi[[#This Row],[Akun Terkait]],TabelCOA[],10,FALSE)))</f>
        <v>0</v>
      </c>
    </row>
    <row r="287" spans="1:26" x14ac:dyDescent="0.4">
      <c r="A287" s="1">
        <v>45019</v>
      </c>
      <c r="B287" t="s">
        <v>228</v>
      </c>
      <c r="C287" t="s">
        <v>251</v>
      </c>
      <c r="D287" t="s">
        <v>7</v>
      </c>
      <c r="E287" t="s">
        <v>250</v>
      </c>
      <c r="F287" s="25" t="s">
        <v>141</v>
      </c>
      <c r="G287" t="s">
        <v>10</v>
      </c>
      <c r="H287" s="2">
        <v>200000</v>
      </c>
      <c r="I287" s="2"/>
      <c r="J287" s="2"/>
      <c r="K287" s="2">
        <v>-200000</v>
      </c>
      <c r="L287" s="2">
        <v>6550000</v>
      </c>
      <c r="M287" s="24">
        <v>2023</v>
      </c>
      <c r="N287" s="24">
        <v>2</v>
      </c>
      <c r="O287" s="24">
        <v>4</v>
      </c>
      <c r="P287" s="24">
        <v>14</v>
      </c>
      <c r="Q287" s="24">
        <v>2</v>
      </c>
      <c r="R287" s="24">
        <v>3</v>
      </c>
      <c r="S287" s="25" t="s">
        <v>203</v>
      </c>
      <c r="T287" s="25" t="str">
        <f>IF(Agregasi[[#This Row],[Akun Terkait]]="","",IF(VLOOKUP(Agregasi[[#This Row],[Akun Terkait]],TabelCOA[],3,FALSE)=0,"",VLOOKUP(Agregasi[[#This Row],[Akun Terkait]],TabelCOA[],3,FALSE)))</f>
        <v>Pengeluaran</v>
      </c>
      <c r="U287" s="25" t="str">
        <f>IF(Agregasi[[#This Row],[Akun Terkait]]="","",IF(VLOOKUP(Agregasi[[#This Row],[Akun Terkait]],TabelCOA[],4,FALSE)=0,"",VLOOKUP(Agregasi[[#This Row],[Akun Terkait]],TabelCOA[],4,FALSE)))</f>
        <v>Sosial</v>
      </c>
      <c r="V287" s="25" t="str">
        <f>IF(Agregasi[[#This Row],[Akun Terkait]]="","",IF(VLOOKUP(Agregasi[[#This Row],[Akun Terkait]],TabelCOA[],5,FALSE)=0,"",VLOOKUP(Agregasi[[#This Row],[Akun Terkait]],TabelCOA[],5,FALSE)))</f>
        <v>ZISWAF</v>
      </c>
      <c r="W287" s="25" t="str">
        <f>IF(Agregasi[[#This Row],[Akun Terkait]]="","",IF(VLOOKUP(Agregasi[[#This Row],[Akun Terkait]],TabelCOA[],6,FALSE)=0,"",VLOOKUP(Agregasi[[#This Row],[Akun Terkait]],TabelCOA[],6,FALSE)))</f>
        <v>ZISWAF Rutin</v>
      </c>
      <c r="X287" s="25" t="str">
        <f>IF(Agregasi[[#This Row],[Akun Terkait]]="","",IF(VLOOKUP(Agregasi[[#This Row],[Akun Terkait]],TabelCOA[],7,FALSE)=0,"",VLOOKUP(Agregasi[[#This Row],[Akun Terkait]],TabelCOA[],7,FALSE)))</f>
        <v/>
      </c>
      <c r="Y287" s="25" t="str">
        <f>IF(Agregasi[[#This Row],[Akun Terkait]]="","",IF(VLOOKUP(Agregasi[[#This Row],[Akun Terkait]],TabelCOA[],8,FALSE)=0,"",VLOOKUP(Agregasi[[#This Row],[Akun Terkait]],TabelCOA[],8,FALSE)))</f>
        <v/>
      </c>
      <c r="Z287" s="18">
        <f>IF(Agregasi[[#This Row],[Akun Terkait]]="","",IF(VLOOKUP(Agregasi[[#This Row],[Akun Terkait]],TabelCOA[],10,FALSE)=0,0,VLOOKUP(Agregasi[[#This Row],[Akun Terkait]],TabelCOA[],10,FALSE)))</f>
        <v>-120000</v>
      </c>
    </row>
    <row r="288" spans="1:26" x14ac:dyDescent="0.4">
      <c r="A288" s="1">
        <v>45019</v>
      </c>
      <c r="B288" t="s">
        <v>233</v>
      </c>
      <c r="C288" t="s">
        <v>249</v>
      </c>
      <c r="D288" t="s">
        <v>7</v>
      </c>
      <c r="E288" t="s">
        <v>355</v>
      </c>
      <c r="F288" s="25" t="s">
        <v>59</v>
      </c>
      <c r="G288" t="s">
        <v>10</v>
      </c>
      <c r="H288" s="2">
        <v>250000</v>
      </c>
      <c r="I288" s="2"/>
      <c r="J288" s="2"/>
      <c r="K288" s="2">
        <v>-250000</v>
      </c>
      <c r="L288" s="2">
        <v>-260000</v>
      </c>
      <c r="M288" s="24">
        <v>2023</v>
      </c>
      <c r="N288" s="24">
        <v>2</v>
      </c>
      <c r="O288" s="24">
        <v>4</v>
      </c>
      <c r="P288" s="24">
        <v>14</v>
      </c>
      <c r="Q288" s="24">
        <v>2</v>
      </c>
      <c r="R288" s="24">
        <v>3</v>
      </c>
      <c r="S288" s="25" t="s">
        <v>203</v>
      </c>
      <c r="T288" s="25" t="str">
        <f>IF(Agregasi[[#This Row],[Akun Terkait]]="","",IF(VLOOKUP(Agregasi[[#This Row],[Akun Terkait]],TabelCOA[],3,FALSE)=0,"",VLOOKUP(Agregasi[[#This Row],[Akun Terkait]],TabelCOA[],3,FALSE)))</f>
        <v>Pengeluaran</v>
      </c>
      <c r="U288" s="25" t="str">
        <f>IF(Agregasi[[#This Row],[Akun Terkait]]="","",IF(VLOOKUP(Agregasi[[#This Row],[Akun Terkait]],TabelCOA[],4,FALSE)=0,"",VLOOKUP(Agregasi[[#This Row],[Akun Terkait]],TabelCOA[],4,FALSE)))</f>
        <v>Transportasi</v>
      </c>
      <c r="V288" s="25" t="str">
        <f>IF(Agregasi[[#This Row],[Akun Terkait]]="","",IF(VLOOKUP(Agregasi[[#This Row],[Akun Terkait]],TabelCOA[],5,FALSE)=0,"",VLOOKUP(Agregasi[[#This Row],[Akun Terkait]],TabelCOA[],5,FALSE)))</f>
        <v>Otomotif</v>
      </c>
      <c r="W288" s="25" t="str">
        <f>IF(Agregasi[[#This Row],[Akun Terkait]]="","",IF(VLOOKUP(Agregasi[[#This Row],[Akun Terkait]],TabelCOA[],6,FALSE)=0,"",VLOOKUP(Agregasi[[#This Row],[Akun Terkait]],TabelCOA[],6,FALSE)))</f>
        <v>Biaya Bensin</v>
      </c>
      <c r="X288" s="25" t="str">
        <f>IF(Agregasi[[#This Row],[Akun Terkait]]="","",IF(VLOOKUP(Agregasi[[#This Row],[Akun Terkait]],TabelCOA[],7,FALSE)=0,"",VLOOKUP(Agregasi[[#This Row],[Akun Terkait]],TabelCOA[],7,FALSE)))</f>
        <v/>
      </c>
      <c r="Y288" s="25" t="str">
        <f>IF(Agregasi[[#This Row],[Akun Terkait]]="","",IF(VLOOKUP(Agregasi[[#This Row],[Akun Terkait]],TabelCOA[],8,FALSE)=0,"",VLOOKUP(Agregasi[[#This Row],[Akun Terkait]],TabelCOA[],8,FALSE)))</f>
        <v/>
      </c>
      <c r="Z288" s="18">
        <f>IF(Agregasi[[#This Row],[Akun Terkait]]="","",IF(VLOOKUP(Agregasi[[#This Row],[Akun Terkait]],TabelCOA[],10,FALSE)=0,0,VLOOKUP(Agregasi[[#This Row],[Akun Terkait]],TabelCOA[],10,FALSE)))</f>
        <v>-300000</v>
      </c>
    </row>
    <row r="289" spans="1:26" x14ac:dyDescent="0.4">
      <c r="A289" s="1">
        <v>45021</v>
      </c>
      <c r="B289" t="s">
        <v>223</v>
      </c>
      <c r="C289" t="s">
        <v>477</v>
      </c>
      <c r="D289" t="s">
        <v>7</v>
      </c>
      <c r="E289" t="s">
        <v>478</v>
      </c>
      <c r="F289" s="25" t="s">
        <v>45</v>
      </c>
      <c r="G289" t="s">
        <v>10</v>
      </c>
      <c r="H289" s="2">
        <v>100000</v>
      </c>
      <c r="I289" s="2"/>
      <c r="J289" s="2"/>
      <c r="K289" s="2">
        <v>-100000</v>
      </c>
      <c r="L289" s="2">
        <v>3134321</v>
      </c>
      <c r="M289" s="24">
        <v>2023</v>
      </c>
      <c r="N289" s="24">
        <v>2</v>
      </c>
      <c r="O289" s="24">
        <v>4</v>
      </c>
      <c r="P289" s="24">
        <v>14</v>
      </c>
      <c r="Q289" s="24">
        <v>2</v>
      </c>
      <c r="R289" s="24">
        <v>5</v>
      </c>
      <c r="S289" s="25" t="s">
        <v>203</v>
      </c>
      <c r="T289" s="25" t="str">
        <f>IF(Agregasi[[#This Row],[Akun Terkait]]="","",IF(VLOOKUP(Agregasi[[#This Row],[Akun Terkait]],TabelCOA[],3,FALSE)=0,"",VLOOKUP(Agregasi[[#This Row],[Akun Terkait]],TabelCOA[],3,FALSE)))</f>
        <v>Pengeluaran</v>
      </c>
      <c r="U28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289" s="25" t="str">
        <f>IF(Agregasi[[#This Row],[Akun Terkait]]="","",IF(VLOOKUP(Agregasi[[#This Row],[Akun Terkait]],TabelCOA[],5,FALSE)=0,"",VLOOKUP(Agregasi[[#This Row],[Akun Terkait]],TabelCOA[],5,FALSE)))</f>
        <v>Properti</v>
      </c>
      <c r="W289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289" s="25" t="str">
        <f>IF(Agregasi[[#This Row],[Akun Terkait]]="","",IF(VLOOKUP(Agregasi[[#This Row],[Akun Terkait]],TabelCOA[],7,FALSE)=0,"",VLOOKUP(Agregasi[[#This Row],[Akun Terkait]],TabelCOA[],7,FALSE)))</f>
        <v>Biaya Listrik</v>
      </c>
      <c r="Y289" s="25" t="str">
        <f>IF(Agregasi[[#This Row],[Akun Terkait]]="","",IF(VLOOKUP(Agregasi[[#This Row],[Akun Terkait]],TabelCOA[],8,FALSE)=0,"",VLOOKUP(Agregasi[[#This Row],[Akun Terkait]],TabelCOA[],8,FALSE)))</f>
        <v/>
      </c>
      <c r="Z289" s="18">
        <f>IF(Agregasi[[#This Row],[Akun Terkait]]="","",IF(VLOOKUP(Agregasi[[#This Row],[Akun Terkait]],TabelCOA[],10,FALSE)=0,0,VLOOKUP(Agregasi[[#This Row],[Akun Terkait]],TabelCOA[],10,FALSE)))</f>
        <v>-200000</v>
      </c>
    </row>
    <row r="290" spans="1:26" x14ac:dyDescent="0.4">
      <c r="A290" s="1">
        <v>45022</v>
      </c>
      <c r="B290" t="s">
        <v>225</v>
      </c>
      <c r="C290" t="s">
        <v>300</v>
      </c>
      <c r="D290" t="s">
        <v>7</v>
      </c>
      <c r="E290" t="s">
        <v>7</v>
      </c>
      <c r="F290" s="25" t="s">
        <v>223</v>
      </c>
      <c r="G290" t="s">
        <v>9</v>
      </c>
      <c r="H290" s="2">
        <v>540000</v>
      </c>
      <c r="I290" s="2"/>
      <c r="J290" s="2"/>
      <c r="K290" s="2">
        <v>540000</v>
      </c>
      <c r="L290" s="2">
        <v>3630000</v>
      </c>
      <c r="M290" s="24">
        <v>2023</v>
      </c>
      <c r="N290" s="24">
        <v>2</v>
      </c>
      <c r="O290" s="24">
        <v>4</v>
      </c>
      <c r="P290" s="24">
        <v>14</v>
      </c>
      <c r="Q290" s="24">
        <v>2</v>
      </c>
      <c r="R290" s="24">
        <v>6</v>
      </c>
      <c r="S290" s="25" t="s">
        <v>203</v>
      </c>
      <c r="T290" s="25" t="str">
        <f>IF(Agregasi[[#This Row],[Akun Terkait]]="","",IF(VLOOKUP(Agregasi[[#This Row],[Akun Terkait]],TabelCOA[],3,FALSE)=0,"",VLOOKUP(Agregasi[[#This Row],[Akun Terkait]],TabelCOA[],3,FALSE)))</f>
        <v>Aset</v>
      </c>
      <c r="U290" s="25" t="str">
        <f>IF(Agregasi[[#This Row],[Akun Terkait]]="","",IF(VLOOKUP(Agregasi[[#This Row],[Akun Terkait]],TabelCOA[],4,FALSE)=0,"",VLOOKUP(Agregasi[[#This Row],[Akun Terkait]],TabelCOA[],4,FALSE)))</f>
        <v>Aset Lancar</v>
      </c>
      <c r="V290" s="25" t="str">
        <f>IF(Agregasi[[#This Row],[Akun Terkait]]="","",IF(VLOOKUP(Agregasi[[#This Row],[Akun Terkait]],TabelCOA[],5,FALSE)=0,"",VLOOKUP(Agregasi[[#This Row],[Akun Terkait]],TabelCOA[],5,FALSE)))</f>
        <v>Kas</v>
      </c>
      <c r="W290" s="25" t="str">
        <f>IF(Agregasi[[#This Row],[Akun Terkait]]="","",IF(VLOOKUP(Agregasi[[#This Row],[Akun Terkait]],TabelCOA[],6,FALSE)=0,"",VLOOKUP(Agregasi[[#This Row],[Akun Terkait]],TabelCOA[],6,FALSE)))</f>
        <v>Bank</v>
      </c>
      <c r="X290" s="25" t="str">
        <f>IF(Agregasi[[#This Row],[Akun Terkait]]="","",IF(VLOOKUP(Agregasi[[#This Row],[Akun Terkait]],TabelCOA[],7,FALSE)=0,"",VLOOKUP(Agregasi[[#This Row],[Akun Terkait]],TabelCOA[],7,FALSE)))</f>
        <v>Tabungan</v>
      </c>
      <c r="Y290" s="25" t="str">
        <f>IF(Agregasi[[#This Row],[Akun Terkait]]="","",IF(VLOOKUP(Agregasi[[#This Row],[Akun Terkait]],TabelCOA[],8,FALSE)=0,"",VLOOKUP(Agregasi[[#This Row],[Akun Terkait]],TabelCOA[],8,FALSE)))</f>
        <v>Tabungan Bank-0001</v>
      </c>
      <c r="Z290" s="18">
        <f>IF(Agregasi[[#This Row],[Akun Terkait]]="","",IF(VLOOKUP(Agregasi[[#This Row],[Akun Terkait]],TabelCOA[],10,FALSE)=0,0,VLOOKUP(Agregasi[[#This Row],[Akun Terkait]],TabelCOA[],10,FALSE)))</f>
        <v>0</v>
      </c>
    </row>
    <row r="291" spans="1:26" x14ac:dyDescent="0.4">
      <c r="A291" s="1">
        <v>45022</v>
      </c>
      <c r="B291" t="s">
        <v>223</v>
      </c>
      <c r="C291" t="s">
        <v>281</v>
      </c>
      <c r="D291" t="s">
        <v>7</v>
      </c>
      <c r="E291" t="s">
        <v>367</v>
      </c>
      <c r="F291" s="25" t="s">
        <v>68</v>
      </c>
      <c r="G291" t="s">
        <v>10</v>
      </c>
      <c r="H291" s="2">
        <v>2500</v>
      </c>
      <c r="I291" s="2"/>
      <c r="J291" s="2"/>
      <c r="K291" s="2">
        <v>-2500</v>
      </c>
      <c r="L291" s="2">
        <v>7901821</v>
      </c>
      <c r="M291" s="24">
        <v>2023</v>
      </c>
      <c r="N291" s="24">
        <v>2</v>
      </c>
      <c r="O291" s="24">
        <v>4</v>
      </c>
      <c r="P291" s="24">
        <v>14</v>
      </c>
      <c r="Q291" s="24">
        <v>2</v>
      </c>
      <c r="R291" s="24">
        <v>6</v>
      </c>
      <c r="S291" s="25" t="s">
        <v>203</v>
      </c>
      <c r="T291" s="25" t="str">
        <f>IF(Agregasi[[#This Row],[Akun Terkait]]="","",IF(VLOOKUP(Agregasi[[#This Row],[Akun Terkait]],TabelCOA[],3,FALSE)=0,"",VLOOKUP(Agregasi[[#This Row],[Akun Terkait]],TabelCOA[],3,FALSE)))</f>
        <v>Pengeluaran</v>
      </c>
      <c r="U291" s="25" t="str">
        <f>IF(Agregasi[[#This Row],[Akun Terkait]]="","",IF(VLOOKUP(Agregasi[[#This Row],[Akun Terkait]],TabelCOA[],4,FALSE)=0,"",VLOOKUP(Agregasi[[#This Row],[Akun Terkait]],TabelCOA[],4,FALSE)))</f>
        <v>Bank dan Finansial</v>
      </c>
      <c r="V291" s="25" t="str">
        <f>IF(Agregasi[[#This Row],[Akun Terkait]]="","",IF(VLOOKUP(Agregasi[[#This Row],[Akun Terkait]],TabelCOA[],5,FALSE)=0,"",VLOOKUP(Agregasi[[#This Row],[Akun Terkait]],TabelCOA[],5,FALSE)))</f>
        <v>Biaya Transaksi</v>
      </c>
      <c r="W291" s="25" t="str">
        <f>IF(Agregasi[[#This Row],[Akun Terkait]]="","",IF(VLOOKUP(Agregasi[[#This Row],[Akun Terkait]],TabelCOA[],6,FALSE)=0,"",VLOOKUP(Agregasi[[#This Row],[Akun Terkait]],TabelCOA[],6,FALSE)))</f>
        <v/>
      </c>
      <c r="X291" s="25" t="str">
        <f>IF(Agregasi[[#This Row],[Akun Terkait]]="","",IF(VLOOKUP(Agregasi[[#This Row],[Akun Terkait]],TabelCOA[],7,FALSE)=0,"",VLOOKUP(Agregasi[[#This Row],[Akun Terkait]],TabelCOA[],7,FALSE)))</f>
        <v/>
      </c>
      <c r="Y291" s="25" t="str">
        <f>IF(Agregasi[[#This Row],[Akun Terkait]]="","",IF(VLOOKUP(Agregasi[[#This Row],[Akun Terkait]],TabelCOA[],8,FALSE)=0,"",VLOOKUP(Agregasi[[#This Row],[Akun Terkait]],TabelCOA[],8,FALSE)))</f>
        <v/>
      </c>
      <c r="Z291" s="18">
        <f>IF(Agregasi[[#This Row],[Akun Terkait]]="","",IF(VLOOKUP(Agregasi[[#This Row],[Akun Terkait]],TabelCOA[],10,FALSE)=0,0,VLOOKUP(Agregasi[[#This Row],[Akun Terkait]],TabelCOA[],10,FALSE)))</f>
        <v>0</v>
      </c>
    </row>
    <row r="292" spans="1:26" x14ac:dyDescent="0.4">
      <c r="A292" s="1">
        <v>45022</v>
      </c>
      <c r="B292" t="s">
        <v>223</v>
      </c>
      <c r="C292" t="s">
        <v>270</v>
      </c>
      <c r="D292" t="s">
        <v>7</v>
      </c>
      <c r="E292" t="s">
        <v>7</v>
      </c>
      <c r="F292" s="25" t="s">
        <v>224</v>
      </c>
      <c r="G292" t="s">
        <v>10</v>
      </c>
      <c r="H292" s="2">
        <v>340000</v>
      </c>
      <c r="I292" s="2"/>
      <c r="J292" s="2"/>
      <c r="K292" s="2">
        <v>-340000</v>
      </c>
      <c r="L292" s="2">
        <v>7561821</v>
      </c>
      <c r="M292" s="24">
        <v>2023</v>
      </c>
      <c r="N292" s="24">
        <v>2</v>
      </c>
      <c r="O292" s="24">
        <v>4</v>
      </c>
      <c r="P292" s="24">
        <v>14</v>
      </c>
      <c r="Q292" s="24">
        <v>2</v>
      </c>
      <c r="R292" s="24">
        <v>6</v>
      </c>
      <c r="S292" s="25" t="s">
        <v>203</v>
      </c>
      <c r="T292" s="25" t="str">
        <f>IF(Agregasi[[#This Row],[Akun Terkait]]="","",IF(VLOOKUP(Agregasi[[#This Row],[Akun Terkait]],TabelCOA[],3,FALSE)=0,"",VLOOKUP(Agregasi[[#This Row],[Akun Terkait]],TabelCOA[],3,FALSE)))</f>
        <v>Aset</v>
      </c>
      <c r="U292" s="25" t="str">
        <f>IF(Agregasi[[#This Row],[Akun Terkait]]="","",IF(VLOOKUP(Agregasi[[#This Row],[Akun Terkait]],TabelCOA[],4,FALSE)=0,"",VLOOKUP(Agregasi[[#This Row],[Akun Terkait]],TabelCOA[],4,FALSE)))</f>
        <v>Aset Lancar</v>
      </c>
      <c r="V292" s="25" t="str">
        <f>IF(Agregasi[[#This Row],[Akun Terkait]]="","",IF(VLOOKUP(Agregasi[[#This Row],[Akun Terkait]],TabelCOA[],5,FALSE)=0,"",VLOOKUP(Agregasi[[#This Row],[Akun Terkait]],TabelCOA[],5,FALSE)))</f>
        <v>Kas</v>
      </c>
      <c r="W292" s="25" t="str">
        <f>IF(Agregasi[[#This Row],[Akun Terkait]]="","",IF(VLOOKUP(Agregasi[[#This Row],[Akun Terkait]],TabelCOA[],6,FALSE)=0,"",VLOOKUP(Agregasi[[#This Row],[Akun Terkait]],TabelCOA[],6,FALSE)))</f>
        <v>Bank</v>
      </c>
      <c r="X292" s="25" t="str">
        <f>IF(Agregasi[[#This Row],[Akun Terkait]]="","",IF(VLOOKUP(Agregasi[[#This Row],[Akun Terkait]],TabelCOA[],7,FALSE)=0,"",VLOOKUP(Agregasi[[#This Row],[Akun Terkait]],TabelCOA[],7,FALSE)))</f>
        <v>Tabungan</v>
      </c>
      <c r="Y292" s="25" t="str">
        <f>IF(Agregasi[[#This Row],[Akun Terkait]]="","",IF(VLOOKUP(Agregasi[[#This Row],[Akun Terkait]],TabelCOA[],8,FALSE)=0,"",VLOOKUP(Agregasi[[#This Row],[Akun Terkait]],TabelCOA[],8,FALSE)))</f>
        <v>Tabungan Bank-0002</v>
      </c>
      <c r="Z292" s="18">
        <f>IF(Agregasi[[#This Row],[Akun Terkait]]="","",IF(VLOOKUP(Agregasi[[#This Row],[Akun Terkait]],TabelCOA[],10,FALSE)=0,0,VLOOKUP(Agregasi[[#This Row],[Akun Terkait]],TabelCOA[],10,FALSE)))</f>
        <v>0</v>
      </c>
    </row>
    <row r="293" spans="1:26" x14ac:dyDescent="0.4">
      <c r="A293" s="1">
        <v>45022</v>
      </c>
      <c r="B293" t="s">
        <v>223</v>
      </c>
      <c r="C293" t="s">
        <v>300</v>
      </c>
      <c r="D293" t="s">
        <v>7</v>
      </c>
      <c r="E293" t="s">
        <v>7</v>
      </c>
      <c r="F293" s="25" t="s">
        <v>225</v>
      </c>
      <c r="G293" t="s">
        <v>10</v>
      </c>
      <c r="H293" s="2">
        <v>540000</v>
      </c>
      <c r="I293" s="2"/>
      <c r="J293" s="2"/>
      <c r="K293" s="2">
        <v>-540000</v>
      </c>
      <c r="L293" s="2">
        <v>7021821</v>
      </c>
      <c r="M293" s="24">
        <v>2023</v>
      </c>
      <c r="N293" s="24">
        <v>2</v>
      </c>
      <c r="O293" s="24">
        <v>4</v>
      </c>
      <c r="P293" s="24">
        <v>14</v>
      </c>
      <c r="Q293" s="24">
        <v>2</v>
      </c>
      <c r="R293" s="24">
        <v>6</v>
      </c>
      <c r="S293" s="25" t="s">
        <v>203</v>
      </c>
      <c r="T293" s="25" t="str">
        <f>IF(Agregasi[[#This Row],[Akun Terkait]]="","",IF(VLOOKUP(Agregasi[[#This Row],[Akun Terkait]],TabelCOA[],3,FALSE)=0,"",VLOOKUP(Agregasi[[#This Row],[Akun Terkait]],TabelCOA[],3,FALSE)))</f>
        <v>Aset</v>
      </c>
      <c r="U293" s="25" t="str">
        <f>IF(Agregasi[[#This Row],[Akun Terkait]]="","",IF(VLOOKUP(Agregasi[[#This Row],[Akun Terkait]],TabelCOA[],4,FALSE)=0,"",VLOOKUP(Agregasi[[#This Row],[Akun Terkait]],TabelCOA[],4,FALSE)))</f>
        <v>Aset Lancar</v>
      </c>
      <c r="V293" s="25" t="str">
        <f>IF(Agregasi[[#This Row],[Akun Terkait]]="","",IF(VLOOKUP(Agregasi[[#This Row],[Akun Terkait]],TabelCOA[],5,FALSE)=0,"",VLOOKUP(Agregasi[[#This Row],[Akun Terkait]],TabelCOA[],5,FALSE)))</f>
        <v>Kas</v>
      </c>
      <c r="W293" s="25" t="str">
        <f>IF(Agregasi[[#This Row],[Akun Terkait]]="","",IF(VLOOKUP(Agregasi[[#This Row],[Akun Terkait]],TabelCOA[],6,FALSE)=0,"",VLOOKUP(Agregasi[[#This Row],[Akun Terkait]],TabelCOA[],6,FALSE)))</f>
        <v>Bank</v>
      </c>
      <c r="X293" s="25" t="str">
        <f>IF(Agregasi[[#This Row],[Akun Terkait]]="","",IF(VLOOKUP(Agregasi[[#This Row],[Akun Terkait]],TabelCOA[],7,FALSE)=0,"",VLOOKUP(Agregasi[[#This Row],[Akun Terkait]],TabelCOA[],7,FALSE)))</f>
        <v>Tabungan</v>
      </c>
      <c r="Y293" s="25" t="str">
        <f>IF(Agregasi[[#This Row],[Akun Terkait]]="","",IF(VLOOKUP(Agregasi[[#This Row],[Akun Terkait]],TabelCOA[],8,FALSE)=0,"",VLOOKUP(Agregasi[[#This Row],[Akun Terkait]],TabelCOA[],8,FALSE)))</f>
        <v>Tabungan Bank-0003</v>
      </c>
      <c r="Z293" s="18">
        <f>IF(Agregasi[[#This Row],[Akun Terkait]]="","",IF(VLOOKUP(Agregasi[[#This Row],[Akun Terkait]],TabelCOA[],10,FALSE)=0,0,VLOOKUP(Agregasi[[#This Row],[Akun Terkait]],TabelCOA[],10,FALSE)))</f>
        <v>0</v>
      </c>
    </row>
    <row r="294" spans="1:26" x14ac:dyDescent="0.4">
      <c r="A294" s="1">
        <v>45022</v>
      </c>
      <c r="B294" t="s">
        <v>223</v>
      </c>
      <c r="C294" t="s">
        <v>281</v>
      </c>
      <c r="D294" t="s">
        <v>7</v>
      </c>
      <c r="E294" t="s">
        <v>367</v>
      </c>
      <c r="F294" s="25" t="s">
        <v>68</v>
      </c>
      <c r="G294" t="s">
        <v>10</v>
      </c>
      <c r="H294" s="2">
        <v>2500</v>
      </c>
      <c r="I294" s="2"/>
      <c r="J294" s="2"/>
      <c r="K294" s="2">
        <v>-2500</v>
      </c>
      <c r="L294" s="2">
        <v>7019321</v>
      </c>
      <c r="M294" s="24">
        <v>2023</v>
      </c>
      <c r="N294" s="24">
        <v>2</v>
      </c>
      <c r="O294" s="24">
        <v>4</v>
      </c>
      <c r="P294" s="24">
        <v>14</v>
      </c>
      <c r="Q294" s="24">
        <v>2</v>
      </c>
      <c r="R294" s="24">
        <v>6</v>
      </c>
      <c r="S294" s="25" t="s">
        <v>203</v>
      </c>
      <c r="T294" s="25" t="str">
        <f>IF(Agregasi[[#This Row],[Akun Terkait]]="","",IF(VLOOKUP(Agregasi[[#This Row],[Akun Terkait]],TabelCOA[],3,FALSE)=0,"",VLOOKUP(Agregasi[[#This Row],[Akun Terkait]],TabelCOA[],3,FALSE)))</f>
        <v>Pengeluaran</v>
      </c>
      <c r="U294" s="25" t="str">
        <f>IF(Agregasi[[#This Row],[Akun Terkait]]="","",IF(VLOOKUP(Agregasi[[#This Row],[Akun Terkait]],TabelCOA[],4,FALSE)=0,"",VLOOKUP(Agregasi[[#This Row],[Akun Terkait]],TabelCOA[],4,FALSE)))</f>
        <v>Bank dan Finansial</v>
      </c>
      <c r="V294" s="25" t="str">
        <f>IF(Agregasi[[#This Row],[Akun Terkait]]="","",IF(VLOOKUP(Agregasi[[#This Row],[Akun Terkait]],TabelCOA[],5,FALSE)=0,"",VLOOKUP(Agregasi[[#This Row],[Akun Terkait]],TabelCOA[],5,FALSE)))</f>
        <v>Biaya Transaksi</v>
      </c>
      <c r="W294" s="25" t="str">
        <f>IF(Agregasi[[#This Row],[Akun Terkait]]="","",IF(VLOOKUP(Agregasi[[#This Row],[Akun Terkait]],TabelCOA[],6,FALSE)=0,"",VLOOKUP(Agregasi[[#This Row],[Akun Terkait]],TabelCOA[],6,FALSE)))</f>
        <v/>
      </c>
      <c r="X294" s="25" t="str">
        <f>IF(Agregasi[[#This Row],[Akun Terkait]]="","",IF(VLOOKUP(Agregasi[[#This Row],[Akun Terkait]],TabelCOA[],7,FALSE)=0,"",VLOOKUP(Agregasi[[#This Row],[Akun Terkait]],TabelCOA[],7,FALSE)))</f>
        <v/>
      </c>
      <c r="Y294" s="25" t="str">
        <f>IF(Agregasi[[#This Row],[Akun Terkait]]="","",IF(VLOOKUP(Agregasi[[#This Row],[Akun Terkait]],TabelCOA[],8,FALSE)=0,"",VLOOKUP(Agregasi[[#This Row],[Akun Terkait]],TabelCOA[],8,FALSE)))</f>
        <v/>
      </c>
      <c r="Z294" s="18">
        <f>IF(Agregasi[[#This Row],[Akun Terkait]]="","",IF(VLOOKUP(Agregasi[[#This Row],[Akun Terkait]],TabelCOA[],10,FALSE)=0,0,VLOOKUP(Agregasi[[#This Row],[Akun Terkait]],TabelCOA[],10,FALSE)))</f>
        <v>0</v>
      </c>
    </row>
    <row r="295" spans="1:26" x14ac:dyDescent="0.4">
      <c r="A295" s="1">
        <v>45022</v>
      </c>
      <c r="B295" t="s">
        <v>223</v>
      </c>
      <c r="C295" t="s">
        <v>301</v>
      </c>
      <c r="D295" t="s">
        <v>7</v>
      </c>
      <c r="E295" t="s">
        <v>7</v>
      </c>
      <c r="F295" s="25" t="s">
        <v>226</v>
      </c>
      <c r="G295" t="s">
        <v>10</v>
      </c>
      <c r="H295" s="2">
        <v>630000</v>
      </c>
      <c r="I295" s="2"/>
      <c r="J295" s="2"/>
      <c r="K295" s="2">
        <v>-630000</v>
      </c>
      <c r="L295" s="2">
        <v>6389321</v>
      </c>
      <c r="M295" s="24">
        <v>2023</v>
      </c>
      <c r="N295" s="24">
        <v>2</v>
      </c>
      <c r="O295" s="24">
        <v>4</v>
      </c>
      <c r="P295" s="24">
        <v>14</v>
      </c>
      <c r="Q295" s="24">
        <v>2</v>
      </c>
      <c r="R295" s="24">
        <v>6</v>
      </c>
      <c r="S295" s="25" t="s">
        <v>203</v>
      </c>
      <c r="T295" s="25" t="str">
        <f>IF(Agregasi[[#This Row],[Akun Terkait]]="","",IF(VLOOKUP(Agregasi[[#This Row],[Akun Terkait]],TabelCOA[],3,FALSE)=0,"",VLOOKUP(Agregasi[[#This Row],[Akun Terkait]],TabelCOA[],3,FALSE)))</f>
        <v>Aset</v>
      </c>
      <c r="U295" s="25" t="str">
        <f>IF(Agregasi[[#This Row],[Akun Terkait]]="","",IF(VLOOKUP(Agregasi[[#This Row],[Akun Terkait]],TabelCOA[],4,FALSE)=0,"",VLOOKUP(Agregasi[[#This Row],[Akun Terkait]],TabelCOA[],4,FALSE)))</f>
        <v>Aset Lancar</v>
      </c>
      <c r="V295" s="25" t="str">
        <f>IF(Agregasi[[#This Row],[Akun Terkait]]="","",IF(VLOOKUP(Agregasi[[#This Row],[Akun Terkait]],TabelCOA[],5,FALSE)=0,"",VLOOKUP(Agregasi[[#This Row],[Akun Terkait]],TabelCOA[],5,FALSE)))</f>
        <v>Kas</v>
      </c>
      <c r="W295" s="25" t="str">
        <f>IF(Agregasi[[#This Row],[Akun Terkait]]="","",IF(VLOOKUP(Agregasi[[#This Row],[Akun Terkait]],TabelCOA[],6,FALSE)=0,"",VLOOKUP(Agregasi[[#This Row],[Akun Terkait]],TabelCOA[],6,FALSE)))</f>
        <v>Bank</v>
      </c>
      <c r="X295" s="25" t="str">
        <f>IF(Agregasi[[#This Row],[Akun Terkait]]="","",IF(VLOOKUP(Agregasi[[#This Row],[Akun Terkait]],TabelCOA[],7,FALSE)=0,"",VLOOKUP(Agregasi[[#This Row],[Akun Terkait]],TabelCOA[],7,FALSE)))</f>
        <v>Tabungan</v>
      </c>
      <c r="Y295" s="25" t="str">
        <f>IF(Agregasi[[#This Row],[Akun Terkait]]="","",IF(VLOOKUP(Agregasi[[#This Row],[Akun Terkait]],TabelCOA[],8,FALSE)=0,"",VLOOKUP(Agregasi[[#This Row],[Akun Terkait]],TabelCOA[],8,FALSE)))</f>
        <v>Tabungan Bank-0004</v>
      </c>
      <c r="Z295" s="18">
        <f>IF(Agregasi[[#This Row],[Akun Terkait]]="","",IF(VLOOKUP(Agregasi[[#This Row],[Akun Terkait]],TabelCOA[],10,FALSE)=0,0,VLOOKUP(Agregasi[[#This Row],[Akun Terkait]],TabelCOA[],10,FALSE)))</f>
        <v>0</v>
      </c>
    </row>
    <row r="296" spans="1:26" x14ac:dyDescent="0.4">
      <c r="A296" s="1">
        <v>45022</v>
      </c>
      <c r="B296" t="s">
        <v>226</v>
      </c>
      <c r="C296" t="s">
        <v>301</v>
      </c>
      <c r="D296" t="s">
        <v>7</v>
      </c>
      <c r="E296" t="s">
        <v>7</v>
      </c>
      <c r="F296" s="25" t="s">
        <v>223</v>
      </c>
      <c r="G296" t="s">
        <v>9</v>
      </c>
      <c r="H296" s="2">
        <v>630000</v>
      </c>
      <c r="I296" s="2"/>
      <c r="J296" s="2"/>
      <c r="K296" s="2">
        <v>630000</v>
      </c>
      <c r="L296" s="2">
        <v>4020000</v>
      </c>
      <c r="M296" s="24">
        <v>2023</v>
      </c>
      <c r="N296" s="24">
        <v>2</v>
      </c>
      <c r="O296" s="24">
        <v>4</v>
      </c>
      <c r="P296" s="24">
        <v>14</v>
      </c>
      <c r="Q296" s="24">
        <v>2</v>
      </c>
      <c r="R296" s="24">
        <v>6</v>
      </c>
      <c r="S296" s="25" t="s">
        <v>203</v>
      </c>
      <c r="T296" s="25" t="str">
        <f>IF(Agregasi[[#This Row],[Akun Terkait]]="","",IF(VLOOKUP(Agregasi[[#This Row],[Akun Terkait]],TabelCOA[],3,FALSE)=0,"",VLOOKUP(Agregasi[[#This Row],[Akun Terkait]],TabelCOA[],3,FALSE)))</f>
        <v>Aset</v>
      </c>
      <c r="U296" s="25" t="str">
        <f>IF(Agregasi[[#This Row],[Akun Terkait]]="","",IF(VLOOKUP(Agregasi[[#This Row],[Akun Terkait]],TabelCOA[],4,FALSE)=0,"",VLOOKUP(Agregasi[[#This Row],[Akun Terkait]],TabelCOA[],4,FALSE)))</f>
        <v>Aset Lancar</v>
      </c>
      <c r="V296" s="25" t="str">
        <f>IF(Agregasi[[#This Row],[Akun Terkait]]="","",IF(VLOOKUP(Agregasi[[#This Row],[Akun Terkait]],TabelCOA[],5,FALSE)=0,"",VLOOKUP(Agregasi[[#This Row],[Akun Terkait]],TabelCOA[],5,FALSE)))</f>
        <v>Kas</v>
      </c>
      <c r="W296" s="25" t="str">
        <f>IF(Agregasi[[#This Row],[Akun Terkait]]="","",IF(VLOOKUP(Agregasi[[#This Row],[Akun Terkait]],TabelCOA[],6,FALSE)=0,"",VLOOKUP(Agregasi[[#This Row],[Akun Terkait]],TabelCOA[],6,FALSE)))</f>
        <v>Bank</v>
      </c>
      <c r="X296" s="25" t="str">
        <f>IF(Agregasi[[#This Row],[Akun Terkait]]="","",IF(VLOOKUP(Agregasi[[#This Row],[Akun Terkait]],TabelCOA[],7,FALSE)=0,"",VLOOKUP(Agregasi[[#This Row],[Akun Terkait]],TabelCOA[],7,FALSE)))</f>
        <v>Tabungan</v>
      </c>
      <c r="Y296" s="25" t="str">
        <f>IF(Agregasi[[#This Row],[Akun Terkait]]="","",IF(VLOOKUP(Agregasi[[#This Row],[Akun Terkait]],TabelCOA[],8,FALSE)=0,"",VLOOKUP(Agregasi[[#This Row],[Akun Terkait]],TabelCOA[],8,FALSE)))</f>
        <v>Tabungan Bank-0001</v>
      </c>
      <c r="Z296" s="18">
        <f>IF(Agregasi[[#This Row],[Akun Terkait]]="","",IF(VLOOKUP(Agregasi[[#This Row],[Akun Terkait]],TabelCOA[],10,FALSE)=0,0,VLOOKUP(Agregasi[[#This Row],[Akun Terkait]],TabelCOA[],10,FALSE)))</f>
        <v>0</v>
      </c>
    </row>
    <row r="297" spans="1:26" x14ac:dyDescent="0.4">
      <c r="A297" s="1">
        <v>45022</v>
      </c>
      <c r="B297" t="s">
        <v>224</v>
      </c>
      <c r="C297" t="s">
        <v>270</v>
      </c>
      <c r="D297" t="s">
        <v>7</v>
      </c>
      <c r="E297" t="s">
        <v>7</v>
      </c>
      <c r="F297" s="25" t="s">
        <v>223</v>
      </c>
      <c r="G297" t="s">
        <v>9</v>
      </c>
      <c r="H297" s="2">
        <v>340000</v>
      </c>
      <c r="I297" s="2"/>
      <c r="J297" s="2"/>
      <c r="K297" s="2">
        <v>340000</v>
      </c>
      <c r="L297" s="2">
        <v>2480000</v>
      </c>
      <c r="M297" s="24">
        <v>2023</v>
      </c>
      <c r="N297" s="24">
        <v>2</v>
      </c>
      <c r="O297" s="24">
        <v>4</v>
      </c>
      <c r="P297" s="24">
        <v>14</v>
      </c>
      <c r="Q297" s="24">
        <v>2</v>
      </c>
      <c r="R297" s="24">
        <v>6</v>
      </c>
      <c r="S297" s="25" t="s">
        <v>203</v>
      </c>
      <c r="T297" s="25" t="str">
        <f>IF(Agregasi[[#This Row],[Akun Terkait]]="","",IF(VLOOKUP(Agregasi[[#This Row],[Akun Terkait]],TabelCOA[],3,FALSE)=0,"",VLOOKUP(Agregasi[[#This Row],[Akun Terkait]],TabelCOA[],3,FALSE)))</f>
        <v>Aset</v>
      </c>
      <c r="U297" s="25" t="str">
        <f>IF(Agregasi[[#This Row],[Akun Terkait]]="","",IF(VLOOKUP(Agregasi[[#This Row],[Akun Terkait]],TabelCOA[],4,FALSE)=0,"",VLOOKUP(Agregasi[[#This Row],[Akun Terkait]],TabelCOA[],4,FALSE)))</f>
        <v>Aset Lancar</v>
      </c>
      <c r="V297" s="25" t="str">
        <f>IF(Agregasi[[#This Row],[Akun Terkait]]="","",IF(VLOOKUP(Agregasi[[#This Row],[Akun Terkait]],TabelCOA[],5,FALSE)=0,"",VLOOKUP(Agregasi[[#This Row],[Akun Terkait]],TabelCOA[],5,FALSE)))</f>
        <v>Kas</v>
      </c>
      <c r="W297" s="25" t="str">
        <f>IF(Agregasi[[#This Row],[Akun Terkait]]="","",IF(VLOOKUP(Agregasi[[#This Row],[Akun Terkait]],TabelCOA[],6,FALSE)=0,"",VLOOKUP(Agregasi[[#This Row],[Akun Terkait]],TabelCOA[],6,FALSE)))</f>
        <v>Bank</v>
      </c>
      <c r="X297" s="25" t="str">
        <f>IF(Agregasi[[#This Row],[Akun Terkait]]="","",IF(VLOOKUP(Agregasi[[#This Row],[Akun Terkait]],TabelCOA[],7,FALSE)=0,"",VLOOKUP(Agregasi[[#This Row],[Akun Terkait]],TabelCOA[],7,FALSE)))</f>
        <v>Tabungan</v>
      </c>
      <c r="Y297" s="25" t="str">
        <f>IF(Agregasi[[#This Row],[Akun Terkait]]="","",IF(VLOOKUP(Agregasi[[#This Row],[Akun Terkait]],TabelCOA[],8,FALSE)=0,"",VLOOKUP(Agregasi[[#This Row],[Akun Terkait]],TabelCOA[],8,FALSE)))</f>
        <v>Tabungan Bank-0001</v>
      </c>
      <c r="Z297" s="18">
        <f>IF(Agregasi[[#This Row],[Akun Terkait]]="","",IF(VLOOKUP(Agregasi[[#This Row],[Akun Terkait]],TabelCOA[],10,FALSE)=0,0,VLOOKUP(Agregasi[[#This Row],[Akun Terkait]],TabelCOA[],10,FALSE)))</f>
        <v>0</v>
      </c>
    </row>
    <row r="298" spans="1:26" x14ac:dyDescent="0.4">
      <c r="A298" s="1">
        <v>45022</v>
      </c>
      <c r="B298" t="s">
        <v>223</v>
      </c>
      <c r="C298" t="s">
        <v>270</v>
      </c>
      <c r="D298" t="s">
        <v>7</v>
      </c>
      <c r="E298" t="s">
        <v>7</v>
      </c>
      <c r="F298" s="25" t="s">
        <v>224</v>
      </c>
      <c r="G298" t="s">
        <v>10</v>
      </c>
      <c r="H298" s="2">
        <v>350000</v>
      </c>
      <c r="I298" s="2"/>
      <c r="J298" s="2"/>
      <c r="K298" s="2">
        <v>-350000</v>
      </c>
      <c r="L298" s="2">
        <v>2774321</v>
      </c>
      <c r="M298" s="24">
        <v>2023</v>
      </c>
      <c r="N298" s="24">
        <v>2</v>
      </c>
      <c r="O298" s="24">
        <v>4</v>
      </c>
      <c r="P298" s="24">
        <v>14</v>
      </c>
      <c r="Q298" s="24">
        <v>2</v>
      </c>
      <c r="R298" s="24">
        <v>6</v>
      </c>
      <c r="S298" s="25" t="s">
        <v>203</v>
      </c>
      <c r="T298" s="25" t="str">
        <f>IF(Agregasi[[#This Row],[Akun Terkait]]="","",IF(VLOOKUP(Agregasi[[#This Row],[Akun Terkait]],TabelCOA[],3,FALSE)=0,"",VLOOKUP(Agregasi[[#This Row],[Akun Terkait]],TabelCOA[],3,FALSE)))</f>
        <v>Aset</v>
      </c>
      <c r="U298" s="25" t="str">
        <f>IF(Agregasi[[#This Row],[Akun Terkait]]="","",IF(VLOOKUP(Agregasi[[#This Row],[Akun Terkait]],TabelCOA[],4,FALSE)=0,"",VLOOKUP(Agregasi[[#This Row],[Akun Terkait]],TabelCOA[],4,FALSE)))</f>
        <v>Aset Lancar</v>
      </c>
      <c r="V298" s="25" t="str">
        <f>IF(Agregasi[[#This Row],[Akun Terkait]]="","",IF(VLOOKUP(Agregasi[[#This Row],[Akun Terkait]],TabelCOA[],5,FALSE)=0,"",VLOOKUP(Agregasi[[#This Row],[Akun Terkait]],TabelCOA[],5,FALSE)))</f>
        <v>Kas</v>
      </c>
      <c r="W298" s="25" t="str">
        <f>IF(Agregasi[[#This Row],[Akun Terkait]]="","",IF(VLOOKUP(Agregasi[[#This Row],[Akun Terkait]],TabelCOA[],6,FALSE)=0,"",VLOOKUP(Agregasi[[#This Row],[Akun Terkait]],TabelCOA[],6,FALSE)))</f>
        <v>Bank</v>
      </c>
      <c r="X298" s="25" t="str">
        <f>IF(Agregasi[[#This Row],[Akun Terkait]]="","",IF(VLOOKUP(Agregasi[[#This Row],[Akun Terkait]],TabelCOA[],7,FALSE)=0,"",VLOOKUP(Agregasi[[#This Row],[Akun Terkait]],TabelCOA[],7,FALSE)))</f>
        <v>Tabungan</v>
      </c>
      <c r="Y298" s="25" t="str">
        <f>IF(Agregasi[[#This Row],[Akun Terkait]]="","",IF(VLOOKUP(Agregasi[[#This Row],[Akun Terkait]],TabelCOA[],8,FALSE)=0,"",VLOOKUP(Agregasi[[#This Row],[Akun Terkait]],TabelCOA[],8,FALSE)))</f>
        <v>Tabungan Bank-0002</v>
      </c>
      <c r="Z298" s="18">
        <f>IF(Agregasi[[#This Row],[Akun Terkait]]="","",IF(VLOOKUP(Agregasi[[#This Row],[Akun Terkait]],TabelCOA[],10,FALSE)=0,0,VLOOKUP(Agregasi[[#This Row],[Akun Terkait]],TabelCOA[],10,FALSE)))</f>
        <v>0</v>
      </c>
    </row>
    <row r="299" spans="1:26" x14ac:dyDescent="0.4">
      <c r="A299" s="1">
        <v>45022</v>
      </c>
      <c r="B299" t="s">
        <v>234</v>
      </c>
      <c r="C299" t="s">
        <v>260</v>
      </c>
      <c r="D299" t="s">
        <v>7</v>
      </c>
      <c r="E299" t="s">
        <v>376</v>
      </c>
      <c r="F299" s="25" t="s">
        <v>72</v>
      </c>
      <c r="G299" t="s">
        <v>10</v>
      </c>
      <c r="H299" s="2">
        <v>20000</v>
      </c>
      <c r="I299" s="2"/>
      <c r="J299" s="2"/>
      <c r="K299" s="2">
        <v>-20000</v>
      </c>
      <c r="L299" s="2">
        <v>-25000</v>
      </c>
      <c r="M299" s="24">
        <v>2023</v>
      </c>
      <c r="N299" s="24">
        <v>2</v>
      </c>
      <c r="O299" s="24">
        <v>4</v>
      </c>
      <c r="P299" s="24">
        <v>14</v>
      </c>
      <c r="Q299" s="24">
        <v>2</v>
      </c>
      <c r="R299" s="24">
        <v>6</v>
      </c>
      <c r="S299" s="25" t="s">
        <v>203</v>
      </c>
      <c r="T299" s="25" t="str">
        <f>IF(Agregasi[[#This Row],[Akun Terkait]]="","",IF(VLOOKUP(Agregasi[[#This Row],[Akun Terkait]],TabelCOA[],3,FALSE)=0,"",VLOOKUP(Agregasi[[#This Row],[Akun Terkait]],TabelCOA[],3,FALSE)))</f>
        <v>Pengeluaran</v>
      </c>
      <c r="U299" s="25" t="str">
        <f>IF(Agregasi[[#This Row],[Akun Terkait]]="","",IF(VLOOKUP(Agregasi[[#This Row],[Akun Terkait]],TabelCOA[],4,FALSE)=0,"",VLOOKUP(Agregasi[[#This Row],[Akun Terkait]],TabelCOA[],4,FALSE)))</f>
        <v>Kebutuhan Pribadi</v>
      </c>
      <c r="V299" s="25" t="str">
        <f>IF(Agregasi[[#This Row],[Akun Terkait]]="","",IF(VLOOKUP(Agregasi[[#This Row],[Akun Terkait]],TabelCOA[],5,FALSE)=0,"",VLOOKUP(Agregasi[[#This Row],[Akun Terkait]],TabelCOA[],5,FALSE)))</f>
        <v>Beli Jajanan</v>
      </c>
      <c r="W299" s="25" t="str">
        <f>IF(Agregasi[[#This Row],[Akun Terkait]]="","",IF(VLOOKUP(Agregasi[[#This Row],[Akun Terkait]],TabelCOA[],6,FALSE)=0,"",VLOOKUP(Agregasi[[#This Row],[Akun Terkait]],TabelCOA[],6,FALSE)))</f>
        <v/>
      </c>
      <c r="X299" s="25" t="str">
        <f>IF(Agregasi[[#This Row],[Akun Terkait]]="","",IF(VLOOKUP(Agregasi[[#This Row],[Akun Terkait]],TabelCOA[],7,FALSE)=0,"",VLOOKUP(Agregasi[[#This Row],[Akun Terkait]],TabelCOA[],7,FALSE)))</f>
        <v/>
      </c>
      <c r="Y299" s="25" t="str">
        <f>IF(Agregasi[[#This Row],[Akun Terkait]]="","",IF(VLOOKUP(Agregasi[[#This Row],[Akun Terkait]],TabelCOA[],8,FALSE)=0,"",VLOOKUP(Agregasi[[#This Row],[Akun Terkait]],TabelCOA[],8,FALSE)))</f>
        <v/>
      </c>
      <c r="Z299" s="18">
        <f>IF(Agregasi[[#This Row],[Akun Terkait]]="","",IF(VLOOKUP(Agregasi[[#This Row],[Akun Terkait]],TabelCOA[],10,FALSE)=0,0,VLOOKUP(Agregasi[[#This Row],[Akun Terkait]],TabelCOA[],10,FALSE)))</f>
        <v>0</v>
      </c>
    </row>
    <row r="300" spans="1:26" x14ac:dyDescent="0.4">
      <c r="A300" s="1">
        <v>45022</v>
      </c>
      <c r="B300" t="s">
        <v>224</v>
      </c>
      <c r="C300" t="s">
        <v>271</v>
      </c>
      <c r="D300" t="s">
        <v>7</v>
      </c>
      <c r="E300" t="s">
        <v>7</v>
      </c>
      <c r="F300" s="25" t="s">
        <v>223</v>
      </c>
      <c r="G300" t="s">
        <v>9</v>
      </c>
      <c r="H300" s="2">
        <v>350000</v>
      </c>
      <c r="I300" s="2"/>
      <c r="J300" s="2"/>
      <c r="K300" s="2">
        <v>350000</v>
      </c>
      <c r="L300" s="2">
        <v>2140000</v>
      </c>
      <c r="M300" s="24">
        <v>2023</v>
      </c>
      <c r="N300" s="24">
        <v>2</v>
      </c>
      <c r="O300" s="24">
        <v>4</v>
      </c>
      <c r="P300" s="24">
        <v>14</v>
      </c>
      <c r="Q300" s="24">
        <v>2</v>
      </c>
      <c r="R300" s="24">
        <v>6</v>
      </c>
      <c r="S300" s="25" t="s">
        <v>203</v>
      </c>
      <c r="T300" s="25" t="str">
        <f>IF(Agregasi[[#This Row],[Akun Terkait]]="","",IF(VLOOKUP(Agregasi[[#This Row],[Akun Terkait]],TabelCOA[],3,FALSE)=0,"",VLOOKUP(Agregasi[[#This Row],[Akun Terkait]],TabelCOA[],3,FALSE)))</f>
        <v>Aset</v>
      </c>
      <c r="U300" s="25" t="str">
        <f>IF(Agregasi[[#This Row],[Akun Terkait]]="","",IF(VLOOKUP(Agregasi[[#This Row],[Akun Terkait]],TabelCOA[],4,FALSE)=0,"",VLOOKUP(Agregasi[[#This Row],[Akun Terkait]],TabelCOA[],4,FALSE)))</f>
        <v>Aset Lancar</v>
      </c>
      <c r="V300" s="25" t="str">
        <f>IF(Agregasi[[#This Row],[Akun Terkait]]="","",IF(VLOOKUP(Agregasi[[#This Row],[Akun Terkait]],TabelCOA[],5,FALSE)=0,"",VLOOKUP(Agregasi[[#This Row],[Akun Terkait]],TabelCOA[],5,FALSE)))</f>
        <v>Kas</v>
      </c>
      <c r="W300" s="25" t="str">
        <f>IF(Agregasi[[#This Row],[Akun Terkait]]="","",IF(VLOOKUP(Agregasi[[#This Row],[Akun Terkait]],TabelCOA[],6,FALSE)=0,"",VLOOKUP(Agregasi[[#This Row],[Akun Terkait]],TabelCOA[],6,FALSE)))</f>
        <v>Bank</v>
      </c>
      <c r="X300" s="25" t="str">
        <f>IF(Agregasi[[#This Row],[Akun Terkait]]="","",IF(VLOOKUP(Agregasi[[#This Row],[Akun Terkait]],TabelCOA[],7,FALSE)=0,"",VLOOKUP(Agregasi[[#This Row],[Akun Terkait]],TabelCOA[],7,FALSE)))</f>
        <v>Tabungan</v>
      </c>
      <c r="Y300" s="25" t="str">
        <f>IF(Agregasi[[#This Row],[Akun Terkait]]="","",IF(VLOOKUP(Agregasi[[#This Row],[Akun Terkait]],TabelCOA[],8,FALSE)=0,"",VLOOKUP(Agregasi[[#This Row],[Akun Terkait]],TabelCOA[],8,FALSE)))</f>
        <v>Tabungan Bank-0001</v>
      </c>
      <c r="Z300" s="18">
        <f>IF(Agregasi[[#This Row],[Akun Terkait]]="","",IF(VLOOKUP(Agregasi[[#This Row],[Akun Terkait]],TabelCOA[],10,FALSE)=0,0,VLOOKUP(Agregasi[[#This Row],[Akun Terkait]],TabelCOA[],10,FALSE)))</f>
        <v>0</v>
      </c>
    </row>
    <row r="301" spans="1:26" x14ac:dyDescent="0.4">
      <c r="A301" s="1">
        <v>45022</v>
      </c>
      <c r="B301" t="s">
        <v>224</v>
      </c>
      <c r="C301" t="s">
        <v>365</v>
      </c>
      <c r="D301" t="s">
        <v>7</v>
      </c>
      <c r="E301" t="s">
        <v>247</v>
      </c>
      <c r="F301" s="25" t="s">
        <v>137</v>
      </c>
      <c r="G301" t="s">
        <v>10</v>
      </c>
      <c r="H301" s="2">
        <v>400000</v>
      </c>
      <c r="I301" s="2"/>
      <c r="J301" s="2"/>
      <c r="K301" s="2">
        <v>-400000</v>
      </c>
      <c r="L301" s="2">
        <v>1790000</v>
      </c>
      <c r="M301" s="24">
        <v>2023</v>
      </c>
      <c r="N301" s="24">
        <v>2</v>
      </c>
      <c r="O301" s="24">
        <v>4</v>
      </c>
      <c r="P301" s="24">
        <v>14</v>
      </c>
      <c r="Q301" s="24">
        <v>2</v>
      </c>
      <c r="R301" s="24">
        <v>6</v>
      </c>
      <c r="S301" s="25" t="s">
        <v>203</v>
      </c>
      <c r="T301" s="25" t="str">
        <f>IF(Agregasi[[#This Row],[Akun Terkait]]="","",IF(VLOOKUP(Agregasi[[#This Row],[Akun Terkait]],TabelCOA[],3,FALSE)=0,"",VLOOKUP(Agregasi[[#This Row],[Akun Terkait]],TabelCOA[],3,FALSE)))</f>
        <v>Pengeluaran</v>
      </c>
      <c r="U301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01" s="25" t="str">
        <f>IF(Agregasi[[#This Row],[Akun Terkait]]="","",IF(VLOOKUP(Agregasi[[#This Row],[Akun Terkait]],TabelCOA[],5,FALSE)=0,"",VLOOKUP(Agregasi[[#This Row],[Akun Terkait]],TabelCOA[],5,FALSE)))</f>
        <v>Kebutuhan Pokok</v>
      </c>
      <c r="W301" s="25" t="str">
        <f>IF(Agregasi[[#This Row],[Akun Terkait]]="","",IF(VLOOKUP(Agregasi[[#This Row],[Akun Terkait]],TabelCOA[],6,FALSE)=0,"",VLOOKUP(Agregasi[[#This Row],[Akun Terkait]],TabelCOA[],6,FALSE)))</f>
        <v>Belanja Dapur dan Rumah Tangga</v>
      </c>
      <c r="X301" s="25" t="str">
        <f>IF(Agregasi[[#This Row],[Akun Terkait]]="","",IF(VLOOKUP(Agregasi[[#This Row],[Akun Terkait]],TabelCOA[],7,FALSE)=0,"",VLOOKUP(Agregasi[[#This Row],[Akun Terkait]],TabelCOA[],7,FALSE)))</f>
        <v/>
      </c>
      <c r="Y301" s="25" t="str">
        <f>IF(Agregasi[[#This Row],[Akun Terkait]]="","",IF(VLOOKUP(Agregasi[[#This Row],[Akun Terkait]],TabelCOA[],8,FALSE)=0,"",VLOOKUP(Agregasi[[#This Row],[Akun Terkait]],TabelCOA[],8,FALSE)))</f>
        <v/>
      </c>
      <c r="Z301" s="18">
        <f>IF(Agregasi[[#This Row],[Akun Terkait]]="","",IF(VLOOKUP(Agregasi[[#This Row],[Akun Terkait]],TabelCOA[],10,FALSE)=0,0,VLOOKUP(Agregasi[[#This Row],[Akun Terkait]],TabelCOA[],10,FALSE)))</f>
        <v>-500000</v>
      </c>
    </row>
    <row r="302" spans="1:26" x14ac:dyDescent="0.4">
      <c r="A302" s="1">
        <v>45022</v>
      </c>
      <c r="B302" t="s">
        <v>223</v>
      </c>
      <c r="C302" t="s">
        <v>292</v>
      </c>
      <c r="D302" t="s">
        <v>264</v>
      </c>
      <c r="E302" t="s">
        <v>7</v>
      </c>
      <c r="F302" s="25" t="s">
        <v>26</v>
      </c>
      <c r="G302" t="s">
        <v>9</v>
      </c>
      <c r="H302" s="2">
        <v>130000</v>
      </c>
      <c r="I302" s="2"/>
      <c r="J302" s="2"/>
      <c r="K302" s="2">
        <v>130000</v>
      </c>
      <c r="L302" s="2">
        <v>7904321</v>
      </c>
      <c r="M302" s="24">
        <v>2023</v>
      </c>
      <c r="N302" s="24">
        <v>2</v>
      </c>
      <c r="O302" s="24">
        <v>4</v>
      </c>
      <c r="P302" s="24">
        <v>14</v>
      </c>
      <c r="Q302" s="24">
        <v>2</v>
      </c>
      <c r="R302" s="24">
        <v>6</v>
      </c>
      <c r="S302" s="25" t="s">
        <v>203</v>
      </c>
      <c r="T302" s="25" t="str">
        <f>IF(Agregasi[[#This Row],[Akun Terkait]]="","",IF(VLOOKUP(Agregasi[[#This Row],[Akun Terkait]],TabelCOA[],3,FALSE)=0,"",VLOOKUP(Agregasi[[#This Row],[Akun Terkait]],TabelCOA[],3,FALSE)))</f>
        <v>Pendapatan</v>
      </c>
      <c r="U302" s="25" t="str">
        <f>IF(Agregasi[[#This Row],[Akun Terkait]]="","",IF(VLOOKUP(Agregasi[[#This Row],[Akun Terkait]],TabelCOA[],4,FALSE)=0,"",VLOOKUP(Agregasi[[#This Row],[Akun Terkait]],TabelCOA[],4,FALSE)))</f>
        <v>Pendapatan Tetap</v>
      </c>
      <c r="V302" s="25" t="str">
        <f>IF(Agregasi[[#This Row],[Akun Terkait]]="","",IF(VLOOKUP(Agregasi[[#This Row],[Akun Terkait]],TabelCOA[],5,FALSE)=0,"",VLOOKUP(Agregasi[[#This Row],[Akun Terkait]],TabelCOA[],5,FALSE)))</f>
        <v>Gaji</v>
      </c>
      <c r="W302" s="25" t="str">
        <f>IF(Agregasi[[#This Row],[Akun Terkait]]="","",IF(VLOOKUP(Agregasi[[#This Row],[Akun Terkait]],TabelCOA[],6,FALSE)=0,"",VLOOKUP(Agregasi[[#This Row],[Akun Terkait]],TabelCOA[],6,FALSE)))</f>
        <v>Pendapatan Tetap Lainnya</v>
      </c>
      <c r="X302" s="25" t="str">
        <f>IF(Agregasi[[#This Row],[Akun Terkait]]="","",IF(VLOOKUP(Agregasi[[#This Row],[Akun Terkait]],TabelCOA[],7,FALSE)=0,"",VLOOKUP(Agregasi[[#This Row],[Akun Terkait]],TabelCOA[],7,FALSE)))</f>
        <v/>
      </c>
      <c r="Y302" s="25" t="str">
        <f>IF(Agregasi[[#This Row],[Akun Terkait]]="","",IF(VLOOKUP(Agregasi[[#This Row],[Akun Terkait]],TabelCOA[],8,FALSE)=0,"",VLOOKUP(Agregasi[[#This Row],[Akun Terkait]],TabelCOA[],8,FALSE)))</f>
        <v/>
      </c>
      <c r="Z302" s="18">
        <f>IF(Agregasi[[#This Row],[Akun Terkait]]="","",IF(VLOOKUP(Agregasi[[#This Row],[Akun Terkait]],TabelCOA[],10,FALSE)=0,0,VLOOKUP(Agregasi[[#This Row],[Akun Terkait]],TabelCOA[],10,FALSE)))</f>
        <v>0</v>
      </c>
    </row>
    <row r="303" spans="1:26" x14ac:dyDescent="0.4">
      <c r="A303" s="1">
        <v>45022</v>
      </c>
      <c r="B303" t="s">
        <v>223</v>
      </c>
      <c r="C303" t="s">
        <v>22</v>
      </c>
      <c r="D303" t="s">
        <v>264</v>
      </c>
      <c r="E303" t="s">
        <v>7</v>
      </c>
      <c r="F303" s="25" t="s">
        <v>22</v>
      </c>
      <c r="G303" t="s">
        <v>9</v>
      </c>
      <c r="H303" s="2">
        <v>5000000</v>
      </c>
      <c r="I303" s="2"/>
      <c r="J303" s="2"/>
      <c r="K303" s="2">
        <v>5000000</v>
      </c>
      <c r="L303" s="2">
        <v>7774321</v>
      </c>
      <c r="M303" s="24">
        <v>2023</v>
      </c>
      <c r="N303" s="24">
        <v>2</v>
      </c>
      <c r="O303" s="24">
        <v>4</v>
      </c>
      <c r="P303" s="24">
        <v>14</v>
      </c>
      <c r="Q303" s="24">
        <v>2</v>
      </c>
      <c r="R303" s="24">
        <v>6</v>
      </c>
      <c r="S303" s="25" t="s">
        <v>203</v>
      </c>
      <c r="T303" s="25" t="str">
        <f>IF(Agregasi[[#This Row],[Akun Terkait]]="","",IF(VLOOKUP(Agregasi[[#This Row],[Akun Terkait]],TabelCOA[],3,FALSE)=0,"",VLOOKUP(Agregasi[[#This Row],[Akun Terkait]],TabelCOA[],3,FALSE)))</f>
        <v>Pendapatan</v>
      </c>
      <c r="U303" s="25" t="str">
        <f>IF(Agregasi[[#This Row],[Akun Terkait]]="","",IF(VLOOKUP(Agregasi[[#This Row],[Akun Terkait]],TabelCOA[],4,FALSE)=0,"",VLOOKUP(Agregasi[[#This Row],[Akun Terkait]],TabelCOA[],4,FALSE)))</f>
        <v>Pendapatan Tetap</v>
      </c>
      <c r="V303" s="25" t="str">
        <f>IF(Agregasi[[#This Row],[Akun Terkait]]="","",IF(VLOOKUP(Agregasi[[#This Row],[Akun Terkait]],TabelCOA[],5,FALSE)=0,"",VLOOKUP(Agregasi[[#This Row],[Akun Terkait]],TabelCOA[],5,FALSE)))</f>
        <v>Gaji</v>
      </c>
      <c r="W303" s="25" t="str">
        <f>IF(Agregasi[[#This Row],[Akun Terkait]]="","",IF(VLOOKUP(Agregasi[[#This Row],[Akun Terkait]],TabelCOA[],6,FALSE)=0,"",VLOOKUP(Agregasi[[#This Row],[Akun Terkait]],TabelCOA[],6,FALSE)))</f>
        <v>Tunjangan</v>
      </c>
      <c r="X303" s="25" t="str">
        <f>IF(Agregasi[[#This Row],[Akun Terkait]]="","",IF(VLOOKUP(Agregasi[[#This Row],[Akun Terkait]],TabelCOA[],7,FALSE)=0,"",VLOOKUP(Agregasi[[#This Row],[Akun Terkait]],TabelCOA[],7,FALSE)))</f>
        <v>THR</v>
      </c>
      <c r="Y303" s="25" t="str">
        <f>IF(Agregasi[[#This Row],[Akun Terkait]]="","",IF(VLOOKUP(Agregasi[[#This Row],[Akun Terkait]],TabelCOA[],8,FALSE)=0,"",VLOOKUP(Agregasi[[#This Row],[Akun Terkait]],TabelCOA[],8,FALSE)))</f>
        <v/>
      </c>
      <c r="Z303" s="18">
        <f>IF(Agregasi[[#This Row],[Akun Terkait]]="","",IF(VLOOKUP(Agregasi[[#This Row],[Akun Terkait]],TabelCOA[],10,FALSE)=0,0,VLOOKUP(Agregasi[[#This Row],[Akun Terkait]],TabelCOA[],10,FALSE)))</f>
        <v>0</v>
      </c>
    </row>
    <row r="304" spans="1:26" x14ac:dyDescent="0.4">
      <c r="A304" s="1">
        <v>45022</v>
      </c>
      <c r="B304" t="s">
        <v>223</v>
      </c>
      <c r="C304" t="s">
        <v>272</v>
      </c>
      <c r="D304" t="s">
        <v>7</v>
      </c>
      <c r="E304" t="s">
        <v>367</v>
      </c>
      <c r="F304" s="25" t="s">
        <v>65</v>
      </c>
      <c r="G304" t="s">
        <v>10</v>
      </c>
      <c r="H304" s="2">
        <v>10000</v>
      </c>
      <c r="I304" s="2"/>
      <c r="J304" s="2"/>
      <c r="K304" s="2">
        <v>-10000</v>
      </c>
      <c r="L304" s="2">
        <v>3124321</v>
      </c>
      <c r="M304" s="24">
        <v>2023</v>
      </c>
      <c r="N304" s="24">
        <v>2</v>
      </c>
      <c r="O304" s="24">
        <v>4</v>
      </c>
      <c r="P304" s="24">
        <v>14</v>
      </c>
      <c r="Q304" s="24">
        <v>2</v>
      </c>
      <c r="R304" s="24">
        <v>6</v>
      </c>
      <c r="S304" s="25" t="s">
        <v>203</v>
      </c>
      <c r="T304" s="25" t="str">
        <f>IF(Agregasi[[#This Row],[Akun Terkait]]="","",IF(VLOOKUP(Agregasi[[#This Row],[Akun Terkait]],TabelCOA[],3,FALSE)=0,"",VLOOKUP(Agregasi[[#This Row],[Akun Terkait]],TabelCOA[],3,FALSE)))</f>
        <v>Pengeluaran</v>
      </c>
      <c r="U304" s="25" t="str">
        <f>IF(Agregasi[[#This Row],[Akun Terkait]]="","",IF(VLOOKUP(Agregasi[[#This Row],[Akun Terkait]],TabelCOA[],4,FALSE)=0,"",VLOOKUP(Agregasi[[#This Row],[Akun Terkait]],TabelCOA[],4,FALSE)))</f>
        <v>Bank dan Finansial</v>
      </c>
      <c r="V304" s="25" t="str">
        <f>IF(Agregasi[[#This Row],[Akun Terkait]]="","",IF(VLOOKUP(Agregasi[[#This Row],[Akun Terkait]],TabelCOA[],5,FALSE)=0,"",VLOOKUP(Agregasi[[#This Row],[Akun Terkait]],TabelCOA[],5,FALSE)))</f>
        <v>Biaya Bank</v>
      </c>
      <c r="W304" s="25" t="str">
        <f>IF(Agregasi[[#This Row],[Akun Terkait]]="","",IF(VLOOKUP(Agregasi[[#This Row],[Akun Terkait]],TabelCOA[],6,FALSE)=0,"",VLOOKUP(Agregasi[[#This Row],[Akun Terkait]],TabelCOA[],6,FALSE)))</f>
        <v/>
      </c>
      <c r="X304" s="25" t="str">
        <f>IF(Agregasi[[#This Row],[Akun Terkait]]="","",IF(VLOOKUP(Agregasi[[#This Row],[Akun Terkait]],TabelCOA[],7,FALSE)=0,"",VLOOKUP(Agregasi[[#This Row],[Akun Terkait]],TabelCOA[],7,FALSE)))</f>
        <v/>
      </c>
      <c r="Y304" s="25" t="str">
        <f>IF(Agregasi[[#This Row],[Akun Terkait]]="","",IF(VLOOKUP(Agregasi[[#This Row],[Akun Terkait]],TabelCOA[],8,FALSE)=0,"",VLOOKUP(Agregasi[[#This Row],[Akun Terkait]],TabelCOA[],8,FALSE)))</f>
        <v/>
      </c>
      <c r="Z304" s="18">
        <f>IF(Agregasi[[#This Row],[Akun Terkait]]="","",IF(VLOOKUP(Agregasi[[#This Row],[Akun Terkait]],TabelCOA[],10,FALSE)=0,0,VLOOKUP(Agregasi[[#This Row],[Akun Terkait]],TabelCOA[],10,FALSE)))</f>
        <v>-30000</v>
      </c>
    </row>
    <row r="305" spans="1:26" x14ac:dyDescent="0.4">
      <c r="A305" s="1">
        <v>45023</v>
      </c>
      <c r="B305" t="s">
        <v>223</v>
      </c>
      <c r="C305" t="s">
        <v>245</v>
      </c>
      <c r="D305" t="s">
        <v>7</v>
      </c>
      <c r="E305" t="s">
        <v>246</v>
      </c>
      <c r="F305" s="25" t="s">
        <v>72</v>
      </c>
      <c r="G305" t="s">
        <v>10</v>
      </c>
      <c r="H305" s="2">
        <v>30000</v>
      </c>
      <c r="I305" s="2"/>
      <c r="J305" s="2"/>
      <c r="K305" s="2">
        <v>-30000</v>
      </c>
      <c r="L305" s="2">
        <v>6359321</v>
      </c>
      <c r="M305" s="24">
        <v>2023</v>
      </c>
      <c r="N305" s="24">
        <v>2</v>
      </c>
      <c r="O305" s="24">
        <v>4</v>
      </c>
      <c r="P305" s="24">
        <v>14</v>
      </c>
      <c r="Q305" s="24">
        <v>2</v>
      </c>
      <c r="R305" s="24">
        <v>7</v>
      </c>
      <c r="S305" s="25" t="s">
        <v>203</v>
      </c>
      <c r="T305" s="25" t="str">
        <f>IF(Agregasi[[#This Row],[Akun Terkait]]="","",IF(VLOOKUP(Agregasi[[#This Row],[Akun Terkait]],TabelCOA[],3,FALSE)=0,"",VLOOKUP(Agregasi[[#This Row],[Akun Terkait]],TabelCOA[],3,FALSE)))</f>
        <v>Pengeluaran</v>
      </c>
      <c r="U305" s="25" t="str">
        <f>IF(Agregasi[[#This Row],[Akun Terkait]]="","",IF(VLOOKUP(Agregasi[[#This Row],[Akun Terkait]],TabelCOA[],4,FALSE)=0,"",VLOOKUP(Agregasi[[#This Row],[Akun Terkait]],TabelCOA[],4,FALSE)))</f>
        <v>Kebutuhan Pribadi</v>
      </c>
      <c r="V305" s="25" t="str">
        <f>IF(Agregasi[[#This Row],[Akun Terkait]]="","",IF(VLOOKUP(Agregasi[[#This Row],[Akun Terkait]],TabelCOA[],5,FALSE)=0,"",VLOOKUP(Agregasi[[#This Row],[Akun Terkait]],TabelCOA[],5,FALSE)))</f>
        <v>Beli Jajanan</v>
      </c>
      <c r="W305" s="25" t="str">
        <f>IF(Agregasi[[#This Row],[Akun Terkait]]="","",IF(VLOOKUP(Agregasi[[#This Row],[Akun Terkait]],TabelCOA[],6,FALSE)=0,"",VLOOKUP(Agregasi[[#This Row],[Akun Terkait]],TabelCOA[],6,FALSE)))</f>
        <v/>
      </c>
      <c r="X305" s="25" t="str">
        <f>IF(Agregasi[[#This Row],[Akun Terkait]]="","",IF(VLOOKUP(Agregasi[[#This Row],[Akun Terkait]],TabelCOA[],7,FALSE)=0,"",VLOOKUP(Agregasi[[#This Row],[Akun Terkait]],TabelCOA[],7,FALSE)))</f>
        <v/>
      </c>
      <c r="Y305" s="25" t="str">
        <f>IF(Agregasi[[#This Row],[Akun Terkait]]="","",IF(VLOOKUP(Agregasi[[#This Row],[Akun Terkait]],TabelCOA[],8,FALSE)=0,"",VLOOKUP(Agregasi[[#This Row],[Akun Terkait]],TabelCOA[],8,FALSE)))</f>
        <v/>
      </c>
      <c r="Z305" s="18">
        <f>IF(Agregasi[[#This Row],[Akun Terkait]]="","",IF(VLOOKUP(Agregasi[[#This Row],[Akun Terkait]],TabelCOA[],10,FALSE)=0,0,VLOOKUP(Agregasi[[#This Row],[Akun Terkait]],TabelCOA[],10,FALSE)))</f>
        <v>0</v>
      </c>
    </row>
    <row r="306" spans="1:26" x14ac:dyDescent="0.4">
      <c r="A306" s="1">
        <v>45023</v>
      </c>
      <c r="B306" t="s">
        <v>225</v>
      </c>
      <c r="C306" t="s">
        <v>372</v>
      </c>
      <c r="D306" t="s">
        <v>7</v>
      </c>
      <c r="E306" t="s">
        <v>373</v>
      </c>
      <c r="F306" s="25" t="s">
        <v>235</v>
      </c>
      <c r="G306" t="s">
        <v>10</v>
      </c>
      <c r="H306" s="2">
        <v>55000</v>
      </c>
      <c r="I306" s="2"/>
      <c r="J306" s="2"/>
      <c r="K306" s="2">
        <v>-55000</v>
      </c>
      <c r="L306" s="2">
        <v>3575000</v>
      </c>
      <c r="M306" s="24">
        <v>2023</v>
      </c>
      <c r="N306" s="24">
        <v>2</v>
      </c>
      <c r="O306" s="24">
        <v>4</v>
      </c>
      <c r="P306" s="24">
        <v>14</v>
      </c>
      <c r="Q306" s="24">
        <v>2</v>
      </c>
      <c r="R306" s="24">
        <v>7</v>
      </c>
      <c r="S306" s="25" t="s">
        <v>203</v>
      </c>
      <c r="T306" s="25" t="str">
        <f>IF(Agregasi[[#This Row],[Akun Terkait]]="","",IF(VLOOKUP(Agregasi[[#This Row],[Akun Terkait]],TabelCOA[],3,FALSE)=0,"",VLOOKUP(Agregasi[[#This Row],[Akun Terkait]],TabelCOA[],3,FALSE)))</f>
        <v>Liabilitas</v>
      </c>
      <c r="U306" s="25" t="str">
        <f>IF(Agregasi[[#This Row],[Akun Terkait]]="","",IF(VLOOKUP(Agregasi[[#This Row],[Akun Terkait]],TabelCOA[],4,FALSE)=0,"",VLOOKUP(Agregasi[[#This Row],[Akun Terkait]],TabelCOA[],4,FALSE)))</f>
        <v>Liabilitas Lancar</v>
      </c>
      <c r="V306" s="25" t="str">
        <f>IF(Agregasi[[#This Row],[Akun Terkait]]="","",IF(VLOOKUP(Agregasi[[#This Row],[Akun Terkait]],TabelCOA[],5,FALSE)=0,"",VLOOKUP(Agregasi[[#This Row],[Akun Terkait]],TabelCOA[],5,FALSE)))</f>
        <v>Utang</v>
      </c>
      <c r="W306" s="25" t="str">
        <f>IF(Agregasi[[#This Row],[Akun Terkait]]="","",IF(VLOOKUP(Agregasi[[#This Row],[Akun Terkait]],TabelCOA[],6,FALSE)=0,"",VLOOKUP(Agregasi[[#This Row],[Akun Terkait]],TabelCOA[],6,FALSE)))</f>
        <v>Utang Kartu Kredit</v>
      </c>
      <c r="X306" s="25" t="str">
        <f>IF(Agregasi[[#This Row],[Akun Terkait]]="","",IF(VLOOKUP(Agregasi[[#This Row],[Akun Terkait]],TabelCOA[],7,FALSE)=0,"",VLOOKUP(Agregasi[[#This Row],[Akun Terkait]],TabelCOA[],7,FALSE)))</f>
        <v>Utang KK Bank-0003</v>
      </c>
      <c r="Y306" s="25" t="str">
        <f>IF(Agregasi[[#This Row],[Akun Terkait]]="","",IF(VLOOKUP(Agregasi[[#This Row],[Akun Terkait]],TabelCOA[],8,FALSE)=0,"",VLOOKUP(Agregasi[[#This Row],[Akun Terkait]],TabelCOA[],8,FALSE)))</f>
        <v/>
      </c>
      <c r="Z306" s="18">
        <f>IF(Agregasi[[#This Row],[Akun Terkait]]="","",IF(VLOOKUP(Agregasi[[#This Row],[Akun Terkait]],TabelCOA[],10,FALSE)=0,0,VLOOKUP(Agregasi[[#This Row],[Akun Terkait]],TabelCOA[],10,FALSE)))</f>
        <v>0</v>
      </c>
    </row>
    <row r="307" spans="1:26" x14ac:dyDescent="0.4">
      <c r="A307" s="1">
        <v>45023</v>
      </c>
      <c r="B307" t="s">
        <v>236</v>
      </c>
      <c r="C307" t="s">
        <v>375</v>
      </c>
      <c r="D307" t="s">
        <v>7</v>
      </c>
      <c r="E307" t="s">
        <v>374</v>
      </c>
      <c r="F307" s="25" t="s">
        <v>226</v>
      </c>
      <c r="G307" t="s">
        <v>9</v>
      </c>
      <c r="H307" s="2">
        <v>255000</v>
      </c>
      <c r="I307" s="2"/>
      <c r="J307" s="2"/>
      <c r="K307" s="2">
        <v>255000</v>
      </c>
      <c r="L307" s="2">
        <v>0</v>
      </c>
      <c r="M307" s="24">
        <v>2023</v>
      </c>
      <c r="N307" s="24">
        <v>2</v>
      </c>
      <c r="O307" s="24">
        <v>4</v>
      </c>
      <c r="P307" s="24">
        <v>14</v>
      </c>
      <c r="Q307" s="24">
        <v>2</v>
      </c>
      <c r="R307" s="24">
        <v>7</v>
      </c>
      <c r="S307" s="25" t="s">
        <v>203</v>
      </c>
      <c r="T307" s="25" t="str">
        <f>IF(Agregasi[[#This Row],[Akun Terkait]]="","",IF(VLOOKUP(Agregasi[[#This Row],[Akun Terkait]],TabelCOA[],3,FALSE)=0,"",VLOOKUP(Agregasi[[#This Row],[Akun Terkait]],TabelCOA[],3,FALSE)))</f>
        <v>Aset</v>
      </c>
      <c r="U307" s="25" t="str">
        <f>IF(Agregasi[[#This Row],[Akun Terkait]]="","",IF(VLOOKUP(Agregasi[[#This Row],[Akun Terkait]],TabelCOA[],4,FALSE)=0,"",VLOOKUP(Agregasi[[#This Row],[Akun Terkait]],TabelCOA[],4,FALSE)))</f>
        <v>Aset Lancar</v>
      </c>
      <c r="V307" s="25" t="str">
        <f>IF(Agregasi[[#This Row],[Akun Terkait]]="","",IF(VLOOKUP(Agregasi[[#This Row],[Akun Terkait]],TabelCOA[],5,FALSE)=0,"",VLOOKUP(Agregasi[[#This Row],[Akun Terkait]],TabelCOA[],5,FALSE)))</f>
        <v>Kas</v>
      </c>
      <c r="W307" s="25" t="str">
        <f>IF(Agregasi[[#This Row],[Akun Terkait]]="","",IF(VLOOKUP(Agregasi[[#This Row],[Akun Terkait]],TabelCOA[],6,FALSE)=0,"",VLOOKUP(Agregasi[[#This Row],[Akun Terkait]],TabelCOA[],6,FALSE)))</f>
        <v>Bank</v>
      </c>
      <c r="X307" s="25" t="str">
        <f>IF(Agregasi[[#This Row],[Akun Terkait]]="","",IF(VLOOKUP(Agregasi[[#This Row],[Akun Terkait]],TabelCOA[],7,FALSE)=0,"",VLOOKUP(Agregasi[[#This Row],[Akun Terkait]],TabelCOA[],7,FALSE)))</f>
        <v>Tabungan</v>
      </c>
      <c r="Y307" s="25" t="str">
        <f>IF(Agregasi[[#This Row],[Akun Terkait]]="","",IF(VLOOKUP(Agregasi[[#This Row],[Akun Terkait]],TabelCOA[],8,FALSE)=0,"",VLOOKUP(Agregasi[[#This Row],[Akun Terkait]],TabelCOA[],8,FALSE)))</f>
        <v>Tabungan Bank-0004</v>
      </c>
      <c r="Z307" s="18">
        <f>IF(Agregasi[[#This Row],[Akun Terkait]]="","",IF(VLOOKUP(Agregasi[[#This Row],[Akun Terkait]],TabelCOA[],10,FALSE)=0,0,VLOOKUP(Agregasi[[#This Row],[Akun Terkait]],TabelCOA[],10,FALSE)))</f>
        <v>0</v>
      </c>
    </row>
    <row r="308" spans="1:26" x14ac:dyDescent="0.4">
      <c r="A308" s="1">
        <v>45023</v>
      </c>
      <c r="B308" t="s">
        <v>237</v>
      </c>
      <c r="C308" t="s">
        <v>377</v>
      </c>
      <c r="D308" t="s">
        <v>7</v>
      </c>
      <c r="E308" t="s">
        <v>378</v>
      </c>
      <c r="F308" s="25" t="s">
        <v>226</v>
      </c>
      <c r="G308" t="s">
        <v>9</v>
      </c>
      <c r="H308" s="2">
        <v>5000</v>
      </c>
      <c r="I308" s="2"/>
      <c r="J308" s="2"/>
      <c r="K308" s="2">
        <v>5000</v>
      </c>
      <c r="L308" s="2">
        <v>0</v>
      </c>
      <c r="M308" s="24">
        <v>2023</v>
      </c>
      <c r="N308" s="24">
        <v>2</v>
      </c>
      <c r="O308" s="24">
        <v>4</v>
      </c>
      <c r="P308" s="24">
        <v>14</v>
      </c>
      <c r="Q308" s="24">
        <v>2</v>
      </c>
      <c r="R308" s="24">
        <v>7</v>
      </c>
      <c r="S308" s="25" t="s">
        <v>203</v>
      </c>
      <c r="T308" s="25" t="str">
        <f>IF(Agregasi[[#This Row],[Akun Terkait]]="","",IF(VLOOKUP(Agregasi[[#This Row],[Akun Terkait]],TabelCOA[],3,FALSE)=0,"",VLOOKUP(Agregasi[[#This Row],[Akun Terkait]],TabelCOA[],3,FALSE)))</f>
        <v>Aset</v>
      </c>
      <c r="U308" s="25" t="str">
        <f>IF(Agregasi[[#This Row],[Akun Terkait]]="","",IF(VLOOKUP(Agregasi[[#This Row],[Akun Terkait]],TabelCOA[],4,FALSE)=0,"",VLOOKUP(Agregasi[[#This Row],[Akun Terkait]],TabelCOA[],4,FALSE)))</f>
        <v>Aset Lancar</v>
      </c>
      <c r="V308" s="25" t="str">
        <f>IF(Agregasi[[#This Row],[Akun Terkait]]="","",IF(VLOOKUP(Agregasi[[#This Row],[Akun Terkait]],TabelCOA[],5,FALSE)=0,"",VLOOKUP(Agregasi[[#This Row],[Akun Terkait]],TabelCOA[],5,FALSE)))</f>
        <v>Kas</v>
      </c>
      <c r="W308" s="25" t="str">
        <f>IF(Agregasi[[#This Row],[Akun Terkait]]="","",IF(VLOOKUP(Agregasi[[#This Row],[Akun Terkait]],TabelCOA[],6,FALSE)=0,"",VLOOKUP(Agregasi[[#This Row],[Akun Terkait]],TabelCOA[],6,FALSE)))</f>
        <v>Bank</v>
      </c>
      <c r="X308" s="25" t="str">
        <f>IF(Agregasi[[#This Row],[Akun Terkait]]="","",IF(VLOOKUP(Agregasi[[#This Row],[Akun Terkait]],TabelCOA[],7,FALSE)=0,"",VLOOKUP(Agregasi[[#This Row],[Akun Terkait]],TabelCOA[],7,FALSE)))</f>
        <v>Tabungan</v>
      </c>
      <c r="Y308" s="25" t="str">
        <f>IF(Agregasi[[#This Row],[Akun Terkait]]="","",IF(VLOOKUP(Agregasi[[#This Row],[Akun Terkait]],TabelCOA[],8,FALSE)=0,"",VLOOKUP(Agregasi[[#This Row],[Akun Terkait]],TabelCOA[],8,FALSE)))</f>
        <v>Tabungan Bank-0004</v>
      </c>
      <c r="Z308" s="18">
        <f>IF(Agregasi[[#This Row],[Akun Terkait]]="","",IF(VLOOKUP(Agregasi[[#This Row],[Akun Terkait]],TabelCOA[],10,FALSE)=0,0,VLOOKUP(Agregasi[[#This Row],[Akun Terkait]],TabelCOA[],10,FALSE)))</f>
        <v>0</v>
      </c>
    </row>
    <row r="309" spans="1:26" x14ac:dyDescent="0.4">
      <c r="A309" s="1">
        <v>45023</v>
      </c>
      <c r="B309" t="s">
        <v>233</v>
      </c>
      <c r="C309" t="s">
        <v>369</v>
      </c>
      <c r="D309" t="s">
        <v>7</v>
      </c>
      <c r="E309" t="s">
        <v>367</v>
      </c>
      <c r="F309" s="25" t="s">
        <v>223</v>
      </c>
      <c r="G309" t="s">
        <v>9</v>
      </c>
      <c r="H309" s="2">
        <v>260000</v>
      </c>
      <c r="I309" s="2"/>
      <c r="J309" s="2"/>
      <c r="K309" s="2">
        <v>260000</v>
      </c>
      <c r="L309" s="2">
        <v>0</v>
      </c>
      <c r="M309" s="24">
        <v>2023</v>
      </c>
      <c r="N309" s="24">
        <v>2</v>
      </c>
      <c r="O309" s="24">
        <v>4</v>
      </c>
      <c r="P309" s="24">
        <v>14</v>
      </c>
      <c r="Q309" s="24">
        <v>2</v>
      </c>
      <c r="R309" s="24">
        <v>7</v>
      </c>
      <c r="S309" s="25" t="s">
        <v>203</v>
      </c>
      <c r="T309" s="25" t="str">
        <f>IF(Agregasi[[#This Row],[Akun Terkait]]="","",IF(VLOOKUP(Agregasi[[#This Row],[Akun Terkait]],TabelCOA[],3,FALSE)=0,"",VLOOKUP(Agregasi[[#This Row],[Akun Terkait]],TabelCOA[],3,FALSE)))</f>
        <v>Aset</v>
      </c>
      <c r="U309" s="25" t="str">
        <f>IF(Agregasi[[#This Row],[Akun Terkait]]="","",IF(VLOOKUP(Agregasi[[#This Row],[Akun Terkait]],TabelCOA[],4,FALSE)=0,"",VLOOKUP(Agregasi[[#This Row],[Akun Terkait]],TabelCOA[],4,FALSE)))</f>
        <v>Aset Lancar</v>
      </c>
      <c r="V309" s="25" t="str">
        <f>IF(Agregasi[[#This Row],[Akun Terkait]]="","",IF(VLOOKUP(Agregasi[[#This Row],[Akun Terkait]],TabelCOA[],5,FALSE)=0,"",VLOOKUP(Agregasi[[#This Row],[Akun Terkait]],TabelCOA[],5,FALSE)))</f>
        <v>Kas</v>
      </c>
      <c r="W309" s="25" t="str">
        <f>IF(Agregasi[[#This Row],[Akun Terkait]]="","",IF(VLOOKUP(Agregasi[[#This Row],[Akun Terkait]],TabelCOA[],6,FALSE)=0,"",VLOOKUP(Agregasi[[#This Row],[Akun Terkait]],TabelCOA[],6,FALSE)))</f>
        <v>Bank</v>
      </c>
      <c r="X309" s="25" t="str">
        <f>IF(Agregasi[[#This Row],[Akun Terkait]]="","",IF(VLOOKUP(Agregasi[[#This Row],[Akun Terkait]],TabelCOA[],7,FALSE)=0,"",VLOOKUP(Agregasi[[#This Row],[Akun Terkait]],TabelCOA[],7,FALSE)))</f>
        <v>Tabungan</v>
      </c>
      <c r="Y309" s="25" t="str">
        <f>IF(Agregasi[[#This Row],[Akun Terkait]]="","",IF(VLOOKUP(Agregasi[[#This Row],[Akun Terkait]],TabelCOA[],8,FALSE)=0,"",VLOOKUP(Agregasi[[#This Row],[Akun Terkait]],TabelCOA[],8,FALSE)))</f>
        <v>Tabungan Bank-0001</v>
      </c>
      <c r="Z309" s="18">
        <f>IF(Agregasi[[#This Row],[Akun Terkait]]="","",IF(VLOOKUP(Agregasi[[#This Row],[Akun Terkait]],TabelCOA[],10,FALSE)=0,0,VLOOKUP(Agregasi[[#This Row],[Akun Terkait]],TabelCOA[],10,FALSE)))</f>
        <v>0</v>
      </c>
    </row>
    <row r="310" spans="1:26" x14ac:dyDescent="0.4">
      <c r="A310" s="1">
        <v>45023</v>
      </c>
      <c r="B310" t="s">
        <v>224</v>
      </c>
      <c r="C310" t="s">
        <v>370</v>
      </c>
      <c r="D310" t="s">
        <v>7</v>
      </c>
      <c r="E310" t="s">
        <v>371</v>
      </c>
      <c r="F310" s="25" t="s">
        <v>234</v>
      </c>
      <c r="G310" t="s">
        <v>10</v>
      </c>
      <c r="H310" s="2">
        <v>25000</v>
      </c>
      <c r="I310" s="2"/>
      <c r="J310" s="2"/>
      <c r="K310" s="2">
        <v>-25000</v>
      </c>
      <c r="L310" s="2">
        <v>2455000</v>
      </c>
      <c r="M310" s="24">
        <v>2023</v>
      </c>
      <c r="N310" s="24">
        <v>2</v>
      </c>
      <c r="O310" s="24">
        <v>4</v>
      </c>
      <c r="P310" s="24">
        <v>14</v>
      </c>
      <c r="Q310" s="24">
        <v>2</v>
      </c>
      <c r="R310" s="24">
        <v>7</v>
      </c>
      <c r="S310" s="25" t="s">
        <v>203</v>
      </c>
      <c r="T310" s="25" t="str">
        <f>IF(Agregasi[[#This Row],[Akun Terkait]]="","",IF(VLOOKUP(Agregasi[[#This Row],[Akun Terkait]],TabelCOA[],3,FALSE)=0,"",VLOOKUP(Agregasi[[#This Row],[Akun Terkait]],TabelCOA[],3,FALSE)))</f>
        <v>Liabilitas</v>
      </c>
      <c r="U310" s="25" t="str">
        <f>IF(Agregasi[[#This Row],[Akun Terkait]]="","",IF(VLOOKUP(Agregasi[[#This Row],[Akun Terkait]],TabelCOA[],4,FALSE)=0,"",VLOOKUP(Agregasi[[#This Row],[Akun Terkait]],TabelCOA[],4,FALSE)))</f>
        <v>Liabilitas Lancar</v>
      </c>
      <c r="V310" s="25" t="str">
        <f>IF(Agregasi[[#This Row],[Akun Terkait]]="","",IF(VLOOKUP(Agregasi[[#This Row],[Akun Terkait]],TabelCOA[],5,FALSE)=0,"",VLOOKUP(Agregasi[[#This Row],[Akun Terkait]],TabelCOA[],5,FALSE)))</f>
        <v>Utang</v>
      </c>
      <c r="W310" s="25" t="str">
        <f>IF(Agregasi[[#This Row],[Akun Terkait]]="","",IF(VLOOKUP(Agregasi[[#This Row],[Akun Terkait]],TabelCOA[],6,FALSE)=0,"",VLOOKUP(Agregasi[[#This Row],[Akun Terkait]],TabelCOA[],6,FALSE)))</f>
        <v>Utang Kartu Kredit</v>
      </c>
      <c r="X310" s="25" t="str">
        <f>IF(Agregasi[[#This Row],[Akun Terkait]]="","",IF(VLOOKUP(Agregasi[[#This Row],[Akun Terkait]],TabelCOA[],7,FALSE)=0,"",VLOOKUP(Agregasi[[#This Row],[Akun Terkait]],TabelCOA[],7,FALSE)))</f>
        <v>Utang KK Bank-0002</v>
      </c>
      <c r="Y310" s="25" t="str">
        <f>IF(Agregasi[[#This Row],[Akun Terkait]]="","",IF(VLOOKUP(Agregasi[[#This Row],[Akun Terkait]],TabelCOA[],8,FALSE)=0,"",VLOOKUP(Agregasi[[#This Row],[Akun Terkait]],TabelCOA[],8,FALSE)))</f>
        <v/>
      </c>
      <c r="Z310" s="18">
        <f>IF(Agregasi[[#This Row],[Akun Terkait]]="","",IF(VLOOKUP(Agregasi[[#This Row],[Akun Terkait]],TabelCOA[],10,FALSE)=0,0,VLOOKUP(Agregasi[[#This Row],[Akun Terkait]],TabelCOA[],10,FALSE)))</f>
        <v>0</v>
      </c>
    </row>
    <row r="311" spans="1:26" x14ac:dyDescent="0.4">
      <c r="A311" s="1">
        <v>45023</v>
      </c>
      <c r="B311" t="s">
        <v>235</v>
      </c>
      <c r="C311" t="s">
        <v>372</v>
      </c>
      <c r="D311" t="s">
        <v>7</v>
      </c>
      <c r="E311" t="s">
        <v>373</v>
      </c>
      <c r="F311" s="25" t="s">
        <v>225</v>
      </c>
      <c r="G311" t="s">
        <v>9</v>
      </c>
      <c r="H311" s="2">
        <v>55000</v>
      </c>
      <c r="I311" s="2"/>
      <c r="J311" s="2"/>
      <c r="K311" s="2">
        <v>55000</v>
      </c>
      <c r="L311" s="2">
        <v>0</v>
      </c>
      <c r="M311" s="24">
        <v>2023</v>
      </c>
      <c r="N311" s="24">
        <v>2</v>
      </c>
      <c r="O311" s="24">
        <v>4</v>
      </c>
      <c r="P311" s="24">
        <v>14</v>
      </c>
      <c r="Q311" s="24">
        <v>2</v>
      </c>
      <c r="R311" s="24">
        <v>7</v>
      </c>
      <c r="S311" s="25" t="s">
        <v>203</v>
      </c>
      <c r="T311" s="25" t="str">
        <f>IF(Agregasi[[#This Row],[Akun Terkait]]="","",IF(VLOOKUP(Agregasi[[#This Row],[Akun Terkait]],TabelCOA[],3,FALSE)=0,"",VLOOKUP(Agregasi[[#This Row],[Akun Terkait]],TabelCOA[],3,FALSE)))</f>
        <v>Aset</v>
      </c>
      <c r="U311" s="25" t="str">
        <f>IF(Agregasi[[#This Row],[Akun Terkait]]="","",IF(VLOOKUP(Agregasi[[#This Row],[Akun Terkait]],TabelCOA[],4,FALSE)=0,"",VLOOKUP(Agregasi[[#This Row],[Akun Terkait]],TabelCOA[],4,FALSE)))</f>
        <v>Aset Lancar</v>
      </c>
      <c r="V311" s="25" t="str">
        <f>IF(Agregasi[[#This Row],[Akun Terkait]]="","",IF(VLOOKUP(Agregasi[[#This Row],[Akun Terkait]],TabelCOA[],5,FALSE)=0,"",VLOOKUP(Agregasi[[#This Row],[Akun Terkait]],TabelCOA[],5,FALSE)))</f>
        <v>Kas</v>
      </c>
      <c r="W311" s="25" t="str">
        <f>IF(Agregasi[[#This Row],[Akun Terkait]]="","",IF(VLOOKUP(Agregasi[[#This Row],[Akun Terkait]],TabelCOA[],6,FALSE)=0,"",VLOOKUP(Agregasi[[#This Row],[Akun Terkait]],TabelCOA[],6,FALSE)))</f>
        <v>Bank</v>
      </c>
      <c r="X311" s="25" t="str">
        <f>IF(Agregasi[[#This Row],[Akun Terkait]]="","",IF(VLOOKUP(Agregasi[[#This Row],[Akun Terkait]],TabelCOA[],7,FALSE)=0,"",VLOOKUP(Agregasi[[#This Row],[Akun Terkait]],TabelCOA[],7,FALSE)))</f>
        <v>Tabungan</v>
      </c>
      <c r="Y311" s="25" t="str">
        <f>IF(Agregasi[[#This Row],[Akun Terkait]]="","",IF(VLOOKUP(Agregasi[[#This Row],[Akun Terkait]],TabelCOA[],8,FALSE)=0,"",VLOOKUP(Agregasi[[#This Row],[Akun Terkait]],TabelCOA[],8,FALSE)))</f>
        <v>Tabungan Bank-0003</v>
      </c>
      <c r="Z311" s="18">
        <f>IF(Agregasi[[#This Row],[Akun Terkait]]="","",IF(VLOOKUP(Agregasi[[#This Row],[Akun Terkait]],TabelCOA[],10,FALSE)=0,0,VLOOKUP(Agregasi[[#This Row],[Akun Terkait]],TabelCOA[],10,FALSE)))</f>
        <v>0</v>
      </c>
    </row>
    <row r="312" spans="1:26" x14ac:dyDescent="0.4">
      <c r="A312" s="1">
        <v>45023</v>
      </c>
      <c r="B312" t="s">
        <v>234</v>
      </c>
      <c r="C312" t="s">
        <v>370</v>
      </c>
      <c r="D312" t="s">
        <v>7</v>
      </c>
      <c r="E312" t="s">
        <v>371</v>
      </c>
      <c r="F312" s="25" t="s">
        <v>224</v>
      </c>
      <c r="G312" t="s">
        <v>9</v>
      </c>
      <c r="H312" s="2">
        <v>25000</v>
      </c>
      <c r="I312" s="2"/>
      <c r="J312" s="2"/>
      <c r="K312" s="2">
        <v>25000</v>
      </c>
      <c r="L312" s="2">
        <v>0</v>
      </c>
      <c r="M312" s="24">
        <v>2023</v>
      </c>
      <c r="N312" s="24">
        <v>2</v>
      </c>
      <c r="O312" s="24">
        <v>4</v>
      </c>
      <c r="P312" s="24">
        <v>14</v>
      </c>
      <c r="Q312" s="24">
        <v>2</v>
      </c>
      <c r="R312" s="24">
        <v>7</v>
      </c>
      <c r="S312" s="25" t="s">
        <v>203</v>
      </c>
      <c r="T312" s="25" t="str">
        <f>IF(Agregasi[[#This Row],[Akun Terkait]]="","",IF(VLOOKUP(Agregasi[[#This Row],[Akun Terkait]],TabelCOA[],3,FALSE)=0,"",VLOOKUP(Agregasi[[#This Row],[Akun Terkait]],TabelCOA[],3,FALSE)))</f>
        <v>Aset</v>
      </c>
      <c r="U312" s="25" t="str">
        <f>IF(Agregasi[[#This Row],[Akun Terkait]]="","",IF(VLOOKUP(Agregasi[[#This Row],[Akun Terkait]],TabelCOA[],4,FALSE)=0,"",VLOOKUP(Agregasi[[#This Row],[Akun Terkait]],TabelCOA[],4,FALSE)))</f>
        <v>Aset Lancar</v>
      </c>
      <c r="V312" s="25" t="str">
        <f>IF(Agregasi[[#This Row],[Akun Terkait]]="","",IF(VLOOKUP(Agregasi[[#This Row],[Akun Terkait]],TabelCOA[],5,FALSE)=0,"",VLOOKUP(Agregasi[[#This Row],[Akun Terkait]],TabelCOA[],5,FALSE)))</f>
        <v>Kas</v>
      </c>
      <c r="W312" s="25" t="str">
        <f>IF(Agregasi[[#This Row],[Akun Terkait]]="","",IF(VLOOKUP(Agregasi[[#This Row],[Akun Terkait]],TabelCOA[],6,FALSE)=0,"",VLOOKUP(Agregasi[[#This Row],[Akun Terkait]],TabelCOA[],6,FALSE)))</f>
        <v>Bank</v>
      </c>
      <c r="X312" s="25" t="str">
        <f>IF(Agregasi[[#This Row],[Akun Terkait]]="","",IF(VLOOKUP(Agregasi[[#This Row],[Akun Terkait]],TabelCOA[],7,FALSE)=0,"",VLOOKUP(Agregasi[[#This Row],[Akun Terkait]],TabelCOA[],7,FALSE)))</f>
        <v>Tabungan</v>
      </c>
      <c r="Y312" s="25" t="str">
        <f>IF(Agregasi[[#This Row],[Akun Terkait]]="","",IF(VLOOKUP(Agregasi[[#This Row],[Akun Terkait]],TabelCOA[],8,FALSE)=0,"",VLOOKUP(Agregasi[[#This Row],[Akun Terkait]],TabelCOA[],8,FALSE)))</f>
        <v>Tabungan Bank-0002</v>
      </c>
      <c r="Z312" s="18">
        <f>IF(Agregasi[[#This Row],[Akun Terkait]]="","",IF(VLOOKUP(Agregasi[[#This Row],[Akun Terkait]],TabelCOA[],10,FALSE)=0,0,VLOOKUP(Agregasi[[#This Row],[Akun Terkait]],TabelCOA[],10,FALSE)))</f>
        <v>0</v>
      </c>
    </row>
    <row r="313" spans="1:26" x14ac:dyDescent="0.4">
      <c r="A313" s="1">
        <v>45023</v>
      </c>
      <c r="B313" t="s">
        <v>226</v>
      </c>
      <c r="C313" t="s">
        <v>375</v>
      </c>
      <c r="D313" t="s">
        <v>7</v>
      </c>
      <c r="E313" t="s">
        <v>374</v>
      </c>
      <c r="F313" s="25" t="s">
        <v>236</v>
      </c>
      <c r="G313" t="s">
        <v>10</v>
      </c>
      <c r="H313" s="2">
        <v>255000</v>
      </c>
      <c r="I313" s="2"/>
      <c r="J313" s="2"/>
      <c r="K313" s="2">
        <v>-255000</v>
      </c>
      <c r="L313" s="2">
        <v>3765000</v>
      </c>
      <c r="M313" s="24">
        <v>2023</v>
      </c>
      <c r="N313" s="24">
        <v>2</v>
      </c>
      <c r="O313" s="24">
        <v>4</v>
      </c>
      <c r="P313" s="24">
        <v>14</v>
      </c>
      <c r="Q313" s="24">
        <v>2</v>
      </c>
      <c r="R313" s="24">
        <v>7</v>
      </c>
      <c r="S313" s="25" t="s">
        <v>203</v>
      </c>
      <c r="T313" s="25" t="str">
        <f>IF(Agregasi[[#This Row],[Akun Terkait]]="","",IF(VLOOKUP(Agregasi[[#This Row],[Akun Terkait]],TabelCOA[],3,FALSE)=0,"",VLOOKUP(Agregasi[[#This Row],[Akun Terkait]],TabelCOA[],3,FALSE)))</f>
        <v>Liabilitas</v>
      </c>
      <c r="U313" s="25" t="str">
        <f>IF(Agregasi[[#This Row],[Akun Terkait]]="","",IF(VLOOKUP(Agregasi[[#This Row],[Akun Terkait]],TabelCOA[],4,FALSE)=0,"",VLOOKUP(Agregasi[[#This Row],[Akun Terkait]],TabelCOA[],4,FALSE)))</f>
        <v>Liabilitas Lancar</v>
      </c>
      <c r="V313" s="25" t="str">
        <f>IF(Agregasi[[#This Row],[Akun Terkait]]="","",IF(VLOOKUP(Agregasi[[#This Row],[Akun Terkait]],TabelCOA[],5,FALSE)=0,"",VLOOKUP(Agregasi[[#This Row],[Akun Terkait]],TabelCOA[],5,FALSE)))</f>
        <v>Utang</v>
      </c>
      <c r="W313" s="25" t="str">
        <f>IF(Agregasi[[#This Row],[Akun Terkait]]="","",IF(VLOOKUP(Agregasi[[#This Row],[Akun Terkait]],TabelCOA[],6,FALSE)=0,"",VLOOKUP(Agregasi[[#This Row],[Akun Terkait]],TabelCOA[],6,FALSE)))</f>
        <v>Utang Kartu Kredit</v>
      </c>
      <c r="X313" s="25" t="str">
        <f>IF(Agregasi[[#This Row],[Akun Terkait]]="","",IF(VLOOKUP(Agregasi[[#This Row],[Akun Terkait]],TabelCOA[],7,FALSE)=0,"",VLOOKUP(Agregasi[[#This Row],[Akun Terkait]],TabelCOA[],7,FALSE)))</f>
        <v>Utang KK Bank-0004</v>
      </c>
      <c r="Y313" s="25" t="str">
        <f>IF(Agregasi[[#This Row],[Akun Terkait]]="","",IF(VLOOKUP(Agregasi[[#This Row],[Akun Terkait]],TabelCOA[],8,FALSE)=0,"",VLOOKUP(Agregasi[[#This Row],[Akun Terkait]],TabelCOA[],8,FALSE)))</f>
        <v/>
      </c>
      <c r="Z313" s="18">
        <f>IF(Agregasi[[#This Row],[Akun Terkait]]="","",IF(VLOOKUP(Agregasi[[#This Row],[Akun Terkait]],TabelCOA[],10,FALSE)=0,0,VLOOKUP(Agregasi[[#This Row],[Akun Terkait]],TabelCOA[],10,FALSE)))</f>
        <v>0</v>
      </c>
    </row>
    <row r="314" spans="1:26" x14ac:dyDescent="0.4">
      <c r="A314" s="1">
        <v>45023</v>
      </c>
      <c r="B314" t="s">
        <v>223</v>
      </c>
      <c r="C314" t="s">
        <v>369</v>
      </c>
      <c r="D314" t="s">
        <v>7</v>
      </c>
      <c r="E314" t="s">
        <v>367</v>
      </c>
      <c r="F314" s="25" t="s">
        <v>233</v>
      </c>
      <c r="G314" t="s">
        <v>10</v>
      </c>
      <c r="H314" s="2">
        <v>260000</v>
      </c>
      <c r="I314" s="2"/>
      <c r="J314" s="2"/>
      <c r="K314" s="2">
        <v>-260000</v>
      </c>
      <c r="L314" s="2">
        <v>6099321</v>
      </c>
      <c r="M314" s="24">
        <v>2023</v>
      </c>
      <c r="N314" s="24">
        <v>2</v>
      </c>
      <c r="O314" s="24">
        <v>4</v>
      </c>
      <c r="P314" s="24">
        <v>14</v>
      </c>
      <c r="Q314" s="24">
        <v>2</v>
      </c>
      <c r="R314" s="24">
        <v>7</v>
      </c>
      <c r="S314" s="25" t="s">
        <v>203</v>
      </c>
      <c r="T314" s="25" t="str">
        <f>IF(Agregasi[[#This Row],[Akun Terkait]]="","",IF(VLOOKUP(Agregasi[[#This Row],[Akun Terkait]],TabelCOA[],3,FALSE)=0,"",VLOOKUP(Agregasi[[#This Row],[Akun Terkait]],TabelCOA[],3,FALSE)))</f>
        <v>Liabilitas</v>
      </c>
      <c r="U314" s="25" t="str">
        <f>IF(Agregasi[[#This Row],[Akun Terkait]]="","",IF(VLOOKUP(Agregasi[[#This Row],[Akun Terkait]],TabelCOA[],4,FALSE)=0,"",VLOOKUP(Agregasi[[#This Row],[Akun Terkait]],TabelCOA[],4,FALSE)))</f>
        <v>Liabilitas Lancar</v>
      </c>
      <c r="V314" s="25" t="str">
        <f>IF(Agregasi[[#This Row],[Akun Terkait]]="","",IF(VLOOKUP(Agregasi[[#This Row],[Akun Terkait]],TabelCOA[],5,FALSE)=0,"",VLOOKUP(Agregasi[[#This Row],[Akun Terkait]],TabelCOA[],5,FALSE)))</f>
        <v>Utang</v>
      </c>
      <c r="W314" s="25" t="str">
        <f>IF(Agregasi[[#This Row],[Akun Terkait]]="","",IF(VLOOKUP(Agregasi[[#This Row],[Akun Terkait]],TabelCOA[],6,FALSE)=0,"",VLOOKUP(Agregasi[[#This Row],[Akun Terkait]],TabelCOA[],6,FALSE)))</f>
        <v>Utang Kartu Kredit</v>
      </c>
      <c r="X314" s="25" t="str">
        <f>IF(Agregasi[[#This Row],[Akun Terkait]]="","",IF(VLOOKUP(Agregasi[[#This Row],[Akun Terkait]],TabelCOA[],7,FALSE)=0,"",VLOOKUP(Agregasi[[#This Row],[Akun Terkait]],TabelCOA[],7,FALSE)))</f>
        <v>Utang KK Bank-0001</v>
      </c>
      <c r="Y314" s="25" t="str">
        <f>IF(Agregasi[[#This Row],[Akun Terkait]]="","",IF(VLOOKUP(Agregasi[[#This Row],[Akun Terkait]],TabelCOA[],8,FALSE)=0,"",VLOOKUP(Agregasi[[#This Row],[Akun Terkait]],TabelCOA[],8,FALSE)))</f>
        <v/>
      </c>
      <c r="Z314" s="18">
        <f>IF(Agregasi[[#This Row],[Akun Terkait]]="","",IF(VLOOKUP(Agregasi[[#This Row],[Akun Terkait]],TabelCOA[],10,FALSE)=0,0,VLOOKUP(Agregasi[[#This Row],[Akun Terkait]],TabelCOA[],10,FALSE)))</f>
        <v>0</v>
      </c>
    </row>
    <row r="315" spans="1:26" x14ac:dyDescent="0.4">
      <c r="A315" s="1">
        <v>45023</v>
      </c>
      <c r="B315" t="s">
        <v>227</v>
      </c>
      <c r="C315" t="s">
        <v>377</v>
      </c>
      <c r="D315" t="s">
        <v>7</v>
      </c>
      <c r="E315" t="s">
        <v>378</v>
      </c>
      <c r="F315" s="25" t="s">
        <v>227</v>
      </c>
      <c r="G315" t="s">
        <v>10</v>
      </c>
      <c r="H315" s="2">
        <v>5000</v>
      </c>
      <c r="I315" s="2"/>
      <c r="J315" s="2"/>
      <c r="K315" s="2">
        <v>-5000</v>
      </c>
      <c r="L315" s="2">
        <v>4535000</v>
      </c>
      <c r="M315" s="24">
        <v>2023</v>
      </c>
      <c r="N315" s="24">
        <v>2</v>
      </c>
      <c r="O315" s="24">
        <v>4</v>
      </c>
      <c r="P315" s="24">
        <v>14</v>
      </c>
      <c r="Q315" s="24">
        <v>2</v>
      </c>
      <c r="R315" s="24">
        <v>7</v>
      </c>
      <c r="S315" s="25" t="s">
        <v>203</v>
      </c>
      <c r="T315" s="25" t="str">
        <f>IF(Agregasi[[#This Row],[Akun Terkait]]="","",IF(VLOOKUP(Agregasi[[#This Row],[Akun Terkait]],TabelCOA[],3,FALSE)=0,"",VLOOKUP(Agregasi[[#This Row],[Akun Terkait]],TabelCOA[],3,FALSE)))</f>
        <v>Aset</v>
      </c>
      <c r="U315" s="25" t="str">
        <f>IF(Agregasi[[#This Row],[Akun Terkait]]="","",IF(VLOOKUP(Agregasi[[#This Row],[Akun Terkait]],TabelCOA[],4,FALSE)=0,"",VLOOKUP(Agregasi[[#This Row],[Akun Terkait]],TabelCOA[],4,FALSE)))</f>
        <v>Aset Lancar</v>
      </c>
      <c r="V315" s="25" t="str">
        <f>IF(Agregasi[[#This Row],[Akun Terkait]]="","",IF(VLOOKUP(Agregasi[[#This Row],[Akun Terkait]],TabelCOA[],5,FALSE)=0,"",VLOOKUP(Agregasi[[#This Row],[Akun Terkait]],TabelCOA[],5,FALSE)))</f>
        <v>Kas</v>
      </c>
      <c r="W315" s="25" t="str">
        <f>IF(Agregasi[[#This Row],[Akun Terkait]]="","",IF(VLOOKUP(Agregasi[[#This Row],[Akun Terkait]],TabelCOA[],6,FALSE)=0,"",VLOOKUP(Agregasi[[#This Row],[Akun Terkait]],TabelCOA[],6,FALSE)))</f>
        <v>Bank</v>
      </c>
      <c r="X315" s="25" t="str">
        <f>IF(Agregasi[[#This Row],[Akun Terkait]]="","",IF(VLOOKUP(Agregasi[[#This Row],[Akun Terkait]],TabelCOA[],7,FALSE)=0,"",VLOOKUP(Agregasi[[#This Row],[Akun Terkait]],TabelCOA[],7,FALSE)))</f>
        <v>Tabungan</v>
      </c>
      <c r="Y315" s="25" t="str">
        <f>IF(Agregasi[[#This Row],[Akun Terkait]]="","",IF(VLOOKUP(Agregasi[[#This Row],[Akun Terkait]],TabelCOA[],8,FALSE)=0,"",VLOOKUP(Agregasi[[#This Row],[Akun Terkait]],TabelCOA[],8,FALSE)))</f>
        <v>Tabungan Bank-0005</v>
      </c>
      <c r="Z315" s="18">
        <f>IF(Agregasi[[#This Row],[Akun Terkait]]="","",IF(VLOOKUP(Agregasi[[#This Row],[Akun Terkait]],TabelCOA[],10,FALSE)=0,0,VLOOKUP(Agregasi[[#This Row],[Akun Terkait]],TabelCOA[],10,FALSE)))</f>
        <v>0</v>
      </c>
    </row>
    <row r="316" spans="1:26" x14ac:dyDescent="0.4">
      <c r="A316" s="1">
        <v>45024</v>
      </c>
      <c r="B316" t="s">
        <v>223</v>
      </c>
      <c r="C316" t="s">
        <v>352</v>
      </c>
      <c r="D316" t="s">
        <v>7</v>
      </c>
      <c r="E316" t="s">
        <v>353</v>
      </c>
      <c r="F316" s="25" t="s">
        <v>215</v>
      </c>
      <c r="G316" t="s">
        <v>10</v>
      </c>
      <c r="H316" s="2">
        <v>100000</v>
      </c>
      <c r="I316" s="2"/>
      <c r="J316" s="2"/>
      <c r="K316" s="2">
        <v>-100000</v>
      </c>
      <c r="L316" s="2">
        <v>5999321</v>
      </c>
      <c r="M316" s="24">
        <v>2023</v>
      </c>
      <c r="N316" s="24">
        <v>2</v>
      </c>
      <c r="O316" s="24">
        <v>4</v>
      </c>
      <c r="P316" s="24">
        <v>14</v>
      </c>
      <c r="Q316" s="24">
        <v>2</v>
      </c>
      <c r="R316" s="24">
        <v>8</v>
      </c>
      <c r="S316" s="25" t="s">
        <v>203</v>
      </c>
      <c r="T316" s="25" t="str">
        <f>IF(Agregasi[[#This Row],[Akun Terkait]]="","",IF(VLOOKUP(Agregasi[[#This Row],[Akun Terkait]],TabelCOA[],3,FALSE)=0,"",VLOOKUP(Agregasi[[#This Row],[Akun Terkait]],TabelCOA[],3,FALSE)))</f>
        <v>Pengeluaran</v>
      </c>
      <c r="U316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16" s="25" t="str">
        <f>IF(Agregasi[[#This Row],[Akun Terkait]]="","",IF(VLOOKUP(Agregasi[[#This Row],[Akun Terkait]],TabelCOA[],5,FALSE)=0,"",VLOOKUP(Agregasi[[#This Row],[Akun Terkait]],TabelCOA[],5,FALSE)))</f>
        <v>Kebutuhan Pokok</v>
      </c>
      <c r="W316" s="25" t="str">
        <f>IF(Agregasi[[#This Row],[Akun Terkait]]="","",IF(VLOOKUP(Agregasi[[#This Row],[Akun Terkait]],TabelCOA[],6,FALSE)=0,"",VLOOKUP(Agregasi[[#This Row],[Akun Terkait]],TabelCOA[],6,FALSE)))</f>
        <v>Fashion</v>
      </c>
      <c r="X316" s="25" t="str">
        <f>IF(Agregasi[[#This Row],[Akun Terkait]]="","",IF(VLOOKUP(Agregasi[[#This Row],[Akun Terkait]],TabelCOA[],7,FALSE)=0,"",VLOOKUP(Agregasi[[#This Row],[Akun Terkait]],TabelCOA[],7,FALSE)))</f>
        <v>Biaya Jahit Pakaian</v>
      </c>
      <c r="Y316" s="25" t="str">
        <f>IF(Agregasi[[#This Row],[Akun Terkait]]="","",IF(VLOOKUP(Agregasi[[#This Row],[Akun Terkait]],TabelCOA[],8,FALSE)=0,"",VLOOKUP(Agregasi[[#This Row],[Akun Terkait]],TabelCOA[],8,FALSE)))</f>
        <v/>
      </c>
      <c r="Z316" s="18">
        <f>IF(Agregasi[[#This Row],[Akun Terkait]]="","",IF(VLOOKUP(Agregasi[[#This Row],[Akun Terkait]],TabelCOA[],10,FALSE)=0,0,VLOOKUP(Agregasi[[#This Row],[Akun Terkait]],TabelCOA[],10,FALSE)))</f>
        <v>0</v>
      </c>
    </row>
    <row r="317" spans="1:26" x14ac:dyDescent="0.4">
      <c r="A317" s="1">
        <v>45024</v>
      </c>
      <c r="B317" t="s">
        <v>226</v>
      </c>
      <c r="C317" t="s">
        <v>262</v>
      </c>
      <c r="D317" t="s">
        <v>263</v>
      </c>
      <c r="E317" t="s">
        <v>238</v>
      </c>
      <c r="F317" s="25" t="s">
        <v>238</v>
      </c>
      <c r="G317" t="s">
        <v>9</v>
      </c>
      <c r="H317" s="2">
        <v>125000</v>
      </c>
      <c r="I317" s="2"/>
      <c r="J317" s="2"/>
      <c r="K317" s="2">
        <v>125000</v>
      </c>
      <c r="L317" s="2">
        <v>3890000</v>
      </c>
      <c r="M317" s="24">
        <v>2023</v>
      </c>
      <c r="N317" s="24">
        <v>2</v>
      </c>
      <c r="O317" s="24">
        <v>4</v>
      </c>
      <c r="P317" s="24">
        <v>14</v>
      </c>
      <c r="Q317" s="24">
        <v>2</v>
      </c>
      <c r="R317" s="24">
        <v>8</v>
      </c>
      <c r="S317" s="25" t="s">
        <v>203</v>
      </c>
      <c r="T317" s="25" t="str">
        <f>IF(Agregasi[[#This Row],[Akun Terkait]]="","",IF(VLOOKUP(Agregasi[[#This Row],[Akun Terkait]],TabelCOA[],3,FALSE)=0,"",VLOOKUP(Agregasi[[#This Row],[Akun Terkait]],TabelCOA[],3,FALSE)))</f>
        <v>Liabilitas</v>
      </c>
      <c r="U317" s="25" t="str">
        <f>IF(Agregasi[[#This Row],[Akun Terkait]]="","",IF(VLOOKUP(Agregasi[[#This Row],[Akun Terkait]],TabelCOA[],4,FALSE)=0,"",VLOOKUP(Agregasi[[#This Row],[Akun Terkait]],TabelCOA[],4,FALSE)))</f>
        <v>Liabilitas Lancar</v>
      </c>
      <c r="V317" s="25" t="str">
        <f>IF(Agregasi[[#This Row],[Akun Terkait]]="","",IF(VLOOKUP(Agregasi[[#This Row],[Akun Terkait]],TabelCOA[],5,FALSE)=0,"",VLOOKUP(Agregasi[[#This Row],[Akun Terkait]],TabelCOA[],5,FALSE)))</f>
        <v>Kas Pihak Lain</v>
      </c>
      <c r="W317" s="25" t="str">
        <f>IF(Agregasi[[#This Row],[Akun Terkait]]="","",IF(VLOOKUP(Agregasi[[#This Row],[Akun Terkait]],TabelCOA[],6,FALSE)=0,"",VLOOKUP(Agregasi[[#This Row],[Akun Terkait]],TabelCOA[],6,FALSE)))</f>
        <v>Kas RT</v>
      </c>
      <c r="X317" s="25" t="str">
        <f>IF(Agregasi[[#This Row],[Akun Terkait]]="","",IF(VLOOKUP(Agregasi[[#This Row],[Akun Terkait]],TabelCOA[],7,FALSE)=0,"",VLOOKUP(Agregasi[[#This Row],[Akun Terkait]],TabelCOA[],7,FALSE)))</f>
        <v/>
      </c>
      <c r="Y317" s="25" t="str">
        <f>IF(Agregasi[[#This Row],[Akun Terkait]]="","",IF(VLOOKUP(Agregasi[[#This Row],[Akun Terkait]],TabelCOA[],8,FALSE)=0,"",VLOOKUP(Agregasi[[#This Row],[Akun Terkait]],TabelCOA[],8,FALSE)))</f>
        <v/>
      </c>
      <c r="Z317" s="18">
        <f>IF(Agregasi[[#This Row],[Akun Terkait]]="","",IF(VLOOKUP(Agregasi[[#This Row],[Akun Terkait]],TabelCOA[],10,FALSE)=0,0,VLOOKUP(Agregasi[[#This Row],[Akun Terkait]],TabelCOA[],10,FALSE)))</f>
        <v>0</v>
      </c>
    </row>
    <row r="318" spans="1:26" x14ac:dyDescent="0.4">
      <c r="A318" s="1">
        <v>45025</v>
      </c>
      <c r="B318" t="s">
        <v>223</v>
      </c>
      <c r="C318" t="s">
        <v>260</v>
      </c>
      <c r="D318" t="s">
        <v>7</v>
      </c>
      <c r="E318" t="s">
        <v>486</v>
      </c>
      <c r="F318" s="25" t="s">
        <v>72</v>
      </c>
      <c r="G318" t="s">
        <v>10</v>
      </c>
      <c r="H318" s="2">
        <v>20000</v>
      </c>
      <c r="I318" s="2"/>
      <c r="J318" s="2"/>
      <c r="K318" s="2">
        <v>-20000</v>
      </c>
      <c r="L318" s="2">
        <v>5979321</v>
      </c>
      <c r="M318" s="24">
        <v>2023</v>
      </c>
      <c r="N318" s="24">
        <v>2</v>
      </c>
      <c r="O318" s="24">
        <v>4</v>
      </c>
      <c r="P318" s="24">
        <v>15</v>
      </c>
      <c r="Q318" s="24">
        <v>3</v>
      </c>
      <c r="R318" s="24">
        <v>9</v>
      </c>
      <c r="S318" s="25" t="s">
        <v>203</v>
      </c>
      <c r="T318" s="25" t="str">
        <f>IF(Agregasi[[#This Row],[Akun Terkait]]="","",IF(VLOOKUP(Agregasi[[#This Row],[Akun Terkait]],TabelCOA[],3,FALSE)=0,"",VLOOKUP(Agregasi[[#This Row],[Akun Terkait]],TabelCOA[],3,FALSE)))</f>
        <v>Pengeluaran</v>
      </c>
      <c r="U318" s="25" t="str">
        <f>IF(Agregasi[[#This Row],[Akun Terkait]]="","",IF(VLOOKUP(Agregasi[[#This Row],[Akun Terkait]],TabelCOA[],4,FALSE)=0,"",VLOOKUP(Agregasi[[#This Row],[Akun Terkait]],TabelCOA[],4,FALSE)))</f>
        <v>Kebutuhan Pribadi</v>
      </c>
      <c r="V318" s="25" t="str">
        <f>IF(Agregasi[[#This Row],[Akun Terkait]]="","",IF(VLOOKUP(Agregasi[[#This Row],[Akun Terkait]],TabelCOA[],5,FALSE)=0,"",VLOOKUP(Agregasi[[#This Row],[Akun Terkait]],TabelCOA[],5,FALSE)))</f>
        <v>Beli Jajanan</v>
      </c>
      <c r="W318" s="25" t="str">
        <f>IF(Agregasi[[#This Row],[Akun Terkait]]="","",IF(VLOOKUP(Agregasi[[#This Row],[Akun Terkait]],TabelCOA[],6,FALSE)=0,"",VLOOKUP(Agregasi[[#This Row],[Akun Terkait]],TabelCOA[],6,FALSE)))</f>
        <v/>
      </c>
      <c r="X318" s="25" t="str">
        <f>IF(Agregasi[[#This Row],[Akun Terkait]]="","",IF(VLOOKUP(Agregasi[[#This Row],[Akun Terkait]],TabelCOA[],7,FALSE)=0,"",VLOOKUP(Agregasi[[#This Row],[Akun Terkait]],TabelCOA[],7,FALSE)))</f>
        <v/>
      </c>
      <c r="Y318" s="25" t="str">
        <f>IF(Agregasi[[#This Row],[Akun Terkait]]="","",IF(VLOOKUP(Agregasi[[#This Row],[Akun Terkait]],TabelCOA[],8,FALSE)=0,"",VLOOKUP(Agregasi[[#This Row],[Akun Terkait]],TabelCOA[],8,FALSE)))</f>
        <v/>
      </c>
      <c r="Z318" s="18">
        <f>IF(Agregasi[[#This Row],[Akun Terkait]]="","",IF(VLOOKUP(Agregasi[[#This Row],[Akun Terkait]],TabelCOA[],10,FALSE)=0,0,VLOOKUP(Agregasi[[#This Row],[Akun Terkait]],TabelCOA[],10,FALSE)))</f>
        <v>0</v>
      </c>
    </row>
    <row r="319" spans="1:26" x14ac:dyDescent="0.4">
      <c r="A319" s="1">
        <v>45035</v>
      </c>
      <c r="B319" t="s">
        <v>236</v>
      </c>
      <c r="C319" t="s">
        <v>261</v>
      </c>
      <c r="D319" t="s">
        <v>7</v>
      </c>
      <c r="E319" t="s">
        <v>357</v>
      </c>
      <c r="F319" s="25" t="s">
        <v>175</v>
      </c>
      <c r="G319" t="s">
        <v>10</v>
      </c>
      <c r="H319" s="2">
        <v>250000</v>
      </c>
      <c r="I319" s="2"/>
      <c r="J319" s="2"/>
      <c r="K319" s="2">
        <v>-250000</v>
      </c>
      <c r="L319" s="2">
        <v>-250000</v>
      </c>
      <c r="M319" s="24">
        <v>2023</v>
      </c>
      <c r="N319" s="24">
        <v>2</v>
      </c>
      <c r="O319" s="24">
        <v>4</v>
      </c>
      <c r="P319" s="24">
        <v>16</v>
      </c>
      <c r="Q319" s="24">
        <v>4</v>
      </c>
      <c r="R319" s="24">
        <v>19</v>
      </c>
      <c r="S319" s="25" t="s">
        <v>203</v>
      </c>
      <c r="T319" s="25" t="str">
        <f>IF(Agregasi[[#This Row],[Akun Terkait]]="","",IF(VLOOKUP(Agregasi[[#This Row],[Akun Terkait]],TabelCOA[],3,FALSE)=0,"",VLOOKUP(Agregasi[[#This Row],[Akun Terkait]],TabelCOA[],3,FALSE)))</f>
        <v>Pengeluaran</v>
      </c>
      <c r="U319" s="25" t="str">
        <f>IF(Agregasi[[#This Row],[Akun Terkait]]="","",IF(VLOOKUP(Agregasi[[#This Row],[Akun Terkait]],TabelCOA[],4,FALSE)=0,"",VLOOKUP(Agregasi[[#This Row],[Akun Terkait]],TabelCOA[],4,FALSE)))</f>
        <v>Kebutuhan Rumah Tangga</v>
      </c>
      <c r="V319" s="25" t="str">
        <f>IF(Agregasi[[#This Row],[Akun Terkait]]="","",IF(VLOOKUP(Agregasi[[#This Row],[Akun Terkait]],TabelCOA[],5,FALSE)=0,"",VLOOKUP(Agregasi[[#This Row],[Akun Terkait]],TabelCOA[],5,FALSE)))</f>
        <v>Properti</v>
      </c>
      <c r="W319" s="25" t="str">
        <f>IF(Agregasi[[#This Row],[Akun Terkait]]="","",IF(VLOOKUP(Agregasi[[#This Row],[Akun Terkait]],TabelCOA[],6,FALSE)=0,"",VLOOKUP(Agregasi[[#This Row],[Akun Terkait]],TabelCOA[],6,FALSE)))</f>
        <v>Sarana Pelengkap Properti</v>
      </c>
      <c r="X319" s="25" t="str">
        <f>IF(Agregasi[[#This Row],[Akun Terkait]]="","",IF(VLOOKUP(Agregasi[[#This Row],[Akun Terkait]],TabelCOA[],7,FALSE)=0,"",VLOOKUP(Agregasi[[#This Row],[Akun Terkait]],TabelCOA[],7,FALSE)))</f>
        <v>Biaya Telekomunikasi</v>
      </c>
      <c r="Y319" s="25" t="str">
        <f>IF(Agregasi[[#This Row],[Akun Terkait]]="","",IF(VLOOKUP(Agregasi[[#This Row],[Akun Terkait]],TabelCOA[],8,FALSE)=0,"",VLOOKUP(Agregasi[[#This Row],[Akun Terkait]],TabelCOA[],8,FALSE)))</f>
        <v>Biaya Internet Telepon</v>
      </c>
      <c r="Z319" s="18">
        <f>IF(Agregasi[[#This Row],[Akun Terkait]]="","",IF(VLOOKUP(Agregasi[[#This Row],[Akun Terkait]],TabelCOA[],10,FALSE)=0,0,VLOOKUP(Agregasi[[#This Row],[Akun Terkait]],TabelCOA[],10,FALSE)))</f>
        <v>-250000</v>
      </c>
    </row>
    <row r="320" spans="1:26" x14ac:dyDescent="0.4">
      <c r="A320" s="1">
        <v>45046</v>
      </c>
      <c r="B320" t="s">
        <v>386</v>
      </c>
      <c r="F320" s="25"/>
      <c r="H320" s="2"/>
      <c r="I320" s="2" t="s">
        <v>321</v>
      </c>
      <c r="J320" s="2"/>
      <c r="K320" s="2"/>
      <c r="L320" s="2">
        <v>0</v>
      </c>
      <c r="M320" s="24">
        <v>2023</v>
      </c>
      <c r="N320" s="24">
        <v>2</v>
      </c>
      <c r="O320" s="24">
        <v>4</v>
      </c>
      <c r="P320" s="24">
        <v>18</v>
      </c>
      <c r="Q320" s="24">
        <v>6</v>
      </c>
      <c r="R320" s="24">
        <v>30</v>
      </c>
      <c r="S320" s="25" t="s">
        <v>203</v>
      </c>
      <c r="T320" s="25" t="str">
        <f>IF(Agregasi[[#This Row],[Akun Terkait]]="","",IF(VLOOKUP(Agregasi[[#This Row],[Akun Terkait]],TabelCOA[],3,FALSE)=0,"",VLOOKUP(Agregasi[[#This Row],[Akun Terkait]],TabelCOA[],3,FALSE)))</f>
        <v/>
      </c>
      <c r="U320" s="25" t="str">
        <f>IF(Agregasi[[#This Row],[Akun Terkait]]="","",IF(VLOOKUP(Agregasi[[#This Row],[Akun Terkait]],TabelCOA[],4,FALSE)=0,"",VLOOKUP(Agregasi[[#This Row],[Akun Terkait]],TabelCOA[],4,FALSE)))</f>
        <v/>
      </c>
      <c r="V320" s="25" t="str">
        <f>IF(Agregasi[[#This Row],[Akun Terkait]]="","",IF(VLOOKUP(Agregasi[[#This Row],[Akun Terkait]],TabelCOA[],5,FALSE)=0,"",VLOOKUP(Agregasi[[#This Row],[Akun Terkait]],TabelCOA[],5,FALSE)))</f>
        <v/>
      </c>
      <c r="W320" s="25" t="str">
        <f>IF(Agregasi[[#This Row],[Akun Terkait]]="","",IF(VLOOKUP(Agregasi[[#This Row],[Akun Terkait]],TabelCOA[],6,FALSE)=0,"",VLOOKUP(Agregasi[[#This Row],[Akun Terkait]],TabelCOA[],6,FALSE)))</f>
        <v/>
      </c>
      <c r="X320" s="25" t="str">
        <f>IF(Agregasi[[#This Row],[Akun Terkait]]="","",IF(VLOOKUP(Agregasi[[#This Row],[Akun Terkait]],TabelCOA[],7,FALSE)=0,"",VLOOKUP(Agregasi[[#This Row],[Akun Terkait]],TabelCOA[],7,FALSE)))</f>
        <v/>
      </c>
      <c r="Y320" s="25" t="str">
        <f>IF(Agregasi[[#This Row],[Akun Terkait]]="","",IF(VLOOKUP(Agregasi[[#This Row],[Akun Terkait]],TabelCOA[],8,FALSE)=0,"",VLOOKUP(Agregasi[[#This Row],[Akun Terkait]],TabelCOA[],8,FALSE)))</f>
        <v/>
      </c>
      <c r="Z320" s="18" t="str">
        <f>IF(Agregasi[[#This Row],[Akun Terkait]]="","",IF(VLOOKUP(Agregasi[[#This Row],[Akun Terkait]],TabelCOA[],10,FALSE)=0,0,VLOOKUP(Agregasi[[#This Row],[Akun Terkait]],TabelCOA[],10,FALSE)))</f>
        <v/>
      </c>
    </row>
    <row r="321" spans="1:26" x14ac:dyDescent="0.4">
      <c r="A321" s="1">
        <v>45046</v>
      </c>
      <c r="B321" t="s">
        <v>189</v>
      </c>
      <c r="F321" s="25"/>
      <c r="H321" s="2"/>
      <c r="I321" s="2" t="s">
        <v>321</v>
      </c>
      <c r="J321" s="2"/>
      <c r="K321" s="2"/>
      <c r="L321" s="2">
        <v>1200000</v>
      </c>
      <c r="M321" s="24">
        <v>2023</v>
      </c>
      <c r="N321" s="24">
        <v>2</v>
      </c>
      <c r="O321" s="24">
        <v>4</v>
      </c>
      <c r="P321" s="24">
        <v>18</v>
      </c>
      <c r="Q321" s="24">
        <v>6</v>
      </c>
      <c r="R321" s="24">
        <v>30</v>
      </c>
      <c r="S321" s="25" t="s">
        <v>203</v>
      </c>
      <c r="T321" s="25" t="str">
        <f>IF(Agregasi[[#This Row],[Akun Terkait]]="","",IF(VLOOKUP(Agregasi[[#This Row],[Akun Terkait]],TabelCOA[],3,FALSE)=0,"",VLOOKUP(Agregasi[[#This Row],[Akun Terkait]],TabelCOA[],3,FALSE)))</f>
        <v/>
      </c>
      <c r="U321" s="25" t="str">
        <f>IF(Agregasi[[#This Row],[Akun Terkait]]="","",IF(VLOOKUP(Agregasi[[#This Row],[Akun Terkait]],TabelCOA[],4,FALSE)=0,"",VLOOKUP(Agregasi[[#This Row],[Akun Terkait]],TabelCOA[],4,FALSE)))</f>
        <v/>
      </c>
      <c r="V321" s="25" t="str">
        <f>IF(Agregasi[[#This Row],[Akun Terkait]]="","",IF(VLOOKUP(Agregasi[[#This Row],[Akun Terkait]],TabelCOA[],5,FALSE)=0,"",VLOOKUP(Agregasi[[#This Row],[Akun Terkait]],TabelCOA[],5,FALSE)))</f>
        <v/>
      </c>
      <c r="W321" s="25" t="str">
        <f>IF(Agregasi[[#This Row],[Akun Terkait]]="","",IF(VLOOKUP(Agregasi[[#This Row],[Akun Terkait]],TabelCOA[],6,FALSE)=0,"",VLOOKUP(Agregasi[[#This Row],[Akun Terkait]],TabelCOA[],6,FALSE)))</f>
        <v/>
      </c>
      <c r="X321" s="25" t="str">
        <f>IF(Agregasi[[#This Row],[Akun Terkait]]="","",IF(VLOOKUP(Agregasi[[#This Row],[Akun Terkait]],TabelCOA[],7,FALSE)=0,"",VLOOKUP(Agregasi[[#This Row],[Akun Terkait]],TabelCOA[],7,FALSE)))</f>
        <v/>
      </c>
      <c r="Y321" s="25" t="str">
        <f>IF(Agregasi[[#This Row],[Akun Terkait]]="","",IF(VLOOKUP(Agregasi[[#This Row],[Akun Terkait]],TabelCOA[],8,FALSE)=0,"",VLOOKUP(Agregasi[[#This Row],[Akun Terkait]],TabelCOA[],8,FALSE)))</f>
        <v/>
      </c>
      <c r="Z321" s="18" t="str">
        <f>IF(Agregasi[[#This Row],[Akun Terkait]]="","",IF(VLOOKUP(Agregasi[[#This Row],[Akun Terkait]],TabelCOA[],10,FALSE)=0,0,VLOOKUP(Agregasi[[#This Row],[Akun Terkait]],TabelCOA[],10,FALSE)))</f>
        <v/>
      </c>
    </row>
    <row r="322" spans="1:26" x14ac:dyDescent="0.4">
      <c r="A322" s="1">
        <v>45046</v>
      </c>
      <c r="B322" t="s">
        <v>188</v>
      </c>
      <c r="F322" s="25"/>
      <c r="H322" s="2"/>
      <c r="I322" s="2" t="s">
        <v>321</v>
      </c>
      <c r="J322" s="2"/>
      <c r="K322" s="2"/>
      <c r="L322" s="2">
        <v>200000</v>
      </c>
      <c r="M322" s="24">
        <v>2023</v>
      </c>
      <c r="N322" s="24">
        <v>2</v>
      </c>
      <c r="O322" s="24">
        <v>4</v>
      </c>
      <c r="P322" s="24">
        <v>18</v>
      </c>
      <c r="Q322" s="24">
        <v>6</v>
      </c>
      <c r="R322" s="24">
        <v>30</v>
      </c>
      <c r="S322" s="25" t="s">
        <v>203</v>
      </c>
      <c r="T322" s="25" t="str">
        <f>IF(Agregasi[[#This Row],[Akun Terkait]]="","",IF(VLOOKUP(Agregasi[[#This Row],[Akun Terkait]],TabelCOA[],3,FALSE)=0,"",VLOOKUP(Agregasi[[#This Row],[Akun Terkait]],TabelCOA[],3,FALSE)))</f>
        <v/>
      </c>
      <c r="U322" s="25" t="str">
        <f>IF(Agregasi[[#This Row],[Akun Terkait]]="","",IF(VLOOKUP(Agregasi[[#This Row],[Akun Terkait]],TabelCOA[],4,FALSE)=0,"",VLOOKUP(Agregasi[[#This Row],[Akun Terkait]],TabelCOA[],4,FALSE)))</f>
        <v/>
      </c>
      <c r="V322" s="25" t="str">
        <f>IF(Agregasi[[#This Row],[Akun Terkait]]="","",IF(VLOOKUP(Agregasi[[#This Row],[Akun Terkait]],TabelCOA[],5,FALSE)=0,"",VLOOKUP(Agregasi[[#This Row],[Akun Terkait]],TabelCOA[],5,FALSE)))</f>
        <v/>
      </c>
      <c r="W322" s="25" t="str">
        <f>IF(Agregasi[[#This Row],[Akun Terkait]]="","",IF(VLOOKUP(Agregasi[[#This Row],[Akun Terkait]],TabelCOA[],6,FALSE)=0,"",VLOOKUP(Agregasi[[#This Row],[Akun Terkait]],TabelCOA[],6,FALSE)))</f>
        <v/>
      </c>
      <c r="X322" s="25" t="str">
        <f>IF(Agregasi[[#This Row],[Akun Terkait]]="","",IF(VLOOKUP(Agregasi[[#This Row],[Akun Terkait]],TabelCOA[],7,FALSE)=0,"",VLOOKUP(Agregasi[[#This Row],[Akun Terkait]],TabelCOA[],7,FALSE)))</f>
        <v/>
      </c>
      <c r="Y322" s="25" t="str">
        <f>IF(Agregasi[[#This Row],[Akun Terkait]]="","",IF(VLOOKUP(Agregasi[[#This Row],[Akun Terkait]],TabelCOA[],8,FALSE)=0,"",VLOOKUP(Agregasi[[#This Row],[Akun Terkait]],TabelCOA[],8,FALSE)))</f>
        <v/>
      </c>
      <c r="Z322" s="18" t="str">
        <f>IF(Agregasi[[#This Row],[Akun Terkait]]="","",IF(VLOOKUP(Agregasi[[#This Row],[Akun Terkait]],TabelCOA[],10,FALSE)=0,0,VLOOKUP(Agregasi[[#This Row],[Akun Terkait]],TabelCOA[],10,FALSE)))</f>
        <v/>
      </c>
    </row>
    <row r="323" spans="1:26" x14ac:dyDescent="0.4">
      <c r="A323" s="1">
        <v>45046</v>
      </c>
      <c r="B323" t="s">
        <v>232</v>
      </c>
      <c r="F323" s="25"/>
      <c r="H323" s="2"/>
      <c r="I323" s="2" t="s">
        <v>321</v>
      </c>
      <c r="J323" s="2"/>
      <c r="K323" s="2"/>
      <c r="L323" s="2">
        <v>1600000</v>
      </c>
      <c r="M323" s="24">
        <v>2023</v>
      </c>
      <c r="N323" s="24">
        <v>2</v>
      </c>
      <c r="O323" s="24">
        <v>4</v>
      </c>
      <c r="P323" s="24">
        <v>18</v>
      </c>
      <c r="Q323" s="24">
        <v>6</v>
      </c>
      <c r="R323" s="24">
        <v>30</v>
      </c>
      <c r="S323" s="25" t="s">
        <v>203</v>
      </c>
      <c r="T323" s="25" t="str">
        <f>IF(Agregasi[[#This Row],[Akun Terkait]]="","",IF(VLOOKUP(Agregasi[[#This Row],[Akun Terkait]],TabelCOA[],3,FALSE)=0,"",VLOOKUP(Agregasi[[#This Row],[Akun Terkait]],TabelCOA[],3,FALSE)))</f>
        <v/>
      </c>
      <c r="U323" s="25" t="str">
        <f>IF(Agregasi[[#This Row],[Akun Terkait]]="","",IF(VLOOKUP(Agregasi[[#This Row],[Akun Terkait]],TabelCOA[],4,FALSE)=0,"",VLOOKUP(Agregasi[[#This Row],[Akun Terkait]],TabelCOA[],4,FALSE)))</f>
        <v/>
      </c>
      <c r="V323" s="25" t="str">
        <f>IF(Agregasi[[#This Row],[Akun Terkait]]="","",IF(VLOOKUP(Agregasi[[#This Row],[Akun Terkait]],TabelCOA[],5,FALSE)=0,"",VLOOKUP(Agregasi[[#This Row],[Akun Terkait]],TabelCOA[],5,FALSE)))</f>
        <v/>
      </c>
      <c r="W323" s="25" t="str">
        <f>IF(Agregasi[[#This Row],[Akun Terkait]]="","",IF(VLOOKUP(Agregasi[[#This Row],[Akun Terkait]],TabelCOA[],6,FALSE)=0,"",VLOOKUP(Agregasi[[#This Row],[Akun Terkait]],TabelCOA[],6,FALSE)))</f>
        <v/>
      </c>
      <c r="X323" s="25" t="str">
        <f>IF(Agregasi[[#This Row],[Akun Terkait]]="","",IF(VLOOKUP(Agregasi[[#This Row],[Akun Terkait]],TabelCOA[],7,FALSE)=0,"",VLOOKUP(Agregasi[[#This Row],[Akun Terkait]],TabelCOA[],7,FALSE)))</f>
        <v/>
      </c>
      <c r="Y323" s="25" t="str">
        <f>IF(Agregasi[[#This Row],[Akun Terkait]]="","",IF(VLOOKUP(Agregasi[[#This Row],[Akun Terkait]],TabelCOA[],8,FALSE)=0,"",VLOOKUP(Agregasi[[#This Row],[Akun Terkait]],TabelCOA[],8,FALSE)))</f>
        <v/>
      </c>
      <c r="Z323" s="18" t="str">
        <f>IF(Agregasi[[#This Row],[Akun Terkait]]="","",IF(VLOOKUP(Agregasi[[#This Row],[Akun Terkait]],TabelCOA[],10,FALSE)=0,0,VLOOKUP(Agregasi[[#This Row],[Akun Terkait]],TabelCOA[],10,FALSE)))</f>
        <v/>
      </c>
    </row>
    <row r="324" spans="1:26" x14ac:dyDescent="0.4">
      <c r="A324" s="1">
        <v>45046</v>
      </c>
      <c r="B324" t="s">
        <v>106</v>
      </c>
      <c r="F324" s="25"/>
      <c r="H324" s="2"/>
      <c r="I324" s="2" t="s">
        <v>321</v>
      </c>
      <c r="J324" s="2"/>
      <c r="K324" s="2"/>
      <c r="L324" s="2">
        <v>1000000</v>
      </c>
      <c r="M324" s="24">
        <v>2023</v>
      </c>
      <c r="N324" s="24">
        <v>2</v>
      </c>
      <c r="O324" s="24">
        <v>4</v>
      </c>
      <c r="P324" s="24">
        <v>18</v>
      </c>
      <c r="Q324" s="24">
        <v>6</v>
      </c>
      <c r="R324" s="24">
        <v>30</v>
      </c>
      <c r="S324" s="25" t="s">
        <v>203</v>
      </c>
      <c r="T324" s="25" t="str">
        <f>IF(Agregasi[[#This Row],[Akun Terkait]]="","",IF(VLOOKUP(Agregasi[[#This Row],[Akun Terkait]],TabelCOA[],3,FALSE)=0,"",VLOOKUP(Agregasi[[#This Row],[Akun Terkait]],TabelCOA[],3,FALSE)))</f>
        <v/>
      </c>
      <c r="U324" s="25" t="str">
        <f>IF(Agregasi[[#This Row],[Akun Terkait]]="","",IF(VLOOKUP(Agregasi[[#This Row],[Akun Terkait]],TabelCOA[],4,FALSE)=0,"",VLOOKUP(Agregasi[[#This Row],[Akun Terkait]],TabelCOA[],4,FALSE)))</f>
        <v/>
      </c>
      <c r="V324" s="25" t="str">
        <f>IF(Agregasi[[#This Row],[Akun Terkait]]="","",IF(VLOOKUP(Agregasi[[#This Row],[Akun Terkait]],TabelCOA[],5,FALSE)=0,"",VLOOKUP(Agregasi[[#This Row],[Akun Terkait]],TabelCOA[],5,FALSE)))</f>
        <v/>
      </c>
      <c r="W324" s="25" t="str">
        <f>IF(Agregasi[[#This Row],[Akun Terkait]]="","",IF(VLOOKUP(Agregasi[[#This Row],[Akun Terkait]],TabelCOA[],6,FALSE)=0,"",VLOOKUP(Agregasi[[#This Row],[Akun Terkait]],TabelCOA[],6,FALSE)))</f>
        <v/>
      </c>
      <c r="X324" s="25" t="str">
        <f>IF(Agregasi[[#This Row],[Akun Terkait]]="","",IF(VLOOKUP(Agregasi[[#This Row],[Akun Terkait]],TabelCOA[],7,FALSE)=0,"",VLOOKUP(Agregasi[[#This Row],[Akun Terkait]],TabelCOA[],7,FALSE)))</f>
        <v/>
      </c>
      <c r="Y324" s="25" t="str">
        <f>IF(Agregasi[[#This Row],[Akun Terkait]]="","",IF(VLOOKUP(Agregasi[[#This Row],[Akun Terkait]],TabelCOA[],8,FALSE)=0,"",VLOOKUP(Agregasi[[#This Row],[Akun Terkait]],TabelCOA[],8,FALSE)))</f>
        <v/>
      </c>
      <c r="Z324" s="18" t="str">
        <f>IF(Agregasi[[#This Row],[Akun Terkait]]="","",IF(VLOOKUP(Agregasi[[#This Row],[Akun Terkait]],TabelCOA[],10,FALSE)=0,0,VLOOKUP(Agregasi[[#This Row],[Akun Terkait]],TabelCOA[],10,FALSE)))</f>
        <v/>
      </c>
    </row>
    <row r="325" spans="1:26" x14ac:dyDescent="0.4">
      <c r="A325" s="1">
        <v>45046</v>
      </c>
      <c r="B325" t="s">
        <v>103</v>
      </c>
      <c r="F325" s="25"/>
      <c r="H325" s="2"/>
      <c r="I325" s="2" t="s">
        <v>321</v>
      </c>
      <c r="J325" s="2"/>
      <c r="K325" s="2"/>
      <c r="L325" s="2">
        <v>0</v>
      </c>
      <c r="M325" s="24">
        <v>2023</v>
      </c>
      <c r="N325" s="24">
        <v>2</v>
      </c>
      <c r="O325" s="24">
        <v>4</v>
      </c>
      <c r="P325" s="24">
        <v>18</v>
      </c>
      <c r="Q325" s="24">
        <v>6</v>
      </c>
      <c r="R325" s="24">
        <v>30</v>
      </c>
      <c r="S325" s="25" t="s">
        <v>203</v>
      </c>
      <c r="T325" s="25" t="str">
        <f>IF(Agregasi[[#This Row],[Akun Terkait]]="","",IF(VLOOKUP(Agregasi[[#This Row],[Akun Terkait]],TabelCOA[],3,FALSE)=0,"",VLOOKUP(Agregasi[[#This Row],[Akun Terkait]],TabelCOA[],3,FALSE)))</f>
        <v/>
      </c>
      <c r="U325" s="25" t="str">
        <f>IF(Agregasi[[#This Row],[Akun Terkait]]="","",IF(VLOOKUP(Agregasi[[#This Row],[Akun Terkait]],TabelCOA[],4,FALSE)=0,"",VLOOKUP(Agregasi[[#This Row],[Akun Terkait]],TabelCOA[],4,FALSE)))</f>
        <v/>
      </c>
      <c r="V325" s="25" t="str">
        <f>IF(Agregasi[[#This Row],[Akun Terkait]]="","",IF(VLOOKUP(Agregasi[[#This Row],[Akun Terkait]],TabelCOA[],5,FALSE)=0,"",VLOOKUP(Agregasi[[#This Row],[Akun Terkait]],TabelCOA[],5,FALSE)))</f>
        <v/>
      </c>
      <c r="W325" s="25" t="str">
        <f>IF(Agregasi[[#This Row],[Akun Terkait]]="","",IF(VLOOKUP(Agregasi[[#This Row],[Akun Terkait]],TabelCOA[],6,FALSE)=0,"",VLOOKUP(Agregasi[[#This Row],[Akun Terkait]],TabelCOA[],6,FALSE)))</f>
        <v/>
      </c>
      <c r="X325" s="25" t="str">
        <f>IF(Agregasi[[#This Row],[Akun Terkait]]="","",IF(VLOOKUP(Agregasi[[#This Row],[Akun Terkait]],TabelCOA[],7,FALSE)=0,"",VLOOKUP(Agregasi[[#This Row],[Akun Terkait]],TabelCOA[],7,FALSE)))</f>
        <v/>
      </c>
      <c r="Y325" s="25" t="str">
        <f>IF(Agregasi[[#This Row],[Akun Terkait]]="","",IF(VLOOKUP(Agregasi[[#This Row],[Akun Terkait]],TabelCOA[],8,FALSE)=0,"",VLOOKUP(Agregasi[[#This Row],[Akun Terkait]],TabelCOA[],8,FALSE)))</f>
        <v/>
      </c>
      <c r="Z325" s="18" t="str">
        <f>IF(Agregasi[[#This Row],[Akun Terkait]]="","",IF(VLOOKUP(Agregasi[[#This Row],[Akun Terkait]],TabelCOA[],10,FALSE)=0,0,VLOOKUP(Agregasi[[#This Row],[Akun Terkait]],TabelCOA[],10,FALSE)))</f>
        <v/>
      </c>
    </row>
    <row r="326" spans="1:26" x14ac:dyDescent="0.4">
      <c r="A326" s="1">
        <v>45046</v>
      </c>
      <c r="B326" t="s">
        <v>105</v>
      </c>
      <c r="F326" s="25"/>
      <c r="H326" s="2"/>
      <c r="I326" s="2" t="s">
        <v>321</v>
      </c>
      <c r="J326" s="2"/>
      <c r="K326" s="2"/>
      <c r="L326" s="2">
        <v>1000000</v>
      </c>
      <c r="M326" s="24">
        <v>2023</v>
      </c>
      <c r="N326" s="24">
        <v>2</v>
      </c>
      <c r="O326" s="24">
        <v>4</v>
      </c>
      <c r="P326" s="24">
        <v>18</v>
      </c>
      <c r="Q326" s="24">
        <v>6</v>
      </c>
      <c r="R326" s="24">
        <v>30</v>
      </c>
      <c r="S326" s="25" t="s">
        <v>203</v>
      </c>
      <c r="T326" s="25" t="str">
        <f>IF(Agregasi[[#This Row],[Akun Terkait]]="","",IF(VLOOKUP(Agregasi[[#This Row],[Akun Terkait]],TabelCOA[],3,FALSE)=0,"",VLOOKUP(Agregasi[[#This Row],[Akun Terkait]],TabelCOA[],3,FALSE)))</f>
        <v/>
      </c>
      <c r="U326" s="25" t="str">
        <f>IF(Agregasi[[#This Row],[Akun Terkait]]="","",IF(VLOOKUP(Agregasi[[#This Row],[Akun Terkait]],TabelCOA[],4,FALSE)=0,"",VLOOKUP(Agregasi[[#This Row],[Akun Terkait]],TabelCOA[],4,FALSE)))</f>
        <v/>
      </c>
      <c r="V326" s="25" t="str">
        <f>IF(Agregasi[[#This Row],[Akun Terkait]]="","",IF(VLOOKUP(Agregasi[[#This Row],[Akun Terkait]],TabelCOA[],5,FALSE)=0,"",VLOOKUP(Agregasi[[#This Row],[Akun Terkait]],TabelCOA[],5,FALSE)))</f>
        <v/>
      </c>
      <c r="W326" s="25" t="str">
        <f>IF(Agregasi[[#This Row],[Akun Terkait]]="","",IF(VLOOKUP(Agregasi[[#This Row],[Akun Terkait]],TabelCOA[],6,FALSE)=0,"",VLOOKUP(Agregasi[[#This Row],[Akun Terkait]],TabelCOA[],6,FALSE)))</f>
        <v/>
      </c>
      <c r="X326" s="25" t="str">
        <f>IF(Agregasi[[#This Row],[Akun Terkait]]="","",IF(VLOOKUP(Agregasi[[#This Row],[Akun Terkait]],TabelCOA[],7,FALSE)=0,"",VLOOKUP(Agregasi[[#This Row],[Akun Terkait]],TabelCOA[],7,FALSE)))</f>
        <v/>
      </c>
      <c r="Y326" s="25" t="str">
        <f>IF(Agregasi[[#This Row],[Akun Terkait]]="","",IF(VLOOKUP(Agregasi[[#This Row],[Akun Terkait]],TabelCOA[],8,FALSE)=0,"",VLOOKUP(Agregasi[[#This Row],[Akun Terkait]],TabelCOA[],8,FALSE)))</f>
        <v/>
      </c>
      <c r="Z326" s="18" t="str">
        <f>IF(Agregasi[[#This Row],[Akun Terkait]]="","",IF(VLOOKUP(Agregasi[[#This Row],[Akun Terkait]],TabelCOA[],10,FALSE)=0,0,VLOOKUP(Agregasi[[#This Row],[Akun Terkait]],TabelCOA[],10,FALSE)))</f>
        <v/>
      </c>
    </row>
    <row r="327" spans="1:26" x14ac:dyDescent="0.4">
      <c r="A327" s="1">
        <v>45046</v>
      </c>
      <c r="B327" t="s">
        <v>101</v>
      </c>
      <c r="F327" s="25"/>
      <c r="H327" s="2"/>
      <c r="I327" s="2" t="s">
        <v>321</v>
      </c>
      <c r="J327" s="2"/>
      <c r="K327" s="2"/>
      <c r="L327" s="2">
        <v>0</v>
      </c>
      <c r="M327" s="24">
        <v>2023</v>
      </c>
      <c r="N327" s="24">
        <v>2</v>
      </c>
      <c r="O327" s="24">
        <v>4</v>
      </c>
      <c r="P327" s="24">
        <v>18</v>
      </c>
      <c r="Q327" s="24">
        <v>6</v>
      </c>
      <c r="R327" s="24">
        <v>30</v>
      </c>
      <c r="S327" s="25" t="s">
        <v>203</v>
      </c>
      <c r="T327" s="25" t="str">
        <f>IF(Agregasi[[#This Row],[Akun Terkait]]="","",IF(VLOOKUP(Agregasi[[#This Row],[Akun Terkait]],TabelCOA[],3,FALSE)=0,"",VLOOKUP(Agregasi[[#This Row],[Akun Terkait]],TabelCOA[],3,FALSE)))</f>
        <v/>
      </c>
      <c r="U327" s="25" t="str">
        <f>IF(Agregasi[[#This Row],[Akun Terkait]]="","",IF(VLOOKUP(Agregasi[[#This Row],[Akun Terkait]],TabelCOA[],4,FALSE)=0,"",VLOOKUP(Agregasi[[#This Row],[Akun Terkait]],TabelCOA[],4,FALSE)))</f>
        <v/>
      </c>
      <c r="V327" s="25" t="str">
        <f>IF(Agregasi[[#This Row],[Akun Terkait]]="","",IF(VLOOKUP(Agregasi[[#This Row],[Akun Terkait]],TabelCOA[],5,FALSE)=0,"",VLOOKUP(Agregasi[[#This Row],[Akun Terkait]],TabelCOA[],5,FALSE)))</f>
        <v/>
      </c>
      <c r="W327" s="25" t="str">
        <f>IF(Agregasi[[#This Row],[Akun Terkait]]="","",IF(VLOOKUP(Agregasi[[#This Row],[Akun Terkait]],TabelCOA[],6,FALSE)=0,"",VLOOKUP(Agregasi[[#This Row],[Akun Terkait]],TabelCOA[],6,FALSE)))</f>
        <v/>
      </c>
      <c r="X327" s="25" t="str">
        <f>IF(Agregasi[[#This Row],[Akun Terkait]]="","",IF(VLOOKUP(Agregasi[[#This Row],[Akun Terkait]],TabelCOA[],7,FALSE)=0,"",VLOOKUP(Agregasi[[#This Row],[Akun Terkait]],TabelCOA[],7,FALSE)))</f>
        <v/>
      </c>
      <c r="Y327" s="25" t="str">
        <f>IF(Agregasi[[#This Row],[Akun Terkait]]="","",IF(VLOOKUP(Agregasi[[#This Row],[Akun Terkait]],TabelCOA[],8,FALSE)=0,"",VLOOKUP(Agregasi[[#This Row],[Akun Terkait]],TabelCOA[],8,FALSE)))</f>
        <v/>
      </c>
      <c r="Z327" s="18" t="str">
        <f>IF(Agregasi[[#This Row],[Akun Terkait]]="","",IF(VLOOKUP(Agregasi[[#This Row],[Akun Terkait]],TabelCOA[],10,FALSE)=0,0,VLOOKUP(Agregasi[[#This Row],[Akun Terkait]],TabelCOA[],10,FALSE)))</f>
        <v/>
      </c>
    </row>
    <row r="328" spans="1:26" x14ac:dyDescent="0.4">
      <c r="A328" s="1">
        <v>45046</v>
      </c>
      <c r="B328" t="s">
        <v>98</v>
      </c>
      <c r="F328" s="25"/>
      <c r="H328" s="2"/>
      <c r="I328" s="2" t="s">
        <v>321</v>
      </c>
      <c r="J328" s="2"/>
      <c r="K328" s="2"/>
      <c r="L328" s="2">
        <v>0</v>
      </c>
      <c r="M328" s="24">
        <v>2023</v>
      </c>
      <c r="N328" s="24">
        <v>2</v>
      </c>
      <c r="O328" s="24">
        <v>4</v>
      </c>
      <c r="P328" s="24">
        <v>18</v>
      </c>
      <c r="Q328" s="24">
        <v>6</v>
      </c>
      <c r="R328" s="24">
        <v>30</v>
      </c>
      <c r="S328" s="25" t="s">
        <v>203</v>
      </c>
      <c r="T328" s="25" t="str">
        <f>IF(Agregasi[[#This Row],[Akun Terkait]]="","",IF(VLOOKUP(Agregasi[[#This Row],[Akun Terkait]],TabelCOA[],3,FALSE)=0,"",VLOOKUP(Agregasi[[#This Row],[Akun Terkait]],TabelCOA[],3,FALSE)))</f>
        <v/>
      </c>
      <c r="U328" s="25" t="str">
        <f>IF(Agregasi[[#This Row],[Akun Terkait]]="","",IF(VLOOKUP(Agregasi[[#This Row],[Akun Terkait]],TabelCOA[],4,FALSE)=0,"",VLOOKUP(Agregasi[[#This Row],[Akun Terkait]],TabelCOA[],4,FALSE)))</f>
        <v/>
      </c>
      <c r="V328" s="25" t="str">
        <f>IF(Agregasi[[#This Row],[Akun Terkait]]="","",IF(VLOOKUP(Agregasi[[#This Row],[Akun Terkait]],TabelCOA[],5,FALSE)=0,"",VLOOKUP(Agregasi[[#This Row],[Akun Terkait]],TabelCOA[],5,FALSE)))</f>
        <v/>
      </c>
      <c r="W328" s="25" t="str">
        <f>IF(Agregasi[[#This Row],[Akun Terkait]]="","",IF(VLOOKUP(Agregasi[[#This Row],[Akun Terkait]],TabelCOA[],6,FALSE)=0,"",VLOOKUP(Agregasi[[#This Row],[Akun Terkait]],TabelCOA[],6,FALSE)))</f>
        <v/>
      </c>
      <c r="X328" s="25" t="str">
        <f>IF(Agregasi[[#This Row],[Akun Terkait]]="","",IF(VLOOKUP(Agregasi[[#This Row],[Akun Terkait]],TabelCOA[],7,FALSE)=0,"",VLOOKUP(Agregasi[[#This Row],[Akun Terkait]],TabelCOA[],7,FALSE)))</f>
        <v/>
      </c>
      <c r="Y328" s="25" t="str">
        <f>IF(Agregasi[[#This Row],[Akun Terkait]]="","",IF(VLOOKUP(Agregasi[[#This Row],[Akun Terkait]],TabelCOA[],8,FALSE)=0,"",VLOOKUP(Agregasi[[#This Row],[Akun Terkait]],TabelCOA[],8,FALSE)))</f>
        <v/>
      </c>
      <c r="Z328" s="18" t="str">
        <f>IF(Agregasi[[#This Row],[Akun Terkait]]="","",IF(VLOOKUP(Agregasi[[#This Row],[Akun Terkait]],TabelCOA[],10,FALSE)=0,0,VLOOKUP(Agregasi[[#This Row],[Akun Terkait]],TabelCOA[],10,FALSE)))</f>
        <v/>
      </c>
    </row>
    <row r="329" spans="1:26" x14ac:dyDescent="0.4">
      <c r="A329" s="1">
        <v>45046</v>
      </c>
      <c r="B329" t="s">
        <v>100</v>
      </c>
      <c r="F329" s="25"/>
      <c r="H329" s="2"/>
      <c r="I329" s="2" t="s">
        <v>321</v>
      </c>
      <c r="J329" s="2"/>
      <c r="K329" s="2"/>
      <c r="L329" s="2">
        <v>0</v>
      </c>
      <c r="M329" s="24">
        <v>2023</v>
      </c>
      <c r="N329" s="24">
        <v>2</v>
      </c>
      <c r="O329" s="24">
        <v>4</v>
      </c>
      <c r="P329" s="24">
        <v>18</v>
      </c>
      <c r="Q329" s="24">
        <v>6</v>
      </c>
      <c r="R329" s="24">
        <v>30</v>
      </c>
      <c r="S329" s="25" t="s">
        <v>203</v>
      </c>
      <c r="T329" s="25" t="str">
        <f>IF(Agregasi[[#This Row],[Akun Terkait]]="","",IF(VLOOKUP(Agregasi[[#This Row],[Akun Terkait]],TabelCOA[],3,FALSE)=0,"",VLOOKUP(Agregasi[[#This Row],[Akun Terkait]],TabelCOA[],3,FALSE)))</f>
        <v/>
      </c>
      <c r="U329" s="25" t="str">
        <f>IF(Agregasi[[#This Row],[Akun Terkait]]="","",IF(VLOOKUP(Agregasi[[#This Row],[Akun Terkait]],TabelCOA[],4,FALSE)=0,"",VLOOKUP(Agregasi[[#This Row],[Akun Terkait]],TabelCOA[],4,FALSE)))</f>
        <v/>
      </c>
      <c r="V329" s="25" t="str">
        <f>IF(Agregasi[[#This Row],[Akun Terkait]]="","",IF(VLOOKUP(Agregasi[[#This Row],[Akun Terkait]],TabelCOA[],5,FALSE)=0,"",VLOOKUP(Agregasi[[#This Row],[Akun Terkait]],TabelCOA[],5,FALSE)))</f>
        <v/>
      </c>
      <c r="W329" s="25" t="str">
        <f>IF(Agregasi[[#This Row],[Akun Terkait]]="","",IF(VLOOKUP(Agregasi[[#This Row],[Akun Terkait]],TabelCOA[],6,FALSE)=0,"",VLOOKUP(Agregasi[[#This Row],[Akun Terkait]],TabelCOA[],6,FALSE)))</f>
        <v/>
      </c>
      <c r="X329" s="25" t="str">
        <f>IF(Agregasi[[#This Row],[Akun Terkait]]="","",IF(VLOOKUP(Agregasi[[#This Row],[Akun Terkait]],TabelCOA[],7,FALSE)=0,"",VLOOKUP(Agregasi[[#This Row],[Akun Terkait]],TabelCOA[],7,FALSE)))</f>
        <v/>
      </c>
      <c r="Y329" s="25" t="str">
        <f>IF(Agregasi[[#This Row],[Akun Terkait]]="","",IF(VLOOKUP(Agregasi[[#This Row],[Akun Terkait]],TabelCOA[],8,FALSE)=0,"",VLOOKUP(Agregasi[[#This Row],[Akun Terkait]],TabelCOA[],8,FALSE)))</f>
        <v/>
      </c>
      <c r="Z329" s="18" t="str">
        <f>IF(Agregasi[[#This Row],[Akun Terkait]]="","",IF(VLOOKUP(Agregasi[[#This Row],[Akun Terkait]],TabelCOA[],10,FALSE)=0,0,VLOOKUP(Agregasi[[#This Row],[Akun Terkait]],TabelCOA[],10,FALSE)))</f>
        <v/>
      </c>
    </row>
    <row r="330" spans="1:26" x14ac:dyDescent="0.4">
      <c r="A330" s="1">
        <v>45046</v>
      </c>
      <c r="B330" t="s">
        <v>102</v>
      </c>
      <c r="F330" s="25"/>
      <c r="H330" s="2"/>
      <c r="I330" s="2" t="s">
        <v>321</v>
      </c>
      <c r="J330" s="2"/>
      <c r="K330" s="2"/>
      <c r="L330" s="2">
        <v>0</v>
      </c>
      <c r="M330" s="24">
        <v>2023</v>
      </c>
      <c r="N330" s="24">
        <v>2</v>
      </c>
      <c r="O330" s="24">
        <v>4</v>
      </c>
      <c r="P330" s="24">
        <v>18</v>
      </c>
      <c r="Q330" s="24">
        <v>6</v>
      </c>
      <c r="R330" s="24">
        <v>30</v>
      </c>
      <c r="S330" s="25" t="s">
        <v>203</v>
      </c>
      <c r="T330" s="25" t="str">
        <f>IF(Agregasi[[#This Row],[Akun Terkait]]="","",IF(VLOOKUP(Agregasi[[#This Row],[Akun Terkait]],TabelCOA[],3,FALSE)=0,"",VLOOKUP(Agregasi[[#This Row],[Akun Terkait]],TabelCOA[],3,FALSE)))</f>
        <v/>
      </c>
      <c r="U330" s="25" t="str">
        <f>IF(Agregasi[[#This Row],[Akun Terkait]]="","",IF(VLOOKUP(Agregasi[[#This Row],[Akun Terkait]],TabelCOA[],4,FALSE)=0,"",VLOOKUP(Agregasi[[#This Row],[Akun Terkait]],TabelCOA[],4,FALSE)))</f>
        <v/>
      </c>
      <c r="V330" s="25" t="str">
        <f>IF(Agregasi[[#This Row],[Akun Terkait]]="","",IF(VLOOKUP(Agregasi[[#This Row],[Akun Terkait]],TabelCOA[],5,FALSE)=0,"",VLOOKUP(Agregasi[[#This Row],[Akun Terkait]],TabelCOA[],5,FALSE)))</f>
        <v/>
      </c>
      <c r="W330" s="25" t="str">
        <f>IF(Agregasi[[#This Row],[Akun Terkait]]="","",IF(VLOOKUP(Agregasi[[#This Row],[Akun Terkait]],TabelCOA[],6,FALSE)=0,"",VLOOKUP(Agregasi[[#This Row],[Akun Terkait]],TabelCOA[],6,FALSE)))</f>
        <v/>
      </c>
      <c r="X330" s="25" t="str">
        <f>IF(Agregasi[[#This Row],[Akun Terkait]]="","",IF(VLOOKUP(Agregasi[[#This Row],[Akun Terkait]],TabelCOA[],7,FALSE)=0,"",VLOOKUP(Agregasi[[#This Row],[Akun Terkait]],TabelCOA[],7,FALSE)))</f>
        <v/>
      </c>
      <c r="Y330" s="25" t="str">
        <f>IF(Agregasi[[#This Row],[Akun Terkait]]="","",IF(VLOOKUP(Agregasi[[#This Row],[Akun Terkait]],TabelCOA[],8,FALSE)=0,"",VLOOKUP(Agregasi[[#This Row],[Akun Terkait]],TabelCOA[],8,FALSE)))</f>
        <v/>
      </c>
      <c r="Z330" s="18" t="str">
        <f>IF(Agregasi[[#This Row],[Akun Terkait]]="","",IF(VLOOKUP(Agregasi[[#This Row],[Akun Terkait]],TabelCOA[],10,FALSE)=0,0,VLOOKUP(Agregasi[[#This Row],[Akun Terkait]],TabelCOA[],10,FALSE)))</f>
        <v/>
      </c>
    </row>
    <row r="331" spans="1:26" x14ac:dyDescent="0.4">
      <c r="A331" s="1">
        <v>45046</v>
      </c>
      <c r="B331" t="s">
        <v>104</v>
      </c>
      <c r="F331" s="25"/>
      <c r="H331" s="2"/>
      <c r="I331" s="2" t="s">
        <v>321</v>
      </c>
      <c r="J331" s="2"/>
      <c r="K331" s="2"/>
      <c r="L331" s="2">
        <v>0</v>
      </c>
      <c r="M331" s="24">
        <v>2023</v>
      </c>
      <c r="N331" s="24">
        <v>2</v>
      </c>
      <c r="O331" s="24">
        <v>4</v>
      </c>
      <c r="P331" s="24">
        <v>18</v>
      </c>
      <c r="Q331" s="24">
        <v>6</v>
      </c>
      <c r="R331" s="24">
        <v>30</v>
      </c>
      <c r="S331" s="25" t="s">
        <v>203</v>
      </c>
      <c r="T331" s="25" t="str">
        <f>IF(Agregasi[[#This Row],[Akun Terkait]]="","",IF(VLOOKUP(Agregasi[[#This Row],[Akun Terkait]],TabelCOA[],3,FALSE)=0,"",VLOOKUP(Agregasi[[#This Row],[Akun Terkait]],TabelCOA[],3,FALSE)))</f>
        <v/>
      </c>
      <c r="U331" s="25" t="str">
        <f>IF(Agregasi[[#This Row],[Akun Terkait]]="","",IF(VLOOKUP(Agregasi[[#This Row],[Akun Terkait]],TabelCOA[],4,FALSE)=0,"",VLOOKUP(Agregasi[[#This Row],[Akun Terkait]],TabelCOA[],4,FALSE)))</f>
        <v/>
      </c>
      <c r="V331" s="25" t="str">
        <f>IF(Agregasi[[#This Row],[Akun Terkait]]="","",IF(VLOOKUP(Agregasi[[#This Row],[Akun Terkait]],TabelCOA[],5,FALSE)=0,"",VLOOKUP(Agregasi[[#This Row],[Akun Terkait]],TabelCOA[],5,FALSE)))</f>
        <v/>
      </c>
      <c r="W331" s="25" t="str">
        <f>IF(Agregasi[[#This Row],[Akun Terkait]]="","",IF(VLOOKUP(Agregasi[[#This Row],[Akun Terkait]],TabelCOA[],6,FALSE)=0,"",VLOOKUP(Agregasi[[#This Row],[Akun Terkait]],TabelCOA[],6,FALSE)))</f>
        <v/>
      </c>
      <c r="X331" s="25" t="str">
        <f>IF(Agregasi[[#This Row],[Akun Terkait]]="","",IF(VLOOKUP(Agregasi[[#This Row],[Akun Terkait]],TabelCOA[],7,FALSE)=0,"",VLOOKUP(Agregasi[[#This Row],[Akun Terkait]],TabelCOA[],7,FALSE)))</f>
        <v/>
      </c>
      <c r="Y331" s="25" t="str">
        <f>IF(Agregasi[[#This Row],[Akun Terkait]]="","",IF(VLOOKUP(Agregasi[[#This Row],[Akun Terkait]],TabelCOA[],8,FALSE)=0,"",VLOOKUP(Agregasi[[#This Row],[Akun Terkait]],TabelCOA[],8,FALSE)))</f>
        <v/>
      </c>
      <c r="Z331" s="18" t="str">
        <f>IF(Agregasi[[#This Row],[Akun Terkait]]="","",IF(VLOOKUP(Agregasi[[#This Row],[Akun Terkait]],TabelCOA[],10,FALSE)=0,0,VLOOKUP(Agregasi[[#This Row],[Akun Terkait]],TabelCOA[],10,FALSE)))</f>
        <v/>
      </c>
    </row>
    <row r="332" spans="1:26" x14ac:dyDescent="0.4">
      <c r="A332" s="1">
        <v>45046</v>
      </c>
      <c r="B332" t="s">
        <v>97</v>
      </c>
      <c r="F332" s="25"/>
      <c r="H332" s="2"/>
      <c r="I332" s="2" t="s">
        <v>321</v>
      </c>
      <c r="J332" s="2"/>
      <c r="K332" s="2"/>
      <c r="L332" s="2">
        <v>0</v>
      </c>
      <c r="M332" s="24">
        <v>2023</v>
      </c>
      <c r="N332" s="24">
        <v>2</v>
      </c>
      <c r="O332" s="24">
        <v>4</v>
      </c>
      <c r="P332" s="24">
        <v>18</v>
      </c>
      <c r="Q332" s="24">
        <v>6</v>
      </c>
      <c r="R332" s="24">
        <v>30</v>
      </c>
      <c r="S332" s="25" t="s">
        <v>203</v>
      </c>
      <c r="T332" s="25" t="str">
        <f>IF(Agregasi[[#This Row],[Akun Terkait]]="","",IF(VLOOKUP(Agregasi[[#This Row],[Akun Terkait]],TabelCOA[],3,FALSE)=0,"",VLOOKUP(Agregasi[[#This Row],[Akun Terkait]],TabelCOA[],3,FALSE)))</f>
        <v/>
      </c>
      <c r="U332" s="25" t="str">
        <f>IF(Agregasi[[#This Row],[Akun Terkait]]="","",IF(VLOOKUP(Agregasi[[#This Row],[Akun Terkait]],TabelCOA[],4,FALSE)=0,"",VLOOKUP(Agregasi[[#This Row],[Akun Terkait]],TabelCOA[],4,FALSE)))</f>
        <v/>
      </c>
      <c r="V332" s="25" t="str">
        <f>IF(Agregasi[[#This Row],[Akun Terkait]]="","",IF(VLOOKUP(Agregasi[[#This Row],[Akun Terkait]],TabelCOA[],5,FALSE)=0,"",VLOOKUP(Agregasi[[#This Row],[Akun Terkait]],TabelCOA[],5,FALSE)))</f>
        <v/>
      </c>
      <c r="W332" s="25" t="str">
        <f>IF(Agregasi[[#This Row],[Akun Terkait]]="","",IF(VLOOKUP(Agregasi[[#This Row],[Akun Terkait]],TabelCOA[],6,FALSE)=0,"",VLOOKUP(Agregasi[[#This Row],[Akun Terkait]],TabelCOA[],6,FALSE)))</f>
        <v/>
      </c>
      <c r="X332" s="25" t="str">
        <f>IF(Agregasi[[#This Row],[Akun Terkait]]="","",IF(VLOOKUP(Agregasi[[#This Row],[Akun Terkait]],TabelCOA[],7,FALSE)=0,"",VLOOKUP(Agregasi[[#This Row],[Akun Terkait]],TabelCOA[],7,FALSE)))</f>
        <v/>
      </c>
      <c r="Y332" s="25" t="str">
        <f>IF(Agregasi[[#This Row],[Akun Terkait]]="","",IF(VLOOKUP(Agregasi[[#This Row],[Akun Terkait]],TabelCOA[],8,FALSE)=0,"",VLOOKUP(Agregasi[[#This Row],[Akun Terkait]],TabelCOA[],8,FALSE)))</f>
        <v/>
      </c>
      <c r="Z332" s="18" t="str">
        <f>IF(Agregasi[[#This Row],[Akun Terkait]]="","",IF(VLOOKUP(Agregasi[[#This Row],[Akun Terkait]],TabelCOA[],10,FALSE)=0,0,VLOOKUP(Agregasi[[#This Row],[Akun Terkait]],TabelCOA[],10,FALSE)))</f>
        <v/>
      </c>
    </row>
    <row r="333" spans="1:26" x14ac:dyDescent="0.4">
      <c r="A333" s="1">
        <v>45046</v>
      </c>
      <c r="B333" t="s">
        <v>96</v>
      </c>
      <c r="F333" s="25"/>
      <c r="H333" s="2"/>
      <c r="I333" s="2" t="s">
        <v>321</v>
      </c>
      <c r="J333" s="2"/>
      <c r="K333" s="2"/>
      <c r="L333" s="2">
        <v>0</v>
      </c>
      <c r="M333" s="24">
        <v>2023</v>
      </c>
      <c r="N333" s="24">
        <v>2</v>
      </c>
      <c r="O333" s="24">
        <v>4</v>
      </c>
      <c r="P333" s="24">
        <v>18</v>
      </c>
      <c r="Q333" s="24">
        <v>6</v>
      </c>
      <c r="R333" s="24">
        <v>30</v>
      </c>
      <c r="S333" s="25" t="s">
        <v>203</v>
      </c>
      <c r="T333" s="25" t="str">
        <f>IF(Agregasi[[#This Row],[Akun Terkait]]="","",IF(VLOOKUP(Agregasi[[#This Row],[Akun Terkait]],TabelCOA[],3,FALSE)=0,"",VLOOKUP(Agregasi[[#This Row],[Akun Terkait]],TabelCOA[],3,FALSE)))</f>
        <v/>
      </c>
      <c r="U333" s="25" t="str">
        <f>IF(Agregasi[[#This Row],[Akun Terkait]]="","",IF(VLOOKUP(Agregasi[[#This Row],[Akun Terkait]],TabelCOA[],4,FALSE)=0,"",VLOOKUP(Agregasi[[#This Row],[Akun Terkait]],TabelCOA[],4,FALSE)))</f>
        <v/>
      </c>
      <c r="V333" s="25" t="str">
        <f>IF(Agregasi[[#This Row],[Akun Terkait]]="","",IF(VLOOKUP(Agregasi[[#This Row],[Akun Terkait]],TabelCOA[],5,FALSE)=0,"",VLOOKUP(Agregasi[[#This Row],[Akun Terkait]],TabelCOA[],5,FALSE)))</f>
        <v/>
      </c>
      <c r="W333" s="25" t="str">
        <f>IF(Agregasi[[#This Row],[Akun Terkait]]="","",IF(VLOOKUP(Agregasi[[#This Row],[Akun Terkait]],TabelCOA[],6,FALSE)=0,"",VLOOKUP(Agregasi[[#This Row],[Akun Terkait]],TabelCOA[],6,FALSE)))</f>
        <v/>
      </c>
      <c r="X333" s="25" t="str">
        <f>IF(Agregasi[[#This Row],[Akun Terkait]]="","",IF(VLOOKUP(Agregasi[[#This Row],[Akun Terkait]],TabelCOA[],7,FALSE)=0,"",VLOOKUP(Agregasi[[#This Row],[Akun Terkait]],TabelCOA[],7,FALSE)))</f>
        <v/>
      </c>
      <c r="Y333" s="25" t="str">
        <f>IF(Agregasi[[#This Row],[Akun Terkait]]="","",IF(VLOOKUP(Agregasi[[#This Row],[Akun Terkait]],TabelCOA[],8,FALSE)=0,"",VLOOKUP(Agregasi[[#This Row],[Akun Terkait]],TabelCOA[],8,FALSE)))</f>
        <v/>
      </c>
      <c r="Z333" s="18" t="str">
        <f>IF(Agregasi[[#This Row],[Akun Terkait]]="","",IF(VLOOKUP(Agregasi[[#This Row],[Akun Terkait]],TabelCOA[],10,FALSE)=0,0,VLOOKUP(Agregasi[[#This Row],[Akun Terkait]],TabelCOA[],10,FALSE)))</f>
        <v/>
      </c>
    </row>
    <row r="334" spans="1:26" x14ac:dyDescent="0.4">
      <c r="A334" s="1">
        <v>45046</v>
      </c>
      <c r="B334" t="s">
        <v>204</v>
      </c>
      <c r="F334" s="25"/>
      <c r="H334" s="2"/>
      <c r="I334" s="2" t="s">
        <v>321</v>
      </c>
      <c r="J334" s="2"/>
      <c r="K334" s="2"/>
      <c r="L334" s="2">
        <v>0</v>
      </c>
      <c r="M334" s="24">
        <v>2023</v>
      </c>
      <c r="N334" s="24">
        <v>2</v>
      </c>
      <c r="O334" s="24">
        <v>4</v>
      </c>
      <c r="P334" s="24">
        <v>18</v>
      </c>
      <c r="Q334" s="24">
        <v>6</v>
      </c>
      <c r="R334" s="24">
        <v>30</v>
      </c>
      <c r="S334" s="25" t="s">
        <v>203</v>
      </c>
      <c r="T334" s="25" t="str">
        <f>IF(Agregasi[[#This Row],[Akun Terkait]]="","",IF(VLOOKUP(Agregasi[[#This Row],[Akun Terkait]],TabelCOA[],3,FALSE)=0,"",VLOOKUP(Agregasi[[#This Row],[Akun Terkait]],TabelCOA[],3,FALSE)))</f>
        <v/>
      </c>
      <c r="U334" s="25" t="str">
        <f>IF(Agregasi[[#This Row],[Akun Terkait]]="","",IF(VLOOKUP(Agregasi[[#This Row],[Akun Terkait]],TabelCOA[],4,FALSE)=0,"",VLOOKUP(Agregasi[[#This Row],[Akun Terkait]],TabelCOA[],4,FALSE)))</f>
        <v/>
      </c>
      <c r="V334" s="25" t="str">
        <f>IF(Agregasi[[#This Row],[Akun Terkait]]="","",IF(VLOOKUP(Agregasi[[#This Row],[Akun Terkait]],TabelCOA[],5,FALSE)=0,"",VLOOKUP(Agregasi[[#This Row],[Akun Terkait]],TabelCOA[],5,FALSE)))</f>
        <v/>
      </c>
      <c r="W334" s="25" t="str">
        <f>IF(Agregasi[[#This Row],[Akun Terkait]]="","",IF(VLOOKUP(Agregasi[[#This Row],[Akun Terkait]],TabelCOA[],6,FALSE)=0,"",VLOOKUP(Agregasi[[#This Row],[Akun Terkait]],TabelCOA[],6,FALSE)))</f>
        <v/>
      </c>
      <c r="X334" s="25" t="str">
        <f>IF(Agregasi[[#This Row],[Akun Terkait]]="","",IF(VLOOKUP(Agregasi[[#This Row],[Akun Terkait]],TabelCOA[],7,FALSE)=0,"",VLOOKUP(Agregasi[[#This Row],[Akun Terkait]],TabelCOA[],7,FALSE)))</f>
        <v/>
      </c>
      <c r="Y334" s="25" t="str">
        <f>IF(Agregasi[[#This Row],[Akun Terkait]]="","",IF(VLOOKUP(Agregasi[[#This Row],[Akun Terkait]],TabelCOA[],8,FALSE)=0,"",VLOOKUP(Agregasi[[#This Row],[Akun Terkait]],TabelCOA[],8,FALSE)))</f>
        <v/>
      </c>
      <c r="Z334" s="18" t="str">
        <f>IF(Agregasi[[#This Row],[Akun Terkait]]="","",IF(VLOOKUP(Agregasi[[#This Row],[Akun Terkait]],TabelCOA[],10,FALSE)=0,0,VLOOKUP(Agregasi[[#This Row],[Akun Terkait]],TabelCOA[],10,FALSE)))</f>
        <v/>
      </c>
    </row>
    <row r="335" spans="1:26" x14ac:dyDescent="0.4">
      <c r="A335" s="1">
        <v>45046</v>
      </c>
      <c r="B335" t="s">
        <v>110</v>
      </c>
      <c r="F335" s="25"/>
      <c r="H335" s="2"/>
      <c r="I335" s="2" t="s">
        <v>321</v>
      </c>
      <c r="J335" s="2"/>
      <c r="K335" s="2"/>
      <c r="L335" s="2">
        <v>6000000</v>
      </c>
      <c r="M335" s="24">
        <v>2023</v>
      </c>
      <c r="N335" s="24">
        <v>2</v>
      </c>
      <c r="O335" s="24">
        <v>4</v>
      </c>
      <c r="P335" s="24">
        <v>18</v>
      </c>
      <c r="Q335" s="24">
        <v>6</v>
      </c>
      <c r="R335" s="24">
        <v>30</v>
      </c>
      <c r="S335" s="25" t="s">
        <v>203</v>
      </c>
      <c r="T335" s="25" t="str">
        <f>IF(Agregasi[[#This Row],[Akun Terkait]]="","",IF(VLOOKUP(Agregasi[[#This Row],[Akun Terkait]],TabelCOA[],3,FALSE)=0,"",VLOOKUP(Agregasi[[#This Row],[Akun Terkait]],TabelCOA[],3,FALSE)))</f>
        <v/>
      </c>
      <c r="U335" s="25" t="str">
        <f>IF(Agregasi[[#This Row],[Akun Terkait]]="","",IF(VLOOKUP(Agregasi[[#This Row],[Akun Terkait]],TabelCOA[],4,FALSE)=0,"",VLOOKUP(Agregasi[[#This Row],[Akun Terkait]],TabelCOA[],4,FALSE)))</f>
        <v/>
      </c>
      <c r="V335" s="25" t="str">
        <f>IF(Agregasi[[#This Row],[Akun Terkait]]="","",IF(VLOOKUP(Agregasi[[#This Row],[Akun Terkait]],TabelCOA[],5,FALSE)=0,"",VLOOKUP(Agregasi[[#This Row],[Akun Terkait]],TabelCOA[],5,FALSE)))</f>
        <v/>
      </c>
      <c r="W335" s="25" t="str">
        <f>IF(Agregasi[[#This Row],[Akun Terkait]]="","",IF(VLOOKUP(Agregasi[[#This Row],[Akun Terkait]],TabelCOA[],6,FALSE)=0,"",VLOOKUP(Agregasi[[#This Row],[Akun Terkait]],TabelCOA[],6,FALSE)))</f>
        <v/>
      </c>
      <c r="X335" s="25" t="str">
        <f>IF(Agregasi[[#This Row],[Akun Terkait]]="","",IF(VLOOKUP(Agregasi[[#This Row],[Akun Terkait]],TabelCOA[],7,FALSE)=0,"",VLOOKUP(Agregasi[[#This Row],[Akun Terkait]],TabelCOA[],7,FALSE)))</f>
        <v/>
      </c>
      <c r="Y335" s="25" t="str">
        <f>IF(Agregasi[[#This Row],[Akun Terkait]]="","",IF(VLOOKUP(Agregasi[[#This Row],[Akun Terkait]],TabelCOA[],8,FALSE)=0,"",VLOOKUP(Agregasi[[#This Row],[Akun Terkait]],TabelCOA[],8,FALSE)))</f>
        <v/>
      </c>
      <c r="Z335" s="18" t="str">
        <f>IF(Agregasi[[#This Row],[Akun Terkait]]="","",IF(VLOOKUP(Agregasi[[#This Row],[Akun Terkait]],TabelCOA[],10,FALSE)=0,0,VLOOKUP(Agregasi[[#This Row],[Akun Terkait]],TabelCOA[],10,FALSE)))</f>
        <v/>
      </c>
    </row>
    <row r="336" spans="1:26" x14ac:dyDescent="0.4">
      <c r="A336" s="1">
        <v>45046</v>
      </c>
      <c r="B336" t="s">
        <v>111</v>
      </c>
      <c r="F336" s="25"/>
      <c r="H336" s="2"/>
      <c r="I336" s="2" t="s">
        <v>321</v>
      </c>
      <c r="J336" s="2"/>
      <c r="K336" s="2"/>
      <c r="L336" s="2">
        <v>0</v>
      </c>
      <c r="M336" s="24">
        <v>2023</v>
      </c>
      <c r="N336" s="24">
        <v>2</v>
      </c>
      <c r="O336" s="24">
        <v>4</v>
      </c>
      <c r="P336" s="24">
        <v>18</v>
      </c>
      <c r="Q336" s="24">
        <v>6</v>
      </c>
      <c r="R336" s="24">
        <v>30</v>
      </c>
      <c r="S336" s="25" t="s">
        <v>203</v>
      </c>
      <c r="T336" s="25" t="str">
        <f>IF(Agregasi[[#This Row],[Akun Terkait]]="","",IF(VLOOKUP(Agregasi[[#This Row],[Akun Terkait]],TabelCOA[],3,FALSE)=0,"",VLOOKUP(Agregasi[[#This Row],[Akun Terkait]],TabelCOA[],3,FALSE)))</f>
        <v/>
      </c>
      <c r="U336" s="25" t="str">
        <f>IF(Agregasi[[#This Row],[Akun Terkait]]="","",IF(VLOOKUP(Agregasi[[#This Row],[Akun Terkait]],TabelCOA[],4,FALSE)=0,"",VLOOKUP(Agregasi[[#This Row],[Akun Terkait]],TabelCOA[],4,FALSE)))</f>
        <v/>
      </c>
      <c r="V336" s="25" t="str">
        <f>IF(Agregasi[[#This Row],[Akun Terkait]]="","",IF(VLOOKUP(Agregasi[[#This Row],[Akun Terkait]],TabelCOA[],5,FALSE)=0,"",VLOOKUP(Agregasi[[#This Row],[Akun Terkait]],TabelCOA[],5,FALSE)))</f>
        <v/>
      </c>
      <c r="W336" s="25" t="str">
        <f>IF(Agregasi[[#This Row],[Akun Terkait]]="","",IF(VLOOKUP(Agregasi[[#This Row],[Akun Terkait]],TabelCOA[],6,FALSE)=0,"",VLOOKUP(Agregasi[[#This Row],[Akun Terkait]],TabelCOA[],6,FALSE)))</f>
        <v/>
      </c>
      <c r="X336" s="25" t="str">
        <f>IF(Agregasi[[#This Row],[Akun Terkait]]="","",IF(VLOOKUP(Agregasi[[#This Row],[Akun Terkait]],TabelCOA[],7,FALSE)=0,"",VLOOKUP(Agregasi[[#This Row],[Akun Terkait]],TabelCOA[],7,FALSE)))</f>
        <v/>
      </c>
      <c r="Y336" s="25" t="str">
        <f>IF(Agregasi[[#This Row],[Akun Terkait]]="","",IF(VLOOKUP(Agregasi[[#This Row],[Akun Terkait]],TabelCOA[],8,FALSE)=0,"",VLOOKUP(Agregasi[[#This Row],[Akun Terkait]],TabelCOA[],8,FALSE)))</f>
        <v/>
      </c>
      <c r="Z336" s="18" t="str">
        <f>IF(Agregasi[[#This Row],[Akun Terkait]]="","",IF(VLOOKUP(Agregasi[[#This Row],[Akun Terkait]],TabelCOA[],10,FALSE)=0,0,VLOOKUP(Agregasi[[#This Row],[Akun Terkait]],TabelCOA[],10,FALSE)))</f>
        <v/>
      </c>
    </row>
    <row r="337" spans="1:26" x14ac:dyDescent="0.4">
      <c r="A337" s="1">
        <v>45046</v>
      </c>
      <c r="B337" t="s">
        <v>122</v>
      </c>
      <c r="F337" s="25"/>
      <c r="H337" s="2"/>
      <c r="I337" s="2" t="s">
        <v>321</v>
      </c>
      <c r="J337" s="2"/>
      <c r="K337" s="2"/>
      <c r="L337" s="2">
        <v>0</v>
      </c>
      <c r="M337" s="24">
        <v>2023</v>
      </c>
      <c r="N337" s="24">
        <v>2</v>
      </c>
      <c r="O337" s="24">
        <v>4</v>
      </c>
      <c r="P337" s="24">
        <v>18</v>
      </c>
      <c r="Q337" s="24">
        <v>6</v>
      </c>
      <c r="R337" s="24">
        <v>30</v>
      </c>
      <c r="S337" s="25" t="s">
        <v>203</v>
      </c>
      <c r="T337" s="25" t="str">
        <f>IF(Agregasi[[#This Row],[Akun Terkait]]="","",IF(VLOOKUP(Agregasi[[#This Row],[Akun Terkait]],TabelCOA[],3,FALSE)=0,"",VLOOKUP(Agregasi[[#This Row],[Akun Terkait]],TabelCOA[],3,FALSE)))</f>
        <v/>
      </c>
      <c r="U337" s="25" t="str">
        <f>IF(Agregasi[[#This Row],[Akun Terkait]]="","",IF(VLOOKUP(Agregasi[[#This Row],[Akun Terkait]],TabelCOA[],4,FALSE)=0,"",VLOOKUP(Agregasi[[#This Row],[Akun Terkait]],TabelCOA[],4,FALSE)))</f>
        <v/>
      </c>
      <c r="V337" s="25" t="str">
        <f>IF(Agregasi[[#This Row],[Akun Terkait]]="","",IF(VLOOKUP(Agregasi[[#This Row],[Akun Terkait]],TabelCOA[],5,FALSE)=0,"",VLOOKUP(Agregasi[[#This Row],[Akun Terkait]],TabelCOA[],5,FALSE)))</f>
        <v/>
      </c>
      <c r="W337" s="25" t="str">
        <f>IF(Agregasi[[#This Row],[Akun Terkait]]="","",IF(VLOOKUP(Agregasi[[#This Row],[Akun Terkait]],TabelCOA[],6,FALSE)=0,"",VLOOKUP(Agregasi[[#This Row],[Akun Terkait]],TabelCOA[],6,FALSE)))</f>
        <v/>
      </c>
      <c r="X337" s="25" t="str">
        <f>IF(Agregasi[[#This Row],[Akun Terkait]]="","",IF(VLOOKUP(Agregasi[[#This Row],[Akun Terkait]],TabelCOA[],7,FALSE)=0,"",VLOOKUP(Agregasi[[#This Row],[Akun Terkait]],TabelCOA[],7,FALSE)))</f>
        <v/>
      </c>
      <c r="Y337" s="25" t="str">
        <f>IF(Agregasi[[#This Row],[Akun Terkait]]="","",IF(VLOOKUP(Agregasi[[#This Row],[Akun Terkait]],TabelCOA[],8,FALSE)=0,"",VLOOKUP(Agregasi[[#This Row],[Akun Terkait]],TabelCOA[],8,FALSE)))</f>
        <v/>
      </c>
      <c r="Z337" s="18" t="str">
        <f>IF(Agregasi[[#This Row],[Akun Terkait]]="","",IF(VLOOKUP(Agregasi[[#This Row],[Akun Terkait]],TabelCOA[],10,FALSE)=0,0,VLOOKUP(Agregasi[[#This Row],[Akun Terkait]],TabelCOA[],10,FALSE)))</f>
        <v/>
      </c>
    </row>
    <row r="338" spans="1:26" x14ac:dyDescent="0.4">
      <c r="A338" s="1">
        <v>45046</v>
      </c>
      <c r="B338" t="s">
        <v>123</v>
      </c>
      <c r="F338" s="25"/>
      <c r="H338" s="2"/>
      <c r="I338" s="2" t="s">
        <v>321</v>
      </c>
      <c r="J338" s="2"/>
      <c r="K338" s="2"/>
      <c r="L338" s="2">
        <v>0</v>
      </c>
      <c r="M338" s="24">
        <v>2023</v>
      </c>
      <c r="N338" s="24">
        <v>2</v>
      </c>
      <c r="O338" s="24">
        <v>4</v>
      </c>
      <c r="P338" s="24">
        <v>18</v>
      </c>
      <c r="Q338" s="24">
        <v>6</v>
      </c>
      <c r="R338" s="24">
        <v>30</v>
      </c>
      <c r="S338" s="25" t="s">
        <v>203</v>
      </c>
      <c r="T338" s="25" t="str">
        <f>IF(Agregasi[[#This Row],[Akun Terkait]]="","",IF(VLOOKUP(Agregasi[[#This Row],[Akun Terkait]],TabelCOA[],3,FALSE)=0,"",VLOOKUP(Agregasi[[#This Row],[Akun Terkait]],TabelCOA[],3,FALSE)))</f>
        <v/>
      </c>
      <c r="U338" s="25" t="str">
        <f>IF(Agregasi[[#This Row],[Akun Terkait]]="","",IF(VLOOKUP(Agregasi[[#This Row],[Akun Terkait]],TabelCOA[],4,FALSE)=0,"",VLOOKUP(Agregasi[[#This Row],[Akun Terkait]],TabelCOA[],4,FALSE)))</f>
        <v/>
      </c>
      <c r="V338" s="25" t="str">
        <f>IF(Agregasi[[#This Row],[Akun Terkait]]="","",IF(VLOOKUP(Agregasi[[#This Row],[Akun Terkait]],TabelCOA[],5,FALSE)=0,"",VLOOKUP(Agregasi[[#This Row],[Akun Terkait]],TabelCOA[],5,FALSE)))</f>
        <v/>
      </c>
      <c r="W338" s="25" t="str">
        <f>IF(Agregasi[[#This Row],[Akun Terkait]]="","",IF(VLOOKUP(Agregasi[[#This Row],[Akun Terkait]],TabelCOA[],6,FALSE)=0,"",VLOOKUP(Agregasi[[#This Row],[Akun Terkait]],TabelCOA[],6,FALSE)))</f>
        <v/>
      </c>
      <c r="X338" s="25" t="str">
        <f>IF(Agregasi[[#This Row],[Akun Terkait]]="","",IF(VLOOKUP(Agregasi[[#This Row],[Akun Terkait]],TabelCOA[],7,FALSE)=0,"",VLOOKUP(Agregasi[[#This Row],[Akun Terkait]],TabelCOA[],7,FALSE)))</f>
        <v/>
      </c>
      <c r="Y338" s="25" t="str">
        <f>IF(Agregasi[[#This Row],[Akun Terkait]]="","",IF(VLOOKUP(Agregasi[[#This Row],[Akun Terkait]],TabelCOA[],8,FALSE)=0,"",VLOOKUP(Agregasi[[#This Row],[Akun Terkait]],TabelCOA[],8,FALSE)))</f>
        <v/>
      </c>
      <c r="Z338" s="18" t="str">
        <f>IF(Agregasi[[#This Row],[Akun Terkait]]="","",IF(VLOOKUP(Agregasi[[#This Row],[Akun Terkait]],TabelCOA[],10,FALSE)=0,0,VLOOKUP(Agregasi[[#This Row],[Akun Terkait]],TabelCOA[],10,FALSE)))</f>
        <v/>
      </c>
    </row>
    <row r="339" spans="1:26" x14ac:dyDescent="0.4">
      <c r="A339" s="1">
        <v>45046</v>
      </c>
      <c r="B339" t="s">
        <v>109</v>
      </c>
      <c r="F339" s="25"/>
      <c r="H339" s="2"/>
      <c r="I339" s="2" t="s">
        <v>321</v>
      </c>
      <c r="J339" s="2"/>
      <c r="K339" s="2"/>
      <c r="L339" s="2">
        <v>350000000</v>
      </c>
      <c r="M339" s="24">
        <v>2023</v>
      </c>
      <c r="N339" s="24">
        <v>2</v>
      </c>
      <c r="O339" s="24">
        <v>4</v>
      </c>
      <c r="P339" s="24">
        <v>18</v>
      </c>
      <c r="Q339" s="24">
        <v>6</v>
      </c>
      <c r="R339" s="24">
        <v>30</v>
      </c>
      <c r="S339" s="25" t="s">
        <v>203</v>
      </c>
      <c r="T339" s="25" t="str">
        <f>IF(Agregasi[[#This Row],[Akun Terkait]]="","",IF(VLOOKUP(Agregasi[[#This Row],[Akun Terkait]],TabelCOA[],3,FALSE)=0,"",VLOOKUP(Agregasi[[#This Row],[Akun Terkait]],TabelCOA[],3,FALSE)))</f>
        <v/>
      </c>
      <c r="U339" s="25" t="str">
        <f>IF(Agregasi[[#This Row],[Akun Terkait]]="","",IF(VLOOKUP(Agregasi[[#This Row],[Akun Terkait]],TabelCOA[],4,FALSE)=0,"",VLOOKUP(Agregasi[[#This Row],[Akun Terkait]],TabelCOA[],4,FALSE)))</f>
        <v/>
      </c>
      <c r="V339" s="25" t="str">
        <f>IF(Agregasi[[#This Row],[Akun Terkait]]="","",IF(VLOOKUP(Agregasi[[#This Row],[Akun Terkait]],TabelCOA[],5,FALSE)=0,"",VLOOKUP(Agregasi[[#This Row],[Akun Terkait]],TabelCOA[],5,FALSE)))</f>
        <v/>
      </c>
      <c r="W339" s="25" t="str">
        <f>IF(Agregasi[[#This Row],[Akun Terkait]]="","",IF(VLOOKUP(Agregasi[[#This Row],[Akun Terkait]],TabelCOA[],6,FALSE)=0,"",VLOOKUP(Agregasi[[#This Row],[Akun Terkait]],TabelCOA[],6,FALSE)))</f>
        <v/>
      </c>
      <c r="X339" s="25" t="str">
        <f>IF(Agregasi[[#This Row],[Akun Terkait]]="","",IF(VLOOKUP(Agregasi[[#This Row],[Akun Terkait]],TabelCOA[],7,FALSE)=0,"",VLOOKUP(Agregasi[[#This Row],[Akun Terkait]],TabelCOA[],7,FALSE)))</f>
        <v/>
      </c>
      <c r="Y339" s="25" t="str">
        <f>IF(Agregasi[[#This Row],[Akun Terkait]]="","",IF(VLOOKUP(Agregasi[[#This Row],[Akun Terkait]],TabelCOA[],8,FALSE)=0,"",VLOOKUP(Agregasi[[#This Row],[Akun Terkait]],TabelCOA[],8,FALSE)))</f>
        <v/>
      </c>
      <c r="Z339" s="18" t="str">
        <f>IF(Agregasi[[#This Row],[Akun Terkait]]="","",IF(VLOOKUP(Agregasi[[#This Row],[Akun Terkait]],TabelCOA[],10,FALSE)=0,0,VLOOKUP(Agregasi[[#This Row],[Akun Terkait]],TabelCOA[],10,FALSE)))</f>
        <v/>
      </c>
    </row>
    <row r="340" spans="1:26" x14ac:dyDescent="0.4">
      <c r="A340" s="1">
        <v>45046</v>
      </c>
      <c r="B340" t="s">
        <v>239</v>
      </c>
      <c r="F340" s="25"/>
      <c r="H340" s="2"/>
      <c r="I340" s="2" t="s">
        <v>321</v>
      </c>
      <c r="J340" s="2"/>
      <c r="K340" s="2"/>
      <c r="L340" s="2">
        <v>-200000</v>
      </c>
      <c r="M340" s="24">
        <v>2023</v>
      </c>
      <c r="N340" s="24">
        <v>2</v>
      </c>
      <c r="O340" s="24">
        <v>4</v>
      </c>
      <c r="P340" s="24">
        <v>18</v>
      </c>
      <c r="Q340" s="24">
        <v>6</v>
      </c>
      <c r="R340" s="24">
        <v>30</v>
      </c>
      <c r="S340" s="25" t="s">
        <v>203</v>
      </c>
      <c r="T340" s="25" t="str">
        <f>IF(Agregasi[[#This Row],[Akun Terkait]]="","",IF(VLOOKUP(Agregasi[[#This Row],[Akun Terkait]],TabelCOA[],3,FALSE)=0,"",VLOOKUP(Agregasi[[#This Row],[Akun Terkait]],TabelCOA[],3,FALSE)))</f>
        <v/>
      </c>
      <c r="U340" s="25" t="str">
        <f>IF(Agregasi[[#This Row],[Akun Terkait]]="","",IF(VLOOKUP(Agregasi[[#This Row],[Akun Terkait]],TabelCOA[],4,FALSE)=0,"",VLOOKUP(Agregasi[[#This Row],[Akun Terkait]],TabelCOA[],4,FALSE)))</f>
        <v/>
      </c>
      <c r="V340" s="25" t="str">
        <f>IF(Agregasi[[#This Row],[Akun Terkait]]="","",IF(VLOOKUP(Agregasi[[#This Row],[Akun Terkait]],TabelCOA[],5,FALSE)=0,"",VLOOKUP(Agregasi[[#This Row],[Akun Terkait]],TabelCOA[],5,FALSE)))</f>
        <v/>
      </c>
      <c r="W340" s="25" t="str">
        <f>IF(Agregasi[[#This Row],[Akun Terkait]]="","",IF(VLOOKUP(Agregasi[[#This Row],[Akun Terkait]],TabelCOA[],6,FALSE)=0,"",VLOOKUP(Agregasi[[#This Row],[Akun Terkait]],TabelCOA[],6,FALSE)))</f>
        <v/>
      </c>
      <c r="X340" s="25" t="str">
        <f>IF(Agregasi[[#This Row],[Akun Terkait]]="","",IF(VLOOKUP(Agregasi[[#This Row],[Akun Terkait]],TabelCOA[],7,FALSE)=0,"",VLOOKUP(Agregasi[[#This Row],[Akun Terkait]],TabelCOA[],7,FALSE)))</f>
        <v/>
      </c>
      <c r="Y340" s="25" t="str">
        <f>IF(Agregasi[[#This Row],[Akun Terkait]]="","",IF(VLOOKUP(Agregasi[[#This Row],[Akun Terkait]],TabelCOA[],8,FALSE)=0,"",VLOOKUP(Agregasi[[#This Row],[Akun Terkait]],TabelCOA[],8,FALSE)))</f>
        <v/>
      </c>
      <c r="Z340" s="18" t="str">
        <f>IF(Agregasi[[#This Row],[Akun Terkait]]="","",IF(VLOOKUP(Agregasi[[#This Row],[Akun Terkait]],TabelCOA[],10,FALSE)=0,0,VLOOKUP(Agregasi[[#This Row],[Akun Terkait]],TabelCOA[],10,FALSE)))</f>
        <v/>
      </c>
    </row>
    <row r="341" spans="1:26" x14ac:dyDescent="0.4">
      <c r="A341" s="1">
        <v>45046</v>
      </c>
      <c r="B341" t="s">
        <v>240</v>
      </c>
      <c r="F341" s="25"/>
      <c r="H341" s="2"/>
      <c r="I341" s="2" t="s">
        <v>321</v>
      </c>
      <c r="J341" s="2"/>
      <c r="K341" s="2"/>
      <c r="L341" s="2">
        <v>0</v>
      </c>
      <c r="M341" s="24">
        <v>2023</v>
      </c>
      <c r="N341" s="24">
        <v>2</v>
      </c>
      <c r="O341" s="24">
        <v>4</v>
      </c>
      <c r="P341" s="24">
        <v>18</v>
      </c>
      <c r="Q341" s="24">
        <v>6</v>
      </c>
      <c r="R341" s="24">
        <v>30</v>
      </c>
      <c r="S341" s="25" t="s">
        <v>203</v>
      </c>
      <c r="T341" s="25" t="str">
        <f>IF(Agregasi[[#This Row],[Akun Terkait]]="","",IF(VLOOKUP(Agregasi[[#This Row],[Akun Terkait]],TabelCOA[],3,FALSE)=0,"",VLOOKUP(Agregasi[[#This Row],[Akun Terkait]],TabelCOA[],3,FALSE)))</f>
        <v/>
      </c>
      <c r="U341" s="25" t="str">
        <f>IF(Agregasi[[#This Row],[Akun Terkait]]="","",IF(VLOOKUP(Agregasi[[#This Row],[Akun Terkait]],TabelCOA[],4,FALSE)=0,"",VLOOKUP(Agregasi[[#This Row],[Akun Terkait]],TabelCOA[],4,FALSE)))</f>
        <v/>
      </c>
      <c r="V341" s="25" t="str">
        <f>IF(Agregasi[[#This Row],[Akun Terkait]]="","",IF(VLOOKUP(Agregasi[[#This Row],[Akun Terkait]],TabelCOA[],5,FALSE)=0,"",VLOOKUP(Agregasi[[#This Row],[Akun Terkait]],TabelCOA[],5,FALSE)))</f>
        <v/>
      </c>
      <c r="W341" s="25" t="str">
        <f>IF(Agregasi[[#This Row],[Akun Terkait]]="","",IF(VLOOKUP(Agregasi[[#This Row],[Akun Terkait]],TabelCOA[],6,FALSE)=0,"",VLOOKUP(Agregasi[[#This Row],[Akun Terkait]],TabelCOA[],6,FALSE)))</f>
        <v/>
      </c>
      <c r="X341" s="25" t="str">
        <f>IF(Agregasi[[#This Row],[Akun Terkait]]="","",IF(VLOOKUP(Agregasi[[#This Row],[Akun Terkait]],TabelCOA[],7,FALSE)=0,"",VLOOKUP(Agregasi[[#This Row],[Akun Terkait]],TabelCOA[],7,FALSE)))</f>
        <v/>
      </c>
      <c r="Y341" s="25" t="str">
        <f>IF(Agregasi[[#This Row],[Akun Terkait]]="","",IF(VLOOKUP(Agregasi[[#This Row],[Akun Terkait]],TabelCOA[],8,FALSE)=0,"",VLOOKUP(Agregasi[[#This Row],[Akun Terkait]],TabelCOA[],8,FALSE)))</f>
        <v/>
      </c>
      <c r="Z341" s="18" t="str">
        <f>IF(Agregasi[[#This Row],[Akun Terkait]]="","",IF(VLOOKUP(Agregasi[[#This Row],[Akun Terkait]],TabelCOA[],10,FALSE)=0,0,VLOOKUP(Agregasi[[#This Row],[Akun Terkait]],TabelCOA[],10,FALSE)))</f>
        <v/>
      </c>
    </row>
    <row r="342" spans="1:26" x14ac:dyDescent="0.4">
      <c r="A342" s="1">
        <v>45046</v>
      </c>
      <c r="B342" t="s">
        <v>238</v>
      </c>
      <c r="F342" s="25"/>
      <c r="H342" s="2"/>
      <c r="I342" s="2" t="s">
        <v>321</v>
      </c>
      <c r="J342" s="2"/>
      <c r="K342" s="2"/>
      <c r="L342" s="2">
        <v>-125000</v>
      </c>
      <c r="M342" s="24">
        <v>2023</v>
      </c>
      <c r="N342" s="24">
        <v>2</v>
      </c>
      <c r="O342" s="24">
        <v>4</v>
      </c>
      <c r="P342" s="24">
        <v>18</v>
      </c>
      <c r="Q342" s="24">
        <v>6</v>
      </c>
      <c r="R342" s="24">
        <v>30</v>
      </c>
      <c r="S342" s="25" t="s">
        <v>203</v>
      </c>
      <c r="T342" s="25" t="str">
        <f>IF(Agregasi[[#This Row],[Akun Terkait]]="","",IF(VLOOKUP(Agregasi[[#This Row],[Akun Terkait]],TabelCOA[],3,FALSE)=0,"",VLOOKUP(Agregasi[[#This Row],[Akun Terkait]],TabelCOA[],3,FALSE)))</f>
        <v/>
      </c>
      <c r="U342" s="25" t="str">
        <f>IF(Agregasi[[#This Row],[Akun Terkait]]="","",IF(VLOOKUP(Agregasi[[#This Row],[Akun Terkait]],TabelCOA[],4,FALSE)=0,"",VLOOKUP(Agregasi[[#This Row],[Akun Terkait]],TabelCOA[],4,FALSE)))</f>
        <v/>
      </c>
      <c r="V342" s="25" t="str">
        <f>IF(Agregasi[[#This Row],[Akun Terkait]]="","",IF(VLOOKUP(Agregasi[[#This Row],[Akun Terkait]],TabelCOA[],5,FALSE)=0,"",VLOOKUP(Agregasi[[#This Row],[Akun Terkait]],TabelCOA[],5,FALSE)))</f>
        <v/>
      </c>
      <c r="W342" s="25" t="str">
        <f>IF(Agregasi[[#This Row],[Akun Terkait]]="","",IF(VLOOKUP(Agregasi[[#This Row],[Akun Terkait]],TabelCOA[],6,FALSE)=0,"",VLOOKUP(Agregasi[[#This Row],[Akun Terkait]],TabelCOA[],6,FALSE)))</f>
        <v/>
      </c>
      <c r="X342" s="25" t="str">
        <f>IF(Agregasi[[#This Row],[Akun Terkait]]="","",IF(VLOOKUP(Agregasi[[#This Row],[Akun Terkait]],TabelCOA[],7,FALSE)=0,"",VLOOKUP(Agregasi[[#This Row],[Akun Terkait]],TabelCOA[],7,FALSE)))</f>
        <v/>
      </c>
      <c r="Y342" s="25" t="str">
        <f>IF(Agregasi[[#This Row],[Akun Terkait]]="","",IF(VLOOKUP(Agregasi[[#This Row],[Akun Terkait]],TabelCOA[],8,FALSE)=0,"",VLOOKUP(Agregasi[[#This Row],[Akun Terkait]],TabelCOA[],8,FALSE)))</f>
        <v/>
      </c>
      <c r="Z342" s="18" t="str">
        <f>IF(Agregasi[[#This Row],[Akun Terkait]]="","",IF(VLOOKUP(Agregasi[[#This Row],[Akun Terkait]],TabelCOA[],10,FALSE)=0,0,VLOOKUP(Agregasi[[#This Row],[Akun Terkait]],TabelCOA[],10,FALSE)))</f>
        <v/>
      </c>
    </row>
    <row r="343" spans="1:26" x14ac:dyDescent="0.4">
      <c r="A343" s="1">
        <v>45046</v>
      </c>
      <c r="B343" t="s">
        <v>385</v>
      </c>
      <c r="F343" s="25"/>
      <c r="H343" s="2"/>
      <c r="I343" s="2" t="s">
        <v>321</v>
      </c>
      <c r="J343" s="2"/>
      <c r="K343" s="2"/>
      <c r="L343" s="2">
        <v>0</v>
      </c>
      <c r="M343" s="24">
        <v>2023</v>
      </c>
      <c r="N343" s="24">
        <v>2</v>
      </c>
      <c r="O343" s="24">
        <v>4</v>
      </c>
      <c r="P343" s="24">
        <v>18</v>
      </c>
      <c r="Q343" s="24">
        <v>6</v>
      </c>
      <c r="R343" s="24">
        <v>30</v>
      </c>
      <c r="S343" s="25" t="s">
        <v>203</v>
      </c>
      <c r="T343" s="25" t="str">
        <f>IF(Agregasi[[#This Row],[Akun Terkait]]="","",IF(VLOOKUP(Agregasi[[#This Row],[Akun Terkait]],TabelCOA[],3,FALSE)=0,"",VLOOKUP(Agregasi[[#This Row],[Akun Terkait]],TabelCOA[],3,FALSE)))</f>
        <v/>
      </c>
      <c r="U343" s="25" t="str">
        <f>IF(Agregasi[[#This Row],[Akun Terkait]]="","",IF(VLOOKUP(Agregasi[[#This Row],[Akun Terkait]],TabelCOA[],4,FALSE)=0,"",VLOOKUP(Agregasi[[#This Row],[Akun Terkait]],TabelCOA[],4,FALSE)))</f>
        <v/>
      </c>
      <c r="V343" s="25" t="str">
        <f>IF(Agregasi[[#This Row],[Akun Terkait]]="","",IF(VLOOKUP(Agregasi[[#This Row],[Akun Terkait]],TabelCOA[],5,FALSE)=0,"",VLOOKUP(Agregasi[[#This Row],[Akun Terkait]],TabelCOA[],5,FALSE)))</f>
        <v/>
      </c>
      <c r="W343" s="25" t="str">
        <f>IF(Agregasi[[#This Row],[Akun Terkait]]="","",IF(VLOOKUP(Agregasi[[#This Row],[Akun Terkait]],TabelCOA[],6,FALSE)=0,"",VLOOKUP(Agregasi[[#This Row],[Akun Terkait]],TabelCOA[],6,FALSE)))</f>
        <v/>
      </c>
      <c r="X343" s="25" t="str">
        <f>IF(Agregasi[[#This Row],[Akun Terkait]]="","",IF(VLOOKUP(Agregasi[[#This Row],[Akun Terkait]],TabelCOA[],7,FALSE)=0,"",VLOOKUP(Agregasi[[#This Row],[Akun Terkait]],TabelCOA[],7,FALSE)))</f>
        <v/>
      </c>
      <c r="Y343" s="25" t="str">
        <f>IF(Agregasi[[#This Row],[Akun Terkait]]="","",IF(VLOOKUP(Agregasi[[#This Row],[Akun Terkait]],TabelCOA[],8,FALSE)=0,"",VLOOKUP(Agregasi[[#This Row],[Akun Terkait]],TabelCOA[],8,FALSE)))</f>
        <v/>
      </c>
      <c r="Z343" s="18" t="str">
        <f>IF(Agregasi[[#This Row],[Akun Terkait]]="","",IF(VLOOKUP(Agregasi[[#This Row],[Akun Terkait]],TabelCOA[],10,FALSE)=0,0,VLOOKUP(Agregasi[[#This Row],[Akun Terkait]],TabelCOA[],10,FALSE)))</f>
        <v/>
      </c>
    </row>
    <row r="344" spans="1:26" x14ac:dyDescent="0.4">
      <c r="A344" s="1">
        <v>45046</v>
      </c>
      <c r="B344" t="s">
        <v>113</v>
      </c>
      <c r="F344" s="25"/>
      <c r="H344" s="2"/>
      <c r="I344" s="2" t="s">
        <v>321</v>
      </c>
      <c r="J344" s="2"/>
      <c r="K344" s="2"/>
      <c r="L344" s="2">
        <v>0</v>
      </c>
      <c r="M344" s="24">
        <v>2023</v>
      </c>
      <c r="N344" s="24">
        <v>2</v>
      </c>
      <c r="O344" s="24">
        <v>4</v>
      </c>
      <c r="P344" s="24">
        <v>18</v>
      </c>
      <c r="Q344" s="24">
        <v>6</v>
      </c>
      <c r="R344" s="24">
        <v>30</v>
      </c>
      <c r="S344" s="25" t="s">
        <v>203</v>
      </c>
      <c r="T344" s="25" t="str">
        <f>IF(Agregasi[[#This Row],[Akun Terkait]]="","",IF(VLOOKUP(Agregasi[[#This Row],[Akun Terkait]],TabelCOA[],3,FALSE)=0,"",VLOOKUP(Agregasi[[#This Row],[Akun Terkait]],TabelCOA[],3,FALSE)))</f>
        <v/>
      </c>
      <c r="U344" s="25" t="str">
        <f>IF(Agregasi[[#This Row],[Akun Terkait]]="","",IF(VLOOKUP(Agregasi[[#This Row],[Akun Terkait]],TabelCOA[],4,FALSE)=0,"",VLOOKUP(Agregasi[[#This Row],[Akun Terkait]],TabelCOA[],4,FALSE)))</f>
        <v/>
      </c>
      <c r="V344" s="25" t="str">
        <f>IF(Agregasi[[#This Row],[Akun Terkait]]="","",IF(VLOOKUP(Agregasi[[#This Row],[Akun Terkait]],TabelCOA[],5,FALSE)=0,"",VLOOKUP(Agregasi[[#This Row],[Akun Terkait]],TabelCOA[],5,FALSE)))</f>
        <v/>
      </c>
      <c r="W344" s="25" t="str">
        <f>IF(Agregasi[[#This Row],[Akun Terkait]]="","",IF(VLOOKUP(Agregasi[[#This Row],[Akun Terkait]],TabelCOA[],6,FALSE)=0,"",VLOOKUP(Agregasi[[#This Row],[Akun Terkait]],TabelCOA[],6,FALSE)))</f>
        <v/>
      </c>
      <c r="X344" s="25" t="str">
        <f>IF(Agregasi[[#This Row],[Akun Terkait]]="","",IF(VLOOKUP(Agregasi[[#This Row],[Akun Terkait]],TabelCOA[],7,FALSE)=0,"",VLOOKUP(Agregasi[[#This Row],[Akun Terkait]],TabelCOA[],7,FALSE)))</f>
        <v/>
      </c>
      <c r="Y344" s="25" t="str">
        <f>IF(Agregasi[[#This Row],[Akun Terkait]]="","",IF(VLOOKUP(Agregasi[[#This Row],[Akun Terkait]],TabelCOA[],8,FALSE)=0,"",VLOOKUP(Agregasi[[#This Row],[Akun Terkait]],TabelCOA[],8,FALSE)))</f>
        <v/>
      </c>
      <c r="Z344" s="18" t="str">
        <f>IF(Agregasi[[#This Row],[Akun Terkait]]="","",IF(VLOOKUP(Agregasi[[#This Row],[Akun Terkait]],TabelCOA[],10,FALSE)=0,0,VLOOKUP(Agregasi[[#This Row],[Akun Terkait]],TabelCOA[],10,FALSE)))</f>
        <v/>
      </c>
    </row>
    <row r="345" spans="1:26" x14ac:dyDescent="0.4">
      <c r="A345" s="1">
        <v>45046</v>
      </c>
      <c r="B345" t="s">
        <v>114</v>
      </c>
      <c r="F345" s="25"/>
      <c r="H345" s="2"/>
      <c r="I345" s="2" t="s">
        <v>321</v>
      </c>
      <c r="J345" s="2"/>
      <c r="K345" s="2"/>
      <c r="L345" s="2">
        <v>0</v>
      </c>
      <c r="M345" s="24">
        <v>2023</v>
      </c>
      <c r="N345" s="24">
        <v>2</v>
      </c>
      <c r="O345" s="24">
        <v>4</v>
      </c>
      <c r="P345" s="24">
        <v>18</v>
      </c>
      <c r="Q345" s="24">
        <v>6</v>
      </c>
      <c r="R345" s="24">
        <v>30</v>
      </c>
      <c r="S345" s="25" t="s">
        <v>203</v>
      </c>
      <c r="T345" s="25" t="str">
        <f>IF(Agregasi[[#This Row],[Akun Terkait]]="","",IF(VLOOKUP(Agregasi[[#This Row],[Akun Terkait]],TabelCOA[],3,FALSE)=0,"",VLOOKUP(Agregasi[[#This Row],[Akun Terkait]],TabelCOA[],3,FALSE)))</f>
        <v/>
      </c>
      <c r="U345" s="25" t="str">
        <f>IF(Agregasi[[#This Row],[Akun Terkait]]="","",IF(VLOOKUP(Agregasi[[#This Row],[Akun Terkait]],TabelCOA[],4,FALSE)=0,"",VLOOKUP(Agregasi[[#This Row],[Akun Terkait]],TabelCOA[],4,FALSE)))</f>
        <v/>
      </c>
      <c r="V345" s="25" t="str">
        <f>IF(Agregasi[[#This Row],[Akun Terkait]]="","",IF(VLOOKUP(Agregasi[[#This Row],[Akun Terkait]],TabelCOA[],5,FALSE)=0,"",VLOOKUP(Agregasi[[#This Row],[Akun Terkait]],TabelCOA[],5,FALSE)))</f>
        <v/>
      </c>
      <c r="W345" s="25" t="str">
        <f>IF(Agregasi[[#This Row],[Akun Terkait]]="","",IF(VLOOKUP(Agregasi[[#This Row],[Akun Terkait]],TabelCOA[],6,FALSE)=0,"",VLOOKUP(Agregasi[[#This Row],[Akun Terkait]],TabelCOA[],6,FALSE)))</f>
        <v/>
      </c>
      <c r="X345" s="25" t="str">
        <f>IF(Agregasi[[#This Row],[Akun Terkait]]="","",IF(VLOOKUP(Agregasi[[#This Row],[Akun Terkait]],TabelCOA[],7,FALSE)=0,"",VLOOKUP(Agregasi[[#This Row],[Akun Terkait]],TabelCOA[],7,FALSE)))</f>
        <v/>
      </c>
      <c r="Y345" s="25" t="str">
        <f>IF(Agregasi[[#This Row],[Akun Terkait]]="","",IF(VLOOKUP(Agregasi[[#This Row],[Akun Terkait]],TabelCOA[],8,FALSE)=0,"",VLOOKUP(Agregasi[[#This Row],[Akun Terkait]],TabelCOA[],8,FALSE)))</f>
        <v/>
      </c>
      <c r="Z345" s="18" t="str">
        <f>IF(Agregasi[[#This Row],[Akun Terkait]]="","",IF(VLOOKUP(Agregasi[[#This Row],[Akun Terkait]],TabelCOA[],10,FALSE)=0,0,VLOOKUP(Agregasi[[#This Row],[Akun Terkait]],TabelCOA[],10,FALSE)))</f>
        <v/>
      </c>
    </row>
  </sheetData>
  <phoneticPr fontId="2" type="noConversion"/>
  <conditionalFormatting sqref="A2:A345">
    <cfRule type="colorScale" priority="17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45">
    <cfRule type="containsText" dxfId="24" priority="2" operator="containsText" text="Liabilitas">
      <formula>NOT(ISERROR(SEARCH("Liabilitas",T2)))</formula>
    </cfRule>
    <cfRule type="containsText" dxfId="23" priority="3" operator="containsText" text="Aset">
      <formula>NOT(ISERROR(SEARCH("Aset",T2)))</formula>
    </cfRule>
    <cfRule type="containsText" dxfId="22" priority="4" operator="containsText" text="Pengeluaran">
      <formula>NOT(ISERROR(SEARCH("Pengeluaran",T2)))</formula>
    </cfRule>
    <cfRule type="containsText" dxfId="21" priority="5" operator="containsText" text="Pendapatan">
      <formula>NOT(ISERROR(SEARCH("Pendapatan",T2)))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75E5C-7C92-42D9-8034-FD4407452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42</vt:i4>
      </vt:variant>
    </vt:vector>
  </HeadingPairs>
  <TitlesOfParts>
    <vt:vector size="42" baseType="lpstr">
      <vt:lpstr>HOME</vt:lpstr>
      <vt:lpstr>Kas Tunai</vt:lpstr>
      <vt:lpstr>T Bank-0001</vt:lpstr>
      <vt:lpstr>T Bank-0002</vt:lpstr>
      <vt:lpstr>T Bank-0003</vt:lpstr>
      <vt:lpstr>T Bank-0004</vt:lpstr>
      <vt:lpstr>T Bank-0005</vt:lpstr>
      <vt:lpstr>T Bank-0006</vt:lpstr>
      <vt:lpstr>T Bank-0007</vt:lpstr>
      <vt:lpstr>T Bank-0008</vt:lpstr>
      <vt:lpstr>G Bank-0009</vt:lpstr>
      <vt:lpstr>KK Bank-0001</vt:lpstr>
      <vt:lpstr>KK Bank-0002</vt:lpstr>
      <vt:lpstr>KK Bank-0003</vt:lpstr>
      <vt:lpstr>KK Bank-0004</vt:lpstr>
      <vt:lpstr>KK Bank-0005</vt:lpstr>
      <vt:lpstr>Alat Bantu Aset-Liabilitas</vt:lpstr>
      <vt:lpstr>Aset-Liabilitas Bulanan</vt:lpstr>
      <vt:lpstr>Report - Arus Kas (Cashflow)</vt:lpstr>
      <vt:lpstr>Report - Neraca (Balance Sheet)</vt:lpstr>
      <vt:lpstr>Grafik Laporan</vt:lpstr>
      <vt:lpstr>Grafik Akun</vt:lpstr>
      <vt:lpstr>Budget vs Realisasi (experimen)</vt:lpstr>
      <vt:lpstr>COA</vt:lpstr>
      <vt:lpstr>Laba-Rugi</vt:lpstr>
      <vt:lpstr>Utang KK</vt:lpstr>
      <vt:lpstr>Cashflow Bulanan</vt:lpstr>
      <vt:lpstr>Pendapatan</vt:lpstr>
      <vt:lpstr>Pengeluaran</vt:lpstr>
      <vt:lpstr>Pendapatan Kumulatif</vt:lpstr>
      <vt:lpstr>Pendapatan-Pengeluaran</vt:lpstr>
      <vt:lpstr>Data Neraca</vt:lpstr>
      <vt:lpstr>Pertambahan Pengurangan Kekayaa</vt:lpstr>
      <vt:lpstr>Perubahan Aset-Liabilitas</vt:lpstr>
      <vt:lpstr>Alokasi Dana</vt:lpstr>
      <vt:lpstr>Agregasi Bulanan</vt:lpstr>
      <vt:lpstr>Cashflow Full</vt:lpstr>
      <vt:lpstr>10 Pengeluaran Terbesar</vt:lpstr>
      <vt:lpstr>10 Entitas Penerima</vt:lpstr>
      <vt:lpstr>TabelReferensi</vt:lpstr>
      <vt:lpstr>Entitas</vt:lpstr>
      <vt:lpstr>Agregasi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Catatan Keuangan Pribadi</dc:title>
  <dc:creator>Hendratno Hendratno</dc:creator>
  <cp:lastModifiedBy>Hendratno Hendratno</cp:lastModifiedBy>
  <dcterms:created xsi:type="dcterms:W3CDTF">2023-01-02T18:10:16Z</dcterms:created>
  <dcterms:modified xsi:type="dcterms:W3CDTF">2023-05-01T11:05:00Z</dcterms:modified>
</cp:coreProperties>
</file>