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50725FD1-EAE4-4909-BD42-631CDF249114}" xr6:coauthVersionLast="47" xr6:coauthVersionMax="47" xr10:uidLastSave="{00000000-0000-0000-0000-000000000000}"/>
  <bookViews>
    <workbookView xWindow="-98" yWindow="-98" windowWidth="21795" windowHeight="12975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G16" i="1"/>
  <c r="G15" i="1"/>
  <c r="G14" i="1"/>
  <c r="G13" i="1"/>
  <c r="G12" i="1"/>
  <c r="G11" i="1"/>
  <c r="G10" i="1"/>
  <c r="G9" i="1"/>
  <c r="G8" i="1"/>
  <c r="G7" i="1"/>
  <c r="G6" i="1"/>
  <c r="G5" i="1"/>
  <c r="F5" i="1"/>
  <c r="F16" i="1"/>
  <c r="F15" i="1"/>
  <c r="F14" i="1"/>
  <c r="F13" i="1"/>
  <c r="F12" i="1"/>
  <c r="F11" i="1"/>
  <c r="F10" i="1"/>
  <c r="F9" i="1"/>
  <c r="F8" i="1"/>
  <c r="F7" i="1"/>
  <c r="F6" i="1"/>
  <c r="G17" i="6"/>
  <c r="E8" i="6"/>
  <c r="E9" i="6" s="1"/>
  <c r="E10" i="6" s="1"/>
  <c r="E11" i="6" s="1"/>
  <c r="D8" i="6"/>
  <c r="D9" i="6" s="1"/>
  <c r="D10" i="6" s="1"/>
  <c r="D11" i="6" s="1"/>
  <c r="S7" i="6"/>
  <c r="S8" i="6" s="1"/>
  <c r="S9" i="6" s="1"/>
  <c r="S10" i="6" s="1"/>
  <c r="S11" i="6" s="1"/>
  <c r="R7" i="6"/>
  <c r="R8" i="6" s="1"/>
  <c r="R9" i="6" s="1"/>
  <c r="R10" i="6" s="1"/>
  <c r="R11" i="6" s="1"/>
  <c r="E7" i="6"/>
  <c r="D7" i="6"/>
  <c r="S6" i="6"/>
  <c r="R6" i="6"/>
  <c r="Q6" i="6"/>
  <c r="Q7" i="6" s="1"/>
  <c r="Q8" i="6" s="1"/>
  <c r="Q9" i="6" s="1"/>
  <c r="Q10" i="6" s="1"/>
  <c r="Q11" i="6" s="1"/>
  <c r="P6" i="6"/>
  <c r="P7" i="6" s="1"/>
  <c r="P8" i="6" s="1"/>
  <c r="P9" i="6" s="1"/>
  <c r="P10" i="6" s="1"/>
  <c r="P11" i="6" s="1"/>
  <c r="O6" i="6"/>
  <c r="O7" i="6" s="1"/>
  <c r="O8" i="6" s="1"/>
  <c r="O9" i="6" s="1"/>
  <c r="O10" i="6" s="1"/>
  <c r="O11" i="6" s="1"/>
  <c r="N6" i="6"/>
  <c r="N7" i="6" s="1"/>
  <c r="N8" i="6" s="1"/>
  <c r="N9" i="6" s="1"/>
  <c r="N10" i="6" s="1"/>
  <c r="N11" i="6" s="1"/>
  <c r="M6" i="6"/>
  <c r="M7" i="6" s="1"/>
  <c r="M8" i="6" s="1"/>
  <c r="M9" i="6" s="1"/>
  <c r="M10" i="6" s="1"/>
  <c r="M11" i="6" s="1"/>
  <c r="L6" i="6"/>
  <c r="L7" i="6" s="1"/>
  <c r="L8" i="6" s="1"/>
  <c r="L9" i="6" s="1"/>
  <c r="L10" i="6" s="1"/>
  <c r="L11" i="6" s="1"/>
  <c r="E6" i="6"/>
  <c r="D6" i="6"/>
  <c r="S5" i="6"/>
  <c r="R5" i="6"/>
  <c r="Q5" i="6"/>
  <c r="P5" i="6"/>
  <c r="O5" i="6"/>
  <c r="N5" i="6"/>
  <c r="M5" i="6"/>
  <c r="L5" i="6"/>
  <c r="K5" i="6"/>
  <c r="K6" i="6" s="1"/>
  <c r="K7" i="6" s="1"/>
  <c r="K8" i="6" s="1"/>
  <c r="K9" i="6" s="1"/>
  <c r="K10" i="6" s="1"/>
  <c r="K11" i="6" s="1"/>
  <c r="J5" i="6"/>
  <c r="J6" i="6" s="1"/>
  <c r="J7" i="6" s="1"/>
  <c r="J8" i="6" s="1"/>
  <c r="J9" i="6" s="1"/>
  <c r="J10" i="6" s="1"/>
  <c r="J11" i="6" s="1"/>
  <c r="I5" i="6"/>
  <c r="I6" i="6" s="1"/>
  <c r="I7" i="6" s="1"/>
  <c r="I8" i="6" s="1"/>
  <c r="I9" i="6" s="1"/>
  <c r="I10" i="6" s="1"/>
  <c r="I11" i="6" s="1"/>
  <c r="H5" i="6"/>
  <c r="H6" i="6" s="1"/>
  <c r="H7" i="6" s="1"/>
  <c r="H8" i="6" s="1"/>
  <c r="H9" i="6" s="1"/>
  <c r="H10" i="6" s="1"/>
  <c r="H11" i="6" s="1"/>
  <c r="G5" i="6"/>
  <c r="G6" i="6" s="1"/>
  <c r="G7" i="6" s="1"/>
  <c r="G8" i="6" s="1"/>
  <c r="G9" i="6" s="1"/>
  <c r="G10" i="6" s="1"/>
  <c r="G11" i="6" s="1"/>
  <c r="F5" i="6"/>
  <c r="F6" i="6" s="1"/>
  <c r="F7" i="6" s="1"/>
  <c r="F8" i="6" s="1"/>
  <c r="F9" i="6" s="1"/>
  <c r="F10" i="6" s="1"/>
  <c r="F11" i="6" s="1"/>
  <c r="E5" i="6"/>
  <c r="D5" i="6"/>
  <c r="M4" i="6"/>
  <c r="F4" i="6"/>
  <c r="E4" i="6"/>
  <c r="C6" i="6"/>
  <c r="C7" i="6" s="1"/>
  <c r="C8" i="6" s="1"/>
  <c r="C9" i="6" s="1"/>
  <c r="C10" i="6" s="1"/>
  <c r="C11" i="6" s="1"/>
  <c r="C5" i="6"/>
  <c r="E3" i="6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N19" i="8"/>
  <c r="O19" i="8"/>
  <c r="N20" i="8" s="1"/>
  <c r="L62" i="8"/>
  <c r="F67" i="8"/>
  <c r="C67" i="8"/>
  <c r="B66" i="8"/>
  <c r="C66" i="8" s="1"/>
  <c r="F66" i="8" s="1"/>
  <c r="R17" i="8"/>
  <c r="Q17" i="8"/>
  <c r="P17" i="8"/>
  <c r="R16" i="8"/>
  <c r="Q16" i="8"/>
  <c r="P16" i="8"/>
  <c r="R15" i="8"/>
  <c r="Q15" i="8"/>
  <c r="P15" i="8"/>
  <c r="R14" i="8"/>
  <c r="Q14" i="8"/>
  <c r="P14" i="8"/>
  <c r="N15" i="8"/>
  <c r="M15" i="8"/>
  <c r="A41" i="8"/>
  <c r="B38" i="8"/>
  <c r="B37" i="8"/>
  <c r="B36" i="8"/>
  <c r="F23" i="8"/>
  <c r="F21" i="8"/>
  <c r="F17" i="8"/>
  <c r="F16" i="8"/>
  <c r="F15" i="8"/>
  <c r="F14" i="8"/>
  <c r="A1" i="8"/>
  <c r="H1" i="8" s="1"/>
  <c r="O1" i="8"/>
  <c r="B28" i="5"/>
  <c r="B27" i="5"/>
  <c r="B23" i="5"/>
  <c r="B22" i="5"/>
  <c r="A7" i="8"/>
  <c r="D7" i="8" s="1"/>
  <c r="F8" i="8"/>
  <c r="F9" i="8" s="1"/>
  <c r="F10" i="8" s="1"/>
  <c r="A10" i="8" s="1"/>
  <c r="D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N4" i="6" l="1"/>
  <c r="G4" i="6"/>
  <c r="M20" i="8"/>
  <c r="L20" i="8"/>
  <c r="B65" i="8"/>
  <c r="F22" i="8"/>
  <c r="C30" i="8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D8" i="8" s="1"/>
  <c r="A9" i="8"/>
  <c r="D9" i="8" s="1"/>
  <c r="F11" i="8"/>
  <c r="A11" i="8" s="1"/>
  <c r="D11" i="8" s="1"/>
  <c r="H3" i="8"/>
  <c r="B24" i="8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O4" i="6" l="1"/>
  <c r="H4" i="6"/>
  <c r="A4" i="8"/>
  <c r="H4" i="8" s="1"/>
  <c r="F24" i="8"/>
  <c r="F42" i="8"/>
  <c r="G42" i="8"/>
  <c r="B43" i="8"/>
  <c r="A42" i="8"/>
  <c r="A43" i="8" s="1"/>
  <c r="B25" i="8"/>
  <c r="F25" i="8" s="1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P4" i="6" l="1"/>
  <c r="I4" i="6"/>
  <c r="C65" i="8"/>
  <c r="F65" i="8" s="1"/>
  <c r="B44" i="8"/>
  <c r="A44" i="8" s="1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Q4" i="6" l="1"/>
  <c r="J4" i="6"/>
  <c r="I43" i="8"/>
  <c r="B45" i="8"/>
  <c r="A45" i="8" s="1"/>
  <c r="G44" i="8"/>
  <c r="F44" i="8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R4" i="6" l="1"/>
  <c r="K4" i="6"/>
  <c r="I44" i="8"/>
  <c r="B46" i="8"/>
  <c r="G45" i="8"/>
  <c r="F45" i="8"/>
  <c r="A46" i="8"/>
  <c r="K7" i="7"/>
  <c r="L6" i="7"/>
  <c r="I7" i="7"/>
  <c r="J6" i="7"/>
  <c r="H5" i="7"/>
  <c r="G6" i="7"/>
  <c r="E7" i="7"/>
  <c r="F6" i="7"/>
  <c r="A10" i="7"/>
  <c r="B9" i="7"/>
  <c r="S4" i="6" l="1"/>
  <c r="I45" i="8"/>
  <c r="B47" i="8"/>
  <c r="G46" i="8"/>
  <c r="F46" i="8"/>
  <c r="L7" i="7"/>
  <c r="K8" i="7"/>
  <c r="I8" i="7"/>
  <c r="J7" i="7"/>
  <c r="G7" i="7"/>
  <c r="H6" i="7"/>
  <c r="E8" i="7"/>
  <c r="F7" i="7"/>
  <c r="A11" i="7"/>
  <c r="B10" i="7"/>
  <c r="I46" i="8" l="1"/>
  <c r="B48" i="8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B49" i="8" l="1"/>
  <c r="A49" i="8" s="1"/>
  <c r="G48" i="8"/>
  <c r="F48" i="8"/>
  <c r="K10" i="7"/>
  <c r="L9" i="7"/>
  <c r="I10" i="7"/>
  <c r="J9" i="7"/>
  <c r="G9" i="7"/>
  <c r="H8" i="7"/>
  <c r="E10" i="7"/>
  <c r="F9" i="7"/>
  <c r="A13" i="7"/>
  <c r="B12" i="7"/>
  <c r="I48" i="8" l="1"/>
  <c r="B50" i="8"/>
  <c r="G49" i="8"/>
  <c r="F49" i="8"/>
  <c r="I49" i="8" s="1"/>
  <c r="A50" i="8"/>
  <c r="K11" i="7"/>
  <c r="L10" i="7"/>
  <c r="I11" i="7"/>
  <c r="J10" i="7"/>
  <c r="G10" i="7"/>
  <c r="H9" i="7"/>
  <c r="E11" i="7"/>
  <c r="F10" i="7"/>
  <c r="A14" i="7"/>
  <c r="B13" i="7"/>
  <c r="B51" i="8" l="1"/>
  <c r="A51" i="8" s="1"/>
  <c r="G50" i="8"/>
  <c r="F50" i="8"/>
  <c r="I50" i="8" s="1"/>
  <c r="K12" i="7"/>
  <c r="L11" i="7"/>
  <c r="I12" i="7"/>
  <c r="J11" i="7"/>
  <c r="G11" i="7"/>
  <c r="H10" i="7"/>
  <c r="E12" i="7"/>
  <c r="F11" i="7"/>
  <c r="A15" i="7"/>
  <c r="B14" i="7"/>
  <c r="B52" i="8" l="1"/>
  <c r="A52" i="8" s="1"/>
  <c r="G51" i="8"/>
  <c r="F51" i="8"/>
  <c r="K13" i="7"/>
  <c r="L12" i="7"/>
  <c r="I13" i="7"/>
  <c r="J12" i="7"/>
  <c r="G12" i="7"/>
  <c r="H11" i="7"/>
  <c r="E13" i="7"/>
  <c r="F12" i="7"/>
  <c r="A16" i="7"/>
  <c r="B15" i="7"/>
  <c r="I51" i="8" l="1"/>
  <c r="B53" i="8"/>
  <c r="B54" i="8" s="1"/>
  <c r="B55" i="8" s="1"/>
  <c r="B56" i="8" s="1"/>
  <c r="B57" i="8" s="1"/>
  <c r="B58" i="8" s="1"/>
  <c r="B59" i="8" s="1"/>
  <c r="B60" i="8" s="1"/>
  <c r="B61" i="8" s="1"/>
  <c r="G52" i="8"/>
  <c r="F52" i="8"/>
  <c r="K14" i="7"/>
  <c r="L13" i="7"/>
  <c r="I14" i="7"/>
  <c r="J13" i="7"/>
  <c r="G13" i="7"/>
  <c r="H12" i="7"/>
  <c r="E14" i="7"/>
  <c r="F13" i="7"/>
  <c r="C1" i="7"/>
  <c r="B16" i="7"/>
  <c r="I52" i="8" l="1"/>
  <c r="K15" i="7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<sst xmlns="http://schemas.openxmlformats.org/spreadsheetml/2006/main" count="167" uniqueCount="151">
  <si>
    <t>Test WS2812 led chain</t>
  </si>
  <si>
    <t>Test SSD1306 OLED screen</t>
  </si>
  <si>
    <t>Test capacitive touch sensors</t>
  </si>
  <si>
    <t>Test FreeRTOS</t>
  </si>
  <si>
    <t>Total progress</t>
  </si>
  <si>
    <t>Until first working version</t>
  </si>
  <si>
    <t>Implement advanced ssd1306 functions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</si>
  <si>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</si>
  <si>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</si>
  <si>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</si>
  <si>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</si>
  <si>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</si>
  <si>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</si>
  <si>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</si>
  <si>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</si>
  <si>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</si>
  <si>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</si>
  <si>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</si>
  <si>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</si>
  <si>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</si>
  <si>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</si>
  <si>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</si>
  <si>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</si>
  <si>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</si>
  <si>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</si>
  <si>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</si>
  <si>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</si>
  <si>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</si>
  <si>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</si>
  <si>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</si>
  <si>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</si>
  <si>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</si>
  <si>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</si>
  <si>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</si>
  <si>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</si>
  <si>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</si>
  <si>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</si>
  <si>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</si>
  <si>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</si>
  <si>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</si>
  <si>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</si>
  <si>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</si>
  <si>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</si>
  <si>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</si>
  <si>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</si>
  <si>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</si>
  <si>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</si>
  <si>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</si>
  <si>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</si>
  <si>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</si>
  <si>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</si>
  <si>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</si>
  <si>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</si>
  <si>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</si>
  <si>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</si>
  <si>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</si>
  <si>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</si>
  <si>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</si>
  <si>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</si>
  <si>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</si>
  <si>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</si>
  <si>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</si>
  <si>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</si>
  <si>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</si>
  <si>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</si>
  <si>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</si>
  <si>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</si>
  <si>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</si>
  <si>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</si>
  <si>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</si>
  <si>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</si>
  <si>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</si>
  <si>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</si>
  <si>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</si>
  <si>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</si>
  <si>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</si>
  <si>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</si>
  <si>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</si>
  <si>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</si>
  <si>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</si>
  <si>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</si>
  <si>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</si>
  <si>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</si>
  <si>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</si>
  <si>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</si>
  <si>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</si>
  <si>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</si>
  <si>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</si>
  <si>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</si>
  <si>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</si>
  <si>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</si>
  <si>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</si>
  <si>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</si>
  <si>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</si>
  <si>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</si>
  <si>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</si>
  <si>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</si>
  <si>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</si>
  <si>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</si>
  <si>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</si>
  <si>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</si>
  <si>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</si>
  <si>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</si>
  <si>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</si>
  <si>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</si>
  <si>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</si>
  <si>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</si>
  <si>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</si>
  <si>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</si>
  <si>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</si>
  <si>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</si>
  <si>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</si>
  <si>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</si>
  <si>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</si>
  <si>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</si>
  <si>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</si>
  <si>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</si>
  <si>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</si>
  <si>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</si>
  <si>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</si>
  <si>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</si>
  <si>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</si>
  <si>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</si>
  <si>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White</t>
  </si>
  <si>
    <t>Yellow</t>
  </si>
  <si>
    <t>Orange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</si>
  <si>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</si>
  <si>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</si>
  <si>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</si>
  <si>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</si>
  <si>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</si>
  <si>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</si>
  <si>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</si>
  <si>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</si>
  <si>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</si>
  <si>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</si>
  <si>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</si>
  <si>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</si>
  <si>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const uint8_t DISPLAY_INTENSITY[] = {</t>
  </si>
  <si>
    <t>Bedclock_IDF_V12</t>
  </si>
  <si>
    <t>x</t>
  </si>
  <si>
    <t>y</t>
  </si>
  <si>
    <t>First working version of pixel buffer</t>
  </si>
  <si>
    <t>First working version of application</t>
  </si>
  <si>
    <t>/*</t>
  </si>
  <si>
    <t>Different sub-projects to port the Arduino project to ESP-IDF</t>
  </si>
  <si>
    <t>*/</t>
  </si>
  <si>
    <t>First working version with graphics layout</t>
  </si>
  <si>
    <t>Different projects were created to port the Arduino version to ESP-IDF:</t>
  </si>
  <si>
    <t>|---|---|</t>
  </si>
  <si>
    <t>"| Directory | Purpose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</si>
</sst>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5" fillId="0" borderId="0" xfId="0" applyFont="1"/>
    <xf numFmtId="0" fontId="6" fillId="0" borderId="0" xfId="0" applyFont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H22"/>
  <sheetViews>
    <sheetView tabSelected="1" topLeftCell="D1" workbookViewId="0">
      <pane ySplit="2" topLeftCell="A3" activePane="bottomLeft" state="frozen"/>
      <selection pane="bottomLeft" activeCell="G22" sqref="G22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  <col min="6" max="6" width="58.53125" bestFit="1" customWidth="1"/>
    <col min="7" max="7" width="61" bestFit="1" customWidth="1"/>
  </cols>
  <sheetData>
    <row r="1" spans="1:8" x14ac:dyDescent="0.45">
      <c r="A1" s="2">
        <f>AVERAGE(A5:A14)</f>
        <v>1</v>
      </c>
      <c r="B1" s="3" t="s">
        <v>5</v>
      </c>
    </row>
    <row r="2" spans="1:8" s="3" customFormat="1" x14ac:dyDescent="0.45">
      <c r="A2" s="2">
        <f>AVERAGE(A5:A1048576)</f>
        <v>0.61111111111111116</v>
      </c>
      <c r="B2" s="3" t="s">
        <v>4</v>
      </c>
    </row>
    <row r="3" spans="1:8" s="3" customFormat="1" x14ac:dyDescent="0.45">
      <c r="A3" s="2"/>
      <c r="F3" s="4" t="s">
        <v>144</v>
      </c>
      <c r="H3" s="3" t="s">
        <v>150</v>
      </c>
    </row>
    <row r="4" spans="1:8" x14ac:dyDescent="0.45">
      <c r="F4" t="s">
        <v>145</v>
      </c>
      <c r="G4" t="s">
        <v>148</v>
      </c>
      <c r="H4" s="4" t="s">
        <v>149</v>
      </c>
    </row>
    <row r="5" spans="1:8" x14ac:dyDescent="0.45">
      <c r="A5" s="1">
        <v>1</v>
      </c>
      <c r="B5" t="s">
        <v>0</v>
      </c>
      <c r="C5" t="s">
        <v>68</v>
      </c>
      <c r="E5" s="3"/>
      <c r="F5" t="str">
        <f t="shared" ref="F5:F16" si="0">"    "&amp;C5&amp;" : "&amp;B5</f>
        <v xml:space="preserve">    Bedclock_IDF_V01 : Test WS2812 led chain</v>
      </c>
      <c r="G5" t="str">
        <f t="shared" ref="G5:G16" si="1">"  * `"&amp;C5&amp;"` : "&amp;B5</f>
        <v xml:space="preserve">  * `Bedclock_IDF_V01` : Test WS2812 led chain</v>
      </c>
      <c r="H5" t="str">
        <f>"| `"&amp;C5&amp;"` | "&amp;B5&amp;" |"</f>
        <v>| `Bedclock_IDF_V01` | Test WS2812 led chain |</v>
      </c>
    </row>
    <row r="6" spans="1:8" x14ac:dyDescent="0.45">
      <c r="A6" s="1">
        <v>1</v>
      </c>
      <c r="B6" t="s">
        <v>1</v>
      </c>
      <c r="C6" t="s">
        <v>69</v>
      </c>
      <c r="E6" s="8"/>
      <c r="F6" t="str">
        <f t="shared" si="0"/>
        <v xml:space="preserve">    Bedclock_IDF_V02 : Test SSD1306 OLED screen</v>
      </c>
      <c r="G6" t="str">
        <f t="shared" si="1"/>
        <v xml:space="preserve">  * `Bedclock_IDF_V02` : Test SSD1306 OLED screen</v>
      </c>
      <c r="H6" t="str">
        <f t="shared" ref="H6:H16" si="2">"| `"&amp;C6&amp;"` | "&amp;B6&amp;" |"</f>
        <v>| `Bedclock_IDF_V02` | Test SSD1306 OLED screen |</v>
      </c>
    </row>
    <row r="7" spans="1:8" x14ac:dyDescent="0.45">
      <c r="A7" s="1">
        <v>1</v>
      </c>
      <c r="B7" t="s">
        <v>2</v>
      </c>
      <c r="C7" t="s">
        <v>70</v>
      </c>
      <c r="E7" s="8"/>
      <c r="F7" t="str">
        <f t="shared" si="0"/>
        <v xml:space="preserve">    Bedclock_IDF_V03 : Test capacitive touch sensors</v>
      </c>
      <c r="G7" t="str">
        <f t="shared" si="1"/>
        <v xml:space="preserve">  * `Bedclock_IDF_V03` : Test capacitive touch sensors</v>
      </c>
      <c r="H7" t="str">
        <f t="shared" si="2"/>
        <v>| `Bedclock_IDF_V03` | Test capacitive touch sensors |</v>
      </c>
    </row>
    <row r="8" spans="1:8" x14ac:dyDescent="0.45">
      <c r="A8" s="1">
        <v>1</v>
      </c>
      <c r="B8" t="s">
        <v>49</v>
      </c>
      <c r="C8" t="s">
        <v>67</v>
      </c>
      <c r="E8" s="8"/>
      <c r="F8" t="str">
        <f t="shared" si="0"/>
        <v xml:space="preserve">    Bedclock_IDF_V04 : Test WiFi</v>
      </c>
      <c r="G8" t="str">
        <f t="shared" si="1"/>
        <v xml:space="preserve">  * `Bedclock_IDF_V04` : Test WiFi</v>
      </c>
      <c r="H8" t="str">
        <f t="shared" si="2"/>
        <v>| `Bedclock_IDF_V04` | Test WiFi |</v>
      </c>
    </row>
    <row r="9" spans="1:8" x14ac:dyDescent="0.45">
      <c r="A9" s="1">
        <v>1</v>
      </c>
      <c r="B9" t="s">
        <v>66</v>
      </c>
      <c r="C9" t="s">
        <v>71</v>
      </c>
      <c r="E9" s="8"/>
      <c r="F9" t="str">
        <f t="shared" si="0"/>
        <v xml:space="preserve">    Bedclock_IDF_V05 : Test time sync with timeserver</v>
      </c>
      <c r="G9" t="str">
        <f t="shared" si="1"/>
        <v xml:space="preserve">  * `Bedclock_IDF_V05` : Test time sync with timeserver</v>
      </c>
      <c r="H9" t="str">
        <f t="shared" si="2"/>
        <v>| `Bedclock_IDF_V05` | Test time sync with timeserver |</v>
      </c>
    </row>
    <row r="10" spans="1:8" x14ac:dyDescent="0.45">
      <c r="A10" s="1">
        <v>1</v>
      </c>
      <c r="B10" t="s">
        <v>74</v>
      </c>
      <c r="C10" t="s">
        <v>75</v>
      </c>
      <c r="F10" t="str">
        <f t="shared" si="0"/>
        <v xml:space="preserve">    Bedclock_IDF_V06 : Port timer object using esp_timer_get_time() / 1000;</v>
      </c>
      <c r="G10" t="str">
        <f t="shared" si="1"/>
        <v xml:space="preserve">  * `Bedclock_IDF_V06` : Port timer object using esp_timer_get_time() / 1000;</v>
      </c>
      <c r="H10" t="str">
        <f t="shared" si="2"/>
        <v>| `Bedclock_IDF_V06` | Port timer object using esp_timer_get_time() / 1000; |</v>
      </c>
    </row>
    <row r="11" spans="1:8" x14ac:dyDescent="0.45">
      <c r="A11" s="1">
        <v>1</v>
      </c>
      <c r="B11" t="s">
        <v>3</v>
      </c>
      <c r="C11" t="s">
        <v>76</v>
      </c>
      <c r="F11" t="str">
        <f t="shared" si="0"/>
        <v xml:space="preserve">    Bedclock_IDF_V07 : Test FreeRTOS</v>
      </c>
      <c r="G11" t="str">
        <f t="shared" si="1"/>
        <v xml:space="preserve">  * `Bedclock_IDF_V07` : Test FreeRTOS</v>
      </c>
      <c r="H11" t="str">
        <f t="shared" si="2"/>
        <v>| `Bedclock_IDF_V07` | Test FreeRTOS |</v>
      </c>
    </row>
    <row r="12" spans="1:8" x14ac:dyDescent="0.45">
      <c r="A12" s="1">
        <v>1</v>
      </c>
      <c r="B12" t="s">
        <v>110</v>
      </c>
      <c r="C12" t="s">
        <v>77</v>
      </c>
      <c r="F12" t="str">
        <f t="shared" si="0"/>
        <v xml:space="preserve">    Bedclock_IDF_V08 : Implement multiple parallel processes</v>
      </c>
      <c r="G12" t="str">
        <f t="shared" si="1"/>
        <v xml:space="preserve">  * `Bedclock_IDF_V08` : Implement multiple parallel processes</v>
      </c>
      <c r="H12" t="str">
        <f t="shared" si="2"/>
        <v>| `Bedclock_IDF_V08` | Implement multiple parallel processes |</v>
      </c>
    </row>
    <row r="13" spans="1:8" x14ac:dyDescent="0.45">
      <c r="A13" s="1">
        <v>1</v>
      </c>
      <c r="B13" t="s">
        <v>79</v>
      </c>
      <c r="C13" t="s">
        <v>78</v>
      </c>
      <c r="F13" t="str">
        <f t="shared" si="0"/>
        <v xml:space="preserve">    Bedclock_IDF_V09 : Internal Espressif SSD1306 driver including LVGL</v>
      </c>
      <c r="G13" t="str">
        <f t="shared" si="1"/>
        <v xml:space="preserve">  * `Bedclock_IDF_V09` : Internal Espressif SSD1306 driver including LVGL</v>
      </c>
      <c r="H13" t="str">
        <f t="shared" si="2"/>
        <v>| `Bedclock_IDF_V09` | Internal Espressif SSD1306 driver including LVGL |</v>
      </c>
    </row>
    <row r="14" spans="1:8" x14ac:dyDescent="0.45">
      <c r="A14" s="1">
        <v>1</v>
      </c>
      <c r="B14" t="s">
        <v>143</v>
      </c>
      <c r="C14" t="s">
        <v>82</v>
      </c>
      <c r="F14" t="str">
        <f t="shared" si="0"/>
        <v xml:space="preserve">    Bedclock_IDF_V10 : First working version of application</v>
      </c>
      <c r="G14" t="str">
        <f t="shared" si="1"/>
        <v xml:space="preserve">  * `Bedclock_IDF_V10` : First working version of application</v>
      </c>
      <c r="H14" t="str">
        <f t="shared" si="2"/>
        <v>| `Bedclock_IDF_V10` | First working version of application |</v>
      </c>
    </row>
    <row r="15" spans="1:8" x14ac:dyDescent="0.45">
      <c r="A15" s="1">
        <v>1</v>
      </c>
      <c r="B15" t="s">
        <v>142</v>
      </c>
      <c r="C15" t="s">
        <v>94</v>
      </c>
      <c r="F15" t="str">
        <f t="shared" si="0"/>
        <v xml:space="preserve">    Bedclock_IDF_V11 : First working version of pixel buffer</v>
      </c>
      <c r="G15" t="str">
        <f t="shared" si="1"/>
        <v xml:space="preserve">  * `Bedclock_IDF_V11` : First working version of pixel buffer</v>
      </c>
      <c r="H15" t="str">
        <f t="shared" si="2"/>
        <v>| `Bedclock_IDF_V11` | First working version of pixel buffer |</v>
      </c>
    </row>
    <row r="16" spans="1:8" x14ac:dyDescent="0.45">
      <c r="A16" s="1">
        <v>0</v>
      </c>
      <c r="B16" t="s">
        <v>147</v>
      </c>
      <c r="C16" t="s">
        <v>139</v>
      </c>
      <c r="F16" t="str">
        <f t="shared" si="0"/>
        <v xml:space="preserve">    Bedclock_IDF_V12 : First working version with graphics layout</v>
      </c>
      <c r="G16" t="str">
        <f t="shared" si="1"/>
        <v xml:space="preserve">  * `Bedclock_IDF_V12` : First working version with graphics layout</v>
      </c>
      <c r="H16" t="str">
        <f t="shared" si="2"/>
        <v>| `Bedclock_IDF_V12` | First working version with graphics layout |</v>
      </c>
    </row>
    <row r="17" spans="1:6" x14ac:dyDescent="0.45">
      <c r="A17" s="1">
        <v>0</v>
      </c>
      <c r="B17" t="s">
        <v>108</v>
      </c>
      <c r="F17" t="s">
        <v>146</v>
      </c>
    </row>
    <row r="18" spans="1:6" x14ac:dyDescent="0.45">
      <c r="A18" s="1">
        <v>0</v>
      </c>
      <c r="B18" t="s">
        <v>109</v>
      </c>
    </row>
    <row r="19" spans="1:6" x14ac:dyDescent="0.45">
      <c r="A19" s="1">
        <v>0</v>
      </c>
      <c r="B19" t="s">
        <v>83</v>
      </c>
    </row>
    <row r="20" spans="1:6" x14ac:dyDescent="0.45">
      <c r="A20" s="1">
        <v>0</v>
      </c>
      <c r="B20" t="s">
        <v>73</v>
      </c>
    </row>
    <row r="21" spans="1:6" x14ac:dyDescent="0.45">
      <c r="A21" s="1">
        <v>0</v>
      </c>
      <c r="B21" t="s">
        <v>72</v>
      </c>
    </row>
    <row r="22" spans="1:6" x14ac:dyDescent="0.45">
      <c r="A22" s="1">
        <v>0</v>
      </c>
      <c r="B22" t="s">
        <v>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68"/>
  <sheetViews>
    <sheetView workbookViewId="0">
      <selection activeCell="F13" sqref="F13:F18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98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99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100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101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102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103</v>
      </c>
      <c r="D7" t="str">
        <f t="shared" ref="D7:D11" si="0">A7&amp;"      "&amp;B7</f>
        <v>5*60*1000,       // .led_timer = 0</v>
      </c>
      <c r="F7">
        <v>5</v>
      </c>
      <c r="G7">
        <v>1.4142136085596386</v>
      </c>
    </row>
    <row r="8" spans="1:18" x14ac:dyDescent="0.45">
      <c r="A8" t="str">
        <f>TEXT(settings!F8,"0")&amp;"*60*1000, "</f>
        <v xml:space="preserve">7*60*1000, </v>
      </c>
      <c r="B8" s="4" t="s">
        <v>104</v>
      </c>
      <c r="D8" t="str">
        <f t="shared" si="0"/>
        <v>7*60*1000,       // .led_timer = 1</v>
      </c>
      <c r="F8">
        <f>F7*$G$7</f>
        <v>7.0710680427981929</v>
      </c>
    </row>
    <row r="9" spans="1:18" x14ac:dyDescent="0.45">
      <c r="A9" t="str">
        <f>TEXT(settings!F9,"0")&amp;"*60*1000, "</f>
        <v xml:space="preserve">10*60*1000, </v>
      </c>
      <c r="B9" s="4" t="s">
        <v>105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18" x14ac:dyDescent="0.45">
      <c r="A10" t="str">
        <f>TEXT(settings!F10,"0")&amp;"*60*1000, "</f>
        <v xml:space="preserve">14*60*1000, </v>
      </c>
      <c r="B10" s="4" t="s">
        <v>106</v>
      </c>
      <c r="D10" t="str">
        <f t="shared" si="0"/>
        <v>14*60*1000,       // .led_timer = 3</v>
      </c>
      <c r="F10">
        <f t="shared" si="1"/>
        <v>14.142137009327302</v>
      </c>
    </row>
    <row r="11" spans="1:18" x14ac:dyDescent="0.45">
      <c r="A11" t="str">
        <f>TEXT(settings!F11,"0")&amp;"*60*1000, "</f>
        <v xml:space="preserve">20*60*1000, </v>
      </c>
      <c r="B11" s="4" t="s">
        <v>107</v>
      </c>
      <c r="D11" t="str">
        <f t="shared" si="0"/>
        <v>20*60*1000,       // .led_timer = 4</v>
      </c>
      <c r="F11">
        <f t="shared" si="1"/>
        <v>20.000002612705579</v>
      </c>
    </row>
    <row r="13" spans="1:18" x14ac:dyDescent="0.45">
      <c r="B13" t="s">
        <v>48</v>
      </c>
      <c r="C13" t="s">
        <v>136</v>
      </c>
      <c r="D13" t="s">
        <v>137</v>
      </c>
      <c r="F13" t="s">
        <v>122</v>
      </c>
      <c r="L13" t="s">
        <v>48</v>
      </c>
      <c r="M13" t="s">
        <v>136</v>
      </c>
      <c r="N13" t="s">
        <v>137</v>
      </c>
    </row>
    <row r="14" spans="1:18" x14ac:dyDescent="0.45">
      <c r="A14">
        <v>0</v>
      </c>
      <c r="B14" s="11">
        <v>1</v>
      </c>
      <c r="C14" s="11">
        <v>1</v>
      </c>
      <c r="D14" s="11">
        <v>1</v>
      </c>
      <c r="E14" t="s">
        <v>123</v>
      </c>
      <c r="F14" t="str">
        <f>"  { .r = "&amp;TEXT(B14,"0.000")&amp;",  .g = "&amp;TEXT(C14,"0.000")&amp;",  .b = "&amp;TEXT(D14,"0.000")&amp;" },    // "&amp;TEXT(A14,"0")&amp;" = "&amp;E14</f>
        <v xml:space="preserve">  { .r = 1.000,  .g = 1.000,  .b = 1.000 },    // 0 = White</v>
      </c>
      <c r="L14">
        <v>1</v>
      </c>
      <c r="M14">
        <v>1</v>
      </c>
      <c r="N14">
        <v>1</v>
      </c>
      <c r="P14">
        <f t="shared" ref="P14:R17" si="2">L14/AVERAGE($L14:$N14)</f>
        <v>1</v>
      </c>
      <c r="Q14">
        <f t="shared" si="2"/>
        <v>1</v>
      </c>
      <c r="R14">
        <f t="shared" si="2"/>
        <v>1</v>
      </c>
    </row>
    <row r="15" spans="1:18" x14ac:dyDescent="0.45">
      <c r="A15">
        <v>1</v>
      </c>
      <c r="B15" s="11">
        <v>1.1787365177195686</v>
      </c>
      <c r="C15" s="11">
        <v>1.1510015408320493</v>
      </c>
      <c r="D15" s="11">
        <v>0.67026194144838214</v>
      </c>
      <c r="E15" t="s">
        <v>124</v>
      </c>
      <c r="F15" t="str">
        <f>"  { .r = "&amp;TEXT(B15,"0.000")&amp;",  .g = "&amp;TEXT(C15,"0.000")&amp;",  .b = "&amp;TEXT(D15,"0.000")&amp;" },    // "&amp;TEXT(A15,"0")&amp;" = "&amp;E15</f>
        <v xml:space="preserve">  { .r = 1.179,  .g = 1.151,  .b = 0.670 },    // 1 = Yellow</v>
      </c>
      <c r="L15">
        <v>1</v>
      </c>
      <c r="M15">
        <f>249/255</f>
        <v>0.97647058823529409</v>
      </c>
      <c r="N15">
        <f>145/255</f>
        <v>0.56862745098039214</v>
      </c>
      <c r="P15">
        <f t="shared" si="2"/>
        <v>1.1787365177195686</v>
      </c>
      <c r="Q15">
        <f t="shared" si="2"/>
        <v>1.1510015408320493</v>
      </c>
      <c r="R15">
        <f t="shared" si="2"/>
        <v>0.67026194144838214</v>
      </c>
    </row>
    <row r="16" spans="1:18" x14ac:dyDescent="0.45">
      <c r="A16">
        <v>2</v>
      </c>
      <c r="B16" s="11">
        <v>1.2814070351758795</v>
      </c>
      <c r="C16" s="11">
        <v>0.98994974874371855</v>
      </c>
      <c r="D16" s="11">
        <v>0.72864321608040206</v>
      </c>
      <c r="E16" t="s">
        <v>125</v>
      </c>
      <c r="F16" t="str">
        <f>"  { .r = "&amp;TEXT(B16,"0.000")&amp;",  .g = "&amp;TEXT(C16,"0.000")&amp;",  .b = "&amp;TEXT(D16,"0.000")&amp;" },    // "&amp;TEXT(A16,"0")&amp;" = "&amp;E16</f>
        <v xml:space="preserve">  { .r = 1.281,  .g = 0.990,  .b = 0.729 },    // 2 = Orange</v>
      </c>
      <c r="L16">
        <v>255</v>
      </c>
      <c r="M16">
        <v>197</v>
      </c>
      <c r="N16">
        <v>145</v>
      </c>
      <c r="P16">
        <f t="shared" si="2"/>
        <v>1.2814070351758795</v>
      </c>
      <c r="Q16">
        <f t="shared" si="2"/>
        <v>0.98994974874371855</v>
      </c>
      <c r="R16">
        <f t="shared" si="2"/>
        <v>0.72864321608040206</v>
      </c>
    </row>
    <row r="17" spans="1:18" x14ac:dyDescent="0.45">
      <c r="A17">
        <v>3</v>
      </c>
      <c r="B17" s="11">
        <v>1.5</v>
      </c>
      <c r="C17" s="11">
        <v>0.75</v>
      </c>
      <c r="D17" s="11">
        <v>0.75</v>
      </c>
      <c r="E17" t="s">
        <v>126</v>
      </c>
      <c r="F17" t="str">
        <f>"  { .r = "&amp;TEXT(B17,"0.000")&amp;",  .g = "&amp;TEXT(C17,"0.000")&amp;",  .b = "&amp;TEXT(D17,"0.000")&amp;" },    // "&amp;TEXT(A17,"0")&amp;" = "&amp;E17</f>
        <v xml:space="preserve">  { .r = 1.500,  .g = 0.750,  .b = 0.750 },    // 3 = Red</v>
      </c>
      <c r="L17">
        <v>255</v>
      </c>
      <c r="M17">
        <v>85</v>
      </c>
      <c r="N17">
        <v>85</v>
      </c>
      <c r="P17">
        <f t="shared" si="2"/>
        <v>1.8</v>
      </c>
      <c r="Q17">
        <f t="shared" si="2"/>
        <v>0.60000000000000009</v>
      </c>
      <c r="R17">
        <f t="shared" si="2"/>
        <v>0.60000000000000009</v>
      </c>
    </row>
    <row r="18" spans="1:18" x14ac:dyDescent="0.45">
      <c r="F18" t="s">
        <v>121</v>
      </c>
    </row>
    <row r="19" spans="1:18" x14ac:dyDescent="0.45">
      <c r="L19">
        <v>1.5</v>
      </c>
      <c r="M19">
        <v>0.75</v>
      </c>
      <c r="N19">
        <f>M19</f>
        <v>0.75</v>
      </c>
      <c r="O19">
        <f>AVERAGE(L19:N19)</f>
        <v>1</v>
      </c>
    </row>
    <row r="20" spans="1:18" x14ac:dyDescent="0.45">
      <c r="B20" s="12">
        <v>2.5148667298248704</v>
      </c>
      <c r="F20" t="s">
        <v>128</v>
      </c>
      <c r="L20">
        <f>L19/$O$19</f>
        <v>1.5</v>
      </c>
      <c r="M20">
        <f>M19/$O$19</f>
        <v>0.75</v>
      </c>
      <c r="N20">
        <f>N19/$O$19</f>
        <v>0.75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3">"    "&amp;TEXT(B22,"0.000")&amp;",  // .led_intensity = "&amp;TEXT(A22,"0")</f>
        <v xml:space="preserve">    0.063,  // .led_intensity = 1</v>
      </c>
    </row>
    <row r="23" spans="1:18" x14ac:dyDescent="0.45">
      <c r="A23">
        <v>2</v>
      </c>
      <c r="B23" s="12">
        <f>B22*$B$20</f>
        <v>0.15811386671950095</v>
      </c>
      <c r="F23" t="str">
        <f t="shared" si="3"/>
        <v xml:space="preserve">    0.158,  // .led_intensity = 2</v>
      </c>
    </row>
    <row r="24" spans="1:18" x14ac:dyDescent="0.45">
      <c r="A24">
        <v>3</v>
      </c>
      <c r="B24" s="12">
        <f>B23*$B$20</f>
        <v>0.39763530293683674</v>
      </c>
      <c r="F24" t="str">
        <f t="shared" si="3"/>
        <v xml:space="preserve">    0.398,  // .led_intensity = 3</v>
      </c>
    </row>
    <row r="25" spans="1:18" x14ac:dyDescent="0.45">
      <c r="A25">
        <v>4</v>
      </c>
      <c r="B25" s="12">
        <f>B24*$B$20</f>
        <v>0.9999997939596843</v>
      </c>
      <c r="F25" t="str">
        <f t="shared" si="3"/>
        <v xml:space="preserve">    1.000,  // .led_intensity = 4</v>
      </c>
    </row>
    <row r="26" spans="1:18" x14ac:dyDescent="0.45">
      <c r="F26" t="s">
        <v>121</v>
      </c>
    </row>
    <row r="28" spans="1:18" x14ac:dyDescent="0.45">
      <c r="A28" t="s">
        <v>129</v>
      </c>
      <c r="B28">
        <v>40</v>
      </c>
    </row>
    <row r="30" spans="1:18" x14ac:dyDescent="0.45">
      <c r="A30" t="s">
        <v>127</v>
      </c>
      <c r="B30">
        <v>2</v>
      </c>
      <c r="C30" s="12">
        <f>LOOKUP(B30,A21:A25,B21:B25)</f>
        <v>0.15811386671950095</v>
      </c>
    </row>
    <row r="32" spans="1:18" x14ac:dyDescent="0.45">
      <c r="A32" t="s">
        <v>132</v>
      </c>
      <c r="B32">
        <v>2</v>
      </c>
    </row>
    <row r="34" spans="1:9" x14ac:dyDescent="0.45">
      <c r="A34" t="s">
        <v>134</v>
      </c>
      <c r="B34">
        <v>20</v>
      </c>
    </row>
    <row r="35" spans="1:9" x14ac:dyDescent="0.45">
      <c r="C35" t="s">
        <v>133</v>
      </c>
      <c r="D35" t="s">
        <v>135</v>
      </c>
    </row>
    <row r="36" spans="1:9" x14ac:dyDescent="0.45">
      <c r="A36" t="s">
        <v>126</v>
      </c>
      <c r="B36" s="12">
        <f>LOOKUP($B$32,$A$14:$A$17,B14:B17)</f>
        <v>1.2814070351758795</v>
      </c>
      <c r="C36" s="12">
        <f>$B$28*$C$30*B36</f>
        <v>8.1043288469291959</v>
      </c>
      <c r="D36" s="12">
        <f>C36/$B$34</f>
        <v>0.40521644234645982</v>
      </c>
    </row>
    <row r="37" spans="1:9" x14ac:dyDescent="0.45">
      <c r="A37" t="s">
        <v>130</v>
      </c>
      <c r="B37" s="12">
        <f>LOOKUP($B$32,$A$14:$A$17,C14:C17)</f>
        <v>0.98994974874371855</v>
      </c>
      <c r="C37" s="12">
        <f>$B$28*$C$30*B37</f>
        <v>6.260991305274711</v>
      </c>
      <c r="D37" s="12">
        <f>C37/$B$34</f>
        <v>0.31304956526373556</v>
      </c>
    </row>
    <row r="38" spans="1:9" x14ac:dyDescent="0.45">
      <c r="A38" t="s">
        <v>131</v>
      </c>
      <c r="B38" s="12">
        <f>LOOKUP($B$32,$A$14:$A$17,D14:D17)</f>
        <v>0.72864321608040206</v>
      </c>
      <c r="C38" s="12">
        <f>$B$28*$C$30*B38</f>
        <v>4.6083438541362094</v>
      </c>
      <c r="D38" s="12">
        <f>C38/$B$34</f>
        <v>0.23041719270681046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0.00, 0.41</v>
      </c>
      <c r="B42" s="12">
        <f>B41+$D$36</f>
        <v>0.40521644234645982</v>
      </c>
      <c r="C42" s="12">
        <f>C41+$D$37</f>
        <v>0.31304956526373556</v>
      </c>
      <c r="D42" s="12">
        <f>D41+$D$38</f>
        <v>0.23041719270681046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4">A42&amp;", "&amp;TEXT(B43,"0.00")</f>
        <v>0.00, 0.41, 0.81</v>
      </c>
      <c r="B43" s="12">
        <f t="shared" ref="B43:B60" si="5">B42+$D$36</f>
        <v>0.81043288469291963</v>
      </c>
      <c r="C43" s="12">
        <f t="shared" ref="C43:C60" si="6">C42+$D$37</f>
        <v>0.62609913052747113</v>
      </c>
      <c r="D43" s="12">
        <f t="shared" ref="D43:D60" si="7">D42+$D$38</f>
        <v>0.46083438541362093</v>
      </c>
      <c r="F43" s="13">
        <f t="shared" ref="F43:F52" si="8">INT(B43)</f>
        <v>0</v>
      </c>
      <c r="G43">
        <f t="shared" ref="G43:G52" si="9">INT(16*MOD(B43,1))</f>
        <v>12</v>
      </c>
      <c r="I43">
        <f t="shared" ref="I43:I52" si="10">F43+G43/16</f>
        <v>0.75</v>
      </c>
    </row>
    <row r="44" spans="1:9" x14ac:dyDescent="0.45">
      <c r="A44" t="str">
        <f t="shared" si="4"/>
        <v>0.00, 0.41, 0.81, 1.22</v>
      </c>
      <c r="B44" s="12">
        <f t="shared" si="5"/>
        <v>1.2156493270393796</v>
      </c>
      <c r="C44" s="12">
        <f t="shared" si="6"/>
        <v>0.93914869579120674</v>
      </c>
      <c r="D44" s="12">
        <f t="shared" si="7"/>
        <v>0.69125157812043136</v>
      </c>
      <c r="F44" s="13">
        <f t="shared" si="8"/>
        <v>1</v>
      </c>
      <c r="G44">
        <f t="shared" si="9"/>
        <v>3</v>
      </c>
      <c r="I44">
        <f t="shared" si="10"/>
        <v>1.1875</v>
      </c>
    </row>
    <row r="45" spans="1:9" x14ac:dyDescent="0.45">
      <c r="A45" t="str">
        <f t="shared" si="4"/>
        <v>0.00, 0.41, 0.81, 1.22, 1.62</v>
      </c>
      <c r="B45" s="12">
        <f t="shared" si="5"/>
        <v>1.6208657693858393</v>
      </c>
      <c r="C45" s="12">
        <f t="shared" si="6"/>
        <v>1.2521982610549423</v>
      </c>
      <c r="D45" s="12">
        <f t="shared" si="7"/>
        <v>0.92166877082724186</v>
      </c>
      <c r="F45" s="13">
        <f t="shared" si="8"/>
        <v>1</v>
      </c>
      <c r="G45">
        <f t="shared" si="9"/>
        <v>9</v>
      </c>
      <c r="I45">
        <f t="shared" si="10"/>
        <v>1.5625</v>
      </c>
    </row>
    <row r="46" spans="1:9" x14ac:dyDescent="0.45">
      <c r="A46" t="str">
        <f t="shared" si="4"/>
        <v>0.00, 0.41, 0.81, 1.22, 1.62, 2.03</v>
      </c>
      <c r="B46" s="12">
        <f t="shared" si="5"/>
        <v>2.026082211732299</v>
      </c>
      <c r="C46" s="12">
        <f t="shared" si="6"/>
        <v>1.5652478263186778</v>
      </c>
      <c r="D46" s="12">
        <f t="shared" si="7"/>
        <v>1.1520859635340523</v>
      </c>
      <c r="F46" s="13">
        <f t="shared" si="8"/>
        <v>2</v>
      </c>
      <c r="G46">
        <f t="shared" si="9"/>
        <v>0</v>
      </c>
      <c r="I46">
        <f t="shared" si="10"/>
        <v>2</v>
      </c>
    </row>
    <row r="47" spans="1:9" x14ac:dyDescent="0.45">
      <c r="A47" t="str">
        <f t="shared" si="4"/>
        <v>0.00, 0.41, 0.81, 1.22, 1.62, 2.03, 2.43</v>
      </c>
      <c r="B47" s="12">
        <f t="shared" si="5"/>
        <v>2.4312986540787587</v>
      </c>
      <c r="C47" s="12">
        <f t="shared" si="6"/>
        <v>1.8782973915824133</v>
      </c>
      <c r="D47" s="12">
        <f t="shared" si="7"/>
        <v>1.3825031562408627</v>
      </c>
      <c r="F47" s="13">
        <f t="shared" si="8"/>
        <v>2</v>
      </c>
      <c r="G47">
        <f t="shared" si="9"/>
        <v>6</v>
      </c>
      <c r="I47">
        <f t="shared" si="10"/>
        <v>2.375</v>
      </c>
    </row>
    <row r="48" spans="1:9" x14ac:dyDescent="0.45">
      <c r="A48" t="str">
        <f t="shared" si="4"/>
        <v>0.00, 0.41, 0.81, 1.22, 1.62, 2.03, 2.43, 2.84</v>
      </c>
      <c r="B48" s="12">
        <f t="shared" si="5"/>
        <v>2.8365150964252184</v>
      </c>
      <c r="C48" s="12">
        <f t="shared" si="6"/>
        <v>2.1913469568461488</v>
      </c>
      <c r="D48" s="12">
        <f t="shared" si="7"/>
        <v>1.6129203489476731</v>
      </c>
      <c r="F48" s="13">
        <f t="shared" si="8"/>
        <v>2</v>
      </c>
      <c r="G48">
        <f t="shared" si="9"/>
        <v>13</v>
      </c>
      <c r="I48">
        <f t="shared" si="10"/>
        <v>2.8125</v>
      </c>
    </row>
    <row r="49" spans="1:12" x14ac:dyDescent="0.45">
      <c r="A49" t="str">
        <f t="shared" si="4"/>
        <v>0.00, 0.41, 0.81, 1.22, 1.62, 2.03, 2.43, 2.84, 3.24</v>
      </c>
      <c r="B49" s="12">
        <f t="shared" si="5"/>
        <v>3.2417315387716781</v>
      </c>
      <c r="C49" s="12">
        <f t="shared" si="6"/>
        <v>2.5043965221098845</v>
      </c>
      <c r="D49" s="12">
        <f t="shared" si="7"/>
        <v>1.8433375416544835</v>
      </c>
      <c r="F49" s="13">
        <f t="shared" si="8"/>
        <v>3</v>
      </c>
      <c r="G49">
        <f t="shared" si="9"/>
        <v>3</v>
      </c>
      <c r="I49">
        <f t="shared" si="10"/>
        <v>3.1875</v>
      </c>
    </row>
    <row r="50" spans="1:12" x14ac:dyDescent="0.45">
      <c r="A50" t="str">
        <f t="shared" si="4"/>
        <v>0.00, 0.41, 0.81, 1.22, 1.62, 2.03, 2.43, 2.84, 3.24, 3.65</v>
      </c>
      <c r="B50" s="12">
        <f t="shared" si="5"/>
        <v>3.6469479811181378</v>
      </c>
      <c r="C50" s="12">
        <f t="shared" si="6"/>
        <v>2.8174460873736202</v>
      </c>
      <c r="D50" s="12">
        <f t="shared" si="7"/>
        <v>2.0737547343612941</v>
      </c>
      <c r="F50" s="13">
        <f t="shared" si="8"/>
        <v>3</v>
      </c>
      <c r="G50">
        <f t="shared" si="9"/>
        <v>10</v>
      </c>
      <c r="I50">
        <f t="shared" si="10"/>
        <v>3.625</v>
      </c>
    </row>
    <row r="51" spans="1:12" x14ac:dyDescent="0.45">
      <c r="A51" t="str">
        <f t="shared" si="4"/>
        <v>0.00, 0.41, 0.81, 1.22, 1.62, 2.03, 2.43, 2.84, 3.24, 3.65, 4.05</v>
      </c>
      <c r="B51" s="12">
        <f t="shared" si="5"/>
        <v>4.0521644234645979</v>
      </c>
      <c r="C51" s="12">
        <f t="shared" si="6"/>
        <v>3.130495652637356</v>
      </c>
      <c r="D51" s="12">
        <f t="shared" si="7"/>
        <v>2.3041719270681047</v>
      </c>
      <c r="F51" s="13">
        <f t="shared" si="8"/>
        <v>4</v>
      </c>
      <c r="G51">
        <f t="shared" si="9"/>
        <v>0</v>
      </c>
      <c r="I51">
        <f t="shared" si="10"/>
        <v>4</v>
      </c>
    </row>
    <row r="52" spans="1:12" x14ac:dyDescent="0.45">
      <c r="A52" t="str">
        <f t="shared" si="4"/>
        <v>0.00, 0.41, 0.81, 1.22, 1.62, 2.03, 2.43, 2.84, 3.24, 3.65, 4.05, 4.46</v>
      </c>
      <c r="B52" s="12">
        <f t="shared" si="5"/>
        <v>4.4573808658110581</v>
      </c>
      <c r="C52" s="12">
        <f t="shared" si="6"/>
        <v>3.4435452179010917</v>
      </c>
      <c r="D52" s="12">
        <f t="shared" si="7"/>
        <v>2.5345891197749153</v>
      </c>
      <c r="F52" s="13">
        <f t="shared" si="8"/>
        <v>4</v>
      </c>
      <c r="G52">
        <f t="shared" si="9"/>
        <v>7</v>
      </c>
      <c r="I52">
        <f t="shared" si="10"/>
        <v>4.4375</v>
      </c>
    </row>
    <row r="53" spans="1:12" x14ac:dyDescent="0.45">
      <c r="B53" s="12">
        <f t="shared" si="5"/>
        <v>4.8625973081575182</v>
      </c>
      <c r="C53" s="12">
        <f t="shared" si="6"/>
        <v>3.7565947831648274</v>
      </c>
      <c r="D53" s="12">
        <f t="shared" si="7"/>
        <v>2.7650063124817259</v>
      </c>
    </row>
    <row r="54" spans="1:12" x14ac:dyDescent="0.45">
      <c r="B54" s="12">
        <f t="shared" si="5"/>
        <v>5.2678137505039784</v>
      </c>
      <c r="C54" s="12">
        <f t="shared" si="6"/>
        <v>4.0696443484285627</v>
      </c>
      <c r="D54" s="12">
        <f t="shared" si="7"/>
        <v>2.9954235051885365</v>
      </c>
    </row>
    <row r="55" spans="1:12" x14ac:dyDescent="0.45">
      <c r="B55" s="12">
        <f t="shared" si="5"/>
        <v>5.6730301928504385</v>
      </c>
      <c r="C55" s="12">
        <f t="shared" si="6"/>
        <v>4.3826939136922984</v>
      </c>
      <c r="D55" s="12">
        <f t="shared" si="7"/>
        <v>3.2258406978953471</v>
      </c>
    </row>
    <row r="56" spans="1:12" x14ac:dyDescent="0.45">
      <c r="B56" s="12">
        <f t="shared" si="5"/>
        <v>6.0782466351968987</v>
      </c>
      <c r="C56" s="12">
        <f t="shared" si="6"/>
        <v>4.6957434789560342</v>
      </c>
      <c r="D56" s="12">
        <f t="shared" si="7"/>
        <v>3.4562578906021577</v>
      </c>
    </row>
    <row r="57" spans="1:12" x14ac:dyDescent="0.45">
      <c r="B57" s="12">
        <f t="shared" si="5"/>
        <v>6.4834630775433588</v>
      </c>
      <c r="C57" s="12">
        <f t="shared" si="6"/>
        <v>5.0087930442197699</v>
      </c>
      <c r="D57" s="12">
        <f t="shared" si="7"/>
        <v>3.6866750833089683</v>
      </c>
    </row>
    <row r="58" spans="1:12" x14ac:dyDescent="0.45">
      <c r="B58" s="12">
        <f t="shared" si="5"/>
        <v>6.888679519889819</v>
      </c>
      <c r="C58" s="12">
        <f t="shared" si="6"/>
        <v>5.3218426094835056</v>
      </c>
      <c r="D58" s="12">
        <f t="shared" si="7"/>
        <v>3.9170922760157789</v>
      </c>
    </row>
    <row r="59" spans="1:12" x14ac:dyDescent="0.45">
      <c r="B59" s="12">
        <f t="shared" si="5"/>
        <v>7.2938959622362791</v>
      </c>
      <c r="C59" s="12">
        <f t="shared" si="6"/>
        <v>5.6348921747472414</v>
      </c>
      <c r="D59" s="12">
        <f t="shared" si="7"/>
        <v>4.1475094687225891</v>
      </c>
    </row>
    <row r="60" spans="1:12" x14ac:dyDescent="0.45">
      <c r="B60" s="12">
        <f t="shared" si="5"/>
        <v>7.6991124045827393</v>
      </c>
      <c r="C60" s="12">
        <f t="shared" si="6"/>
        <v>5.9479417400109771</v>
      </c>
      <c r="D60" s="12">
        <f t="shared" si="7"/>
        <v>4.3779266614293997</v>
      </c>
    </row>
    <row r="61" spans="1:12" x14ac:dyDescent="0.45">
      <c r="B61" s="12">
        <f t="shared" ref="B61" si="11">B60+$D$36</f>
        <v>8.1043288469291994</v>
      </c>
      <c r="C61" s="12">
        <f t="shared" ref="C61" si="12">C60+$D$37</f>
        <v>6.2609913052747128</v>
      </c>
      <c r="D61" s="12">
        <f t="shared" ref="D61" si="13">D60+$D$38</f>
        <v>4.6083438541362103</v>
      </c>
    </row>
    <row r="62" spans="1:12" x14ac:dyDescent="0.45">
      <c r="L62">
        <f>HEX2DEC("1f")</f>
        <v>31</v>
      </c>
    </row>
    <row r="64" spans="1:12" x14ac:dyDescent="0.45">
      <c r="B64">
        <v>15.967105496833609</v>
      </c>
      <c r="F64" t="s">
        <v>138</v>
      </c>
    </row>
    <row r="65" spans="1:6" x14ac:dyDescent="0.45">
      <c r="A65">
        <v>0</v>
      </c>
      <c r="B65" s="13">
        <f>B66/$B$64</f>
        <v>1.0002021665610414</v>
      </c>
      <c r="C65" t="str">
        <f>"0x"&amp;DEC2HEX(B65,2)</f>
        <v>0x01</v>
      </c>
      <c r="F65" s="4" t="str">
        <f>"    "&amp;C65&amp;",    // .display_intensity = "&amp;TEXT(A65,"0")</f>
        <v xml:space="preserve">    0x01,    // .display_intensity = 0</v>
      </c>
    </row>
    <row r="66" spans="1:6" x14ac:dyDescent="0.45">
      <c r="A66">
        <v>1</v>
      </c>
      <c r="B66" s="13">
        <f>B67/$B$64</f>
        <v>15.970333511641689</v>
      </c>
      <c r="C66" t="str">
        <f t="shared" ref="C66:C67" si="14">"0x"&amp;DEC2HEX(B66,2)</f>
        <v>0x0F</v>
      </c>
      <c r="F66" s="4" t="str">
        <f t="shared" ref="F66:F67" si="15">"    "&amp;C66&amp;",    // .display_intensity = "&amp;TEXT(A66,"0")</f>
        <v xml:space="preserve">    0x0F,    // .display_intensity = 1</v>
      </c>
    </row>
    <row r="67" spans="1:6" x14ac:dyDescent="0.45">
      <c r="A67">
        <v>2</v>
      </c>
      <c r="B67" s="13">
        <v>255</v>
      </c>
      <c r="C67" t="str">
        <f t="shared" si="14"/>
        <v>0xFF</v>
      </c>
      <c r="F67" s="4" t="str">
        <f t="shared" si="15"/>
        <v xml:space="preserve">    0xFF,    // .display_intensity = 2</v>
      </c>
    </row>
    <row r="68" spans="1:6" x14ac:dyDescent="0.45">
      <c r="F68" s="4" t="s">
        <v>121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84</v>
      </c>
      <c r="B1">
        <v>16</v>
      </c>
    </row>
    <row r="3" spans="1:12" x14ac:dyDescent="0.45">
      <c r="A3" t="s">
        <v>85</v>
      </c>
      <c r="B3" t="s">
        <v>93</v>
      </c>
      <c r="C3" t="s">
        <v>92</v>
      </c>
    </row>
    <row r="4" spans="1:12" x14ac:dyDescent="0.45">
      <c r="A4">
        <v>0</v>
      </c>
      <c r="B4">
        <v>0</v>
      </c>
      <c r="C4">
        <v>0</v>
      </c>
      <c r="D4" t="s">
        <v>91</v>
      </c>
    </row>
    <row r="5" spans="1:12" x14ac:dyDescent="0.45">
      <c r="A5">
        <v>32</v>
      </c>
      <c r="B5">
        <v>0</v>
      </c>
      <c r="C5">
        <v>-32</v>
      </c>
      <c r="D5" t="s">
        <v>86</v>
      </c>
    </row>
    <row r="6" spans="1:12" x14ac:dyDescent="0.45">
      <c r="A6">
        <v>64</v>
      </c>
      <c r="B6">
        <v>68</v>
      </c>
      <c r="C6">
        <v>-56</v>
      </c>
      <c r="D6" t="s">
        <v>87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88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89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90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80</v>
      </c>
    </row>
    <row r="18" spans="1:13" x14ac:dyDescent="0.45">
      <c r="L18">
        <f>L17/8</f>
        <v>640</v>
      </c>
      <c r="M18" t="s">
        <v>81</v>
      </c>
    </row>
    <row r="20" spans="1:13" x14ac:dyDescent="0.45">
      <c r="A20" t="s">
        <v>111</v>
      </c>
      <c r="B20">
        <v>128</v>
      </c>
      <c r="C20" s="4" t="s">
        <v>120</v>
      </c>
    </row>
    <row r="21" spans="1:13" x14ac:dyDescent="0.45">
      <c r="A21" t="s">
        <v>112</v>
      </c>
      <c r="B21">
        <v>32</v>
      </c>
      <c r="C21" s="4" t="s">
        <v>120</v>
      </c>
    </row>
    <row r="22" spans="1:13" x14ac:dyDescent="0.45">
      <c r="A22" t="s">
        <v>80</v>
      </c>
      <c r="B22">
        <f>B20*B21</f>
        <v>4096</v>
      </c>
      <c r="C22" t="s">
        <v>116</v>
      </c>
    </row>
    <row r="23" spans="1:13" x14ac:dyDescent="0.45">
      <c r="A23" t="s">
        <v>81</v>
      </c>
      <c r="B23">
        <f>B22/8</f>
        <v>512</v>
      </c>
      <c r="C23" t="s">
        <v>81</v>
      </c>
    </row>
    <row r="25" spans="1:13" x14ac:dyDescent="0.45">
      <c r="A25" t="s">
        <v>113</v>
      </c>
      <c r="B25">
        <v>400000</v>
      </c>
      <c r="C25" t="s">
        <v>117</v>
      </c>
    </row>
    <row r="26" spans="1:13" x14ac:dyDescent="0.45">
      <c r="A26" t="s">
        <v>114</v>
      </c>
      <c r="B26" s="10">
        <v>0.8</v>
      </c>
    </row>
    <row r="27" spans="1:13" x14ac:dyDescent="0.45">
      <c r="A27" t="s">
        <v>118</v>
      </c>
      <c r="B27">
        <f>B22/(B25*B26)</f>
        <v>1.2800000000000001E-2</v>
      </c>
      <c r="C27" t="s">
        <v>115</v>
      </c>
    </row>
    <row r="28" spans="1:13" x14ac:dyDescent="0.45">
      <c r="B28">
        <f>B27*1000</f>
        <v>12.8</v>
      </c>
      <c r="C28" t="s">
        <v>119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B2:S17"/>
  <sheetViews>
    <sheetView workbookViewId="0">
      <selection activeCell="I21" sqref="I21"/>
    </sheetView>
  </sheetViews>
  <sheetFormatPr defaultColWidth="3.6640625" defaultRowHeight="14.25" x14ac:dyDescent="0.45"/>
  <sheetData>
    <row r="2" spans="2:19" x14ac:dyDescent="0.45">
      <c r="D2" t="s">
        <v>140</v>
      </c>
    </row>
    <row r="3" spans="2:19" x14ac:dyDescent="0.45">
      <c r="D3" s="3">
        <v>0</v>
      </c>
      <c r="E3" s="3">
        <f>D3+1</f>
        <v>1</v>
      </c>
      <c r="F3" s="3">
        <f t="shared" ref="F3:S3" si="0">E3+1</f>
        <v>2</v>
      </c>
      <c r="G3" s="3">
        <f t="shared" si="0"/>
        <v>3</v>
      </c>
      <c r="H3" s="3">
        <f t="shared" si="0"/>
        <v>4</v>
      </c>
      <c r="I3" s="3">
        <f t="shared" si="0"/>
        <v>5</v>
      </c>
      <c r="J3" s="3">
        <f t="shared" si="0"/>
        <v>6</v>
      </c>
      <c r="K3" s="3">
        <f t="shared" si="0"/>
        <v>7</v>
      </c>
      <c r="L3" s="3">
        <f t="shared" si="0"/>
        <v>8</v>
      </c>
      <c r="M3" s="3">
        <f t="shared" si="0"/>
        <v>9</v>
      </c>
      <c r="N3" s="3">
        <f t="shared" si="0"/>
        <v>10</v>
      </c>
      <c r="O3" s="3">
        <f t="shared" si="0"/>
        <v>11</v>
      </c>
      <c r="P3" s="3">
        <f t="shared" si="0"/>
        <v>12</v>
      </c>
      <c r="Q3" s="3">
        <f t="shared" si="0"/>
        <v>13</v>
      </c>
      <c r="R3" s="3">
        <f t="shared" si="0"/>
        <v>14</v>
      </c>
      <c r="S3" s="3">
        <f t="shared" si="0"/>
        <v>15</v>
      </c>
    </row>
    <row r="4" spans="2:19" x14ac:dyDescent="0.45">
      <c r="B4" t="s">
        <v>141</v>
      </c>
      <c r="C4" s="3">
        <v>0</v>
      </c>
      <c r="D4" s="14">
        <v>0</v>
      </c>
      <c r="E4" s="14">
        <f>D4</f>
        <v>0</v>
      </c>
      <c r="F4" s="14">
        <f t="shared" ref="F4:S4" si="1">E4</f>
        <v>0</v>
      </c>
      <c r="G4" s="14">
        <f t="shared" si="1"/>
        <v>0</v>
      </c>
      <c r="H4" s="14">
        <f t="shared" si="1"/>
        <v>0</v>
      </c>
      <c r="I4" s="14">
        <f t="shared" si="1"/>
        <v>0</v>
      </c>
      <c r="J4" s="14">
        <f t="shared" si="1"/>
        <v>0</v>
      </c>
      <c r="K4" s="14">
        <f t="shared" si="1"/>
        <v>0</v>
      </c>
      <c r="L4" s="14">
        <v>1</v>
      </c>
      <c r="M4" s="14">
        <f t="shared" si="1"/>
        <v>1</v>
      </c>
      <c r="N4" s="14">
        <f t="shared" si="1"/>
        <v>1</v>
      </c>
      <c r="O4" s="14">
        <f t="shared" si="1"/>
        <v>1</v>
      </c>
      <c r="P4" s="14">
        <f t="shared" si="1"/>
        <v>1</v>
      </c>
      <c r="Q4" s="14">
        <f t="shared" si="1"/>
        <v>1</v>
      </c>
      <c r="R4" s="14">
        <f t="shared" si="1"/>
        <v>1</v>
      </c>
      <c r="S4" s="14">
        <f t="shared" si="1"/>
        <v>1</v>
      </c>
    </row>
    <row r="5" spans="2:19" x14ac:dyDescent="0.45">
      <c r="C5" s="3">
        <f>C4+1</f>
        <v>1</v>
      </c>
      <c r="D5" s="14">
        <f>D4+2</f>
        <v>2</v>
      </c>
      <c r="E5" s="14">
        <f t="shared" ref="E5:E11" si="2">E4+2</f>
        <v>2</v>
      </c>
      <c r="F5" s="14">
        <f t="shared" ref="F5:F11" si="3">F4+2</f>
        <v>2</v>
      </c>
      <c r="G5" s="14">
        <f t="shared" ref="G5:G11" si="4">G4+2</f>
        <v>2</v>
      </c>
      <c r="H5" s="14">
        <f t="shared" ref="H5:H11" si="5">H4+2</f>
        <v>2</v>
      </c>
      <c r="I5" s="14">
        <f t="shared" ref="I5:I11" si="6">I4+2</f>
        <v>2</v>
      </c>
      <c r="J5" s="14">
        <f t="shared" ref="J5:J11" si="7">J4+2</f>
        <v>2</v>
      </c>
      <c r="K5" s="14">
        <f t="shared" ref="K5:K11" si="8">K4+2</f>
        <v>2</v>
      </c>
      <c r="L5" s="14">
        <f t="shared" ref="L5:L11" si="9">L4+2</f>
        <v>3</v>
      </c>
      <c r="M5" s="14">
        <f t="shared" ref="M5:M11" si="10">M4+2</f>
        <v>3</v>
      </c>
      <c r="N5" s="14">
        <f t="shared" ref="N5:N11" si="11">N4+2</f>
        <v>3</v>
      </c>
      <c r="O5" s="14">
        <f t="shared" ref="O5:O11" si="12">O4+2</f>
        <v>3</v>
      </c>
      <c r="P5" s="14">
        <f t="shared" ref="P5:P11" si="13">P4+2</f>
        <v>3</v>
      </c>
      <c r="Q5" s="14">
        <f t="shared" ref="Q5:Q11" si="14">Q4+2</f>
        <v>3</v>
      </c>
      <c r="R5" s="14">
        <f t="shared" ref="R5:R11" si="15">R4+2</f>
        <v>3</v>
      </c>
      <c r="S5" s="14">
        <f t="shared" ref="S5:S11" si="16">S4+2</f>
        <v>3</v>
      </c>
    </row>
    <row r="6" spans="2:19" x14ac:dyDescent="0.45">
      <c r="C6" s="3">
        <f t="shared" ref="C6:C11" si="17">C5+1</f>
        <v>2</v>
      </c>
      <c r="D6" s="14">
        <f t="shared" ref="D6:D11" si="18">D5+2</f>
        <v>4</v>
      </c>
      <c r="E6" s="14">
        <f t="shared" si="2"/>
        <v>4</v>
      </c>
      <c r="F6" s="14">
        <f t="shared" si="3"/>
        <v>4</v>
      </c>
      <c r="G6" s="14">
        <f t="shared" si="4"/>
        <v>4</v>
      </c>
      <c r="H6" s="14">
        <f t="shared" si="5"/>
        <v>4</v>
      </c>
      <c r="I6" s="14">
        <f t="shared" si="6"/>
        <v>4</v>
      </c>
      <c r="J6" s="14">
        <f t="shared" si="7"/>
        <v>4</v>
      </c>
      <c r="K6" s="14">
        <f t="shared" si="8"/>
        <v>4</v>
      </c>
      <c r="L6" s="14">
        <f t="shared" si="9"/>
        <v>5</v>
      </c>
      <c r="M6" s="14">
        <f t="shared" si="10"/>
        <v>5</v>
      </c>
      <c r="N6" s="14">
        <f t="shared" si="11"/>
        <v>5</v>
      </c>
      <c r="O6" s="14">
        <f t="shared" si="12"/>
        <v>5</v>
      </c>
      <c r="P6" s="14">
        <f t="shared" si="13"/>
        <v>5</v>
      </c>
      <c r="Q6" s="14">
        <f t="shared" si="14"/>
        <v>5</v>
      </c>
      <c r="R6" s="14">
        <f t="shared" si="15"/>
        <v>5</v>
      </c>
      <c r="S6" s="14">
        <f t="shared" si="16"/>
        <v>5</v>
      </c>
    </row>
    <row r="7" spans="2:19" x14ac:dyDescent="0.45">
      <c r="C7" s="3">
        <f t="shared" si="17"/>
        <v>3</v>
      </c>
      <c r="D7" s="14">
        <f t="shared" si="18"/>
        <v>6</v>
      </c>
      <c r="E7" s="14">
        <f t="shared" si="2"/>
        <v>6</v>
      </c>
      <c r="F7" s="14">
        <f t="shared" si="3"/>
        <v>6</v>
      </c>
      <c r="G7" s="14">
        <f t="shared" si="4"/>
        <v>6</v>
      </c>
      <c r="H7" s="14">
        <f t="shared" si="5"/>
        <v>6</v>
      </c>
      <c r="I7" s="14">
        <f t="shared" si="6"/>
        <v>6</v>
      </c>
      <c r="J7" s="14">
        <f t="shared" si="7"/>
        <v>6</v>
      </c>
      <c r="K7" s="14">
        <f t="shared" si="8"/>
        <v>6</v>
      </c>
      <c r="L7" s="14">
        <f t="shared" si="9"/>
        <v>7</v>
      </c>
      <c r="M7" s="14">
        <f t="shared" si="10"/>
        <v>7</v>
      </c>
      <c r="N7" s="14">
        <f t="shared" si="11"/>
        <v>7</v>
      </c>
      <c r="O7" s="14">
        <f t="shared" si="12"/>
        <v>7</v>
      </c>
      <c r="P7" s="14">
        <f t="shared" si="13"/>
        <v>7</v>
      </c>
      <c r="Q7" s="14">
        <f t="shared" si="14"/>
        <v>7</v>
      </c>
      <c r="R7" s="14">
        <f t="shared" si="15"/>
        <v>7</v>
      </c>
      <c r="S7" s="14">
        <f t="shared" si="16"/>
        <v>7</v>
      </c>
    </row>
    <row r="8" spans="2:19" x14ac:dyDescent="0.45">
      <c r="C8" s="3">
        <f t="shared" si="17"/>
        <v>4</v>
      </c>
      <c r="D8" s="14">
        <f t="shared" si="18"/>
        <v>8</v>
      </c>
      <c r="E8" s="14">
        <f t="shared" si="2"/>
        <v>8</v>
      </c>
      <c r="F8" s="14">
        <f t="shared" si="3"/>
        <v>8</v>
      </c>
      <c r="G8" s="14">
        <f t="shared" si="4"/>
        <v>8</v>
      </c>
      <c r="H8" s="14">
        <f t="shared" si="5"/>
        <v>8</v>
      </c>
      <c r="I8" s="14">
        <f t="shared" si="6"/>
        <v>8</v>
      </c>
      <c r="J8" s="14">
        <f t="shared" si="7"/>
        <v>8</v>
      </c>
      <c r="K8" s="14">
        <f t="shared" si="8"/>
        <v>8</v>
      </c>
      <c r="L8" s="14">
        <f t="shared" si="9"/>
        <v>9</v>
      </c>
      <c r="M8" s="14">
        <f t="shared" si="10"/>
        <v>9</v>
      </c>
      <c r="N8" s="14">
        <f t="shared" si="11"/>
        <v>9</v>
      </c>
      <c r="O8" s="14">
        <f t="shared" si="12"/>
        <v>9</v>
      </c>
      <c r="P8" s="14">
        <f t="shared" si="13"/>
        <v>9</v>
      </c>
      <c r="Q8" s="14">
        <f t="shared" si="14"/>
        <v>9</v>
      </c>
      <c r="R8" s="14">
        <f t="shared" si="15"/>
        <v>9</v>
      </c>
      <c r="S8" s="14">
        <f t="shared" si="16"/>
        <v>9</v>
      </c>
    </row>
    <row r="9" spans="2:19" x14ac:dyDescent="0.45">
      <c r="C9" s="3">
        <f t="shared" si="17"/>
        <v>5</v>
      </c>
      <c r="D9" s="14">
        <f t="shared" si="18"/>
        <v>10</v>
      </c>
      <c r="E9" s="14">
        <f t="shared" si="2"/>
        <v>10</v>
      </c>
      <c r="F9" s="14">
        <f t="shared" si="3"/>
        <v>10</v>
      </c>
      <c r="G9" s="14">
        <f t="shared" si="4"/>
        <v>10</v>
      </c>
      <c r="H9" s="14">
        <f t="shared" si="5"/>
        <v>10</v>
      </c>
      <c r="I9" s="14">
        <f t="shared" si="6"/>
        <v>10</v>
      </c>
      <c r="J9" s="14">
        <f t="shared" si="7"/>
        <v>10</v>
      </c>
      <c r="K9" s="14">
        <f t="shared" si="8"/>
        <v>10</v>
      </c>
      <c r="L9" s="14">
        <f t="shared" si="9"/>
        <v>11</v>
      </c>
      <c r="M9" s="14">
        <f t="shared" si="10"/>
        <v>11</v>
      </c>
      <c r="N9" s="14">
        <f t="shared" si="11"/>
        <v>11</v>
      </c>
      <c r="O9" s="14">
        <f t="shared" si="12"/>
        <v>11</v>
      </c>
      <c r="P9" s="14">
        <f t="shared" si="13"/>
        <v>11</v>
      </c>
      <c r="Q9" s="14">
        <f t="shared" si="14"/>
        <v>11</v>
      </c>
      <c r="R9" s="14">
        <f t="shared" si="15"/>
        <v>11</v>
      </c>
      <c r="S9" s="14">
        <f t="shared" si="16"/>
        <v>11</v>
      </c>
    </row>
    <row r="10" spans="2:19" x14ac:dyDescent="0.45">
      <c r="C10" s="3">
        <f t="shared" si="17"/>
        <v>6</v>
      </c>
      <c r="D10" s="14">
        <f t="shared" si="18"/>
        <v>12</v>
      </c>
      <c r="E10" s="14">
        <f t="shared" si="2"/>
        <v>12</v>
      </c>
      <c r="F10" s="14">
        <f t="shared" si="3"/>
        <v>12</v>
      </c>
      <c r="G10" s="14">
        <f t="shared" si="4"/>
        <v>12</v>
      </c>
      <c r="H10" s="14">
        <f t="shared" si="5"/>
        <v>12</v>
      </c>
      <c r="I10" s="14">
        <f t="shared" si="6"/>
        <v>12</v>
      </c>
      <c r="J10" s="14">
        <f t="shared" si="7"/>
        <v>12</v>
      </c>
      <c r="K10" s="14">
        <f t="shared" si="8"/>
        <v>12</v>
      </c>
      <c r="L10" s="14">
        <f t="shared" si="9"/>
        <v>13</v>
      </c>
      <c r="M10" s="14">
        <f t="shared" si="10"/>
        <v>13</v>
      </c>
      <c r="N10" s="14">
        <f t="shared" si="11"/>
        <v>13</v>
      </c>
      <c r="O10" s="14">
        <f t="shared" si="12"/>
        <v>13</v>
      </c>
      <c r="P10" s="14">
        <f t="shared" si="13"/>
        <v>13</v>
      </c>
      <c r="Q10" s="14">
        <f t="shared" si="14"/>
        <v>13</v>
      </c>
      <c r="R10" s="14">
        <f t="shared" si="15"/>
        <v>13</v>
      </c>
      <c r="S10" s="14">
        <f t="shared" si="16"/>
        <v>13</v>
      </c>
    </row>
    <row r="11" spans="2:19" x14ac:dyDescent="0.45">
      <c r="C11" s="3">
        <f t="shared" si="17"/>
        <v>7</v>
      </c>
      <c r="D11" s="14">
        <f t="shared" si="18"/>
        <v>14</v>
      </c>
      <c r="E11" s="14">
        <f t="shared" si="2"/>
        <v>14</v>
      </c>
      <c r="F11" s="14">
        <f t="shared" si="3"/>
        <v>14</v>
      </c>
      <c r="G11" s="14">
        <f t="shared" si="4"/>
        <v>14</v>
      </c>
      <c r="H11" s="14">
        <f t="shared" si="5"/>
        <v>14</v>
      </c>
      <c r="I11" s="14">
        <f t="shared" si="6"/>
        <v>14</v>
      </c>
      <c r="J11" s="14">
        <f t="shared" si="7"/>
        <v>14</v>
      </c>
      <c r="K11" s="14">
        <f t="shared" si="8"/>
        <v>14</v>
      </c>
      <c r="L11" s="14">
        <f t="shared" si="9"/>
        <v>15</v>
      </c>
      <c r="M11" s="14">
        <f t="shared" si="10"/>
        <v>15</v>
      </c>
      <c r="N11" s="14">
        <f t="shared" si="11"/>
        <v>15</v>
      </c>
      <c r="O11" s="14">
        <f t="shared" si="12"/>
        <v>15</v>
      </c>
      <c r="P11" s="14">
        <f t="shared" si="13"/>
        <v>15</v>
      </c>
      <c r="Q11" s="14">
        <f t="shared" si="14"/>
        <v>15</v>
      </c>
      <c r="R11" s="14">
        <f t="shared" si="15"/>
        <v>15</v>
      </c>
      <c r="S11" s="14">
        <f t="shared" si="16"/>
        <v>15</v>
      </c>
    </row>
    <row r="15" spans="2:19" x14ac:dyDescent="0.45">
      <c r="G15">
        <v>128</v>
      </c>
    </row>
    <row r="16" spans="2:19" x14ac:dyDescent="0.45">
      <c r="G16">
        <v>4</v>
      </c>
    </row>
    <row r="17" spans="7:7" x14ac:dyDescent="0.45">
      <c r="G17">
        <f>G15*G16</f>
        <v>512</v>
      </c>
    </row>
  </sheetData>
  <sortState xmlns:xlrd2="http://schemas.microsoft.com/office/spreadsheetml/2017/richdata2" ref="I8:J55">
    <sortCondition ref="I8:I55"/>
  </sortState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7</v>
      </c>
      <c r="G1" t="s">
        <v>9</v>
      </c>
      <c r="K1" t="s">
        <v>8</v>
      </c>
      <c r="O1" t="s">
        <v>46</v>
      </c>
      <c r="P1" t="s">
        <v>47</v>
      </c>
      <c r="Q1" t="s">
        <v>48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95</v>
      </c>
      <c r="AB1" t="s">
        <v>96</v>
      </c>
      <c r="AC1" t="s">
        <v>97</v>
      </c>
    </row>
    <row r="2" spans="1:29" x14ac:dyDescent="0.45">
      <c r="A2" t="s">
        <v>10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11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12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13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14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13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15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12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16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17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18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19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20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21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22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23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24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25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26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27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28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29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30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31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32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33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34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35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36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37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38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39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40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41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42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43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44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45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64</v>
      </c>
      <c r="F1" t="s">
        <v>65</v>
      </c>
    </row>
    <row r="2" spans="1:9" x14ac:dyDescent="0.45">
      <c r="A2" s="5" t="s">
        <v>50</v>
      </c>
      <c r="C2" t="s">
        <v>56</v>
      </c>
      <c r="D2" t="s">
        <v>57</v>
      </c>
      <c r="F2" t="s">
        <v>56</v>
      </c>
      <c r="G2" t="s">
        <v>57</v>
      </c>
    </row>
    <row r="3" spans="1:9" x14ac:dyDescent="0.45">
      <c r="A3" s="5" t="s">
        <v>51</v>
      </c>
      <c r="C3" s="4" t="s">
        <v>55</v>
      </c>
      <c r="D3">
        <f>HEX2DEC(C3)</f>
        <v>36864</v>
      </c>
      <c r="F3" s="4" t="s">
        <v>63</v>
      </c>
      <c r="G3">
        <f>HEX2DEC(F3)</f>
        <v>20480</v>
      </c>
    </row>
    <row r="4" spans="1:9" x14ac:dyDescent="0.45">
      <c r="A4" s="5" t="s">
        <v>52</v>
      </c>
      <c r="C4" s="4" t="s">
        <v>58</v>
      </c>
      <c r="D4">
        <f>HEX2DEC(C4)</f>
        <v>57344</v>
      </c>
      <c r="F4" s="4" t="s">
        <v>62</v>
      </c>
      <c r="G4">
        <f>HEX2DEC(F4)</f>
        <v>8192</v>
      </c>
    </row>
    <row r="5" spans="1:9" x14ac:dyDescent="0.45">
      <c r="A5" s="5" t="s">
        <v>53</v>
      </c>
      <c r="C5" s="4" t="s">
        <v>60</v>
      </c>
      <c r="D5">
        <f>HEX2DEC(C5)</f>
        <v>65536</v>
      </c>
      <c r="F5" s="7" t="s">
        <v>61</v>
      </c>
      <c r="G5">
        <f>HEX2DEC(F5)</f>
        <v>4063232</v>
      </c>
    </row>
    <row r="6" spans="1:9" x14ac:dyDescent="0.45">
      <c r="A6" s="5" t="s">
        <v>54</v>
      </c>
      <c r="C6" s="4" t="s">
        <v>59</v>
      </c>
      <c r="D6">
        <f>HEX2DEC(C6)</f>
        <v>4128768</v>
      </c>
      <c r="F6" s="4" t="s">
        <v>60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2024-11-10T19:42:41Z</dcterms:modified>
</cp:coreProperties>
</file>