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kj\Documents\GitHub\BedClock\04_Software\"/>
    </mc:Choice>
  </mc:AlternateContent>
  <xr:revisionPtr revIDLastSave="0" documentId="13_ncr:1_{FEA9FDE5-7DB4-46BD-8186-D67238EF32BF}" xr6:coauthVersionLast="47" xr6:coauthVersionMax="47" xr10:uidLastSave="{00000000-0000-0000-0000-000000000000}"/>
  <bookViews>
    <workbookView xWindow="-98" yWindow="-98" windowWidth="21795" windowHeight="12975" activeTab="3" xr2:uid="{877FF0B8-2AAA-4A03-B534-DDBA6ED9C717}"/>
  </bookViews>
  <sheets>
    <sheet name="progress" sheetId="1" r:id="rId1"/>
    <sheet name="settings" sheetId="8" r:id="rId2"/>
    <sheet name="display" sheetId="5" r:id="rId3"/>
    <sheet name="Sheet1" sheetId="6" r:id="rId4"/>
    <sheet name="capacitive touch" sheetId="3" r:id="rId5"/>
    <sheet name="Sheet2" sheetId="7" r:id="rId6"/>
    <sheet name="partition table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6" l="1"/>
  <c r="C51" i="6"/>
  <c r="B51" i="6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G22" i="1"/>
  <c r="G21" i="1"/>
  <c r="G20" i="1"/>
  <c r="G19" i="1"/>
  <c r="G18" i="1"/>
  <c r="G17" i="1"/>
  <c r="G16" i="1"/>
  <c r="G15" i="1"/>
  <c r="R17" i="8"/>
  <c r="Q17" i="8"/>
  <c r="P17" i="8"/>
  <c r="R16" i="8"/>
  <c r="Q16" i="8"/>
  <c r="P16" i="8"/>
  <c r="R15" i="8"/>
  <c r="Q15" i="8"/>
  <c r="P15" i="8"/>
  <c r="R14" i="8"/>
  <c r="Q14" i="8"/>
  <c r="P14" i="8"/>
  <c r="N15" i="8"/>
  <c r="M15" i="8"/>
  <c r="A41" i="8"/>
  <c r="B38" i="8"/>
  <c r="B37" i="8"/>
  <c r="B36" i="8"/>
  <c r="C30" i="8"/>
  <c r="F25" i="8"/>
  <c r="F24" i="8"/>
  <c r="F23" i="8"/>
  <c r="F22" i="8"/>
  <c r="F21" i="8"/>
  <c r="F17" i="8"/>
  <c r="F16" i="8"/>
  <c r="F15" i="8"/>
  <c r="F14" i="8"/>
  <c r="A1" i="8"/>
  <c r="H1" i="8" s="1"/>
  <c r="O1" i="8"/>
  <c r="H26" i="1"/>
  <c r="C3" i="6"/>
  <c r="C2" i="6"/>
  <c r="C4" i="6"/>
  <c r="B28" i="5"/>
  <c r="B27" i="5"/>
  <c r="B23" i="5"/>
  <c r="B22" i="5"/>
  <c r="G14" i="1"/>
  <c r="G13" i="1"/>
  <c r="D11" i="8"/>
  <c r="D10" i="8"/>
  <c r="D9" i="8"/>
  <c r="D8" i="8"/>
  <c r="D7" i="8"/>
  <c r="A7" i="8"/>
  <c r="F8" i="8"/>
  <c r="F9" i="8" s="1"/>
  <c r="F10" i="8" s="1"/>
  <c r="A10" i="8" s="1"/>
  <c r="B22" i="8"/>
  <c r="B23" i="8" s="1"/>
  <c r="A3" i="8" s="1"/>
  <c r="K1" i="7"/>
  <c r="K2" i="7" s="1"/>
  <c r="I1" i="7"/>
  <c r="I2" i="7" s="1"/>
  <c r="G1" i="7"/>
  <c r="H1" i="7" s="1"/>
  <c r="E1" i="7"/>
  <c r="E2" i="7" s="1"/>
  <c r="C11" i="7"/>
  <c r="C12" i="7" s="1"/>
  <c r="B1" i="7"/>
  <c r="A2" i="7"/>
  <c r="B2" i="7" s="1"/>
  <c r="Y1" i="3"/>
  <c r="Y28" i="3" s="1"/>
  <c r="X1" i="3"/>
  <c r="X30" i="3" s="1"/>
  <c r="W1" i="3"/>
  <c r="W34" i="3" s="1"/>
  <c r="U1" i="3"/>
  <c r="T1" i="3"/>
  <c r="T20" i="3" s="1"/>
  <c r="W35" i="3"/>
  <c r="Y34" i="3"/>
  <c r="Y33" i="3"/>
  <c r="X33" i="3"/>
  <c r="Y32" i="3"/>
  <c r="X32" i="3"/>
  <c r="Y31" i="3"/>
  <c r="X31" i="3"/>
  <c r="Y30" i="3"/>
  <c r="Y29" i="3"/>
  <c r="W27" i="3"/>
  <c r="Y23" i="3"/>
  <c r="Y22" i="3"/>
  <c r="X22" i="3"/>
  <c r="Y21" i="3"/>
  <c r="X21" i="3"/>
  <c r="Y20" i="3"/>
  <c r="Y19" i="3"/>
  <c r="W19" i="3"/>
  <c r="Y18" i="3"/>
  <c r="X18" i="3"/>
  <c r="W13" i="3"/>
  <c r="Y12" i="3"/>
  <c r="Y11" i="3"/>
  <c r="X11" i="3"/>
  <c r="Y10" i="3"/>
  <c r="Y9" i="3"/>
  <c r="Y8" i="3"/>
  <c r="Y7" i="3"/>
  <c r="X7" i="3"/>
  <c r="Y6" i="3"/>
  <c r="X6" i="3"/>
  <c r="W6" i="3"/>
  <c r="W5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C7" i="5"/>
  <c r="C8" i="5" s="1"/>
  <c r="C9" i="5" s="1"/>
  <c r="C11" i="5"/>
  <c r="B11" i="5"/>
  <c r="D11" i="5" s="1"/>
  <c r="A11" i="5"/>
  <c r="C13" i="5"/>
  <c r="B13" i="5"/>
  <c r="A13" i="5"/>
  <c r="C12" i="5"/>
  <c r="B12" i="5"/>
  <c r="A12" i="5"/>
  <c r="B7" i="5"/>
  <c r="B8" i="5" s="1"/>
  <c r="B9" i="5" s="1"/>
  <c r="B16" i="5" s="1"/>
  <c r="A7" i="5"/>
  <c r="A14" i="5" s="1"/>
  <c r="L18" i="5"/>
  <c r="L17" i="5"/>
  <c r="G12" i="1"/>
  <c r="I8" i="4"/>
  <c r="H8" i="4"/>
  <c r="G9" i="4"/>
  <c r="G8" i="4"/>
  <c r="G6" i="4"/>
  <c r="G5" i="4"/>
  <c r="G4" i="4"/>
  <c r="G3" i="4"/>
  <c r="D6" i="4"/>
  <c r="D5" i="4"/>
  <c r="D4" i="4"/>
  <c r="D3" i="4"/>
  <c r="Q39" i="3"/>
  <c r="P39" i="3"/>
  <c r="O39" i="3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Q2" i="3"/>
  <c r="P2" i="3"/>
  <c r="O2" i="3"/>
  <c r="L12" i="3"/>
  <c r="M12" i="3" s="1"/>
  <c r="K12" i="3"/>
  <c r="G12" i="3"/>
  <c r="H12" i="3" s="1"/>
  <c r="I12" i="3" s="1"/>
  <c r="C12" i="3"/>
  <c r="D12" i="3" s="1"/>
  <c r="E12" i="3" s="1"/>
  <c r="K11" i="3"/>
  <c r="L11" i="3" s="1"/>
  <c r="M11" i="3" s="1"/>
  <c r="G11" i="3"/>
  <c r="H11" i="3" s="1"/>
  <c r="I11" i="3" s="1"/>
  <c r="C11" i="3"/>
  <c r="D11" i="3" s="1"/>
  <c r="E11" i="3" s="1"/>
  <c r="K10" i="3"/>
  <c r="L10" i="3" s="1"/>
  <c r="M10" i="3" s="1"/>
  <c r="G10" i="3"/>
  <c r="H10" i="3" s="1"/>
  <c r="I10" i="3" s="1"/>
  <c r="C10" i="3"/>
  <c r="D10" i="3" s="1"/>
  <c r="E10" i="3" s="1"/>
  <c r="K9" i="3"/>
  <c r="L9" i="3" s="1"/>
  <c r="M9" i="3" s="1"/>
  <c r="G9" i="3"/>
  <c r="H9" i="3" s="1"/>
  <c r="I9" i="3" s="1"/>
  <c r="C9" i="3"/>
  <c r="D9" i="3" s="1"/>
  <c r="E9" i="3" s="1"/>
  <c r="K8" i="3"/>
  <c r="L8" i="3" s="1"/>
  <c r="M8" i="3" s="1"/>
  <c r="G8" i="3"/>
  <c r="H8" i="3" s="1"/>
  <c r="I8" i="3" s="1"/>
  <c r="D8" i="3"/>
  <c r="E8" i="3" s="1"/>
  <c r="C8" i="3"/>
  <c r="K7" i="3"/>
  <c r="L7" i="3" s="1"/>
  <c r="M7" i="3" s="1"/>
  <c r="G7" i="3"/>
  <c r="H7" i="3" s="1"/>
  <c r="I7" i="3" s="1"/>
  <c r="C7" i="3"/>
  <c r="D7" i="3" s="1"/>
  <c r="E7" i="3" s="1"/>
  <c r="L6" i="3"/>
  <c r="M6" i="3" s="1"/>
  <c r="K6" i="3"/>
  <c r="G6" i="3"/>
  <c r="H6" i="3" s="1"/>
  <c r="I6" i="3" s="1"/>
  <c r="C6" i="3"/>
  <c r="D6" i="3" s="1"/>
  <c r="E6" i="3" s="1"/>
  <c r="K5" i="3"/>
  <c r="L5" i="3" s="1"/>
  <c r="M5" i="3" s="1"/>
  <c r="H5" i="3"/>
  <c r="I5" i="3" s="1"/>
  <c r="G5" i="3"/>
  <c r="C5" i="3"/>
  <c r="D5" i="3" s="1"/>
  <c r="E5" i="3" s="1"/>
  <c r="K4" i="3"/>
  <c r="L4" i="3" s="1"/>
  <c r="M4" i="3" s="1"/>
  <c r="G4" i="3"/>
  <c r="H4" i="3" s="1"/>
  <c r="I4" i="3" s="1"/>
  <c r="C4" i="3"/>
  <c r="D4" i="3" s="1"/>
  <c r="E4" i="3" s="1"/>
  <c r="K3" i="3"/>
  <c r="L3" i="3" s="1"/>
  <c r="M3" i="3" s="1"/>
  <c r="G3" i="3"/>
  <c r="H3" i="3" s="1"/>
  <c r="I3" i="3" s="1"/>
  <c r="C3" i="3"/>
  <c r="D3" i="3" s="1"/>
  <c r="E3" i="3" s="1"/>
  <c r="K39" i="3"/>
  <c r="L39" i="3" s="1"/>
  <c r="M39" i="3" s="1"/>
  <c r="G39" i="3"/>
  <c r="H39" i="3" s="1"/>
  <c r="I39" i="3" s="1"/>
  <c r="C39" i="3"/>
  <c r="D39" i="3" s="1"/>
  <c r="E39" i="3" s="1"/>
  <c r="K38" i="3"/>
  <c r="L38" i="3" s="1"/>
  <c r="M38" i="3" s="1"/>
  <c r="G38" i="3"/>
  <c r="H38" i="3" s="1"/>
  <c r="I38" i="3" s="1"/>
  <c r="C38" i="3"/>
  <c r="D38" i="3" s="1"/>
  <c r="E38" i="3" s="1"/>
  <c r="K37" i="3"/>
  <c r="L37" i="3" s="1"/>
  <c r="M37" i="3" s="1"/>
  <c r="G37" i="3"/>
  <c r="H37" i="3" s="1"/>
  <c r="I37" i="3" s="1"/>
  <c r="C37" i="3"/>
  <c r="D37" i="3" s="1"/>
  <c r="E37" i="3" s="1"/>
  <c r="L36" i="3"/>
  <c r="M36" i="3" s="1"/>
  <c r="K36" i="3"/>
  <c r="G36" i="3"/>
  <c r="H36" i="3" s="1"/>
  <c r="I36" i="3" s="1"/>
  <c r="C36" i="3"/>
  <c r="D36" i="3" s="1"/>
  <c r="E36" i="3" s="1"/>
  <c r="K35" i="3"/>
  <c r="L35" i="3" s="1"/>
  <c r="M35" i="3" s="1"/>
  <c r="G35" i="3"/>
  <c r="H35" i="3" s="1"/>
  <c r="I35" i="3" s="1"/>
  <c r="D35" i="3"/>
  <c r="E35" i="3" s="1"/>
  <c r="C35" i="3"/>
  <c r="K34" i="3"/>
  <c r="L34" i="3" s="1"/>
  <c r="M34" i="3" s="1"/>
  <c r="G34" i="3"/>
  <c r="H34" i="3" s="1"/>
  <c r="I34" i="3" s="1"/>
  <c r="C34" i="3"/>
  <c r="D34" i="3" s="1"/>
  <c r="E34" i="3" s="1"/>
  <c r="L33" i="3"/>
  <c r="M33" i="3" s="1"/>
  <c r="K33" i="3"/>
  <c r="G33" i="3"/>
  <c r="H33" i="3" s="1"/>
  <c r="I33" i="3" s="1"/>
  <c r="C33" i="3"/>
  <c r="D33" i="3" s="1"/>
  <c r="E33" i="3" s="1"/>
  <c r="K32" i="3"/>
  <c r="L32" i="3" s="1"/>
  <c r="M32" i="3" s="1"/>
  <c r="G32" i="3"/>
  <c r="H32" i="3" s="1"/>
  <c r="I32" i="3" s="1"/>
  <c r="C32" i="3"/>
  <c r="D32" i="3" s="1"/>
  <c r="E32" i="3" s="1"/>
  <c r="L31" i="3"/>
  <c r="M31" i="3" s="1"/>
  <c r="K31" i="3"/>
  <c r="G31" i="3"/>
  <c r="H31" i="3" s="1"/>
  <c r="I31" i="3" s="1"/>
  <c r="C31" i="3"/>
  <c r="D31" i="3" s="1"/>
  <c r="E31" i="3" s="1"/>
  <c r="K30" i="3"/>
  <c r="L30" i="3" s="1"/>
  <c r="M30" i="3" s="1"/>
  <c r="G30" i="3"/>
  <c r="H30" i="3" s="1"/>
  <c r="I30" i="3" s="1"/>
  <c r="C30" i="3"/>
  <c r="D30" i="3" s="1"/>
  <c r="E30" i="3" s="1"/>
  <c r="K29" i="3"/>
  <c r="L29" i="3" s="1"/>
  <c r="M29" i="3" s="1"/>
  <c r="G29" i="3"/>
  <c r="H29" i="3" s="1"/>
  <c r="I29" i="3" s="1"/>
  <c r="C29" i="3"/>
  <c r="D29" i="3" s="1"/>
  <c r="E29" i="3" s="1"/>
  <c r="K28" i="3"/>
  <c r="L28" i="3" s="1"/>
  <c r="M28" i="3" s="1"/>
  <c r="G28" i="3"/>
  <c r="H28" i="3" s="1"/>
  <c r="I28" i="3" s="1"/>
  <c r="C28" i="3"/>
  <c r="D28" i="3" s="1"/>
  <c r="E28" i="3" s="1"/>
  <c r="L27" i="3"/>
  <c r="M27" i="3" s="1"/>
  <c r="K27" i="3"/>
  <c r="G27" i="3"/>
  <c r="H27" i="3" s="1"/>
  <c r="I27" i="3" s="1"/>
  <c r="C27" i="3"/>
  <c r="D27" i="3" s="1"/>
  <c r="E27" i="3" s="1"/>
  <c r="K26" i="3"/>
  <c r="L26" i="3" s="1"/>
  <c r="M26" i="3" s="1"/>
  <c r="H26" i="3"/>
  <c r="I26" i="3" s="1"/>
  <c r="G26" i="3"/>
  <c r="C26" i="3"/>
  <c r="D26" i="3" s="1"/>
  <c r="E26" i="3" s="1"/>
  <c r="K25" i="3"/>
  <c r="L25" i="3" s="1"/>
  <c r="M25" i="3" s="1"/>
  <c r="G25" i="3"/>
  <c r="H25" i="3" s="1"/>
  <c r="I25" i="3" s="1"/>
  <c r="C25" i="3"/>
  <c r="D25" i="3" s="1"/>
  <c r="E25" i="3" s="1"/>
  <c r="K24" i="3"/>
  <c r="L24" i="3" s="1"/>
  <c r="M24" i="3" s="1"/>
  <c r="H24" i="3"/>
  <c r="I24" i="3" s="1"/>
  <c r="G24" i="3"/>
  <c r="C24" i="3"/>
  <c r="D24" i="3" s="1"/>
  <c r="E24" i="3" s="1"/>
  <c r="K23" i="3"/>
  <c r="L23" i="3" s="1"/>
  <c r="M23" i="3" s="1"/>
  <c r="G23" i="3"/>
  <c r="H23" i="3" s="1"/>
  <c r="I23" i="3" s="1"/>
  <c r="C23" i="3"/>
  <c r="D23" i="3" s="1"/>
  <c r="E23" i="3" s="1"/>
  <c r="K22" i="3"/>
  <c r="L22" i="3" s="1"/>
  <c r="M22" i="3" s="1"/>
  <c r="G22" i="3"/>
  <c r="H22" i="3" s="1"/>
  <c r="I22" i="3" s="1"/>
  <c r="C22" i="3"/>
  <c r="D22" i="3" s="1"/>
  <c r="E22" i="3" s="1"/>
  <c r="K21" i="3"/>
  <c r="L21" i="3" s="1"/>
  <c r="M21" i="3" s="1"/>
  <c r="G21" i="3"/>
  <c r="H21" i="3" s="1"/>
  <c r="I21" i="3" s="1"/>
  <c r="C21" i="3"/>
  <c r="D21" i="3" s="1"/>
  <c r="E21" i="3" s="1"/>
  <c r="K20" i="3"/>
  <c r="L20" i="3" s="1"/>
  <c r="M20" i="3" s="1"/>
  <c r="H20" i="3"/>
  <c r="I20" i="3" s="1"/>
  <c r="G20" i="3"/>
  <c r="C20" i="3"/>
  <c r="D20" i="3" s="1"/>
  <c r="E20" i="3" s="1"/>
  <c r="K19" i="3"/>
  <c r="L19" i="3" s="1"/>
  <c r="M19" i="3" s="1"/>
  <c r="G19" i="3"/>
  <c r="H19" i="3" s="1"/>
  <c r="I19" i="3" s="1"/>
  <c r="D19" i="3"/>
  <c r="E19" i="3" s="1"/>
  <c r="C19" i="3"/>
  <c r="K18" i="3"/>
  <c r="L18" i="3" s="1"/>
  <c r="M18" i="3" s="1"/>
  <c r="G18" i="3"/>
  <c r="H18" i="3" s="1"/>
  <c r="I18" i="3" s="1"/>
  <c r="C18" i="3"/>
  <c r="D18" i="3" s="1"/>
  <c r="E18" i="3" s="1"/>
  <c r="K17" i="3"/>
  <c r="L17" i="3" s="1"/>
  <c r="M17" i="3" s="1"/>
  <c r="G17" i="3"/>
  <c r="H17" i="3" s="1"/>
  <c r="I17" i="3" s="1"/>
  <c r="D17" i="3"/>
  <c r="E17" i="3" s="1"/>
  <c r="C17" i="3"/>
  <c r="K16" i="3"/>
  <c r="L16" i="3" s="1"/>
  <c r="M16" i="3" s="1"/>
  <c r="G16" i="3"/>
  <c r="H16" i="3" s="1"/>
  <c r="I16" i="3" s="1"/>
  <c r="C16" i="3"/>
  <c r="D16" i="3" s="1"/>
  <c r="E16" i="3" s="1"/>
  <c r="K15" i="3"/>
  <c r="L15" i="3" s="1"/>
  <c r="M15" i="3" s="1"/>
  <c r="G15" i="3"/>
  <c r="H15" i="3" s="1"/>
  <c r="I15" i="3" s="1"/>
  <c r="C15" i="3"/>
  <c r="D15" i="3" s="1"/>
  <c r="E15" i="3" s="1"/>
  <c r="K14" i="3"/>
  <c r="L14" i="3" s="1"/>
  <c r="M14" i="3" s="1"/>
  <c r="G14" i="3"/>
  <c r="H14" i="3" s="1"/>
  <c r="I14" i="3" s="1"/>
  <c r="C14" i="3"/>
  <c r="D14" i="3" s="1"/>
  <c r="E14" i="3" s="1"/>
  <c r="K13" i="3"/>
  <c r="L13" i="3" s="1"/>
  <c r="M13" i="3" s="1"/>
  <c r="G13" i="3"/>
  <c r="H13" i="3" s="1"/>
  <c r="I13" i="3" s="1"/>
  <c r="D13" i="3"/>
  <c r="E13" i="3" s="1"/>
  <c r="C13" i="3"/>
  <c r="K2" i="3"/>
  <c r="L2" i="3" s="1"/>
  <c r="M2" i="3" s="1"/>
  <c r="G2" i="3"/>
  <c r="H2" i="3" s="1"/>
  <c r="I2" i="3" s="1"/>
  <c r="E2" i="3"/>
  <c r="D2" i="3"/>
  <c r="C2" i="3"/>
  <c r="A1" i="1"/>
  <c r="A2" i="1"/>
  <c r="F7" i="6" l="1"/>
  <c r="C38" i="8"/>
  <c r="D38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C36" i="8"/>
  <c r="D36" i="8" s="1"/>
  <c r="B42" i="8" s="1"/>
  <c r="C37" i="8"/>
  <c r="D37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A2" i="8"/>
  <c r="H2" i="8" s="1"/>
  <c r="A8" i="8"/>
  <c r="A9" i="8"/>
  <c r="F11" i="8"/>
  <c r="A11" i="8" s="1"/>
  <c r="H3" i="8"/>
  <c r="B24" i="8"/>
  <c r="A4" i="8" s="1"/>
  <c r="K3" i="7"/>
  <c r="L2" i="7"/>
  <c r="L1" i="7"/>
  <c r="I3" i="7"/>
  <c r="J2" i="7"/>
  <c r="J1" i="7"/>
  <c r="G2" i="7"/>
  <c r="E3" i="7"/>
  <c r="F2" i="7"/>
  <c r="F1" i="7"/>
  <c r="C13" i="7"/>
  <c r="D12" i="7"/>
  <c r="D11" i="7"/>
  <c r="A3" i="7"/>
  <c r="A4" i="7" s="1"/>
  <c r="A5" i="7" s="1"/>
  <c r="B5" i="7" s="1"/>
  <c r="A6" i="7"/>
  <c r="B4" i="7"/>
  <c r="B3" i="7"/>
  <c r="AB2" i="3"/>
  <c r="X34" i="3"/>
  <c r="X12" i="3"/>
  <c r="X23" i="3"/>
  <c r="X24" i="3"/>
  <c r="X35" i="3"/>
  <c r="X2" i="3"/>
  <c r="X13" i="3"/>
  <c r="Y24" i="3"/>
  <c r="Y35" i="3"/>
  <c r="Y2" i="3"/>
  <c r="Y13" i="3"/>
  <c r="X36" i="3"/>
  <c r="X3" i="3"/>
  <c r="X14" i="3"/>
  <c r="Y25" i="3"/>
  <c r="Y36" i="3"/>
  <c r="Y3" i="3"/>
  <c r="Y14" i="3"/>
  <c r="X37" i="3"/>
  <c r="X4" i="3"/>
  <c r="X15" i="3"/>
  <c r="Y26" i="3"/>
  <c r="Y37" i="3"/>
  <c r="Y4" i="3"/>
  <c r="Y38" i="3"/>
  <c r="X16" i="3"/>
  <c r="X27" i="3"/>
  <c r="Y39" i="3"/>
  <c r="X5" i="3"/>
  <c r="Y16" i="3"/>
  <c r="Y27" i="3"/>
  <c r="Y5" i="3"/>
  <c r="X17" i="3"/>
  <c r="W28" i="3"/>
  <c r="X25" i="3"/>
  <c r="X26" i="3"/>
  <c r="Y15" i="3"/>
  <c r="Y17" i="3"/>
  <c r="AC2" i="3"/>
  <c r="X39" i="3"/>
  <c r="X9" i="3"/>
  <c r="X19" i="3"/>
  <c r="X29" i="3"/>
  <c r="X28" i="3"/>
  <c r="X10" i="3"/>
  <c r="X20" i="3"/>
  <c r="X38" i="3"/>
  <c r="X8" i="3"/>
  <c r="W20" i="3"/>
  <c r="W23" i="3"/>
  <c r="W10" i="3"/>
  <c r="W3" i="3"/>
  <c r="W25" i="3"/>
  <c r="W8" i="3"/>
  <c r="W21" i="3"/>
  <c r="W14" i="3"/>
  <c r="W36" i="3"/>
  <c r="W7" i="3"/>
  <c r="W29" i="3"/>
  <c r="W22" i="3"/>
  <c r="W15" i="3"/>
  <c r="W37" i="3"/>
  <c r="W30" i="3"/>
  <c r="W16" i="3"/>
  <c r="W38" i="3"/>
  <c r="W9" i="3"/>
  <c r="W31" i="3"/>
  <c r="W2" i="3"/>
  <c r="W24" i="3"/>
  <c r="W17" i="3"/>
  <c r="W39" i="3"/>
  <c r="W32" i="3"/>
  <c r="W18" i="3"/>
  <c r="W11" i="3"/>
  <c r="W33" i="3"/>
  <c r="W4" i="3"/>
  <c r="W26" i="3"/>
  <c r="W12" i="3"/>
  <c r="AA6" i="3"/>
  <c r="AA2" i="3"/>
  <c r="D13" i="5"/>
  <c r="D12" i="5"/>
  <c r="C16" i="5"/>
  <c r="A8" i="5"/>
  <c r="B14" i="5"/>
  <c r="C14" i="5"/>
  <c r="B15" i="5"/>
  <c r="C15" i="5"/>
  <c r="F42" i="8" l="1"/>
  <c r="G42" i="8"/>
  <c r="B43" i="8"/>
  <c r="A42" i="8"/>
  <c r="A43" i="8" s="1"/>
  <c r="B25" i="8"/>
  <c r="H4" i="8"/>
  <c r="L3" i="7"/>
  <c r="K4" i="7"/>
  <c r="I4" i="7"/>
  <c r="J3" i="7"/>
  <c r="G3" i="7"/>
  <c r="H2" i="7"/>
  <c r="E4" i="7"/>
  <c r="F3" i="7"/>
  <c r="C14" i="7"/>
  <c r="D13" i="7"/>
  <c r="A7" i="7"/>
  <c r="B6" i="7"/>
  <c r="AC3" i="3"/>
  <c r="AC4" i="3" s="1"/>
  <c r="AB3" i="3"/>
  <c r="AB4" i="3" s="1"/>
  <c r="AA7" i="3"/>
  <c r="AA8" i="3"/>
  <c r="AA3" i="3"/>
  <c r="AA4" i="3" s="1"/>
  <c r="D14" i="5"/>
  <c r="A9" i="5"/>
  <c r="A16" i="5" s="1"/>
  <c r="D16" i="5" s="1"/>
  <c r="A15" i="5"/>
  <c r="D15" i="5" s="1"/>
  <c r="A44" i="8" l="1"/>
  <c r="B44" i="8"/>
  <c r="F43" i="8"/>
  <c r="G43" i="8"/>
  <c r="I42" i="8"/>
  <c r="A5" i="8"/>
  <c r="H5" i="8" s="1"/>
  <c r="K5" i="7"/>
  <c r="L4" i="7"/>
  <c r="I5" i="7"/>
  <c r="J4" i="7"/>
  <c r="G4" i="7"/>
  <c r="H3" i="7"/>
  <c r="E5" i="7"/>
  <c r="F4" i="7"/>
  <c r="C15" i="7"/>
  <c r="D14" i="7"/>
  <c r="A8" i="7"/>
  <c r="B7" i="7"/>
  <c r="A45" i="8" l="1"/>
  <c r="I43" i="8"/>
  <c r="B45" i="8"/>
  <c r="G44" i="8"/>
  <c r="F44" i="8"/>
  <c r="I44" i="8" s="1"/>
  <c r="L5" i="7"/>
  <c r="K6" i="7"/>
  <c r="J5" i="7"/>
  <c r="I6" i="7"/>
  <c r="G5" i="7"/>
  <c r="H4" i="7"/>
  <c r="F5" i="7"/>
  <c r="E6" i="7"/>
  <c r="C16" i="7"/>
  <c r="D16" i="7" s="1"/>
  <c r="D15" i="7"/>
  <c r="A9" i="7"/>
  <c r="B8" i="7"/>
  <c r="B46" i="8" l="1"/>
  <c r="G45" i="8"/>
  <c r="F45" i="8"/>
  <c r="I45" i="8" s="1"/>
  <c r="A46" i="8"/>
  <c r="K7" i="7"/>
  <c r="L6" i="7"/>
  <c r="I7" i="7"/>
  <c r="J6" i="7"/>
  <c r="H5" i="7"/>
  <c r="G6" i="7"/>
  <c r="E7" i="7"/>
  <c r="F6" i="7"/>
  <c r="A10" i="7"/>
  <c r="B9" i="7"/>
  <c r="B47" i="8" l="1"/>
  <c r="G46" i="8"/>
  <c r="F46" i="8"/>
  <c r="I46" i="8" s="1"/>
  <c r="L7" i="7"/>
  <c r="K8" i="7"/>
  <c r="I8" i="7"/>
  <c r="J7" i="7"/>
  <c r="G7" i="7"/>
  <c r="H6" i="7"/>
  <c r="E8" i="7"/>
  <c r="F7" i="7"/>
  <c r="A11" i="7"/>
  <c r="B10" i="7"/>
  <c r="B48" i="8" l="1"/>
  <c r="G47" i="8"/>
  <c r="F47" i="8"/>
  <c r="I47" i="8" s="1"/>
  <c r="A47" i="8"/>
  <c r="A48" i="8" s="1"/>
  <c r="K9" i="7"/>
  <c r="L8" i="7"/>
  <c r="I9" i="7"/>
  <c r="J8" i="7"/>
  <c r="H7" i="7"/>
  <c r="G8" i="7"/>
  <c r="E9" i="7"/>
  <c r="F8" i="7"/>
  <c r="B11" i="7"/>
  <c r="A12" i="7"/>
  <c r="A49" i="8" l="1"/>
  <c r="B49" i="8"/>
  <c r="G48" i="8"/>
  <c r="F48" i="8"/>
  <c r="I48" i="8" s="1"/>
  <c r="K10" i="7"/>
  <c r="L9" i="7"/>
  <c r="I10" i="7"/>
  <c r="J9" i="7"/>
  <c r="G9" i="7"/>
  <c r="H8" i="7"/>
  <c r="E10" i="7"/>
  <c r="F9" i="7"/>
  <c r="A13" i="7"/>
  <c r="B12" i="7"/>
  <c r="B50" i="8" l="1"/>
  <c r="G49" i="8"/>
  <c r="F49" i="8"/>
  <c r="I49" i="8" s="1"/>
  <c r="A50" i="8"/>
  <c r="K11" i="7"/>
  <c r="L10" i="7"/>
  <c r="I11" i="7"/>
  <c r="J10" i="7"/>
  <c r="G10" i="7"/>
  <c r="H9" i="7"/>
  <c r="E11" i="7"/>
  <c r="F10" i="7"/>
  <c r="A14" i="7"/>
  <c r="B13" i="7"/>
  <c r="A51" i="8" l="1"/>
  <c r="B51" i="8"/>
  <c r="G50" i="8"/>
  <c r="F50" i="8"/>
  <c r="I50" i="8" s="1"/>
  <c r="K12" i="7"/>
  <c r="L11" i="7"/>
  <c r="I12" i="7"/>
  <c r="J11" i="7"/>
  <c r="G11" i="7"/>
  <c r="H10" i="7"/>
  <c r="E12" i="7"/>
  <c r="F11" i="7"/>
  <c r="A15" i="7"/>
  <c r="B14" i="7"/>
  <c r="B52" i="8" l="1"/>
  <c r="G51" i="8"/>
  <c r="F51" i="8"/>
  <c r="I51" i="8" s="1"/>
  <c r="A52" i="8"/>
  <c r="K13" i="7"/>
  <c r="L12" i="7"/>
  <c r="I13" i="7"/>
  <c r="J12" i="7"/>
  <c r="G12" i="7"/>
  <c r="H11" i="7"/>
  <c r="E13" i="7"/>
  <c r="F12" i="7"/>
  <c r="A16" i="7"/>
  <c r="B15" i="7"/>
  <c r="B53" i="8" l="1"/>
  <c r="B54" i="8" s="1"/>
  <c r="B55" i="8" s="1"/>
  <c r="B56" i="8" s="1"/>
  <c r="B57" i="8" s="1"/>
  <c r="B58" i="8" s="1"/>
  <c r="B59" i="8" s="1"/>
  <c r="B60" i="8" s="1"/>
  <c r="B61" i="8" s="1"/>
  <c r="G52" i="8"/>
  <c r="F52" i="8"/>
  <c r="I52" i="8" s="1"/>
  <c r="K14" i="7"/>
  <c r="L13" i="7"/>
  <c r="I14" i="7"/>
  <c r="J13" i="7"/>
  <c r="G13" i="7"/>
  <c r="H12" i="7"/>
  <c r="E14" i="7"/>
  <c r="F13" i="7"/>
  <c r="C1" i="7"/>
  <c r="B16" i="7"/>
  <c r="K15" i="7" l="1"/>
  <c r="L14" i="7"/>
  <c r="I15" i="7"/>
  <c r="J14" i="7"/>
  <c r="G14" i="7"/>
  <c r="H13" i="7"/>
  <c r="E15" i="7"/>
  <c r="F14" i="7"/>
  <c r="C2" i="7"/>
  <c r="D1" i="7"/>
  <c r="L15" i="7" l="1"/>
  <c r="K16" i="7"/>
  <c r="L16" i="7" s="1"/>
  <c r="I16" i="7"/>
  <c r="J16" i="7" s="1"/>
  <c r="J15" i="7"/>
  <c r="G15" i="7"/>
  <c r="H14" i="7"/>
  <c r="E16" i="7"/>
  <c r="F16" i="7" s="1"/>
  <c r="F15" i="7"/>
  <c r="C3" i="7"/>
  <c r="D2" i="7"/>
  <c r="G16" i="7" l="1"/>
  <c r="H16" i="7" s="1"/>
  <c r="H15" i="7"/>
  <c r="C4" i="7"/>
  <c r="D3" i="7"/>
  <c r="C5" i="7" l="1"/>
  <c r="D4" i="7"/>
  <c r="D5" i="7" l="1"/>
  <c r="C6" i="7"/>
  <c r="D6" i="7" l="1"/>
  <c r="C7" i="7"/>
  <c r="C8" i="7" l="1"/>
  <c r="D7" i="7"/>
  <c r="C9" i="7" l="1"/>
  <c r="D8" i="7"/>
  <c r="C10" i="7" l="1"/>
  <c r="D9" i="7"/>
  <c r="D10" i="7" l="1"/>
</calcChain>
</file>

<file path=xl/sharedStrings.xml><?xml version="1.0" encoding="utf-8"?>
<sst xmlns="http://schemas.openxmlformats.org/spreadsheetml/2006/main" count="214" uniqueCount="194">
  <si>
    <t>Test WS2812 led chain</t>
  </si>
  <si>
    <t>Test SSD1306 OLED screen</t>
  </si>
  <si>
    <t>Test capacitive touch sensors</t>
  </si>
  <si>
    <t>Test FreeRTOS</t>
  </si>
  <si>
    <t>Port current WS2812 functionality to ESP-IDF</t>
  </si>
  <si>
    <t>First working version</t>
  </si>
  <si>
    <t>Total progress</t>
  </si>
  <si>
    <t>Until first working version</t>
  </si>
  <si>
    <t>Implement advanced ssd1306 functions</t>
  </si>
  <si>
    <t>ssd1306_contrast(&amp;dev, 0xff);</t>
  </si>
  <si>
    <t>ssd1306_software_scroll(&amp;dev, 1, (dev._pages - 1) );</t>
  </si>
  <si>
    <t>Advanced ssd1306 functions:</t>
  </si>
  <si>
    <t>ssd1306_hardware_scroll(&amp;dev, SCROLL_RIGHT);</t>
  </si>
  <si>
    <t>T0:</t>
  </si>
  <si>
    <t>T5:</t>
  </si>
  <si>
    <t>T6:</t>
  </si>
  <si>
    <t xml:space="preserve">T0:[1241]   T6:[1380]   T5:[1010]   </t>
  </si>
  <si>
    <t xml:space="preserve">T0:[1245]   T6:[1382]   T5:[1014]   </t>
  </si>
  <si>
    <t xml:space="preserve">T0:[1246]   T6:[1382]   T5:[1014]   </t>
  </si>
  <si>
    <t xml:space="preserve">T0:[1247]   T6:[1382]   T5:[1015]   </t>
  </si>
  <si>
    <t xml:space="preserve">T0:[1247]   T6:[1383]   T5:[1015]   </t>
  </si>
  <si>
    <t xml:space="preserve">T0:[1248]   T6:[1383]   T5:[1015]   </t>
  </si>
  <si>
    <t xml:space="preserve">T0:[ 772] L T6:[1165]   T5:[ 586] R </t>
  </si>
  <si>
    <t xml:space="preserve">T0:[ 316] L T6:[ 756] T T5:[ 247] R </t>
  </si>
  <si>
    <t xml:space="preserve">T0:[ 172] L T6:[ 343] T T5:[ 102] R </t>
  </si>
  <si>
    <t xml:space="preserve">T0:[ 177] L T6:[ 285] T T5:[ 116] R </t>
  </si>
  <si>
    <t xml:space="preserve">T0:[ 111] L T6:[ 231] T T5:[  64] R </t>
  </si>
  <si>
    <t xml:space="preserve">T0:[ 125] L T6:[ 227] T T5:[  64] R </t>
  </si>
  <si>
    <t xml:space="preserve">T0:[  80] L T6:[ 235] T T5:[  47] R </t>
  </si>
  <si>
    <t xml:space="preserve">T0:[  79] L T6:[ 214] T T5:[  43] R </t>
  </si>
  <si>
    <t xml:space="preserve">T0:[ 108] L T6:[ 239] T T5:[  71] R </t>
  </si>
  <si>
    <t xml:space="preserve">T0:[  80] L T6:[ 194] T T5:[  43] R </t>
  </si>
  <si>
    <t xml:space="preserve">T0:[ 119] L T6:[ 208] T T5:[  67] R </t>
  </si>
  <si>
    <t xml:space="preserve">T0:[  70] L T6:[ 193] T T5:[  46] R </t>
  </si>
  <si>
    <t xml:space="preserve">T0:[  82] L T6:[ 193] T T5:[  51] R </t>
  </si>
  <si>
    <t xml:space="preserve">T0:[  69] L T6:[ 216] T T5:[  53] R </t>
  </si>
  <si>
    <t xml:space="preserve">T0:[  60] L T6:[ 184] T T5:[  33] R </t>
  </si>
  <si>
    <t xml:space="preserve">T0:[ 108] L T6:[ 198] T T5:[  69] R </t>
  </si>
  <si>
    <t xml:space="preserve">T0:[  75] L T6:[ 167] T T5:[  42] R </t>
  </si>
  <si>
    <t xml:space="preserve">T0:[  89] L T6:[ 180] T T5:[  61] R </t>
  </si>
  <si>
    <t xml:space="preserve">T0:[  59] L T6:[ 187] T T5:[  40] R </t>
  </si>
  <si>
    <t xml:space="preserve">T0:[  64] L T6:[ 171] T T5:[  38] R </t>
  </si>
  <si>
    <t xml:space="preserve">T0:[  81] L T6:[ 193] T T5:[  54] R </t>
  </si>
  <si>
    <t xml:space="preserve">T0:[  58] L T6:[ 156] T T5:[  30] R </t>
  </si>
  <si>
    <t xml:space="preserve">T0:[  96] L T6:[ 167] T T5:[  68] R </t>
  </si>
  <si>
    <t xml:space="preserve">T0:[  64] L T6:[ 146] T T5:[  42] R </t>
  </si>
  <si>
    <t xml:space="preserve">T0:[  84] L T6:[ 463] T T5:[  49] R </t>
  </si>
  <si>
    <t xml:space="preserve">T0:[ 974] L T6:[1223]   T5:[ 832]   </t>
  </si>
  <si>
    <t xml:space="preserve">T0:[1186]   T6:[1351]   T5:[ 971]   </t>
  </si>
  <si>
    <t xml:space="preserve">T0:[1240]   T6:[1383]   T5:[1004]   </t>
  </si>
  <si>
    <t xml:space="preserve">T0:[1248]   T6:[1390]   T5:[1010]   </t>
  </si>
  <si>
    <t xml:space="preserve">T0:[1254]   T6:[1393]   T5:[1009]   </t>
  </si>
  <si>
    <t>L</t>
  </si>
  <si>
    <t>T</t>
  </si>
  <si>
    <t>R</t>
  </si>
  <si>
    <t>Test WiFi</t>
  </si>
  <si>
    <t># Name,   Type, SubType, Offset,  Size, Flags</t>
  </si>
  <si>
    <t>nvs,      data, nvs,     0x9000,  0x5000,</t>
  </si>
  <si>
    <t>otadata,  data, ota,     0xe000,  0x2000,</t>
  </si>
  <si>
    <t>app0,     app,  factory, 0x10000, 0x3E0000,</t>
  </si>
  <si>
    <t>coredump, data, coredump,0x3F0000,0x10000,</t>
  </si>
  <si>
    <t>9000</t>
  </si>
  <si>
    <t>hex</t>
  </si>
  <si>
    <t>dec</t>
  </si>
  <si>
    <t>e000</t>
  </si>
  <si>
    <t>3f0000</t>
  </si>
  <si>
    <t>10000</t>
  </si>
  <si>
    <t>3e0000</t>
  </si>
  <si>
    <t>2000</t>
  </si>
  <si>
    <t>5000</t>
  </si>
  <si>
    <t>Offset</t>
  </si>
  <si>
    <t>Size</t>
  </si>
  <si>
    <t>Test time sync with timeserver</t>
  </si>
  <si>
    <t>Bedclock_IDF_V04</t>
  </si>
  <si>
    <t>Bedclock_IDF_V01</t>
  </si>
  <si>
    <t>Bedclock_IDF_V02</t>
  </si>
  <si>
    <t>Bedclock_IDF_V03</t>
  </si>
  <si>
    <t>Bedclock_IDF_V05</t>
  </si>
  <si>
    <r>
      <t>ssd1306_</t>
    </r>
    <r>
      <rPr>
        <sz val="11"/>
        <rFont val="Consolas"/>
        <family val="3"/>
      </rPr>
      <t>fadeout(&amp;dev);</t>
    </r>
  </si>
  <si>
    <t>Document essential settings menu_config</t>
  </si>
  <si>
    <t>Dive in to details of partition table (coredump, phy_init…, etc. Who needs what)</t>
  </si>
  <si>
    <r>
      <t xml:space="preserve">Port timer object using </t>
    </r>
    <r>
      <rPr>
        <sz val="11"/>
        <color theme="1"/>
        <rFont val="Consolas"/>
        <family val="3"/>
      </rPr>
      <t>esp_timer_get_time() / 1000;</t>
    </r>
  </si>
  <si>
    <t>Bedclock_IDF_V06</t>
  </si>
  <si>
    <t>Bedclock_IDF_V07</t>
  </si>
  <si>
    <t>Bedclock_IDF_V08</t>
  </si>
  <si>
    <t>Bedclock_IDF_V09</t>
  </si>
  <si>
    <t>Internal Espressif SSD1306 driver including LVGL</t>
  </si>
  <si>
    <t>pixels</t>
  </si>
  <si>
    <t>bytes</t>
  </si>
  <si>
    <t>Bedclock_IDF_V10</t>
  </si>
  <si>
    <t>Save settings to Non-Volatile Storage</t>
  </si>
  <si>
    <t>dY</t>
  </si>
  <si>
    <t>text_top</t>
  </si>
  <si>
    <t>time</t>
  </si>
  <si>
    <t>intensity</t>
  </si>
  <si>
    <t>color</t>
  </si>
  <si>
    <t>timer</t>
  </si>
  <si>
    <t>display</t>
  </si>
  <si>
    <t>idle</t>
  </si>
  <si>
    <t>screen_offset</t>
  </si>
  <si>
    <t>circle_top</t>
  </si>
  <si>
    <t>Bedclock_IDF_V11</t>
  </si>
  <si>
    <t>LEFT</t>
  </si>
  <si>
    <t>TOP</t>
  </si>
  <si>
    <t>RIGHT</t>
  </si>
  <si>
    <t>// .led_intensity = 0</t>
  </si>
  <si>
    <t>// .led_intensity = 1</t>
  </si>
  <si>
    <t>// .led_intensity = 2</t>
  </si>
  <si>
    <t>// .led_intensity = 3</t>
  </si>
  <si>
    <t>// .led_intensity = 4</t>
  </si>
  <si>
    <t>// .led_timer = 0</t>
  </si>
  <si>
    <t>// .led_timer = 1</t>
  </si>
  <si>
    <t>// .led_timer = 2</t>
  </si>
  <si>
    <t>// .led_timer = 3</t>
  </si>
  <si>
    <t>// .led_timer = 4</t>
  </si>
  <si>
    <t>Utilize event loop and handlers to connect to wifi and respond to SNTP sync</t>
  </si>
  <si>
    <t>Wake up from sleep upon capacitive touch</t>
  </si>
  <si>
    <t>Implement multiple parallel processes</t>
  </si>
  <si>
    <t>columns</t>
  </si>
  <si>
    <t>rows</t>
  </si>
  <si>
    <t>frequency</t>
  </si>
  <si>
    <t>efficiency</t>
  </si>
  <si>
    <t>sec</t>
  </si>
  <si>
    <t>bits</t>
  </si>
  <si>
    <t>bits/s</t>
  </si>
  <si>
    <t>refresh time</t>
  </si>
  <si>
    <t>ms</t>
  </si>
  <si>
    <t>-</t>
  </si>
  <si>
    <t>};</t>
  </si>
  <si>
    <t xml:space="preserve">const led_color_t LED_COLORS[] = { </t>
  </si>
  <si>
    <t>White</t>
  </si>
  <si>
    <t>Yellow</t>
  </si>
  <si>
    <t>Orange</t>
  </si>
  <si>
    <t>Red</t>
  </si>
  <si>
    <t>Intensity</t>
  </si>
  <si>
    <t>const float LED_INTENSITY[] = {</t>
  </si>
  <si>
    <t>Max brightness</t>
  </si>
  <si>
    <t>Green</t>
  </si>
  <si>
    <t>Blue</t>
  </si>
  <si>
    <t>Color</t>
  </si>
  <si>
    <t>final</t>
  </si>
  <si>
    <t>Steps</t>
  </si>
  <si>
    <t>step</t>
  </si>
  <si>
    <t>G</t>
  </si>
  <si>
    <t>B</t>
  </si>
  <si>
    <t>Try using ESP-IDF driver for SSD1306</t>
  </si>
  <si>
    <t>I (14108) light: Light manually switched on</t>
  </si>
  <si>
    <t>I (14108) light: R: 1.179 G: 1.151 B: 0.670</t>
  </si>
  <si>
    <t>I (14108) light: Red int 1.000 fraction 0.179</t>
  </si>
  <si>
    <t>I (14108) light: Green int 1.000 fraction 0.151</t>
  </si>
  <si>
    <t>I (14118) light: Blue int 0.000 fraction 0.670</t>
  </si>
  <si>
    <t xml:space="preserve">I (14178) display: t1=13457899 t2=13517926 dt=60027. </t>
  </si>
  <si>
    <t>I (14208) main: Main blip</t>
  </si>
  <si>
    <t>I (29058) display: Increase LED color</t>
  </si>
  <si>
    <t xml:space="preserve">I (29118) display: t1=28390018 t2=28450283 dt=60265. </t>
  </si>
  <si>
    <t>I (29158) light: R: 1.179 G: 1.151 B: 0.670</t>
  </si>
  <si>
    <t>I (29158) light: Red int 1.000 fraction 0.179</t>
  </si>
  <si>
    <t>I (29158) light: Green int 1.000 fraction 0.151</t>
  </si>
  <si>
    <t>I (29158) light: Blue int 0.000 fraction 0.670</t>
  </si>
  <si>
    <t>I (29238) main: Main blip</t>
  </si>
  <si>
    <t>I (29548) light: Final values for the LEDs:</t>
  </si>
  <si>
    <t>I (29548) light: I: 0 R: 1 G: 1 B: 0</t>
  </si>
  <si>
    <t>I (29548) light: I: 9 R: 1 G: 1 B: 0</t>
  </si>
  <si>
    <t>I (29548) light: I: 18 R: 1 G: 1 B: 0</t>
  </si>
  <si>
    <t>I (29548) light: I: 27 R: 1 G: 1 B: 0</t>
  </si>
  <si>
    <t>I (29568) light: I: 36 R: 1 G: 1 B: 0</t>
  </si>
  <si>
    <t>I (29568) light: I: 45 R: 1 G: 1 B: 0</t>
  </si>
  <si>
    <t>I (29568) light: I: 3 R: 1 G: 1 B: 0</t>
  </si>
  <si>
    <t>I (29568) light: I: 12 R: 1 G: 1 B: 0</t>
  </si>
  <si>
    <t>I (29568) light: I: 21 R: 1 G: 1 B: 0</t>
  </si>
  <si>
    <t>I (29578) light: I: 30 R: 1 G: 1 B: 0</t>
  </si>
  <si>
    <t>I (29578) light: I: 39 R: 1 G: 1 B: 0</t>
  </si>
  <si>
    <t>I (29588) light: I: 6 R: 1 G: 1 B: 0</t>
  </si>
  <si>
    <t>I (29588) light: I: 15 R: 1 G: 1 B: 0</t>
  </si>
  <si>
    <t>I (29598) light: I: 24 R: 1 G: 1 B: 0</t>
  </si>
  <si>
    <t>I (29598) light: I: 33 R: 1 G: 1 B: 0</t>
  </si>
  <si>
    <t>I (29598) light: I: 42 R: 1 G: 1 B: 0</t>
  </si>
  <si>
    <t>58) light: Light manually switched on</t>
  </si>
  <si>
    <t>I (25758) light: R: 1.281 G: 0.990 B: 0.729</t>
  </si>
  <si>
    <t>I (25758) light: R: 2 G: 1 B: 1</t>
  </si>
  <si>
    <t>I (25758) light: R: 1 G: 1 B: 0</t>
  </si>
  <si>
    <t>I (25758) light: R: 1 G: 1 B: 1</t>
  </si>
  <si>
    <t>I (25768) light: R: 2 G: 1 B: 1</t>
  </si>
  <si>
    <t>I (25768) light: R: 1 G: 1 B: 1</t>
  </si>
  <si>
    <t>I (25778) light: R: 1 G: 1 B: 1</t>
  </si>
  <si>
    <t>I (25778) light: R: 2 G: 1 B: 1</t>
  </si>
  <si>
    <t>I (25788) light: R: 2 G: 1 B: 1</t>
  </si>
  <si>
    <t>I (25788) light: R: 1 G: 1 B: 1</t>
  </si>
  <si>
    <t>I (25798) light: R: 1 G: 1 B: 1</t>
  </si>
  <si>
    <t>I (25798) light: R: 1 G: 1 B: 0</t>
  </si>
  <si>
    <t>I (25808) light: R: 1 G: 1 B: 1</t>
  </si>
  <si>
    <t>I (25808) light: R: 1 G: 1 B: 0</t>
  </si>
  <si>
    <t>I (25828) light: R: 1 G: 1 B: 1</t>
  </si>
  <si>
    <t>I (25828) light: R: 2 G: 1 B: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</si>
</sst>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scadia Mono Light"/>
      <family val="3"/>
    </font>
    <font>
      <sz val="11"/>
      <color theme="1"/>
      <name val="Cascadia Mono Light"/>
      <family val="3"/>
    </font>
    <font>
      <sz val="1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9" fontId="2" fillId="0" borderId="0" xfId="1" applyFont="1"/>
    <xf numFmtId="0" fontId="2" fillId="0" borderId="0" xfId="0" applyFont="1"/>
    <xf numFmtId="0" fontId="0" fillId="0" borderId="0" xfId="0" quotePrefix="1"/>
    <xf numFmtId="0" fontId="3" fillId="0" borderId="0" xfId="0" applyFont="1" applyAlignment="1">
      <alignment vertical="center"/>
    </xf>
    <xf numFmtId="0" fontId="4" fillId="0" borderId="0" xfId="0" applyFont="1"/>
    <xf numFmtId="11" fontId="0" fillId="0" borderId="0" xfId="0" quotePrefix="1" applyNumberFormat="1"/>
    <xf numFmtId="0" fontId="6" fillId="0" borderId="0" xfId="0" applyFont="1"/>
    <xf numFmtId="0" fontId="7" fillId="0" borderId="0" xfId="0" applyFon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'capacitive touch'!$O$1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touch'!$O$2:$O$39</c:f>
              <c:numCache>
                <c:formatCode>General</c:formatCode>
                <c:ptCount val="38"/>
                <c:pt idx="0">
                  <c:v>1241</c:v>
                </c:pt>
                <c:pt idx="1">
                  <c:v>1245</c:v>
                </c:pt>
                <c:pt idx="2">
                  <c:v>1246</c:v>
                </c:pt>
                <c:pt idx="3">
                  <c:v>1247</c:v>
                </c:pt>
                <c:pt idx="4">
                  <c:v>1247</c:v>
                </c:pt>
                <c:pt idx="5">
                  <c:v>1247</c:v>
                </c:pt>
                <c:pt idx="6">
                  <c:v>1248</c:v>
                </c:pt>
                <c:pt idx="7">
                  <c:v>1246</c:v>
                </c:pt>
                <c:pt idx="8">
                  <c:v>772</c:v>
                </c:pt>
                <c:pt idx="9">
                  <c:v>316</c:v>
                </c:pt>
                <c:pt idx="10">
                  <c:v>172</c:v>
                </c:pt>
                <c:pt idx="11">
                  <c:v>177</c:v>
                </c:pt>
                <c:pt idx="12">
                  <c:v>111</c:v>
                </c:pt>
                <c:pt idx="13">
                  <c:v>125</c:v>
                </c:pt>
                <c:pt idx="14">
                  <c:v>80</c:v>
                </c:pt>
                <c:pt idx="15">
                  <c:v>79</c:v>
                </c:pt>
                <c:pt idx="16">
                  <c:v>108</c:v>
                </c:pt>
                <c:pt idx="17">
                  <c:v>80</c:v>
                </c:pt>
                <c:pt idx="18">
                  <c:v>119</c:v>
                </c:pt>
                <c:pt idx="19">
                  <c:v>70</c:v>
                </c:pt>
                <c:pt idx="20">
                  <c:v>82</c:v>
                </c:pt>
                <c:pt idx="21">
                  <c:v>69</c:v>
                </c:pt>
                <c:pt idx="22">
                  <c:v>60</c:v>
                </c:pt>
                <c:pt idx="23">
                  <c:v>108</c:v>
                </c:pt>
                <c:pt idx="24">
                  <c:v>75</c:v>
                </c:pt>
                <c:pt idx="25">
                  <c:v>89</c:v>
                </c:pt>
                <c:pt idx="26">
                  <c:v>59</c:v>
                </c:pt>
                <c:pt idx="27">
                  <c:v>64</c:v>
                </c:pt>
                <c:pt idx="28">
                  <c:v>81</c:v>
                </c:pt>
                <c:pt idx="29">
                  <c:v>58</c:v>
                </c:pt>
                <c:pt idx="30">
                  <c:v>96</c:v>
                </c:pt>
                <c:pt idx="31">
                  <c:v>64</c:v>
                </c:pt>
                <c:pt idx="32">
                  <c:v>84</c:v>
                </c:pt>
                <c:pt idx="33">
                  <c:v>974</c:v>
                </c:pt>
                <c:pt idx="34">
                  <c:v>1186</c:v>
                </c:pt>
                <c:pt idx="35">
                  <c:v>1240</c:v>
                </c:pt>
                <c:pt idx="36">
                  <c:v>1248</c:v>
                </c:pt>
                <c:pt idx="37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BC4-BC5F-8CFC956ACD3F}"/>
            </c:ext>
          </c:extLst>
        </c:ser>
        <c:ser>
          <c:idx val="1"/>
          <c:order val="1"/>
          <c:tx>
            <c:strRef>
              <c:f>'capacitive touch'!$P$1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touch'!$P$2:$P$39</c:f>
              <c:numCache>
                <c:formatCode>General</c:formatCode>
                <c:ptCount val="38"/>
                <c:pt idx="0">
                  <c:v>1380</c:v>
                </c:pt>
                <c:pt idx="1">
                  <c:v>1382</c:v>
                </c:pt>
                <c:pt idx="2">
                  <c:v>1382</c:v>
                </c:pt>
                <c:pt idx="3">
                  <c:v>1382</c:v>
                </c:pt>
                <c:pt idx="4">
                  <c:v>1383</c:v>
                </c:pt>
                <c:pt idx="5">
                  <c:v>1382</c:v>
                </c:pt>
                <c:pt idx="6">
                  <c:v>1383</c:v>
                </c:pt>
                <c:pt idx="7">
                  <c:v>1382</c:v>
                </c:pt>
                <c:pt idx="8">
                  <c:v>1165</c:v>
                </c:pt>
                <c:pt idx="9">
                  <c:v>756</c:v>
                </c:pt>
                <c:pt idx="10">
                  <c:v>343</c:v>
                </c:pt>
                <c:pt idx="11">
                  <c:v>285</c:v>
                </c:pt>
                <c:pt idx="12">
                  <c:v>231</c:v>
                </c:pt>
                <c:pt idx="13">
                  <c:v>227</c:v>
                </c:pt>
                <c:pt idx="14">
                  <c:v>235</c:v>
                </c:pt>
                <c:pt idx="15">
                  <c:v>214</c:v>
                </c:pt>
                <c:pt idx="16">
                  <c:v>239</c:v>
                </c:pt>
                <c:pt idx="17">
                  <c:v>194</c:v>
                </c:pt>
                <c:pt idx="18">
                  <c:v>208</c:v>
                </c:pt>
                <c:pt idx="19">
                  <c:v>193</c:v>
                </c:pt>
                <c:pt idx="20">
                  <c:v>193</c:v>
                </c:pt>
                <c:pt idx="21">
                  <c:v>216</c:v>
                </c:pt>
                <c:pt idx="22">
                  <c:v>184</c:v>
                </c:pt>
                <c:pt idx="23">
                  <c:v>198</c:v>
                </c:pt>
                <c:pt idx="24">
                  <c:v>167</c:v>
                </c:pt>
                <c:pt idx="25">
                  <c:v>180</c:v>
                </c:pt>
                <c:pt idx="26">
                  <c:v>187</c:v>
                </c:pt>
                <c:pt idx="27">
                  <c:v>171</c:v>
                </c:pt>
                <c:pt idx="28">
                  <c:v>193</c:v>
                </c:pt>
                <c:pt idx="29">
                  <c:v>156</c:v>
                </c:pt>
                <c:pt idx="30">
                  <c:v>167</c:v>
                </c:pt>
                <c:pt idx="31">
                  <c:v>146</c:v>
                </c:pt>
                <c:pt idx="32">
                  <c:v>463</c:v>
                </c:pt>
                <c:pt idx="33">
                  <c:v>1223</c:v>
                </c:pt>
                <c:pt idx="34">
                  <c:v>1351</c:v>
                </c:pt>
                <c:pt idx="35">
                  <c:v>1383</c:v>
                </c:pt>
                <c:pt idx="36">
                  <c:v>1390</c:v>
                </c:pt>
                <c:pt idx="37">
                  <c:v>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0-4BC4-BC5F-8CFC956ACD3F}"/>
            </c:ext>
          </c:extLst>
        </c:ser>
        <c:ser>
          <c:idx val="2"/>
          <c:order val="2"/>
          <c:tx>
            <c:strRef>
              <c:f>'capacitive touch'!$Q$1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touch'!$Q$2:$Q$39</c:f>
              <c:numCache>
                <c:formatCode>General</c:formatCode>
                <c:ptCount val="38"/>
                <c:pt idx="0">
                  <c:v>1010</c:v>
                </c:pt>
                <c:pt idx="1">
                  <c:v>1014</c:v>
                </c:pt>
                <c:pt idx="2">
                  <c:v>1014</c:v>
                </c:pt>
                <c:pt idx="3">
                  <c:v>1015</c:v>
                </c:pt>
                <c:pt idx="4">
                  <c:v>1015</c:v>
                </c:pt>
                <c:pt idx="5">
                  <c:v>1015</c:v>
                </c:pt>
                <c:pt idx="6">
                  <c:v>1015</c:v>
                </c:pt>
                <c:pt idx="7">
                  <c:v>1014</c:v>
                </c:pt>
                <c:pt idx="8">
                  <c:v>586</c:v>
                </c:pt>
                <c:pt idx="9">
                  <c:v>247</c:v>
                </c:pt>
                <c:pt idx="10">
                  <c:v>102</c:v>
                </c:pt>
                <c:pt idx="11">
                  <c:v>116</c:v>
                </c:pt>
                <c:pt idx="12">
                  <c:v>64</c:v>
                </c:pt>
                <c:pt idx="13">
                  <c:v>64</c:v>
                </c:pt>
                <c:pt idx="14">
                  <c:v>47</c:v>
                </c:pt>
                <c:pt idx="15">
                  <c:v>43</c:v>
                </c:pt>
                <c:pt idx="16">
                  <c:v>71</c:v>
                </c:pt>
                <c:pt idx="17">
                  <c:v>43</c:v>
                </c:pt>
                <c:pt idx="18">
                  <c:v>67</c:v>
                </c:pt>
                <c:pt idx="19">
                  <c:v>46</c:v>
                </c:pt>
                <c:pt idx="20">
                  <c:v>51</c:v>
                </c:pt>
                <c:pt idx="21">
                  <c:v>53</c:v>
                </c:pt>
                <c:pt idx="22">
                  <c:v>33</c:v>
                </c:pt>
                <c:pt idx="23">
                  <c:v>69</c:v>
                </c:pt>
                <c:pt idx="24">
                  <c:v>42</c:v>
                </c:pt>
                <c:pt idx="25">
                  <c:v>61</c:v>
                </c:pt>
                <c:pt idx="26">
                  <c:v>40</c:v>
                </c:pt>
                <c:pt idx="27">
                  <c:v>38</c:v>
                </c:pt>
                <c:pt idx="28">
                  <c:v>54</c:v>
                </c:pt>
                <c:pt idx="29">
                  <c:v>30</c:v>
                </c:pt>
                <c:pt idx="30">
                  <c:v>68</c:v>
                </c:pt>
                <c:pt idx="31">
                  <c:v>42</c:v>
                </c:pt>
                <c:pt idx="32">
                  <c:v>49</c:v>
                </c:pt>
                <c:pt idx="33">
                  <c:v>832</c:v>
                </c:pt>
                <c:pt idx="34">
                  <c:v>971</c:v>
                </c:pt>
                <c:pt idx="35">
                  <c:v>1004</c:v>
                </c:pt>
                <c:pt idx="36">
                  <c:v>1010</c:v>
                </c:pt>
                <c:pt idx="37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0-4BC4-BC5F-8CFC956A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848559"/>
        <c:axId val="1800849039"/>
      </c:lineChart>
      <c:catAx>
        <c:axId val="180084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9039"/>
        <c:crosses val="autoZero"/>
        <c:auto val="1"/>
        <c:lblAlgn val="ctr"/>
        <c:lblOffset val="100"/>
        <c:noMultiLvlLbl val="0"/>
      </c:catAx>
      <c:valAx>
        <c:axId val="18008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289200</xdr:colOff>
      <xdr:row>10</xdr:row>
      <xdr:rowOff>52592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0D623D-139A-5830-CE2A-EA8FA5E02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1513" y="0"/>
          <a:ext cx="2880000" cy="18623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521493</xdr:colOff>
      <xdr:row>7</xdr:row>
      <xdr:rowOff>47625</xdr:rowOff>
    </xdr:from>
    <xdr:to>
      <xdr:col>11</xdr:col>
      <xdr:colOff>559593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1420B-945B-3763-D3BA-C2B439297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FDF8-1B80-46E7-8A6B-8969C0129D64}">
  <dimension ref="A1:H26"/>
  <sheetViews>
    <sheetView workbookViewId="0">
      <pane ySplit="2" topLeftCell="A3" activePane="bottomLeft" state="frozen"/>
      <selection pane="bottomLeft" activeCell="G12" sqref="G12:G22"/>
    </sheetView>
  </sheetViews>
  <sheetFormatPr defaultRowHeight="14.25" x14ac:dyDescent="0.45"/>
  <cols>
    <col min="1" max="1" width="5.19921875" style="1" bestFit="1" customWidth="1"/>
    <col min="2" max="2" width="68" customWidth="1"/>
    <col min="3" max="3" width="15.19921875" customWidth="1"/>
    <col min="4" max="4" width="3.265625" customWidth="1"/>
    <col min="5" max="5" width="2.59765625" customWidth="1"/>
  </cols>
  <sheetData>
    <row r="1" spans="1:7" x14ac:dyDescent="0.45">
      <c r="A1" s="2">
        <f>AVERAGE(A4:A13)</f>
        <v>1</v>
      </c>
      <c r="B1" s="3" t="s">
        <v>7</v>
      </c>
    </row>
    <row r="2" spans="1:7" s="3" customFormat="1" x14ac:dyDescent="0.45">
      <c r="A2" s="2">
        <f>AVERAGE(A4:A1048576)</f>
        <v>0.55555555555555558</v>
      </c>
      <c r="B2" s="3" t="s">
        <v>6</v>
      </c>
    </row>
    <row r="4" spans="1:7" x14ac:dyDescent="0.45">
      <c r="A4" s="1">
        <v>1</v>
      </c>
      <c r="B4" t="s">
        <v>0</v>
      </c>
      <c r="C4" t="s">
        <v>74</v>
      </c>
      <c r="E4" s="3" t="s">
        <v>11</v>
      </c>
    </row>
    <row r="5" spans="1:7" x14ac:dyDescent="0.45">
      <c r="A5" s="1">
        <v>1</v>
      </c>
      <c r="B5" t="s">
        <v>1</v>
      </c>
      <c r="C5" t="s">
        <v>75</v>
      </c>
      <c r="E5" s="8" t="s">
        <v>78</v>
      </c>
    </row>
    <row r="6" spans="1:7" x14ac:dyDescent="0.45">
      <c r="A6" s="1">
        <v>1</v>
      </c>
      <c r="B6" t="s">
        <v>2</v>
      </c>
      <c r="C6" t="s">
        <v>76</v>
      </c>
      <c r="E6" s="8" t="s">
        <v>9</v>
      </c>
    </row>
    <row r="7" spans="1:7" x14ac:dyDescent="0.45">
      <c r="A7" s="1">
        <v>1</v>
      </c>
      <c r="B7" t="s">
        <v>55</v>
      </c>
      <c r="C7" t="s">
        <v>73</v>
      </c>
      <c r="E7" s="8" t="s">
        <v>10</v>
      </c>
    </row>
    <row r="8" spans="1:7" x14ac:dyDescent="0.45">
      <c r="A8" s="1">
        <v>1</v>
      </c>
      <c r="B8" t="s">
        <v>72</v>
      </c>
      <c r="C8" t="s">
        <v>77</v>
      </c>
      <c r="E8" s="8" t="s">
        <v>12</v>
      </c>
    </row>
    <row r="9" spans="1:7" x14ac:dyDescent="0.45">
      <c r="A9" s="1">
        <v>1</v>
      </c>
      <c r="B9" t="s">
        <v>81</v>
      </c>
      <c r="C9" t="s">
        <v>82</v>
      </c>
    </row>
    <row r="10" spans="1:7" x14ac:dyDescent="0.45">
      <c r="A10" s="1">
        <v>1</v>
      </c>
      <c r="B10" t="s">
        <v>3</v>
      </c>
      <c r="C10" t="s">
        <v>83</v>
      </c>
    </row>
    <row r="11" spans="1:7" x14ac:dyDescent="0.45">
      <c r="A11" s="1">
        <v>1</v>
      </c>
      <c r="B11" t="s">
        <v>117</v>
      </c>
      <c r="C11" t="s">
        <v>84</v>
      </c>
    </row>
    <row r="12" spans="1:7" x14ac:dyDescent="0.45">
      <c r="A12" s="1">
        <v>1</v>
      </c>
      <c r="B12" t="s">
        <v>86</v>
      </c>
      <c r="C12" t="s">
        <v>85</v>
      </c>
      <c r="G12" t="str">
        <f>C4&amp;" : "&amp;B4</f>
        <v>Bedclock_IDF_V01 : Test WS2812 led chain</v>
      </c>
    </row>
    <row r="13" spans="1:7" x14ac:dyDescent="0.45">
      <c r="A13" s="1">
        <v>1</v>
      </c>
      <c r="B13" t="s">
        <v>5</v>
      </c>
      <c r="C13" t="s">
        <v>89</v>
      </c>
      <c r="G13" t="str">
        <f t="shared" ref="G13:G22" si="0">C5&amp;" : "&amp;B5</f>
        <v>Bedclock_IDF_V02 : Test SSD1306 OLED screen</v>
      </c>
    </row>
    <row r="14" spans="1:7" x14ac:dyDescent="0.45">
      <c r="A14" s="1">
        <v>0</v>
      </c>
      <c r="B14" t="s">
        <v>145</v>
      </c>
      <c r="C14" t="s">
        <v>101</v>
      </c>
      <c r="G14" t="str">
        <f t="shared" si="0"/>
        <v>Bedclock_IDF_V03 : Test capacitive touch sensors</v>
      </c>
    </row>
    <row r="15" spans="1:7" x14ac:dyDescent="0.45">
      <c r="A15" s="1">
        <v>0</v>
      </c>
      <c r="B15" t="s">
        <v>4</v>
      </c>
      <c r="G15" t="str">
        <f t="shared" si="0"/>
        <v>Bedclock_IDF_V04 : Test WiFi</v>
      </c>
    </row>
    <row r="16" spans="1:7" x14ac:dyDescent="0.45">
      <c r="A16" s="1">
        <v>0</v>
      </c>
      <c r="B16" t="s">
        <v>115</v>
      </c>
      <c r="G16" t="str">
        <f t="shared" si="0"/>
        <v>Bedclock_IDF_V05 : Test time sync with timeserver</v>
      </c>
    </row>
    <row r="17" spans="1:8" x14ac:dyDescent="0.45">
      <c r="A17" s="1">
        <v>0</v>
      </c>
      <c r="B17" t="s">
        <v>116</v>
      </c>
      <c r="G17" t="str">
        <f t="shared" si="0"/>
        <v>Bedclock_IDF_V06 : Port timer object using esp_timer_get_time() / 1000;</v>
      </c>
    </row>
    <row r="18" spans="1:8" x14ac:dyDescent="0.45">
      <c r="A18" s="1">
        <v>0</v>
      </c>
      <c r="B18" t="s">
        <v>90</v>
      </c>
      <c r="G18" t="str">
        <f t="shared" si="0"/>
        <v>Bedclock_IDF_V07 : Test FreeRTOS</v>
      </c>
    </row>
    <row r="19" spans="1:8" x14ac:dyDescent="0.45">
      <c r="A19" s="1">
        <v>0</v>
      </c>
      <c r="B19" t="s">
        <v>80</v>
      </c>
      <c r="G19" t="str">
        <f t="shared" si="0"/>
        <v>Bedclock_IDF_V08 : Implement multiple parallel processes</v>
      </c>
    </row>
    <row r="20" spans="1:8" x14ac:dyDescent="0.45">
      <c r="A20" s="1">
        <v>0</v>
      </c>
      <c r="B20" t="s">
        <v>79</v>
      </c>
      <c r="G20" t="str">
        <f t="shared" si="0"/>
        <v>Bedclock_IDF_V09 : Internal Espressif SSD1306 driver including LVGL</v>
      </c>
    </row>
    <row r="21" spans="1:8" x14ac:dyDescent="0.45">
      <c r="A21" s="1">
        <v>0</v>
      </c>
      <c r="B21" t="s">
        <v>8</v>
      </c>
      <c r="G21" t="str">
        <f t="shared" si="0"/>
        <v>Bedclock_IDF_V10 : First working version</v>
      </c>
    </row>
    <row r="22" spans="1:8" x14ac:dyDescent="0.45">
      <c r="G22" t="str">
        <f t="shared" si="0"/>
        <v>Bedclock_IDF_V11 : Try using ESP-IDF driver for SSD1306</v>
      </c>
    </row>
    <row r="24" spans="1:8" x14ac:dyDescent="0.45">
      <c r="H24">
        <v>9</v>
      </c>
    </row>
    <row r="25" spans="1:8" x14ac:dyDescent="0.45">
      <c r="H25">
        <v>256</v>
      </c>
    </row>
    <row r="26" spans="1:8" x14ac:dyDescent="0.45">
      <c r="H26">
        <f>H24/H25</f>
        <v>3.515625E-2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F3A0C-BCE4-45A2-918D-4AA29D9B0FCD}">
  <dimension ref="A1:R61"/>
  <sheetViews>
    <sheetView workbookViewId="0">
      <selection activeCell="F13" sqref="F13:F18"/>
    </sheetView>
  </sheetViews>
  <sheetFormatPr defaultRowHeight="14.25" x14ac:dyDescent="0.45"/>
  <cols>
    <col min="1" max="1" width="11.46484375" bestFit="1" customWidth="1"/>
  </cols>
  <sheetData>
    <row r="1" spans="1:18" x14ac:dyDescent="0.45">
      <c r="A1" t="str">
        <f>TEXT(settings!B21,"0.00")&amp;", "</f>
        <v xml:space="preserve">0.03, </v>
      </c>
      <c r="F1" s="4" t="s">
        <v>105</v>
      </c>
      <c r="H1" t="str">
        <f>A1&amp;"      "&amp;F1</f>
        <v>0.03,       // .led_intensity = 0</v>
      </c>
      <c r="O1">
        <f>B21/40</f>
        <v>6.2500000000000001E-4</v>
      </c>
    </row>
    <row r="2" spans="1:18" x14ac:dyDescent="0.45">
      <c r="A2" t="str">
        <f>TEXT(settings!B22,"0.00")&amp;", "</f>
        <v xml:space="preserve">0.06, </v>
      </c>
      <c r="F2" s="4" t="s">
        <v>106</v>
      </c>
      <c r="H2" t="str">
        <f>A2&amp;"      "&amp;F2</f>
        <v>0.06,       // .led_intensity = 1</v>
      </c>
    </row>
    <row r="3" spans="1:18" x14ac:dyDescent="0.45">
      <c r="A3" t="str">
        <f>TEXT(settings!B23,"0.00")&amp;", "</f>
        <v xml:space="preserve">0.16, </v>
      </c>
      <c r="F3" s="4" t="s">
        <v>107</v>
      </c>
      <c r="H3" t="str">
        <f>A3&amp;"      "&amp;F3</f>
        <v>0.16,       // .led_intensity = 2</v>
      </c>
    </row>
    <row r="4" spans="1:18" x14ac:dyDescent="0.45">
      <c r="A4" t="str">
        <f>TEXT(settings!B24,"0.00")&amp;", "</f>
        <v xml:space="preserve">0.40, </v>
      </c>
      <c r="F4" s="4" t="s">
        <v>108</v>
      </c>
      <c r="H4" t="str">
        <f>A4&amp;"      "&amp;F4</f>
        <v>0.40,       // .led_intensity = 3</v>
      </c>
    </row>
    <row r="5" spans="1:18" x14ac:dyDescent="0.45">
      <c r="A5" t="str">
        <f>TEXT(settings!B25,"0.00")&amp;", "</f>
        <v xml:space="preserve">1.00, </v>
      </c>
      <c r="F5" s="4" t="s">
        <v>109</v>
      </c>
      <c r="H5" t="str">
        <f>A5&amp;"      "&amp;F5</f>
        <v>1.00,       // .led_intensity = 4</v>
      </c>
      <c r="O5">
        <v>1</v>
      </c>
    </row>
    <row r="7" spans="1:18" x14ac:dyDescent="0.45">
      <c r="A7" t="str">
        <f>TEXT(settings!F7,"0")&amp;"*60*1000, "</f>
        <v xml:space="preserve">5*60*1000, </v>
      </c>
      <c r="B7" s="4" t="s">
        <v>110</v>
      </c>
      <c r="D7" t="str">
        <f t="shared" ref="D7:D11" si="0">A7&amp;"      "&amp;B7</f>
        <v>5*60*1000,       // .led_timer = 0</v>
      </c>
      <c r="F7">
        <v>5</v>
      </c>
      <c r="G7">
        <v>1.4142136085596386</v>
      </c>
    </row>
    <row r="8" spans="1:18" x14ac:dyDescent="0.45">
      <c r="A8" t="str">
        <f>TEXT(settings!F8,"0")&amp;"*60*1000, "</f>
        <v xml:space="preserve">7*60*1000, </v>
      </c>
      <c r="B8" s="4" t="s">
        <v>111</v>
      </c>
      <c r="D8" t="str">
        <f t="shared" si="0"/>
        <v>7*60*1000,       // .led_timer = 1</v>
      </c>
      <c r="F8">
        <f>F7*$G$7</f>
        <v>7.0710680427981929</v>
      </c>
    </row>
    <row r="9" spans="1:18" x14ac:dyDescent="0.45">
      <c r="A9" t="str">
        <f>TEXT(settings!F9,"0")&amp;"*60*1000, "</f>
        <v xml:space="preserve">10*60*1000, </v>
      </c>
      <c r="B9" s="4" t="s">
        <v>112</v>
      </c>
      <c r="D9" t="str">
        <f t="shared" si="0"/>
        <v>10*60*1000,       // .led_timer = 2</v>
      </c>
      <c r="F9">
        <f t="shared" ref="F9:F11" si="1">F8*$G$7</f>
        <v>10.000000653176373</v>
      </c>
    </row>
    <row r="10" spans="1:18" x14ac:dyDescent="0.45">
      <c r="A10" t="str">
        <f>TEXT(settings!F10,"0")&amp;"*60*1000, "</f>
        <v xml:space="preserve">14*60*1000, </v>
      </c>
      <c r="B10" s="4" t="s">
        <v>113</v>
      </c>
      <c r="D10" t="str">
        <f t="shared" si="0"/>
        <v>14*60*1000,       // .led_timer = 3</v>
      </c>
      <c r="F10">
        <f t="shared" si="1"/>
        <v>14.142137009327302</v>
      </c>
    </row>
    <row r="11" spans="1:18" x14ac:dyDescent="0.45">
      <c r="A11" t="str">
        <f>TEXT(settings!F11,"0")&amp;"*60*1000, "</f>
        <v xml:space="preserve">20*60*1000, </v>
      </c>
      <c r="B11" s="4" t="s">
        <v>114</v>
      </c>
      <c r="D11" t="str">
        <f t="shared" si="0"/>
        <v>20*60*1000,       // .led_timer = 4</v>
      </c>
      <c r="F11">
        <f t="shared" si="1"/>
        <v>20.000002612705579</v>
      </c>
    </row>
    <row r="13" spans="1:18" x14ac:dyDescent="0.45">
      <c r="B13" t="s">
        <v>54</v>
      </c>
      <c r="C13" t="s">
        <v>143</v>
      </c>
      <c r="D13" t="s">
        <v>144</v>
      </c>
      <c r="F13" t="s">
        <v>129</v>
      </c>
      <c r="L13" t="s">
        <v>54</v>
      </c>
      <c r="M13" t="s">
        <v>143</v>
      </c>
      <c r="N13" t="s">
        <v>144</v>
      </c>
    </row>
    <row r="14" spans="1:18" x14ac:dyDescent="0.45">
      <c r="A14">
        <v>0</v>
      </c>
      <c r="B14" s="11">
        <v>1</v>
      </c>
      <c r="C14" s="11">
        <v>1</v>
      </c>
      <c r="D14" s="11">
        <v>1</v>
      </c>
      <c r="E14" t="s">
        <v>130</v>
      </c>
      <c r="F14" t="str">
        <f>"  { .r = "&amp;TEXT(B14,"0.000")&amp;",  .g = "&amp;TEXT(C14,"0.000")&amp;",  .b = "&amp;TEXT(D14,"0.000")&amp;" },    // "&amp;TEXT(A14,"0")&amp;" = "&amp;E14</f>
        <v xml:space="preserve">  { .r = 1.000,  .g = 1.000,  .b = 1.000 },    // 0 = White</v>
      </c>
      <c r="L14">
        <v>1</v>
      </c>
      <c r="M14">
        <v>1</v>
      </c>
      <c r="N14">
        <v>1</v>
      </c>
      <c r="P14">
        <f t="shared" ref="P14:R17" si="2">L14/AVERAGE($L14:$N14)</f>
        <v>1</v>
      </c>
      <c r="Q14">
        <f t="shared" si="2"/>
        <v>1</v>
      </c>
      <c r="R14">
        <f t="shared" si="2"/>
        <v>1</v>
      </c>
    </row>
    <row r="15" spans="1:18" x14ac:dyDescent="0.45">
      <c r="A15">
        <v>1</v>
      </c>
      <c r="B15" s="11">
        <v>1.1787365177195686</v>
      </c>
      <c r="C15" s="11">
        <v>1.1510015408320493</v>
      </c>
      <c r="D15" s="11">
        <v>0.67026194144838214</v>
      </c>
      <c r="E15" t="s">
        <v>131</v>
      </c>
      <c r="F15" t="str">
        <f>"  { .r = "&amp;TEXT(B15,"0.000")&amp;",  .g = "&amp;TEXT(C15,"0.000")&amp;",  .b = "&amp;TEXT(D15,"0.000")&amp;" },    // "&amp;TEXT(A15,"0")&amp;" = "&amp;E15</f>
        <v xml:space="preserve">  { .r = 1.179,  .g = 1.151,  .b = 0.670 },    // 1 = Yellow</v>
      </c>
      <c r="L15">
        <v>1</v>
      </c>
      <c r="M15">
        <f>249/255</f>
        <v>0.97647058823529409</v>
      </c>
      <c r="N15">
        <f>145/255</f>
        <v>0.56862745098039214</v>
      </c>
      <c r="P15">
        <f t="shared" si="2"/>
        <v>1.1787365177195686</v>
      </c>
      <c r="Q15">
        <f t="shared" si="2"/>
        <v>1.1510015408320493</v>
      </c>
      <c r="R15">
        <f t="shared" si="2"/>
        <v>0.67026194144838214</v>
      </c>
    </row>
    <row r="16" spans="1:18" x14ac:dyDescent="0.45">
      <c r="A16">
        <v>2</v>
      </c>
      <c r="B16" s="11">
        <v>1.2814070351758795</v>
      </c>
      <c r="C16" s="11">
        <v>0.98994974874371855</v>
      </c>
      <c r="D16" s="11">
        <v>0.72864321608040206</v>
      </c>
      <c r="E16" t="s">
        <v>132</v>
      </c>
      <c r="F16" t="str">
        <f>"  { .r = "&amp;TEXT(B16,"0.000")&amp;",  .g = "&amp;TEXT(C16,"0.000")&amp;",  .b = "&amp;TEXT(D16,"0.000")&amp;" },    // "&amp;TEXT(A16,"0")&amp;" = "&amp;E16</f>
        <v xml:space="preserve">  { .r = 1.281,  .g = 0.990,  .b = 0.729 },    // 2 = Orange</v>
      </c>
      <c r="L16">
        <v>255</v>
      </c>
      <c r="M16">
        <v>197</v>
      </c>
      <c r="N16">
        <v>145</v>
      </c>
      <c r="P16">
        <f t="shared" si="2"/>
        <v>1.2814070351758795</v>
      </c>
      <c r="Q16">
        <f t="shared" si="2"/>
        <v>0.98994974874371855</v>
      </c>
      <c r="R16">
        <f t="shared" si="2"/>
        <v>0.72864321608040206</v>
      </c>
    </row>
    <row r="17" spans="1:18" x14ac:dyDescent="0.45">
      <c r="A17">
        <v>3</v>
      </c>
      <c r="B17" s="11">
        <v>1.8</v>
      </c>
      <c r="C17" s="11">
        <v>0.60000000000000009</v>
      </c>
      <c r="D17" s="11">
        <v>0.60000000000000009</v>
      </c>
      <c r="E17" t="s">
        <v>133</v>
      </c>
      <c r="F17" t="str">
        <f>"  { .r = "&amp;TEXT(B17,"0.000")&amp;",  .g = "&amp;TEXT(C17,"0.000")&amp;",  .b = "&amp;TEXT(D17,"0.000")&amp;" },    // "&amp;TEXT(A17,"0")&amp;" = "&amp;E17</f>
        <v xml:space="preserve">  { .r = 1.800,  .g = 0.600,  .b = 0.600 },    // 3 = Red</v>
      </c>
      <c r="L17">
        <v>255</v>
      </c>
      <c r="M17">
        <v>85</v>
      </c>
      <c r="N17">
        <v>85</v>
      </c>
      <c r="P17">
        <f t="shared" si="2"/>
        <v>1.8</v>
      </c>
      <c r="Q17">
        <f t="shared" si="2"/>
        <v>0.60000000000000009</v>
      </c>
      <c r="R17">
        <f t="shared" si="2"/>
        <v>0.60000000000000009</v>
      </c>
    </row>
    <row r="18" spans="1:18" x14ac:dyDescent="0.45">
      <c r="F18" t="s">
        <v>128</v>
      </c>
    </row>
    <row r="20" spans="1:18" x14ac:dyDescent="0.45">
      <c r="B20" s="12">
        <v>2.5148667298248704</v>
      </c>
      <c r="F20" t="s">
        <v>135</v>
      </c>
    </row>
    <row r="21" spans="1:18" x14ac:dyDescent="0.45">
      <c r="A21">
        <v>0</v>
      </c>
      <c r="B21" s="12">
        <v>2.5000000000000001E-2</v>
      </c>
      <c r="F21" t="str">
        <f>"    "&amp;TEXT(B21,"0.000")&amp;",  // .led_intensity = "&amp;TEXT(A21,"0")</f>
        <v xml:space="preserve">    0.025,  // .led_intensity = 0</v>
      </c>
    </row>
    <row r="22" spans="1:18" x14ac:dyDescent="0.45">
      <c r="A22">
        <v>1</v>
      </c>
      <c r="B22" s="12">
        <f>B21*$B$20</f>
        <v>6.2871668245621765E-2</v>
      </c>
      <c r="F22" t="str">
        <f t="shared" ref="F22:F25" si="3">"    "&amp;TEXT(B22,"0.000")&amp;",  // .led_intensity = "&amp;TEXT(A22,"0")</f>
        <v xml:space="preserve">    0.063,  // .led_intensity = 1</v>
      </c>
    </row>
    <row r="23" spans="1:18" x14ac:dyDescent="0.45">
      <c r="A23">
        <v>2</v>
      </c>
      <c r="B23" s="12">
        <f>B22*$B$20</f>
        <v>0.15811386671950095</v>
      </c>
      <c r="F23" t="str">
        <f t="shared" si="3"/>
        <v xml:space="preserve">    0.158,  // .led_intensity = 2</v>
      </c>
    </row>
    <row r="24" spans="1:18" x14ac:dyDescent="0.45">
      <c r="A24">
        <v>3</v>
      </c>
      <c r="B24" s="12">
        <f>B23*$B$20</f>
        <v>0.39763530293683674</v>
      </c>
      <c r="F24" t="str">
        <f t="shared" si="3"/>
        <v xml:space="preserve">    0.398,  // .led_intensity = 3</v>
      </c>
    </row>
    <row r="25" spans="1:18" x14ac:dyDescent="0.45">
      <c r="A25">
        <v>4</v>
      </c>
      <c r="B25" s="12">
        <f>B24*$B$20</f>
        <v>0.9999997939596843</v>
      </c>
      <c r="F25" t="str">
        <f t="shared" si="3"/>
        <v xml:space="preserve">    1.000,  // .led_intensity = 4</v>
      </c>
    </row>
    <row r="26" spans="1:18" x14ac:dyDescent="0.45">
      <c r="F26" t="s">
        <v>128</v>
      </c>
    </row>
    <row r="28" spans="1:18" x14ac:dyDescent="0.45">
      <c r="A28" t="s">
        <v>136</v>
      </c>
      <c r="B28">
        <v>40</v>
      </c>
    </row>
    <row r="30" spans="1:18" x14ac:dyDescent="0.45">
      <c r="A30" t="s">
        <v>134</v>
      </c>
      <c r="B30">
        <v>2</v>
      </c>
      <c r="C30" s="12">
        <f>LOOKUP(B30,A21:A25,B21:B25)</f>
        <v>0.15811386671950095</v>
      </c>
    </row>
    <row r="32" spans="1:18" x14ac:dyDescent="0.45">
      <c r="A32" t="s">
        <v>139</v>
      </c>
      <c r="B32">
        <v>2</v>
      </c>
    </row>
    <row r="34" spans="1:9" x14ac:dyDescent="0.45">
      <c r="A34" t="s">
        <v>141</v>
      </c>
      <c r="B34">
        <v>20</v>
      </c>
    </row>
    <row r="35" spans="1:9" x14ac:dyDescent="0.45">
      <c r="C35" t="s">
        <v>140</v>
      </c>
      <c r="D35" t="s">
        <v>142</v>
      </c>
    </row>
    <row r="36" spans="1:9" x14ac:dyDescent="0.45">
      <c r="A36" t="s">
        <v>133</v>
      </c>
      <c r="B36" s="12">
        <f>LOOKUP($B$32,$A$14:$A$17,B14:B17)</f>
        <v>1.2814070351758795</v>
      </c>
      <c r="C36" s="12">
        <f>$B$28*$C$30*B36</f>
        <v>8.1043288469291959</v>
      </c>
      <c r="D36" s="12">
        <f>C36/$B$34</f>
        <v>0.40521644234645982</v>
      </c>
    </row>
    <row r="37" spans="1:9" x14ac:dyDescent="0.45">
      <c r="A37" t="s">
        <v>137</v>
      </c>
      <c r="B37" s="12">
        <f>LOOKUP($B$32,$A$14:$A$17,C14:C17)</f>
        <v>0.98994974874371855</v>
      </c>
      <c r="C37" s="12">
        <f>$B$28*$C$30*B37</f>
        <v>6.260991305274711</v>
      </c>
      <c r="D37" s="12">
        <f>C37/$B$34</f>
        <v>0.31304956526373556</v>
      </c>
    </row>
    <row r="38" spans="1:9" x14ac:dyDescent="0.45">
      <c r="A38" t="s">
        <v>138</v>
      </c>
      <c r="B38" s="12">
        <f>LOOKUP($B$32,$A$14:$A$17,D14:D17)</f>
        <v>0.72864321608040206</v>
      </c>
      <c r="C38" s="12">
        <f>$B$28*$C$30*B38</f>
        <v>4.6083438541362094</v>
      </c>
      <c r="D38" s="12">
        <f>C38/$B$34</f>
        <v>0.23041719270681046</v>
      </c>
    </row>
    <row r="41" spans="1:9" x14ac:dyDescent="0.45">
      <c r="A41" t="str">
        <f>TEXT(B41,"0.00")</f>
        <v>0.00</v>
      </c>
      <c r="B41">
        <v>0</v>
      </c>
      <c r="C41">
        <v>0</v>
      </c>
      <c r="D41">
        <v>0</v>
      </c>
    </row>
    <row r="42" spans="1:9" x14ac:dyDescent="0.45">
      <c r="A42" t="str">
        <f>A41&amp;", "&amp;TEXT(B42,"0.00")</f>
        <v>0.00, 0.41</v>
      </c>
      <c r="B42" s="12">
        <f>B41+$D$36</f>
        <v>0.40521644234645982</v>
      </c>
      <c r="C42" s="12">
        <f>C41+$D$37</f>
        <v>0.31304956526373556</v>
      </c>
      <c r="D42" s="12">
        <f>D41+$D$38</f>
        <v>0.23041719270681046</v>
      </c>
      <c r="F42" s="13">
        <f>INT(B42)</f>
        <v>0</v>
      </c>
      <c r="G42">
        <f>INT(16*MOD(B42,1))</f>
        <v>6</v>
      </c>
      <c r="I42">
        <f>F42+G42/16</f>
        <v>0.375</v>
      </c>
    </row>
    <row r="43" spans="1:9" x14ac:dyDescent="0.45">
      <c r="A43" t="str">
        <f t="shared" ref="A43:A52" si="4">A42&amp;", "&amp;TEXT(B43,"0.00")</f>
        <v>0.00, 0.41, 0.81</v>
      </c>
      <c r="B43" s="12">
        <f t="shared" ref="B43:B60" si="5">B42+$D$36</f>
        <v>0.81043288469291963</v>
      </c>
      <c r="C43" s="12">
        <f t="shared" ref="C43:C60" si="6">C42+$D$37</f>
        <v>0.62609913052747113</v>
      </c>
      <c r="D43" s="12">
        <f t="shared" ref="D43:D60" si="7">D42+$D$38</f>
        <v>0.46083438541362093</v>
      </c>
      <c r="F43" s="13">
        <f t="shared" ref="F43:F52" si="8">INT(B43)</f>
        <v>0</v>
      </c>
      <c r="G43">
        <f t="shared" ref="G43:G52" si="9">INT(16*MOD(B43,1))</f>
        <v>12</v>
      </c>
      <c r="I43">
        <f t="shared" ref="I43:I52" si="10">F43+G43/16</f>
        <v>0.75</v>
      </c>
    </row>
    <row r="44" spans="1:9" x14ac:dyDescent="0.45">
      <c r="A44" t="str">
        <f t="shared" si="4"/>
        <v>0.00, 0.41, 0.81, 1.22</v>
      </c>
      <c r="B44" s="12">
        <f t="shared" si="5"/>
        <v>1.2156493270393796</v>
      </c>
      <c r="C44" s="12">
        <f t="shared" si="6"/>
        <v>0.93914869579120674</v>
      </c>
      <c r="D44" s="12">
        <f t="shared" si="7"/>
        <v>0.69125157812043136</v>
      </c>
      <c r="F44" s="13">
        <f t="shared" si="8"/>
        <v>1</v>
      </c>
      <c r="G44">
        <f t="shared" si="9"/>
        <v>3</v>
      </c>
      <c r="I44">
        <f t="shared" si="10"/>
        <v>1.1875</v>
      </c>
    </row>
    <row r="45" spans="1:9" x14ac:dyDescent="0.45">
      <c r="A45" t="str">
        <f t="shared" si="4"/>
        <v>0.00, 0.41, 0.81, 1.22, 1.62</v>
      </c>
      <c r="B45" s="12">
        <f t="shared" si="5"/>
        <v>1.6208657693858393</v>
      </c>
      <c r="C45" s="12">
        <f t="shared" si="6"/>
        <v>1.2521982610549423</v>
      </c>
      <c r="D45" s="12">
        <f t="shared" si="7"/>
        <v>0.92166877082724186</v>
      </c>
      <c r="F45" s="13">
        <f t="shared" si="8"/>
        <v>1</v>
      </c>
      <c r="G45">
        <f t="shared" si="9"/>
        <v>9</v>
      </c>
      <c r="I45">
        <f t="shared" si="10"/>
        <v>1.5625</v>
      </c>
    </row>
    <row r="46" spans="1:9" x14ac:dyDescent="0.45">
      <c r="A46" t="str">
        <f t="shared" si="4"/>
        <v>0.00, 0.41, 0.81, 1.22, 1.62, 2.03</v>
      </c>
      <c r="B46" s="12">
        <f t="shared" si="5"/>
        <v>2.026082211732299</v>
      </c>
      <c r="C46" s="12">
        <f t="shared" si="6"/>
        <v>1.5652478263186778</v>
      </c>
      <c r="D46" s="12">
        <f t="shared" si="7"/>
        <v>1.1520859635340523</v>
      </c>
      <c r="F46" s="13">
        <f t="shared" si="8"/>
        <v>2</v>
      </c>
      <c r="G46">
        <f t="shared" si="9"/>
        <v>0</v>
      </c>
      <c r="I46">
        <f t="shared" si="10"/>
        <v>2</v>
      </c>
    </row>
    <row r="47" spans="1:9" x14ac:dyDescent="0.45">
      <c r="A47" t="str">
        <f t="shared" si="4"/>
        <v>0.00, 0.41, 0.81, 1.22, 1.62, 2.03, 2.43</v>
      </c>
      <c r="B47" s="12">
        <f t="shared" si="5"/>
        <v>2.4312986540787587</v>
      </c>
      <c r="C47" s="12">
        <f t="shared" si="6"/>
        <v>1.8782973915824133</v>
      </c>
      <c r="D47" s="12">
        <f t="shared" si="7"/>
        <v>1.3825031562408627</v>
      </c>
      <c r="F47" s="13">
        <f t="shared" si="8"/>
        <v>2</v>
      </c>
      <c r="G47">
        <f t="shared" si="9"/>
        <v>6</v>
      </c>
      <c r="I47">
        <f t="shared" si="10"/>
        <v>2.375</v>
      </c>
    </row>
    <row r="48" spans="1:9" x14ac:dyDescent="0.45">
      <c r="A48" t="str">
        <f t="shared" si="4"/>
        <v>0.00, 0.41, 0.81, 1.22, 1.62, 2.03, 2.43, 2.84</v>
      </c>
      <c r="B48" s="12">
        <f t="shared" si="5"/>
        <v>2.8365150964252184</v>
      </c>
      <c r="C48" s="12">
        <f t="shared" si="6"/>
        <v>2.1913469568461488</v>
      </c>
      <c r="D48" s="12">
        <f t="shared" si="7"/>
        <v>1.6129203489476731</v>
      </c>
      <c r="F48" s="13">
        <f t="shared" si="8"/>
        <v>2</v>
      </c>
      <c r="G48">
        <f t="shared" si="9"/>
        <v>13</v>
      </c>
      <c r="I48">
        <f t="shared" si="10"/>
        <v>2.8125</v>
      </c>
    </row>
    <row r="49" spans="1:9" x14ac:dyDescent="0.45">
      <c r="A49" t="str">
        <f t="shared" si="4"/>
        <v>0.00, 0.41, 0.81, 1.22, 1.62, 2.03, 2.43, 2.84, 3.24</v>
      </c>
      <c r="B49" s="12">
        <f t="shared" si="5"/>
        <v>3.2417315387716781</v>
      </c>
      <c r="C49" s="12">
        <f t="shared" si="6"/>
        <v>2.5043965221098845</v>
      </c>
      <c r="D49" s="12">
        <f t="shared" si="7"/>
        <v>1.8433375416544835</v>
      </c>
      <c r="F49" s="13">
        <f t="shared" si="8"/>
        <v>3</v>
      </c>
      <c r="G49">
        <f t="shared" si="9"/>
        <v>3</v>
      </c>
      <c r="I49">
        <f t="shared" si="10"/>
        <v>3.1875</v>
      </c>
    </row>
    <row r="50" spans="1:9" x14ac:dyDescent="0.45">
      <c r="A50" t="str">
        <f t="shared" si="4"/>
        <v>0.00, 0.41, 0.81, 1.22, 1.62, 2.03, 2.43, 2.84, 3.24, 3.65</v>
      </c>
      <c r="B50" s="12">
        <f t="shared" si="5"/>
        <v>3.6469479811181378</v>
      </c>
      <c r="C50" s="12">
        <f t="shared" si="6"/>
        <v>2.8174460873736202</v>
      </c>
      <c r="D50" s="12">
        <f t="shared" si="7"/>
        <v>2.0737547343612941</v>
      </c>
      <c r="F50" s="13">
        <f t="shared" si="8"/>
        <v>3</v>
      </c>
      <c r="G50">
        <f t="shared" si="9"/>
        <v>10</v>
      </c>
      <c r="I50">
        <f t="shared" si="10"/>
        <v>3.625</v>
      </c>
    </row>
    <row r="51" spans="1:9" x14ac:dyDescent="0.45">
      <c r="A51" t="str">
        <f t="shared" si="4"/>
        <v>0.00, 0.41, 0.81, 1.22, 1.62, 2.03, 2.43, 2.84, 3.24, 3.65, 4.05</v>
      </c>
      <c r="B51" s="12">
        <f t="shared" si="5"/>
        <v>4.0521644234645979</v>
      </c>
      <c r="C51" s="12">
        <f t="shared" si="6"/>
        <v>3.130495652637356</v>
      </c>
      <c r="D51" s="12">
        <f t="shared" si="7"/>
        <v>2.3041719270681047</v>
      </c>
      <c r="F51" s="13">
        <f t="shared" si="8"/>
        <v>4</v>
      </c>
      <c r="G51">
        <f t="shared" si="9"/>
        <v>0</v>
      </c>
      <c r="I51">
        <f t="shared" si="10"/>
        <v>4</v>
      </c>
    </row>
    <row r="52" spans="1:9" x14ac:dyDescent="0.45">
      <c r="A52" t="str">
        <f t="shared" si="4"/>
        <v>0.00, 0.41, 0.81, 1.22, 1.62, 2.03, 2.43, 2.84, 3.24, 3.65, 4.05, 4.46</v>
      </c>
      <c r="B52" s="12">
        <f t="shared" si="5"/>
        <v>4.4573808658110581</v>
      </c>
      <c r="C52" s="12">
        <f t="shared" si="6"/>
        <v>3.4435452179010917</v>
      </c>
      <c r="D52" s="12">
        <f t="shared" si="7"/>
        <v>2.5345891197749153</v>
      </c>
      <c r="F52" s="13">
        <f t="shared" si="8"/>
        <v>4</v>
      </c>
      <c r="G52">
        <f t="shared" si="9"/>
        <v>7</v>
      </c>
      <c r="I52">
        <f t="shared" si="10"/>
        <v>4.4375</v>
      </c>
    </row>
    <row r="53" spans="1:9" x14ac:dyDescent="0.45">
      <c r="B53" s="12">
        <f t="shared" si="5"/>
        <v>4.8625973081575182</v>
      </c>
      <c r="C53" s="12">
        <f t="shared" si="6"/>
        <v>3.7565947831648274</v>
      </c>
      <c r="D53" s="12">
        <f t="shared" si="7"/>
        <v>2.7650063124817259</v>
      </c>
    </row>
    <row r="54" spans="1:9" x14ac:dyDescent="0.45">
      <c r="B54" s="12">
        <f t="shared" si="5"/>
        <v>5.2678137505039784</v>
      </c>
      <c r="C54" s="12">
        <f t="shared" si="6"/>
        <v>4.0696443484285627</v>
      </c>
      <c r="D54" s="12">
        <f t="shared" si="7"/>
        <v>2.9954235051885365</v>
      </c>
    </row>
    <row r="55" spans="1:9" x14ac:dyDescent="0.45">
      <c r="B55" s="12">
        <f t="shared" si="5"/>
        <v>5.6730301928504385</v>
      </c>
      <c r="C55" s="12">
        <f t="shared" si="6"/>
        <v>4.3826939136922984</v>
      </c>
      <c r="D55" s="12">
        <f t="shared" si="7"/>
        <v>3.2258406978953471</v>
      </c>
    </row>
    <row r="56" spans="1:9" x14ac:dyDescent="0.45">
      <c r="B56" s="12">
        <f t="shared" si="5"/>
        <v>6.0782466351968987</v>
      </c>
      <c r="C56" s="12">
        <f t="shared" si="6"/>
        <v>4.6957434789560342</v>
      </c>
      <c r="D56" s="12">
        <f t="shared" si="7"/>
        <v>3.4562578906021577</v>
      </c>
    </row>
    <row r="57" spans="1:9" x14ac:dyDescent="0.45">
      <c r="B57" s="12">
        <f t="shared" si="5"/>
        <v>6.4834630775433588</v>
      </c>
      <c r="C57" s="12">
        <f t="shared" si="6"/>
        <v>5.0087930442197699</v>
      </c>
      <c r="D57" s="12">
        <f t="shared" si="7"/>
        <v>3.6866750833089683</v>
      </c>
    </row>
    <row r="58" spans="1:9" x14ac:dyDescent="0.45">
      <c r="B58" s="12">
        <f t="shared" si="5"/>
        <v>6.888679519889819</v>
      </c>
      <c r="C58" s="12">
        <f t="shared" si="6"/>
        <v>5.3218426094835056</v>
      </c>
      <c r="D58" s="12">
        <f t="shared" si="7"/>
        <v>3.9170922760157789</v>
      </c>
    </row>
    <row r="59" spans="1:9" x14ac:dyDescent="0.45">
      <c r="B59" s="12">
        <f t="shared" si="5"/>
        <v>7.2938959622362791</v>
      </c>
      <c r="C59" s="12">
        <f t="shared" si="6"/>
        <v>5.6348921747472414</v>
      </c>
      <c r="D59" s="12">
        <f t="shared" si="7"/>
        <v>4.1475094687225891</v>
      </c>
    </row>
    <row r="60" spans="1:9" x14ac:dyDescent="0.45">
      <c r="B60" s="12">
        <f t="shared" si="5"/>
        <v>7.6991124045827393</v>
      </c>
      <c r="C60" s="12">
        <f t="shared" si="6"/>
        <v>5.9479417400109771</v>
      </c>
      <c r="D60" s="12">
        <f t="shared" si="7"/>
        <v>4.3779266614293997</v>
      </c>
    </row>
    <row r="61" spans="1:9" x14ac:dyDescent="0.45">
      <c r="B61" s="12">
        <f t="shared" ref="B61" si="11">B60+$D$36</f>
        <v>8.1043288469291994</v>
      </c>
      <c r="C61" s="12">
        <f t="shared" ref="C61" si="12">C60+$D$37</f>
        <v>6.2609913052747128</v>
      </c>
      <c r="D61" s="12">
        <f t="shared" ref="D61" si="13">D60+$D$38</f>
        <v>4.6083438541362103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9BA9-5F63-4D61-A1B9-2D13B3B0C4D0}">
  <dimension ref="A1:M28"/>
  <sheetViews>
    <sheetView zoomScaleNormal="100" workbookViewId="0">
      <selection activeCell="D22" sqref="D22"/>
    </sheetView>
  </sheetViews>
  <sheetFormatPr defaultRowHeight="14.25" x14ac:dyDescent="0.45"/>
  <cols>
    <col min="1" max="1" width="13.19921875" bestFit="1" customWidth="1"/>
    <col min="2" max="2" width="17.46484375" bestFit="1" customWidth="1"/>
    <col min="3" max="3" width="15.53125" bestFit="1" customWidth="1"/>
    <col min="4" max="4" width="7.46484375" bestFit="1" customWidth="1"/>
    <col min="12" max="12" width="4.73046875" bestFit="1" customWidth="1"/>
    <col min="13" max="13" width="5.265625" bestFit="1" customWidth="1"/>
  </cols>
  <sheetData>
    <row r="1" spans="1:12" x14ac:dyDescent="0.45">
      <c r="A1" t="s">
        <v>91</v>
      </c>
      <c r="B1">
        <v>16</v>
      </c>
    </row>
    <row r="3" spans="1:12" x14ac:dyDescent="0.45">
      <c r="A3" t="s">
        <v>92</v>
      </c>
      <c r="B3" t="s">
        <v>100</v>
      </c>
      <c r="C3" t="s">
        <v>99</v>
      </c>
    </row>
    <row r="4" spans="1:12" x14ac:dyDescent="0.45">
      <c r="A4">
        <v>0</v>
      </c>
      <c r="B4">
        <v>0</v>
      </c>
      <c r="C4">
        <v>0</v>
      </c>
      <c r="D4" t="s">
        <v>98</v>
      </c>
    </row>
    <row r="5" spans="1:12" x14ac:dyDescent="0.45">
      <c r="A5">
        <v>32</v>
      </c>
      <c r="B5">
        <v>0</v>
      </c>
      <c r="C5">
        <v>-32</v>
      </c>
      <c r="D5" t="s">
        <v>93</v>
      </c>
    </row>
    <row r="6" spans="1:12" x14ac:dyDescent="0.45">
      <c r="A6">
        <v>64</v>
      </c>
      <c r="B6">
        <v>68</v>
      </c>
      <c r="C6">
        <v>-56</v>
      </c>
      <c r="D6" t="s">
        <v>94</v>
      </c>
    </row>
    <row r="7" spans="1:12" x14ac:dyDescent="0.45">
      <c r="A7">
        <f t="shared" ref="A7:B9" si="0">A6+$B$1</f>
        <v>80</v>
      </c>
      <c r="B7">
        <f t="shared" si="0"/>
        <v>84</v>
      </c>
      <c r="C7">
        <f>C6-$B$1</f>
        <v>-72</v>
      </c>
      <c r="D7" t="s">
        <v>95</v>
      </c>
    </row>
    <row r="8" spans="1:12" x14ac:dyDescent="0.45">
      <c r="A8">
        <f t="shared" si="0"/>
        <v>96</v>
      </c>
      <c r="B8">
        <f t="shared" si="0"/>
        <v>100</v>
      </c>
      <c r="C8">
        <f>C7-$B$1</f>
        <v>-88</v>
      </c>
      <c r="D8" t="s">
        <v>96</v>
      </c>
    </row>
    <row r="9" spans="1:12" x14ac:dyDescent="0.45">
      <c r="A9">
        <f t="shared" si="0"/>
        <v>112</v>
      </c>
      <c r="B9">
        <f t="shared" si="0"/>
        <v>116</v>
      </c>
      <c r="C9">
        <f>C8-$B$1</f>
        <v>-104</v>
      </c>
      <c r="D9" t="s">
        <v>97</v>
      </c>
    </row>
    <row r="11" spans="1:12" x14ac:dyDescent="0.45">
      <c r="A11" t="str">
        <f t="shared" ref="A11:C16" si="1">"."&amp;A$3&amp;" = "&amp;A4&amp;", "</f>
        <v xml:space="preserve">.text_top = 0, </v>
      </c>
      <c r="B11" t="str">
        <f t="shared" si="1"/>
        <v xml:space="preserve">.circle_top = 0, </v>
      </c>
      <c r="C11" t="str">
        <f t="shared" si="1"/>
        <v xml:space="preserve">.screen_offset = 0, </v>
      </c>
      <c r="D11" t="str">
        <f t="shared" ref="D11:D16" si="2">"  { "&amp;A11&amp;"  "&amp;B11&amp;"  "&amp;C11&amp;" },  // "&amp;D4</f>
        <v xml:space="preserve">  { .text_top = 0,   .circle_top = 0,   .screen_offset = 0,  },  // idle</v>
      </c>
    </row>
    <row r="12" spans="1:12" x14ac:dyDescent="0.45">
      <c r="A12" t="str">
        <f t="shared" si="1"/>
        <v xml:space="preserve">.text_top = 32, </v>
      </c>
      <c r="B12" t="str">
        <f t="shared" si="1"/>
        <v xml:space="preserve">.circle_top = 0, </v>
      </c>
      <c r="C12" t="str">
        <f t="shared" si="1"/>
        <v xml:space="preserve">.screen_offset = -32, </v>
      </c>
      <c r="D12" t="str">
        <f t="shared" si="2"/>
        <v xml:space="preserve">  { .text_top = 32,   .circle_top = 0,   .screen_offset = -32,  },  // time</v>
      </c>
    </row>
    <row r="13" spans="1:12" x14ac:dyDescent="0.45">
      <c r="A13" t="str">
        <f t="shared" si="1"/>
        <v xml:space="preserve">.text_top = 64, </v>
      </c>
      <c r="B13" t="str">
        <f t="shared" si="1"/>
        <v xml:space="preserve">.circle_top = 68, </v>
      </c>
      <c r="C13" t="str">
        <f t="shared" si="1"/>
        <v xml:space="preserve">.screen_offset = -56, </v>
      </c>
      <c r="D13" t="str">
        <f t="shared" si="2"/>
        <v xml:space="preserve">  { .text_top = 64,   .circle_top = 68,   .screen_offset = -56,  },  // intensity</v>
      </c>
    </row>
    <row r="14" spans="1:12" x14ac:dyDescent="0.45">
      <c r="A14" t="str">
        <f t="shared" si="1"/>
        <v xml:space="preserve">.text_top = 80, </v>
      </c>
      <c r="B14" t="str">
        <f t="shared" si="1"/>
        <v xml:space="preserve">.circle_top = 84, </v>
      </c>
      <c r="C14" t="str">
        <f t="shared" si="1"/>
        <v xml:space="preserve">.screen_offset = -72, </v>
      </c>
      <c r="D14" t="str">
        <f t="shared" si="2"/>
        <v xml:space="preserve">  { .text_top = 80,   .circle_top = 84,   .screen_offset = -72,  },  // color</v>
      </c>
    </row>
    <row r="15" spans="1:12" x14ac:dyDescent="0.45">
      <c r="A15" t="str">
        <f t="shared" si="1"/>
        <v xml:space="preserve">.text_top = 96, </v>
      </c>
      <c r="B15" t="str">
        <f t="shared" si="1"/>
        <v xml:space="preserve">.circle_top = 100, </v>
      </c>
      <c r="C15" t="str">
        <f t="shared" si="1"/>
        <v xml:space="preserve">.screen_offset = -88, </v>
      </c>
      <c r="D15" t="str">
        <f t="shared" si="2"/>
        <v xml:space="preserve">  { .text_top = 96,   .circle_top = 100,   .screen_offset = -88,  },  // timer</v>
      </c>
      <c r="L15">
        <v>160</v>
      </c>
    </row>
    <row r="16" spans="1:12" x14ac:dyDescent="0.45">
      <c r="A16" t="str">
        <f t="shared" si="1"/>
        <v xml:space="preserve">.text_top = 112, </v>
      </c>
      <c r="B16" t="str">
        <f t="shared" si="1"/>
        <v xml:space="preserve">.circle_top = 116, </v>
      </c>
      <c r="C16" t="str">
        <f t="shared" si="1"/>
        <v xml:space="preserve">.screen_offset = -104, </v>
      </c>
      <c r="D16" t="str">
        <f t="shared" si="2"/>
        <v xml:space="preserve">  { .text_top = 112,   .circle_top = 116,   .screen_offset = -104,  },  // display</v>
      </c>
      <c r="L16">
        <v>32</v>
      </c>
    </row>
    <row r="17" spans="1:13" x14ac:dyDescent="0.45">
      <c r="L17">
        <f>L15*L16</f>
        <v>5120</v>
      </c>
      <c r="M17" t="s">
        <v>87</v>
      </c>
    </row>
    <row r="18" spans="1:13" x14ac:dyDescent="0.45">
      <c r="L18">
        <f>L17/8</f>
        <v>640</v>
      </c>
      <c r="M18" t="s">
        <v>88</v>
      </c>
    </row>
    <row r="20" spans="1:13" x14ac:dyDescent="0.45">
      <c r="A20" t="s">
        <v>118</v>
      </c>
      <c r="B20">
        <v>128</v>
      </c>
      <c r="C20" s="4" t="s">
        <v>127</v>
      </c>
    </row>
    <row r="21" spans="1:13" x14ac:dyDescent="0.45">
      <c r="A21" t="s">
        <v>119</v>
      </c>
      <c r="B21">
        <v>32</v>
      </c>
      <c r="C21" s="4" t="s">
        <v>127</v>
      </c>
    </row>
    <row r="22" spans="1:13" x14ac:dyDescent="0.45">
      <c r="A22" t="s">
        <v>87</v>
      </c>
      <c r="B22">
        <f>B20*B21</f>
        <v>4096</v>
      </c>
      <c r="C22" t="s">
        <v>123</v>
      </c>
    </row>
    <row r="23" spans="1:13" x14ac:dyDescent="0.45">
      <c r="A23" t="s">
        <v>88</v>
      </c>
      <c r="B23">
        <f>B22/8</f>
        <v>512</v>
      </c>
      <c r="C23" t="s">
        <v>88</v>
      </c>
    </row>
    <row r="25" spans="1:13" x14ac:dyDescent="0.45">
      <c r="A25" t="s">
        <v>120</v>
      </c>
      <c r="B25">
        <v>400000</v>
      </c>
      <c r="C25" t="s">
        <v>124</v>
      </c>
    </row>
    <row r="26" spans="1:13" x14ac:dyDescent="0.45">
      <c r="A26" t="s">
        <v>121</v>
      </c>
      <c r="B26" s="10">
        <v>0.8</v>
      </c>
    </row>
    <row r="27" spans="1:13" x14ac:dyDescent="0.45">
      <c r="A27" t="s">
        <v>125</v>
      </c>
      <c r="B27">
        <f>B22/(B25*B26)</f>
        <v>1.2800000000000001E-2</v>
      </c>
      <c r="C27" t="s">
        <v>122</v>
      </c>
    </row>
    <row r="28" spans="1:13" x14ac:dyDescent="0.45">
      <c r="B28">
        <f>B27*1000</f>
        <v>12.8</v>
      </c>
      <c r="C28" t="s">
        <v>126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399F-7175-4AF7-8A2B-38A718F35009}">
  <dimension ref="A2:F71"/>
  <sheetViews>
    <sheetView tabSelected="1" topLeftCell="A44" workbookViewId="0">
      <selection activeCell="D54" sqref="D54"/>
    </sheetView>
  </sheetViews>
  <sheetFormatPr defaultRowHeight="14.25" x14ac:dyDescent="0.45"/>
  <cols>
    <col min="1" max="1" width="47.3984375" bestFit="1" customWidth="1"/>
  </cols>
  <sheetData>
    <row r="2" spans="1:6" x14ac:dyDescent="0.45">
      <c r="A2">
        <v>255</v>
      </c>
      <c r="B2">
        <v>150</v>
      </c>
      <c r="C2">
        <f>A2*B2/1000</f>
        <v>38.25</v>
      </c>
    </row>
    <row r="3" spans="1:6" x14ac:dyDescent="0.45">
      <c r="A3">
        <v>1</v>
      </c>
      <c r="B3">
        <v>1000</v>
      </c>
      <c r="C3">
        <f>A3*B3/1000</f>
        <v>1</v>
      </c>
    </row>
    <row r="4" spans="1:6" x14ac:dyDescent="0.45">
      <c r="C4">
        <f>C2+C3</f>
        <v>39.25</v>
      </c>
    </row>
    <row r="7" spans="1:6" x14ac:dyDescent="0.45">
      <c r="E7">
        <v>0.15</v>
      </c>
      <c r="F7">
        <f ca="1">AVERAGE(E8:E23)</f>
        <v>6.25E-2</v>
      </c>
    </row>
    <row r="8" spans="1:6" x14ac:dyDescent="0.45">
      <c r="A8" t="s">
        <v>146</v>
      </c>
      <c r="D8">
        <f ca="1">RAND()</f>
        <v>0.79534334986675947</v>
      </c>
      <c r="E8">
        <f ca="1">IF(D8&gt;=$E$7,0,1)</f>
        <v>0</v>
      </c>
    </row>
    <row r="9" spans="1:6" x14ac:dyDescent="0.45">
      <c r="A9" t="s">
        <v>147</v>
      </c>
      <c r="D9">
        <f t="shared" ref="D9:D23" ca="1" si="0">RAND()</f>
        <v>0.57180819236266278</v>
      </c>
      <c r="E9">
        <f t="shared" ref="E9:E23" ca="1" si="1">IF(D9&gt;=$E$7,0,1)</f>
        <v>0</v>
      </c>
    </row>
    <row r="10" spans="1:6" x14ac:dyDescent="0.45">
      <c r="A10" t="s">
        <v>148</v>
      </c>
      <c r="D10">
        <f t="shared" ca="1" si="0"/>
        <v>0.4956048353672845</v>
      </c>
      <c r="E10">
        <f t="shared" ca="1" si="1"/>
        <v>0</v>
      </c>
    </row>
    <row r="11" spans="1:6" x14ac:dyDescent="0.45">
      <c r="A11" t="s">
        <v>149</v>
      </c>
      <c r="D11">
        <f t="shared" ca="1" si="0"/>
        <v>0.64444378594425944</v>
      </c>
      <c r="E11">
        <f t="shared" ca="1" si="1"/>
        <v>0</v>
      </c>
    </row>
    <row r="12" spans="1:6" x14ac:dyDescent="0.45">
      <c r="A12" t="s">
        <v>150</v>
      </c>
      <c r="D12">
        <f t="shared" ca="1" si="0"/>
        <v>0.22224331213647319</v>
      </c>
      <c r="E12">
        <f t="shared" ca="1" si="1"/>
        <v>0</v>
      </c>
    </row>
    <row r="13" spans="1:6" x14ac:dyDescent="0.45">
      <c r="A13" t="s">
        <v>151</v>
      </c>
      <c r="D13">
        <f t="shared" ca="1" si="0"/>
        <v>7.9692031806879005E-2</v>
      </c>
      <c r="E13">
        <f t="shared" ca="1" si="1"/>
        <v>1</v>
      </c>
    </row>
    <row r="14" spans="1:6" x14ac:dyDescent="0.45">
      <c r="A14" t="s">
        <v>152</v>
      </c>
      <c r="D14">
        <f t="shared" ca="1" si="0"/>
        <v>0.71121411459222172</v>
      </c>
      <c r="E14">
        <f t="shared" ca="1" si="1"/>
        <v>0</v>
      </c>
    </row>
    <row r="15" spans="1:6" x14ac:dyDescent="0.45">
      <c r="D15">
        <f t="shared" ca="1" si="0"/>
        <v>0.97604481580659341</v>
      </c>
      <c r="E15">
        <f t="shared" ca="1" si="1"/>
        <v>0</v>
      </c>
    </row>
    <row r="16" spans="1:6" x14ac:dyDescent="0.45">
      <c r="D16">
        <f t="shared" ca="1" si="0"/>
        <v>0.86293366160840079</v>
      </c>
      <c r="E16">
        <f t="shared" ca="1" si="1"/>
        <v>0</v>
      </c>
    </row>
    <row r="17" spans="1:5" x14ac:dyDescent="0.45">
      <c r="D17">
        <f t="shared" ca="1" si="0"/>
        <v>0.42985898335992578</v>
      </c>
      <c r="E17">
        <f t="shared" ca="1" si="1"/>
        <v>0</v>
      </c>
    </row>
    <row r="18" spans="1:5" x14ac:dyDescent="0.45">
      <c r="D18">
        <f t="shared" ca="1" si="0"/>
        <v>0.88173439610535809</v>
      </c>
      <c r="E18">
        <f t="shared" ca="1" si="1"/>
        <v>0</v>
      </c>
    </row>
    <row r="19" spans="1:5" x14ac:dyDescent="0.45">
      <c r="D19">
        <f t="shared" ca="1" si="0"/>
        <v>0.47308106076830758</v>
      </c>
      <c r="E19">
        <f t="shared" ca="1" si="1"/>
        <v>0</v>
      </c>
    </row>
    <row r="20" spans="1:5" x14ac:dyDescent="0.45">
      <c r="D20">
        <f t="shared" ca="1" si="0"/>
        <v>0.80862680393671404</v>
      </c>
      <c r="E20">
        <f t="shared" ca="1" si="1"/>
        <v>0</v>
      </c>
    </row>
    <row r="21" spans="1:5" x14ac:dyDescent="0.45">
      <c r="D21">
        <f t="shared" ca="1" si="0"/>
        <v>0.77949487834763664</v>
      </c>
      <c r="E21">
        <f t="shared" ca="1" si="1"/>
        <v>0</v>
      </c>
    </row>
    <row r="22" spans="1:5" x14ac:dyDescent="0.45">
      <c r="D22">
        <f t="shared" ca="1" si="0"/>
        <v>0.59067974748572583</v>
      </c>
      <c r="E22">
        <f t="shared" ca="1" si="1"/>
        <v>0</v>
      </c>
    </row>
    <row r="23" spans="1:5" x14ac:dyDescent="0.45">
      <c r="D23">
        <f t="shared" ca="1" si="0"/>
        <v>0.76026987701130966</v>
      </c>
      <c r="E23">
        <f t="shared" ca="1" si="1"/>
        <v>0</v>
      </c>
    </row>
    <row r="25" spans="1:5" x14ac:dyDescent="0.45">
      <c r="A25" t="s">
        <v>153</v>
      </c>
    </row>
    <row r="26" spans="1:5" x14ac:dyDescent="0.45">
      <c r="A26" t="s">
        <v>154</v>
      </c>
    </row>
    <row r="27" spans="1:5" x14ac:dyDescent="0.45">
      <c r="A27" t="s">
        <v>155</v>
      </c>
    </row>
    <row r="28" spans="1:5" x14ac:dyDescent="0.45">
      <c r="A28" t="s">
        <v>156</v>
      </c>
    </row>
    <row r="29" spans="1:5" x14ac:dyDescent="0.45">
      <c r="A29" t="s">
        <v>157</v>
      </c>
    </row>
    <row r="30" spans="1:5" x14ac:dyDescent="0.45">
      <c r="A30" t="s">
        <v>158</v>
      </c>
    </row>
    <row r="31" spans="1:5" x14ac:dyDescent="0.45">
      <c r="A31" t="s">
        <v>159</v>
      </c>
    </row>
    <row r="32" spans="1:5" x14ac:dyDescent="0.45">
      <c r="A32" t="s">
        <v>160</v>
      </c>
    </row>
    <row r="33" spans="1:1" x14ac:dyDescent="0.45">
      <c r="A33" t="s">
        <v>161</v>
      </c>
    </row>
    <row r="34" spans="1:1" x14ac:dyDescent="0.45">
      <c r="A34" t="s">
        <v>162</v>
      </c>
    </row>
    <row r="35" spans="1:1" x14ac:dyDescent="0.45">
      <c r="A35" t="s">
        <v>163</v>
      </c>
    </row>
    <row r="36" spans="1:1" x14ac:dyDescent="0.45">
      <c r="A36" t="s">
        <v>164</v>
      </c>
    </row>
    <row r="37" spans="1:1" x14ac:dyDescent="0.45">
      <c r="A37" t="s">
        <v>165</v>
      </c>
    </row>
    <row r="38" spans="1:1" x14ac:dyDescent="0.45">
      <c r="A38" t="s">
        <v>166</v>
      </c>
    </row>
    <row r="39" spans="1:1" x14ac:dyDescent="0.45">
      <c r="A39" t="s">
        <v>167</v>
      </c>
    </row>
    <row r="40" spans="1:1" x14ac:dyDescent="0.45">
      <c r="A40" t="s">
        <v>168</v>
      </c>
    </row>
    <row r="41" spans="1:1" x14ac:dyDescent="0.45">
      <c r="A41" t="s">
        <v>169</v>
      </c>
    </row>
    <row r="42" spans="1:1" x14ac:dyDescent="0.45">
      <c r="A42" t="s">
        <v>170</v>
      </c>
    </row>
    <row r="43" spans="1:1" x14ac:dyDescent="0.45">
      <c r="A43" t="s">
        <v>171</v>
      </c>
    </row>
    <row r="44" spans="1:1" x14ac:dyDescent="0.45">
      <c r="A44" t="s">
        <v>172</v>
      </c>
    </row>
    <row r="45" spans="1:1" x14ac:dyDescent="0.45">
      <c r="A45" t="s">
        <v>173</v>
      </c>
    </row>
    <row r="46" spans="1:1" x14ac:dyDescent="0.45">
      <c r="A46" t="s">
        <v>174</v>
      </c>
    </row>
    <row r="47" spans="1:1" x14ac:dyDescent="0.45">
      <c r="A47" t="s">
        <v>175</v>
      </c>
    </row>
    <row r="48" spans="1:1" x14ac:dyDescent="0.45">
      <c r="A48" t="s">
        <v>176</v>
      </c>
    </row>
    <row r="50" spans="1:4" x14ac:dyDescent="0.45">
      <c r="A50" t="s">
        <v>177</v>
      </c>
    </row>
    <row r="51" spans="1:4" x14ac:dyDescent="0.45">
      <c r="A51" t="s">
        <v>178</v>
      </c>
      <c r="B51">
        <f>AVERAGE(B52:B71)</f>
        <v>1.25</v>
      </c>
      <c r="C51">
        <f>AVERAGE(C52:C71)</f>
        <v>1</v>
      </c>
      <c r="D51">
        <f>AVERAGE(D52:D71)</f>
        <v>0.85</v>
      </c>
    </row>
    <row r="52" spans="1:4" x14ac:dyDescent="0.45">
      <c r="A52" t="s">
        <v>179</v>
      </c>
      <c r="B52">
        <v>2</v>
      </c>
      <c r="C52">
        <v>1</v>
      </c>
      <c r="D52">
        <v>1</v>
      </c>
    </row>
    <row r="53" spans="1:4" x14ac:dyDescent="0.45">
      <c r="A53" t="s">
        <v>180</v>
      </c>
      <c r="B53">
        <v>1</v>
      </c>
      <c r="C53">
        <v>1</v>
      </c>
      <c r="D53">
        <v>0</v>
      </c>
    </row>
    <row r="54" spans="1:4" x14ac:dyDescent="0.45">
      <c r="A54" t="s">
        <v>181</v>
      </c>
      <c r="B54">
        <v>1</v>
      </c>
      <c r="C54">
        <v>1</v>
      </c>
      <c r="D54">
        <v>1</v>
      </c>
    </row>
    <row r="55" spans="1:4" x14ac:dyDescent="0.45">
      <c r="A55" t="s">
        <v>182</v>
      </c>
      <c r="B55">
        <v>2</v>
      </c>
      <c r="C55">
        <v>1</v>
      </c>
      <c r="D55">
        <v>1</v>
      </c>
    </row>
    <row r="56" spans="1:4" x14ac:dyDescent="0.45">
      <c r="A56" t="s">
        <v>183</v>
      </c>
      <c r="B56">
        <v>1</v>
      </c>
      <c r="C56">
        <v>1</v>
      </c>
      <c r="D56">
        <v>1</v>
      </c>
    </row>
    <row r="57" spans="1:4" x14ac:dyDescent="0.45">
      <c r="A57" t="s">
        <v>183</v>
      </c>
      <c r="B57">
        <v>1</v>
      </c>
      <c r="C57">
        <v>1</v>
      </c>
      <c r="D57">
        <v>1</v>
      </c>
    </row>
    <row r="58" spans="1:4" x14ac:dyDescent="0.45">
      <c r="A58" t="s">
        <v>184</v>
      </c>
      <c r="B58">
        <v>1</v>
      </c>
      <c r="C58">
        <v>1</v>
      </c>
      <c r="D58">
        <v>1</v>
      </c>
    </row>
    <row r="59" spans="1:4" x14ac:dyDescent="0.45">
      <c r="A59" t="s">
        <v>185</v>
      </c>
      <c r="B59">
        <v>2</v>
      </c>
      <c r="C59">
        <v>1</v>
      </c>
      <c r="D59">
        <v>1</v>
      </c>
    </row>
    <row r="60" spans="1:4" x14ac:dyDescent="0.45">
      <c r="A60" t="s">
        <v>184</v>
      </c>
      <c r="B60">
        <v>1</v>
      </c>
      <c r="C60">
        <v>1</v>
      </c>
      <c r="D60">
        <v>1</v>
      </c>
    </row>
    <row r="61" spans="1:4" x14ac:dyDescent="0.45">
      <c r="A61" t="s">
        <v>186</v>
      </c>
      <c r="B61">
        <v>2</v>
      </c>
      <c r="C61">
        <v>1</v>
      </c>
      <c r="D61">
        <v>1</v>
      </c>
    </row>
    <row r="62" spans="1:4" x14ac:dyDescent="0.45">
      <c r="A62" t="s">
        <v>187</v>
      </c>
      <c r="B62">
        <v>1</v>
      </c>
      <c r="C62">
        <v>1</v>
      </c>
      <c r="D62">
        <v>1</v>
      </c>
    </row>
    <row r="63" spans="1:4" x14ac:dyDescent="0.45">
      <c r="A63" t="s">
        <v>188</v>
      </c>
      <c r="B63">
        <v>1</v>
      </c>
      <c r="C63">
        <v>1</v>
      </c>
      <c r="D63">
        <v>1</v>
      </c>
    </row>
    <row r="64" spans="1:4" x14ac:dyDescent="0.45">
      <c r="A64" t="s">
        <v>188</v>
      </c>
      <c r="B64">
        <v>1</v>
      </c>
      <c r="C64">
        <v>1</v>
      </c>
      <c r="D64">
        <v>1</v>
      </c>
    </row>
    <row r="65" spans="1:4" x14ac:dyDescent="0.45">
      <c r="A65" t="s">
        <v>189</v>
      </c>
      <c r="B65">
        <v>1</v>
      </c>
      <c r="C65">
        <v>1</v>
      </c>
      <c r="D65">
        <v>0</v>
      </c>
    </row>
    <row r="66" spans="1:4" x14ac:dyDescent="0.45">
      <c r="A66" t="s">
        <v>190</v>
      </c>
      <c r="B66">
        <v>1</v>
      </c>
      <c r="C66">
        <v>1</v>
      </c>
      <c r="D66">
        <v>1</v>
      </c>
    </row>
    <row r="67" spans="1:4" x14ac:dyDescent="0.45">
      <c r="A67" t="s">
        <v>191</v>
      </c>
      <c r="B67">
        <v>1</v>
      </c>
      <c r="C67">
        <v>1</v>
      </c>
      <c r="D67">
        <v>0</v>
      </c>
    </row>
    <row r="68" spans="1:4" x14ac:dyDescent="0.45">
      <c r="A68" t="s">
        <v>190</v>
      </c>
      <c r="B68">
        <v>1</v>
      </c>
      <c r="C68">
        <v>1</v>
      </c>
      <c r="D68">
        <v>1</v>
      </c>
    </row>
    <row r="69" spans="1:4" x14ac:dyDescent="0.45">
      <c r="A69" t="s">
        <v>192</v>
      </c>
      <c r="B69">
        <v>1</v>
      </c>
      <c r="C69">
        <v>1</v>
      </c>
      <c r="D69">
        <v>1</v>
      </c>
    </row>
    <row r="70" spans="1:4" x14ac:dyDescent="0.45">
      <c r="A70" t="s">
        <v>192</v>
      </c>
      <c r="B70">
        <v>1</v>
      </c>
      <c r="C70">
        <v>1</v>
      </c>
      <c r="D70">
        <v>1</v>
      </c>
    </row>
    <row r="71" spans="1:4" x14ac:dyDescent="0.45">
      <c r="A71" t="s">
        <v>193</v>
      </c>
      <c r="B71">
        <v>2</v>
      </c>
      <c r="C71">
        <v>1</v>
      </c>
      <c r="D71">
        <v>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BDAB-00D5-431B-8CF1-C9D570B575C5}">
  <dimension ref="A1:AC39"/>
  <sheetViews>
    <sheetView workbookViewId="0"/>
  </sheetViews>
  <sheetFormatPr defaultRowHeight="14.25" x14ac:dyDescent="0.45"/>
  <cols>
    <col min="1" max="1" width="26.3984375" bestFit="1" customWidth="1"/>
  </cols>
  <sheetData>
    <row r="1" spans="1:29" x14ac:dyDescent="0.45">
      <c r="C1" t="s">
        <v>13</v>
      </c>
      <c r="G1" t="s">
        <v>15</v>
      </c>
      <c r="K1" t="s">
        <v>14</v>
      </c>
      <c r="O1" t="s">
        <v>52</v>
      </c>
      <c r="P1" t="s">
        <v>53</v>
      </c>
      <c r="Q1" t="s">
        <v>54</v>
      </c>
      <c r="S1">
        <v>671</v>
      </c>
      <c r="T1">
        <f>$S$1</f>
        <v>671</v>
      </c>
      <c r="U1">
        <f>$S$1</f>
        <v>671</v>
      </c>
      <c r="W1">
        <f>$S$1</f>
        <v>671</v>
      </c>
      <c r="X1">
        <f>$S$1</f>
        <v>671</v>
      </c>
      <c r="Y1">
        <f>$S$1</f>
        <v>671</v>
      </c>
      <c r="AA1" t="s">
        <v>102</v>
      </c>
      <c r="AB1" t="s">
        <v>103</v>
      </c>
      <c r="AC1" t="s">
        <v>104</v>
      </c>
    </row>
    <row r="2" spans="1:29" x14ac:dyDescent="0.45">
      <c r="A2" t="s">
        <v>16</v>
      </c>
      <c r="C2">
        <f>SEARCH(C$1,$A2)</f>
        <v>1</v>
      </c>
      <c r="D2" t="str">
        <f>MID($A2,C2+4,4)</f>
        <v>1241</v>
      </c>
      <c r="E2">
        <f t="shared" ref="E2:E39" si="0">VALUE(D2)</f>
        <v>1241</v>
      </c>
      <c r="G2">
        <f>SEARCH(G$1,$A2)</f>
        <v>13</v>
      </c>
      <c r="H2" t="str">
        <f>MID($A2,G2+4,4)</f>
        <v>1380</v>
      </c>
      <c r="I2">
        <f t="shared" ref="I2:I12" si="1">VALUE(H2)</f>
        <v>1380</v>
      </c>
      <c r="K2">
        <f>SEARCH(K$1,$A2)</f>
        <v>25</v>
      </c>
      <c r="L2" t="str">
        <f>MID($A2,K2+4,4)</f>
        <v>1010</v>
      </c>
      <c r="M2">
        <f t="shared" ref="M2:M12" si="2">VALUE(L2)</f>
        <v>1010</v>
      </c>
      <c r="O2">
        <f>E2</f>
        <v>1241</v>
      </c>
      <c r="P2">
        <f>I2</f>
        <v>1380</v>
      </c>
      <c r="Q2">
        <f>M2</f>
        <v>1010</v>
      </c>
      <c r="S2">
        <f>IF(O2&gt;S$1,O2,"")</f>
        <v>1241</v>
      </c>
      <c r="T2">
        <f>IF(P2&gt;T$1,P2,"")</f>
        <v>1380</v>
      </c>
      <c r="U2">
        <f>IF(Q2&gt;U$1,Q2,"")</f>
        <v>1010</v>
      </c>
      <c r="W2" t="str">
        <f>IF(O2&lt;W$1,O2,"")</f>
        <v/>
      </c>
      <c r="X2" t="str">
        <f t="shared" ref="X2:X39" si="3">IF(P2&lt;X$1,P2,"")</f>
        <v/>
      </c>
      <c r="Y2" t="str">
        <f t="shared" ref="Y2:Y39" si="4">IF(Q2&lt;Y$1,Q2,"")</f>
        <v/>
      </c>
      <c r="AA2">
        <f>AVERAGE(S2:S39)</f>
        <v>1188.6428571428571</v>
      </c>
      <c r="AB2">
        <f>AVERAGE(T2:T39)</f>
        <v>1314.4666666666667</v>
      </c>
      <c r="AC2">
        <f>AVERAGE(U2:U39)</f>
        <v>995.23076923076928</v>
      </c>
    </row>
    <row r="3" spans="1:29" x14ac:dyDescent="0.45">
      <c r="A3" t="s">
        <v>17</v>
      </c>
      <c r="C3">
        <f t="shared" ref="C3:C39" si="5">SEARCH(C$1,$A3)</f>
        <v>1</v>
      </c>
      <c r="D3" t="str">
        <f t="shared" ref="D3:D39" si="6">MID($A3,C3+4,4)</f>
        <v>1245</v>
      </c>
      <c r="E3">
        <f t="shared" si="0"/>
        <v>1245</v>
      </c>
      <c r="G3">
        <f t="shared" ref="G3:G12" si="7">SEARCH(G$1,$A3)</f>
        <v>13</v>
      </c>
      <c r="H3" t="str">
        <f t="shared" ref="H3:H12" si="8">MID($A3,G3+4,4)</f>
        <v>1382</v>
      </c>
      <c r="I3">
        <f t="shared" si="1"/>
        <v>1382</v>
      </c>
      <c r="K3">
        <f t="shared" ref="K3:K12" si="9">SEARCH(K$1,$A3)</f>
        <v>25</v>
      </c>
      <c r="L3" t="str">
        <f t="shared" ref="L3:L12" si="10">MID($A3,K3+4,4)</f>
        <v>1014</v>
      </c>
      <c r="M3">
        <f t="shared" si="2"/>
        <v>1014</v>
      </c>
      <c r="O3">
        <f t="shared" ref="O3:O39" si="11">E3</f>
        <v>1245</v>
      </c>
      <c r="P3">
        <f t="shared" ref="P3:P39" si="12">I3</f>
        <v>1382</v>
      </c>
      <c r="Q3">
        <f t="shared" ref="Q3:Q39" si="13">M3</f>
        <v>1014</v>
      </c>
      <c r="S3">
        <f t="shared" ref="S3:U39" si="14">IF(O3&gt;S$1,O3,"")</f>
        <v>1245</v>
      </c>
      <c r="T3">
        <f t="shared" si="14"/>
        <v>1382</v>
      </c>
      <c r="U3">
        <f t="shared" si="14"/>
        <v>1014</v>
      </c>
      <c r="W3" t="str">
        <f t="shared" ref="W3:W39" si="15">IF(O3&lt;W$1,O3,"")</f>
        <v/>
      </c>
      <c r="X3" t="str">
        <f t="shared" si="3"/>
        <v/>
      </c>
      <c r="Y3" t="str">
        <f t="shared" si="4"/>
        <v/>
      </c>
      <c r="AA3">
        <f>AVERAGE(W2:W39)</f>
        <v>101.08333333333333</v>
      </c>
      <c r="AB3">
        <f>AVERAGE(X2:X39)</f>
        <v>216.95652173913044</v>
      </c>
      <c r="AC3">
        <f>AVERAGE(Y2:Y39)</f>
        <v>85.04</v>
      </c>
    </row>
    <row r="4" spans="1:29" x14ac:dyDescent="0.45">
      <c r="A4" t="s">
        <v>18</v>
      </c>
      <c r="C4">
        <f t="shared" si="5"/>
        <v>1</v>
      </c>
      <c r="D4" t="str">
        <f t="shared" si="6"/>
        <v>1246</v>
      </c>
      <c r="E4">
        <f t="shared" si="0"/>
        <v>1246</v>
      </c>
      <c r="G4">
        <f t="shared" si="7"/>
        <v>13</v>
      </c>
      <c r="H4" t="str">
        <f t="shared" si="8"/>
        <v>1382</v>
      </c>
      <c r="I4">
        <f t="shared" si="1"/>
        <v>1382</v>
      </c>
      <c r="K4">
        <f t="shared" si="9"/>
        <v>25</v>
      </c>
      <c r="L4" t="str">
        <f t="shared" si="10"/>
        <v>1014</v>
      </c>
      <c r="M4">
        <f t="shared" si="2"/>
        <v>1014</v>
      </c>
      <c r="O4">
        <f t="shared" si="11"/>
        <v>1246</v>
      </c>
      <c r="P4">
        <f t="shared" si="12"/>
        <v>1382</v>
      </c>
      <c r="Q4">
        <f t="shared" si="13"/>
        <v>1014</v>
      </c>
      <c r="S4">
        <f t="shared" si="14"/>
        <v>1246</v>
      </c>
      <c r="T4">
        <f t="shared" si="14"/>
        <v>1382</v>
      </c>
      <c r="U4">
        <f t="shared" si="14"/>
        <v>1014</v>
      </c>
      <c r="W4" t="str">
        <f t="shared" si="15"/>
        <v/>
      </c>
      <c r="X4" t="str">
        <f t="shared" si="3"/>
        <v/>
      </c>
      <c r="Y4" t="str">
        <f t="shared" si="4"/>
        <v/>
      </c>
      <c r="AA4">
        <f>AVERAGE(AA2:AA3)</f>
        <v>644.86309523809518</v>
      </c>
      <c r="AB4">
        <f>AVERAGE(AB2:AB3)</f>
        <v>765.7115942028986</v>
      </c>
      <c r="AC4">
        <f>AVERAGE(AC2:AC3)</f>
        <v>540.13538461538462</v>
      </c>
    </row>
    <row r="5" spans="1:29" x14ac:dyDescent="0.45">
      <c r="A5" t="s">
        <v>19</v>
      </c>
      <c r="C5">
        <f t="shared" si="5"/>
        <v>1</v>
      </c>
      <c r="D5" t="str">
        <f t="shared" si="6"/>
        <v>1247</v>
      </c>
      <c r="E5">
        <f t="shared" si="0"/>
        <v>1247</v>
      </c>
      <c r="G5">
        <f t="shared" si="7"/>
        <v>13</v>
      </c>
      <c r="H5" t="str">
        <f t="shared" si="8"/>
        <v>1382</v>
      </c>
      <c r="I5">
        <f t="shared" si="1"/>
        <v>1382</v>
      </c>
      <c r="K5">
        <f t="shared" si="9"/>
        <v>25</v>
      </c>
      <c r="L5" t="str">
        <f t="shared" si="10"/>
        <v>1015</v>
      </c>
      <c r="M5">
        <f t="shared" si="2"/>
        <v>1015</v>
      </c>
      <c r="O5">
        <f t="shared" si="11"/>
        <v>1247</v>
      </c>
      <c r="P5">
        <f t="shared" si="12"/>
        <v>1382</v>
      </c>
      <c r="Q5">
        <f t="shared" si="13"/>
        <v>1015</v>
      </c>
      <c r="S5">
        <f t="shared" si="14"/>
        <v>1247</v>
      </c>
      <c r="T5">
        <f t="shared" si="14"/>
        <v>1382</v>
      </c>
      <c r="U5">
        <f t="shared" si="14"/>
        <v>1015</v>
      </c>
      <c r="W5" t="str">
        <f t="shared" si="15"/>
        <v/>
      </c>
      <c r="X5" t="str">
        <f t="shared" si="3"/>
        <v/>
      </c>
      <c r="Y5" t="str">
        <f t="shared" si="4"/>
        <v/>
      </c>
    </row>
    <row r="6" spans="1:29" x14ac:dyDescent="0.45">
      <c r="A6" t="s">
        <v>20</v>
      </c>
      <c r="C6">
        <f t="shared" si="5"/>
        <v>1</v>
      </c>
      <c r="D6" t="str">
        <f t="shared" si="6"/>
        <v>1247</v>
      </c>
      <c r="E6">
        <f t="shared" si="0"/>
        <v>1247</v>
      </c>
      <c r="G6">
        <f t="shared" si="7"/>
        <v>13</v>
      </c>
      <c r="H6" t="str">
        <f t="shared" si="8"/>
        <v>1383</v>
      </c>
      <c r="I6">
        <f t="shared" si="1"/>
        <v>1383</v>
      </c>
      <c r="K6">
        <f t="shared" si="9"/>
        <v>25</v>
      </c>
      <c r="L6" t="str">
        <f t="shared" si="10"/>
        <v>1015</v>
      </c>
      <c r="M6">
        <f t="shared" si="2"/>
        <v>1015</v>
      </c>
      <c r="O6">
        <f t="shared" si="11"/>
        <v>1247</v>
      </c>
      <c r="P6">
        <f t="shared" si="12"/>
        <v>1383</v>
      </c>
      <c r="Q6">
        <f t="shared" si="13"/>
        <v>1015</v>
      </c>
      <c r="S6">
        <f t="shared" si="14"/>
        <v>1247</v>
      </c>
      <c r="T6">
        <f t="shared" si="14"/>
        <v>1383</v>
      </c>
      <c r="U6">
        <f t="shared" si="14"/>
        <v>1015</v>
      </c>
      <c r="W6" t="str">
        <f t="shared" si="15"/>
        <v/>
      </c>
      <c r="X6" t="str">
        <f t="shared" si="3"/>
        <v/>
      </c>
      <c r="Y6" t="str">
        <f t="shared" si="4"/>
        <v/>
      </c>
      <c r="AA6">
        <f>MIN(S2:U39)</f>
        <v>756</v>
      </c>
    </row>
    <row r="7" spans="1:29" x14ac:dyDescent="0.45">
      <c r="A7" t="s">
        <v>19</v>
      </c>
      <c r="C7">
        <f t="shared" si="5"/>
        <v>1</v>
      </c>
      <c r="D7" t="str">
        <f t="shared" si="6"/>
        <v>1247</v>
      </c>
      <c r="E7">
        <f t="shared" si="0"/>
        <v>1247</v>
      </c>
      <c r="G7">
        <f t="shared" si="7"/>
        <v>13</v>
      </c>
      <c r="H7" t="str">
        <f t="shared" si="8"/>
        <v>1382</v>
      </c>
      <c r="I7">
        <f t="shared" si="1"/>
        <v>1382</v>
      </c>
      <c r="K7">
        <f t="shared" si="9"/>
        <v>25</v>
      </c>
      <c r="L7" t="str">
        <f t="shared" si="10"/>
        <v>1015</v>
      </c>
      <c r="M7">
        <f t="shared" si="2"/>
        <v>1015</v>
      </c>
      <c r="O7">
        <f t="shared" si="11"/>
        <v>1247</v>
      </c>
      <c r="P7">
        <f t="shared" si="12"/>
        <v>1382</v>
      </c>
      <c r="Q7">
        <f t="shared" si="13"/>
        <v>1015</v>
      </c>
      <c r="S7">
        <f t="shared" si="14"/>
        <v>1247</v>
      </c>
      <c r="T7">
        <f t="shared" si="14"/>
        <v>1382</v>
      </c>
      <c r="U7">
        <f t="shared" si="14"/>
        <v>1015</v>
      </c>
      <c r="W7" t="str">
        <f t="shared" si="15"/>
        <v/>
      </c>
      <c r="X7" t="str">
        <f t="shared" si="3"/>
        <v/>
      </c>
      <c r="Y7" t="str">
        <f t="shared" si="4"/>
        <v/>
      </c>
      <c r="AA7">
        <f>MAX(W2:Y39)</f>
        <v>586</v>
      </c>
    </row>
    <row r="8" spans="1:29" x14ac:dyDescent="0.45">
      <c r="A8" t="s">
        <v>21</v>
      </c>
      <c r="C8">
        <f t="shared" si="5"/>
        <v>1</v>
      </c>
      <c r="D8" t="str">
        <f t="shared" si="6"/>
        <v>1248</v>
      </c>
      <c r="E8">
        <f t="shared" si="0"/>
        <v>1248</v>
      </c>
      <c r="G8">
        <f t="shared" si="7"/>
        <v>13</v>
      </c>
      <c r="H8" t="str">
        <f t="shared" si="8"/>
        <v>1383</v>
      </c>
      <c r="I8">
        <f t="shared" si="1"/>
        <v>1383</v>
      </c>
      <c r="K8">
        <f t="shared" si="9"/>
        <v>25</v>
      </c>
      <c r="L8" t="str">
        <f t="shared" si="10"/>
        <v>1015</v>
      </c>
      <c r="M8">
        <f t="shared" si="2"/>
        <v>1015</v>
      </c>
      <c r="O8">
        <f t="shared" si="11"/>
        <v>1248</v>
      </c>
      <c r="P8">
        <f t="shared" si="12"/>
        <v>1383</v>
      </c>
      <c r="Q8">
        <f t="shared" si="13"/>
        <v>1015</v>
      </c>
      <c r="S8">
        <f t="shared" si="14"/>
        <v>1248</v>
      </c>
      <c r="T8">
        <f t="shared" si="14"/>
        <v>1383</v>
      </c>
      <c r="U8">
        <f t="shared" si="14"/>
        <v>1015</v>
      </c>
      <c r="W8" t="str">
        <f t="shared" si="15"/>
        <v/>
      </c>
      <c r="X8" t="str">
        <f t="shared" si="3"/>
        <v/>
      </c>
      <c r="Y8" t="str">
        <f t="shared" si="4"/>
        <v/>
      </c>
      <c r="AA8">
        <f>AVERAGE(AA6:AA7)</f>
        <v>671</v>
      </c>
    </row>
    <row r="9" spans="1:29" x14ac:dyDescent="0.45">
      <c r="A9" t="s">
        <v>18</v>
      </c>
      <c r="C9">
        <f t="shared" si="5"/>
        <v>1</v>
      </c>
      <c r="D9" t="str">
        <f t="shared" si="6"/>
        <v>1246</v>
      </c>
      <c r="E9">
        <f t="shared" si="0"/>
        <v>1246</v>
      </c>
      <c r="G9">
        <f t="shared" si="7"/>
        <v>13</v>
      </c>
      <c r="H9" t="str">
        <f t="shared" si="8"/>
        <v>1382</v>
      </c>
      <c r="I9">
        <f t="shared" si="1"/>
        <v>1382</v>
      </c>
      <c r="K9">
        <f t="shared" si="9"/>
        <v>25</v>
      </c>
      <c r="L9" t="str">
        <f t="shared" si="10"/>
        <v>1014</v>
      </c>
      <c r="M9">
        <f t="shared" si="2"/>
        <v>1014</v>
      </c>
      <c r="O9">
        <f t="shared" si="11"/>
        <v>1246</v>
      </c>
      <c r="P9">
        <f t="shared" si="12"/>
        <v>1382</v>
      </c>
      <c r="Q9">
        <f t="shared" si="13"/>
        <v>1014</v>
      </c>
      <c r="S9">
        <f t="shared" si="14"/>
        <v>1246</v>
      </c>
      <c r="T9">
        <f t="shared" si="14"/>
        <v>1382</v>
      </c>
      <c r="U9">
        <f t="shared" si="14"/>
        <v>1014</v>
      </c>
      <c r="W9" t="str">
        <f t="shared" si="15"/>
        <v/>
      </c>
      <c r="X9" t="str">
        <f t="shared" si="3"/>
        <v/>
      </c>
      <c r="Y9" t="str">
        <f t="shared" si="4"/>
        <v/>
      </c>
    </row>
    <row r="10" spans="1:29" x14ac:dyDescent="0.45">
      <c r="A10" t="s">
        <v>22</v>
      </c>
      <c r="C10">
        <f t="shared" si="5"/>
        <v>1</v>
      </c>
      <c r="D10" t="str">
        <f t="shared" si="6"/>
        <v xml:space="preserve"> 772</v>
      </c>
      <c r="E10">
        <f t="shared" si="0"/>
        <v>772</v>
      </c>
      <c r="G10">
        <f t="shared" si="7"/>
        <v>13</v>
      </c>
      <c r="H10" t="str">
        <f t="shared" si="8"/>
        <v>1165</v>
      </c>
      <c r="I10">
        <f t="shared" si="1"/>
        <v>1165</v>
      </c>
      <c r="K10">
        <f t="shared" si="9"/>
        <v>25</v>
      </c>
      <c r="L10" t="str">
        <f t="shared" si="10"/>
        <v xml:space="preserve"> 586</v>
      </c>
      <c r="M10">
        <f t="shared" si="2"/>
        <v>586</v>
      </c>
      <c r="O10">
        <f t="shared" si="11"/>
        <v>772</v>
      </c>
      <c r="P10">
        <f t="shared" si="12"/>
        <v>1165</v>
      </c>
      <c r="Q10">
        <f t="shared" si="13"/>
        <v>586</v>
      </c>
      <c r="S10">
        <f t="shared" si="14"/>
        <v>772</v>
      </c>
      <c r="T10">
        <f t="shared" si="14"/>
        <v>1165</v>
      </c>
      <c r="U10" t="str">
        <f t="shared" si="14"/>
        <v/>
      </c>
      <c r="W10" t="str">
        <f t="shared" si="15"/>
        <v/>
      </c>
      <c r="X10" t="str">
        <f t="shared" si="3"/>
        <v/>
      </c>
      <c r="Y10">
        <f t="shared" si="4"/>
        <v>586</v>
      </c>
    </row>
    <row r="11" spans="1:29" x14ac:dyDescent="0.45">
      <c r="A11" t="s">
        <v>23</v>
      </c>
      <c r="C11">
        <f t="shared" si="5"/>
        <v>1</v>
      </c>
      <c r="D11" t="str">
        <f t="shared" si="6"/>
        <v xml:space="preserve"> 316</v>
      </c>
      <c r="E11">
        <f t="shared" si="0"/>
        <v>316</v>
      </c>
      <c r="G11">
        <f t="shared" si="7"/>
        <v>13</v>
      </c>
      <c r="H11" t="str">
        <f t="shared" si="8"/>
        <v xml:space="preserve"> 756</v>
      </c>
      <c r="I11">
        <f t="shared" si="1"/>
        <v>756</v>
      </c>
      <c r="K11">
        <f t="shared" si="9"/>
        <v>25</v>
      </c>
      <c r="L11" t="str">
        <f t="shared" si="10"/>
        <v xml:space="preserve"> 247</v>
      </c>
      <c r="M11">
        <f t="shared" si="2"/>
        <v>247</v>
      </c>
      <c r="O11">
        <f t="shared" si="11"/>
        <v>316</v>
      </c>
      <c r="P11">
        <f t="shared" si="12"/>
        <v>756</v>
      </c>
      <c r="Q11">
        <f t="shared" si="13"/>
        <v>247</v>
      </c>
      <c r="S11" t="str">
        <f t="shared" si="14"/>
        <v/>
      </c>
      <c r="T11">
        <f t="shared" si="14"/>
        <v>756</v>
      </c>
      <c r="U11" t="str">
        <f t="shared" si="14"/>
        <v/>
      </c>
      <c r="W11">
        <f t="shared" si="15"/>
        <v>316</v>
      </c>
      <c r="X11" t="str">
        <f t="shared" si="3"/>
        <v/>
      </c>
      <c r="Y11">
        <f t="shared" si="4"/>
        <v>247</v>
      </c>
    </row>
    <row r="12" spans="1:29" x14ac:dyDescent="0.45">
      <c r="A12" t="s">
        <v>24</v>
      </c>
      <c r="C12">
        <f t="shared" si="5"/>
        <v>1</v>
      </c>
      <c r="D12" t="str">
        <f t="shared" si="6"/>
        <v xml:space="preserve"> 172</v>
      </c>
      <c r="E12">
        <f t="shared" si="0"/>
        <v>172</v>
      </c>
      <c r="G12">
        <f t="shared" si="7"/>
        <v>13</v>
      </c>
      <c r="H12" t="str">
        <f t="shared" si="8"/>
        <v xml:space="preserve"> 343</v>
      </c>
      <c r="I12">
        <f t="shared" si="1"/>
        <v>343</v>
      </c>
      <c r="K12">
        <f t="shared" si="9"/>
        <v>25</v>
      </c>
      <c r="L12" t="str">
        <f t="shared" si="10"/>
        <v xml:space="preserve"> 102</v>
      </c>
      <c r="M12">
        <f t="shared" si="2"/>
        <v>102</v>
      </c>
      <c r="O12">
        <f t="shared" si="11"/>
        <v>172</v>
      </c>
      <c r="P12">
        <f t="shared" si="12"/>
        <v>343</v>
      </c>
      <c r="Q12">
        <f t="shared" si="13"/>
        <v>102</v>
      </c>
      <c r="S12" t="str">
        <f t="shared" si="14"/>
        <v/>
      </c>
      <c r="T12" t="str">
        <f t="shared" si="14"/>
        <v/>
      </c>
      <c r="U12" t="str">
        <f t="shared" si="14"/>
        <v/>
      </c>
      <c r="W12">
        <f t="shared" si="15"/>
        <v>172</v>
      </c>
      <c r="X12">
        <f t="shared" si="3"/>
        <v>343</v>
      </c>
      <c r="Y12">
        <f t="shared" si="4"/>
        <v>102</v>
      </c>
    </row>
    <row r="13" spans="1:29" x14ac:dyDescent="0.45">
      <c r="A13" t="s">
        <v>25</v>
      </c>
      <c r="C13">
        <f t="shared" si="5"/>
        <v>1</v>
      </c>
      <c r="D13" t="str">
        <f t="shared" si="6"/>
        <v xml:space="preserve"> 177</v>
      </c>
      <c r="E13">
        <f t="shared" si="0"/>
        <v>177</v>
      </c>
      <c r="G13">
        <f t="shared" ref="G13:G39" si="16">SEARCH(G$1,$A13)</f>
        <v>13</v>
      </c>
      <c r="H13" t="str">
        <f t="shared" ref="H13:H39" si="17">MID($A13,G13+4,4)</f>
        <v xml:space="preserve"> 285</v>
      </c>
      <c r="I13">
        <f t="shared" ref="I13:I39" si="18">VALUE(H13)</f>
        <v>285</v>
      </c>
      <c r="K13">
        <f t="shared" ref="K13:K39" si="19">SEARCH(K$1,$A13)</f>
        <v>25</v>
      </c>
      <c r="L13" t="str">
        <f t="shared" ref="L13:L39" si="20">MID($A13,K13+4,4)</f>
        <v xml:space="preserve"> 116</v>
      </c>
      <c r="M13">
        <f t="shared" ref="M13:M39" si="21">VALUE(L13)</f>
        <v>116</v>
      </c>
      <c r="O13">
        <f t="shared" si="11"/>
        <v>177</v>
      </c>
      <c r="P13">
        <f t="shared" si="12"/>
        <v>285</v>
      </c>
      <c r="Q13">
        <f t="shared" si="13"/>
        <v>116</v>
      </c>
      <c r="S13" t="str">
        <f t="shared" si="14"/>
        <v/>
      </c>
      <c r="T13" t="str">
        <f t="shared" si="14"/>
        <v/>
      </c>
      <c r="U13" t="str">
        <f t="shared" si="14"/>
        <v/>
      </c>
      <c r="W13">
        <f t="shared" si="15"/>
        <v>177</v>
      </c>
      <c r="X13">
        <f t="shared" si="3"/>
        <v>285</v>
      </c>
      <c r="Y13">
        <f t="shared" si="4"/>
        <v>116</v>
      </c>
    </row>
    <row r="14" spans="1:29" x14ac:dyDescent="0.45">
      <c r="A14" t="s">
        <v>26</v>
      </c>
      <c r="C14">
        <f t="shared" si="5"/>
        <v>1</v>
      </c>
      <c r="D14" t="str">
        <f t="shared" si="6"/>
        <v xml:space="preserve"> 111</v>
      </c>
      <c r="E14">
        <f t="shared" si="0"/>
        <v>111</v>
      </c>
      <c r="G14">
        <f t="shared" si="16"/>
        <v>13</v>
      </c>
      <c r="H14" t="str">
        <f t="shared" si="17"/>
        <v xml:space="preserve"> 231</v>
      </c>
      <c r="I14">
        <f t="shared" si="18"/>
        <v>231</v>
      </c>
      <c r="K14">
        <f t="shared" si="19"/>
        <v>25</v>
      </c>
      <c r="L14" t="str">
        <f t="shared" si="20"/>
        <v xml:space="preserve">  64</v>
      </c>
      <c r="M14">
        <f t="shared" si="21"/>
        <v>64</v>
      </c>
      <c r="O14">
        <f t="shared" si="11"/>
        <v>111</v>
      </c>
      <c r="P14">
        <f t="shared" si="12"/>
        <v>231</v>
      </c>
      <c r="Q14">
        <f t="shared" si="13"/>
        <v>64</v>
      </c>
      <c r="S14" t="str">
        <f t="shared" si="14"/>
        <v/>
      </c>
      <c r="T14" t="str">
        <f t="shared" si="14"/>
        <v/>
      </c>
      <c r="U14" t="str">
        <f t="shared" si="14"/>
        <v/>
      </c>
      <c r="W14">
        <f t="shared" si="15"/>
        <v>111</v>
      </c>
      <c r="X14">
        <f t="shared" si="3"/>
        <v>231</v>
      </c>
      <c r="Y14">
        <f t="shared" si="4"/>
        <v>64</v>
      </c>
    </row>
    <row r="15" spans="1:29" x14ac:dyDescent="0.45">
      <c r="A15" t="s">
        <v>27</v>
      </c>
      <c r="C15">
        <f t="shared" si="5"/>
        <v>1</v>
      </c>
      <c r="D15" t="str">
        <f t="shared" si="6"/>
        <v xml:space="preserve"> 125</v>
      </c>
      <c r="E15">
        <f t="shared" si="0"/>
        <v>125</v>
      </c>
      <c r="G15">
        <f t="shared" si="16"/>
        <v>13</v>
      </c>
      <c r="H15" t="str">
        <f t="shared" si="17"/>
        <v xml:space="preserve"> 227</v>
      </c>
      <c r="I15">
        <f t="shared" si="18"/>
        <v>227</v>
      </c>
      <c r="K15">
        <f t="shared" si="19"/>
        <v>25</v>
      </c>
      <c r="L15" t="str">
        <f t="shared" si="20"/>
        <v xml:space="preserve">  64</v>
      </c>
      <c r="M15">
        <f t="shared" si="21"/>
        <v>64</v>
      </c>
      <c r="O15">
        <f t="shared" si="11"/>
        <v>125</v>
      </c>
      <c r="P15">
        <f t="shared" si="12"/>
        <v>227</v>
      </c>
      <c r="Q15">
        <f t="shared" si="13"/>
        <v>64</v>
      </c>
      <c r="S15" t="str">
        <f t="shared" si="14"/>
        <v/>
      </c>
      <c r="T15" t="str">
        <f t="shared" si="14"/>
        <v/>
      </c>
      <c r="U15" t="str">
        <f t="shared" si="14"/>
        <v/>
      </c>
      <c r="W15">
        <f t="shared" si="15"/>
        <v>125</v>
      </c>
      <c r="X15">
        <f t="shared" si="3"/>
        <v>227</v>
      </c>
      <c r="Y15">
        <f t="shared" si="4"/>
        <v>64</v>
      </c>
    </row>
    <row r="16" spans="1:29" x14ac:dyDescent="0.45">
      <c r="A16" t="s">
        <v>28</v>
      </c>
      <c r="C16">
        <f t="shared" si="5"/>
        <v>1</v>
      </c>
      <c r="D16" t="str">
        <f t="shared" si="6"/>
        <v xml:space="preserve">  80</v>
      </c>
      <c r="E16">
        <f t="shared" si="0"/>
        <v>80</v>
      </c>
      <c r="G16">
        <f t="shared" si="16"/>
        <v>13</v>
      </c>
      <c r="H16" t="str">
        <f t="shared" si="17"/>
        <v xml:space="preserve"> 235</v>
      </c>
      <c r="I16">
        <f t="shared" si="18"/>
        <v>235</v>
      </c>
      <c r="K16">
        <f t="shared" si="19"/>
        <v>25</v>
      </c>
      <c r="L16" t="str">
        <f t="shared" si="20"/>
        <v xml:space="preserve">  47</v>
      </c>
      <c r="M16">
        <f t="shared" si="21"/>
        <v>47</v>
      </c>
      <c r="O16">
        <f t="shared" si="11"/>
        <v>80</v>
      </c>
      <c r="P16">
        <f t="shared" si="12"/>
        <v>235</v>
      </c>
      <c r="Q16">
        <f t="shared" si="13"/>
        <v>47</v>
      </c>
      <c r="S16" t="str">
        <f t="shared" si="14"/>
        <v/>
      </c>
      <c r="T16" t="str">
        <f t="shared" si="14"/>
        <v/>
      </c>
      <c r="U16" t="str">
        <f t="shared" si="14"/>
        <v/>
      </c>
      <c r="W16">
        <f t="shared" si="15"/>
        <v>80</v>
      </c>
      <c r="X16">
        <f t="shared" si="3"/>
        <v>235</v>
      </c>
      <c r="Y16">
        <f t="shared" si="4"/>
        <v>47</v>
      </c>
    </row>
    <row r="17" spans="1:25" x14ac:dyDescent="0.45">
      <c r="A17" t="s">
        <v>29</v>
      </c>
      <c r="C17">
        <f t="shared" si="5"/>
        <v>1</v>
      </c>
      <c r="D17" t="str">
        <f t="shared" si="6"/>
        <v xml:space="preserve">  79</v>
      </c>
      <c r="E17">
        <f t="shared" si="0"/>
        <v>79</v>
      </c>
      <c r="G17">
        <f t="shared" si="16"/>
        <v>13</v>
      </c>
      <c r="H17" t="str">
        <f t="shared" si="17"/>
        <v xml:space="preserve"> 214</v>
      </c>
      <c r="I17">
        <f t="shared" si="18"/>
        <v>214</v>
      </c>
      <c r="K17">
        <f t="shared" si="19"/>
        <v>25</v>
      </c>
      <c r="L17" t="str">
        <f t="shared" si="20"/>
        <v xml:space="preserve">  43</v>
      </c>
      <c r="M17">
        <f t="shared" si="21"/>
        <v>43</v>
      </c>
      <c r="O17">
        <f t="shared" si="11"/>
        <v>79</v>
      </c>
      <c r="P17">
        <f t="shared" si="12"/>
        <v>214</v>
      </c>
      <c r="Q17">
        <f t="shared" si="13"/>
        <v>43</v>
      </c>
      <c r="S17" t="str">
        <f t="shared" si="14"/>
        <v/>
      </c>
      <c r="T17" t="str">
        <f t="shared" si="14"/>
        <v/>
      </c>
      <c r="U17" t="str">
        <f t="shared" si="14"/>
        <v/>
      </c>
      <c r="W17">
        <f t="shared" si="15"/>
        <v>79</v>
      </c>
      <c r="X17">
        <f t="shared" si="3"/>
        <v>214</v>
      </c>
      <c r="Y17">
        <f t="shared" si="4"/>
        <v>43</v>
      </c>
    </row>
    <row r="18" spans="1:25" x14ac:dyDescent="0.45">
      <c r="A18" t="s">
        <v>30</v>
      </c>
      <c r="C18">
        <f t="shared" si="5"/>
        <v>1</v>
      </c>
      <c r="D18" t="str">
        <f t="shared" si="6"/>
        <v xml:space="preserve"> 108</v>
      </c>
      <c r="E18">
        <f t="shared" si="0"/>
        <v>108</v>
      </c>
      <c r="G18">
        <f t="shared" si="16"/>
        <v>13</v>
      </c>
      <c r="H18" t="str">
        <f t="shared" si="17"/>
        <v xml:space="preserve"> 239</v>
      </c>
      <c r="I18">
        <f t="shared" si="18"/>
        <v>239</v>
      </c>
      <c r="K18">
        <f t="shared" si="19"/>
        <v>25</v>
      </c>
      <c r="L18" t="str">
        <f t="shared" si="20"/>
        <v xml:space="preserve">  71</v>
      </c>
      <c r="M18">
        <f t="shared" si="21"/>
        <v>71</v>
      </c>
      <c r="O18">
        <f t="shared" si="11"/>
        <v>108</v>
      </c>
      <c r="P18">
        <f t="shared" si="12"/>
        <v>239</v>
      </c>
      <c r="Q18">
        <f t="shared" si="13"/>
        <v>71</v>
      </c>
      <c r="S18" t="str">
        <f t="shared" si="14"/>
        <v/>
      </c>
      <c r="T18" t="str">
        <f t="shared" si="14"/>
        <v/>
      </c>
      <c r="U18" t="str">
        <f t="shared" si="14"/>
        <v/>
      </c>
      <c r="W18">
        <f t="shared" si="15"/>
        <v>108</v>
      </c>
      <c r="X18">
        <f t="shared" si="3"/>
        <v>239</v>
      </c>
      <c r="Y18">
        <f t="shared" si="4"/>
        <v>71</v>
      </c>
    </row>
    <row r="19" spans="1:25" x14ac:dyDescent="0.45">
      <c r="A19" t="s">
        <v>31</v>
      </c>
      <c r="C19">
        <f t="shared" si="5"/>
        <v>1</v>
      </c>
      <c r="D19" t="str">
        <f t="shared" si="6"/>
        <v xml:space="preserve">  80</v>
      </c>
      <c r="E19">
        <f t="shared" si="0"/>
        <v>80</v>
      </c>
      <c r="G19">
        <f t="shared" si="16"/>
        <v>13</v>
      </c>
      <c r="H19" t="str">
        <f t="shared" si="17"/>
        <v xml:space="preserve"> 194</v>
      </c>
      <c r="I19">
        <f t="shared" si="18"/>
        <v>194</v>
      </c>
      <c r="K19">
        <f t="shared" si="19"/>
        <v>25</v>
      </c>
      <c r="L19" t="str">
        <f t="shared" si="20"/>
        <v xml:space="preserve">  43</v>
      </c>
      <c r="M19">
        <f t="shared" si="21"/>
        <v>43</v>
      </c>
      <c r="O19">
        <f t="shared" si="11"/>
        <v>80</v>
      </c>
      <c r="P19">
        <f t="shared" si="12"/>
        <v>194</v>
      </c>
      <c r="Q19">
        <f t="shared" si="13"/>
        <v>43</v>
      </c>
      <c r="S19" t="str">
        <f t="shared" si="14"/>
        <v/>
      </c>
      <c r="T19" t="str">
        <f t="shared" si="14"/>
        <v/>
      </c>
      <c r="U19" t="str">
        <f t="shared" si="14"/>
        <v/>
      </c>
      <c r="W19">
        <f t="shared" si="15"/>
        <v>80</v>
      </c>
      <c r="X19">
        <f t="shared" si="3"/>
        <v>194</v>
      </c>
      <c r="Y19">
        <f t="shared" si="4"/>
        <v>43</v>
      </c>
    </row>
    <row r="20" spans="1:25" x14ac:dyDescent="0.45">
      <c r="A20" t="s">
        <v>32</v>
      </c>
      <c r="C20">
        <f t="shared" si="5"/>
        <v>1</v>
      </c>
      <c r="D20" t="str">
        <f t="shared" si="6"/>
        <v xml:space="preserve"> 119</v>
      </c>
      <c r="E20">
        <f t="shared" si="0"/>
        <v>119</v>
      </c>
      <c r="G20">
        <f t="shared" si="16"/>
        <v>13</v>
      </c>
      <c r="H20" t="str">
        <f t="shared" si="17"/>
        <v xml:space="preserve"> 208</v>
      </c>
      <c r="I20">
        <f t="shared" si="18"/>
        <v>208</v>
      </c>
      <c r="K20">
        <f t="shared" si="19"/>
        <v>25</v>
      </c>
      <c r="L20" t="str">
        <f t="shared" si="20"/>
        <v xml:space="preserve">  67</v>
      </c>
      <c r="M20">
        <f t="shared" si="21"/>
        <v>67</v>
      </c>
      <c r="O20">
        <f t="shared" si="11"/>
        <v>119</v>
      </c>
      <c r="P20">
        <f t="shared" si="12"/>
        <v>208</v>
      </c>
      <c r="Q20">
        <f t="shared" si="13"/>
        <v>67</v>
      </c>
      <c r="S20" t="str">
        <f t="shared" si="14"/>
        <v/>
      </c>
      <c r="T20" t="str">
        <f t="shared" si="14"/>
        <v/>
      </c>
      <c r="U20" t="str">
        <f t="shared" si="14"/>
        <v/>
      </c>
      <c r="W20">
        <f t="shared" si="15"/>
        <v>119</v>
      </c>
      <c r="X20">
        <f t="shared" si="3"/>
        <v>208</v>
      </c>
      <c r="Y20">
        <f t="shared" si="4"/>
        <v>67</v>
      </c>
    </row>
    <row r="21" spans="1:25" x14ac:dyDescent="0.45">
      <c r="A21" t="s">
        <v>33</v>
      </c>
      <c r="C21">
        <f t="shared" si="5"/>
        <v>1</v>
      </c>
      <c r="D21" t="str">
        <f t="shared" si="6"/>
        <v xml:space="preserve">  70</v>
      </c>
      <c r="E21">
        <f t="shared" si="0"/>
        <v>70</v>
      </c>
      <c r="G21">
        <f t="shared" si="16"/>
        <v>13</v>
      </c>
      <c r="H21" t="str">
        <f t="shared" si="17"/>
        <v xml:space="preserve"> 193</v>
      </c>
      <c r="I21">
        <f t="shared" si="18"/>
        <v>193</v>
      </c>
      <c r="K21">
        <f t="shared" si="19"/>
        <v>25</v>
      </c>
      <c r="L21" t="str">
        <f t="shared" si="20"/>
        <v xml:space="preserve">  46</v>
      </c>
      <c r="M21">
        <f t="shared" si="21"/>
        <v>46</v>
      </c>
      <c r="O21">
        <f t="shared" si="11"/>
        <v>70</v>
      </c>
      <c r="P21">
        <f t="shared" si="12"/>
        <v>193</v>
      </c>
      <c r="Q21">
        <f t="shared" si="13"/>
        <v>46</v>
      </c>
      <c r="S21" t="str">
        <f t="shared" si="14"/>
        <v/>
      </c>
      <c r="T21" t="str">
        <f t="shared" si="14"/>
        <v/>
      </c>
      <c r="U21" t="str">
        <f t="shared" si="14"/>
        <v/>
      </c>
      <c r="W21">
        <f t="shared" si="15"/>
        <v>70</v>
      </c>
      <c r="X21">
        <f t="shared" si="3"/>
        <v>193</v>
      </c>
      <c r="Y21">
        <f t="shared" si="4"/>
        <v>46</v>
      </c>
    </row>
    <row r="22" spans="1:25" x14ac:dyDescent="0.45">
      <c r="A22" t="s">
        <v>34</v>
      </c>
      <c r="C22">
        <f t="shared" si="5"/>
        <v>1</v>
      </c>
      <c r="D22" t="str">
        <f t="shared" si="6"/>
        <v xml:space="preserve">  82</v>
      </c>
      <c r="E22">
        <f t="shared" si="0"/>
        <v>82</v>
      </c>
      <c r="G22">
        <f t="shared" si="16"/>
        <v>13</v>
      </c>
      <c r="H22" t="str">
        <f t="shared" si="17"/>
        <v xml:space="preserve"> 193</v>
      </c>
      <c r="I22">
        <f t="shared" si="18"/>
        <v>193</v>
      </c>
      <c r="K22">
        <f t="shared" si="19"/>
        <v>25</v>
      </c>
      <c r="L22" t="str">
        <f t="shared" si="20"/>
        <v xml:space="preserve">  51</v>
      </c>
      <c r="M22">
        <f t="shared" si="21"/>
        <v>51</v>
      </c>
      <c r="O22">
        <f t="shared" si="11"/>
        <v>82</v>
      </c>
      <c r="P22">
        <f t="shared" si="12"/>
        <v>193</v>
      </c>
      <c r="Q22">
        <f t="shared" si="13"/>
        <v>51</v>
      </c>
      <c r="S22" t="str">
        <f t="shared" si="14"/>
        <v/>
      </c>
      <c r="T22" t="str">
        <f t="shared" si="14"/>
        <v/>
      </c>
      <c r="U22" t="str">
        <f t="shared" si="14"/>
        <v/>
      </c>
      <c r="W22">
        <f t="shared" si="15"/>
        <v>82</v>
      </c>
      <c r="X22">
        <f t="shared" si="3"/>
        <v>193</v>
      </c>
      <c r="Y22">
        <f t="shared" si="4"/>
        <v>51</v>
      </c>
    </row>
    <row r="23" spans="1:25" x14ac:dyDescent="0.45">
      <c r="A23" t="s">
        <v>35</v>
      </c>
      <c r="C23">
        <f t="shared" si="5"/>
        <v>1</v>
      </c>
      <c r="D23" t="str">
        <f t="shared" si="6"/>
        <v xml:space="preserve">  69</v>
      </c>
      <c r="E23">
        <f t="shared" si="0"/>
        <v>69</v>
      </c>
      <c r="G23">
        <f t="shared" si="16"/>
        <v>13</v>
      </c>
      <c r="H23" t="str">
        <f t="shared" si="17"/>
        <v xml:space="preserve"> 216</v>
      </c>
      <c r="I23">
        <f t="shared" si="18"/>
        <v>216</v>
      </c>
      <c r="K23">
        <f t="shared" si="19"/>
        <v>25</v>
      </c>
      <c r="L23" t="str">
        <f t="shared" si="20"/>
        <v xml:space="preserve">  53</v>
      </c>
      <c r="M23">
        <f t="shared" si="21"/>
        <v>53</v>
      </c>
      <c r="O23">
        <f t="shared" si="11"/>
        <v>69</v>
      </c>
      <c r="P23">
        <f t="shared" si="12"/>
        <v>216</v>
      </c>
      <c r="Q23">
        <f t="shared" si="13"/>
        <v>53</v>
      </c>
      <c r="S23" t="str">
        <f t="shared" si="14"/>
        <v/>
      </c>
      <c r="T23" t="str">
        <f t="shared" si="14"/>
        <v/>
      </c>
      <c r="U23" t="str">
        <f t="shared" si="14"/>
        <v/>
      </c>
      <c r="W23">
        <f t="shared" si="15"/>
        <v>69</v>
      </c>
      <c r="X23">
        <f t="shared" si="3"/>
        <v>216</v>
      </c>
      <c r="Y23">
        <f t="shared" si="4"/>
        <v>53</v>
      </c>
    </row>
    <row r="24" spans="1:25" x14ac:dyDescent="0.45">
      <c r="A24" t="s">
        <v>36</v>
      </c>
      <c r="C24">
        <f t="shared" si="5"/>
        <v>1</v>
      </c>
      <c r="D24" t="str">
        <f t="shared" si="6"/>
        <v xml:space="preserve">  60</v>
      </c>
      <c r="E24">
        <f t="shared" si="0"/>
        <v>60</v>
      </c>
      <c r="G24">
        <f t="shared" si="16"/>
        <v>13</v>
      </c>
      <c r="H24" t="str">
        <f t="shared" si="17"/>
        <v xml:space="preserve"> 184</v>
      </c>
      <c r="I24">
        <f t="shared" si="18"/>
        <v>184</v>
      </c>
      <c r="K24">
        <f t="shared" si="19"/>
        <v>25</v>
      </c>
      <c r="L24" t="str">
        <f t="shared" si="20"/>
        <v xml:space="preserve">  33</v>
      </c>
      <c r="M24">
        <f t="shared" si="21"/>
        <v>33</v>
      </c>
      <c r="O24">
        <f t="shared" si="11"/>
        <v>60</v>
      </c>
      <c r="P24">
        <f t="shared" si="12"/>
        <v>184</v>
      </c>
      <c r="Q24">
        <f t="shared" si="13"/>
        <v>33</v>
      </c>
      <c r="S24" t="str">
        <f t="shared" si="14"/>
        <v/>
      </c>
      <c r="T24" t="str">
        <f t="shared" si="14"/>
        <v/>
      </c>
      <c r="U24" t="str">
        <f t="shared" si="14"/>
        <v/>
      </c>
      <c r="W24">
        <f t="shared" si="15"/>
        <v>60</v>
      </c>
      <c r="X24">
        <f t="shared" si="3"/>
        <v>184</v>
      </c>
      <c r="Y24">
        <f t="shared" si="4"/>
        <v>33</v>
      </c>
    </row>
    <row r="25" spans="1:25" x14ac:dyDescent="0.45">
      <c r="A25" t="s">
        <v>37</v>
      </c>
      <c r="C25">
        <f t="shared" si="5"/>
        <v>1</v>
      </c>
      <c r="D25" t="str">
        <f t="shared" si="6"/>
        <v xml:space="preserve"> 108</v>
      </c>
      <c r="E25">
        <f t="shared" si="0"/>
        <v>108</v>
      </c>
      <c r="G25">
        <f t="shared" si="16"/>
        <v>13</v>
      </c>
      <c r="H25" t="str">
        <f t="shared" si="17"/>
        <v xml:space="preserve"> 198</v>
      </c>
      <c r="I25">
        <f t="shared" si="18"/>
        <v>198</v>
      </c>
      <c r="K25">
        <f t="shared" si="19"/>
        <v>25</v>
      </c>
      <c r="L25" t="str">
        <f t="shared" si="20"/>
        <v xml:space="preserve">  69</v>
      </c>
      <c r="M25">
        <f t="shared" si="21"/>
        <v>69</v>
      </c>
      <c r="O25">
        <f t="shared" si="11"/>
        <v>108</v>
      </c>
      <c r="P25">
        <f t="shared" si="12"/>
        <v>198</v>
      </c>
      <c r="Q25">
        <f t="shared" si="13"/>
        <v>69</v>
      </c>
      <c r="S25" t="str">
        <f t="shared" si="14"/>
        <v/>
      </c>
      <c r="T25" t="str">
        <f t="shared" si="14"/>
        <v/>
      </c>
      <c r="U25" t="str">
        <f t="shared" si="14"/>
        <v/>
      </c>
      <c r="W25">
        <f t="shared" si="15"/>
        <v>108</v>
      </c>
      <c r="X25">
        <f t="shared" si="3"/>
        <v>198</v>
      </c>
      <c r="Y25">
        <f t="shared" si="4"/>
        <v>69</v>
      </c>
    </row>
    <row r="26" spans="1:25" x14ac:dyDescent="0.45">
      <c r="A26" t="s">
        <v>38</v>
      </c>
      <c r="C26">
        <f t="shared" si="5"/>
        <v>1</v>
      </c>
      <c r="D26" t="str">
        <f t="shared" si="6"/>
        <v xml:space="preserve">  75</v>
      </c>
      <c r="E26">
        <f t="shared" si="0"/>
        <v>75</v>
      </c>
      <c r="G26">
        <f t="shared" si="16"/>
        <v>13</v>
      </c>
      <c r="H26" t="str">
        <f t="shared" si="17"/>
        <v xml:space="preserve"> 167</v>
      </c>
      <c r="I26">
        <f t="shared" si="18"/>
        <v>167</v>
      </c>
      <c r="K26">
        <f t="shared" si="19"/>
        <v>25</v>
      </c>
      <c r="L26" t="str">
        <f t="shared" si="20"/>
        <v xml:space="preserve">  42</v>
      </c>
      <c r="M26">
        <f t="shared" si="21"/>
        <v>42</v>
      </c>
      <c r="O26">
        <f t="shared" si="11"/>
        <v>75</v>
      </c>
      <c r="P26">
        <f t="shared" si="12"/>
        <v>167</v>
      </c>
      <c r="Q26">
        <f t="shared" si="13"/>
        <v>42</v>
      </c>
      <c r="S26" t="str">
        <f t="shared" si="14"/>
        <v/>
      </c>
      <c r="T26" t="str">
        <f t="shared" si="14"/>
        <v/>
      </c>
      <c r="U26" t="str">
        <f t="shared" si="14"/>
        <v/>
      </c>
      <c r="W26">
        <f t="shared" si="15"/>
        <v>75</v>
      </c>
      <c r="X26">
        <f t="shared" si="3"/>
        <v>167</v>
      </c>
      <c r="Y26">
        <f t="shared" si="4"/>
        <v>42</v>
      </c>
    </row>
    <row r="27" spans="1:25" x14ac:dyDescent="0.45">
      <c r="A27" t="s">
        <v>39</v>
      </c>
      <c r="C27">
        <f t="shared" si="5"/>
        <v>1</v>
      </c>
      <c r="D27" t="str">
        <f t="shared" si="6"/>
        <v xml:space="preserve">  89</v>
      </c>
      <c r="E27">
        <f t="shared" si="0"/>
        <v>89</v>
      </c>
      <c r="G27">
        <f t="shared" si="16"/>
        <v>13</v>
      </c>
      <c r="H27" t="str">
        <f t="shared" si="17"/>
        <v xml:space="preserve"> 180</v>
      </c>
      <c r="I27">
        <f t="shared" si="18"/>
        <v>180</v>
      </c>
      <c r="K27">
        <f t="shared" si="19"/>
        <v>25</v>
      </c>
      <c r="L27" t="str">
        <f t="shared" si="20"/>
        <v xml:space="preserve">  61</v>
      </c>
      <c r="M27">
        <f t="shared" si="21"/>
        <v>61</v>
      </c>
      <c r="O27">
        <f t="shared" si="11"/>
        <v>89</v>
      </c>
      <c r="P27">
        <f t="shared" si="12"/>
        <v>180</v>
      </c>
      <c r="Q27">
        <f t="shared" si="13"/>
        <v>61</v>
      </c>
      <c r="S27" t="str">
        <f t="shared" si="14"/>
        <v/>
      </c>
      <c r="T27" t="str">
        <f t="shared" si="14"/>
        <v/>
      </c>
      <c r="U27" t="str">
        <f t="shared" si="14"/>
        <v/>
      </c>
      <c r="W27">
        <f t="shared" si="15"/>
        <v>89</v>
      </c>
      <c r="X27">
        <f t="shared" si="3"/>
        <v>180</v>
      </c>
      <c r="Y27">
        <f t="shared" si="4"/>
        <v>61</v>
      </c>
    </row>
    <row r="28" spans="1:25" x14ac:dyDescent="0.45">
      <c r="A28" t="s">
        <v>40</v>
      </c>
      <c r="C28">
        <f t="shared" si="5"/>
        <v>1</v>
      </c>
      <c r="D28" t="str">
        <f t="shared" si="6"/>
        <v xml:space="preserve">  59</v>
      </c>
      <c r="E28">
        <f t="shared" si="0"/>
        <v>59</v>
      </c>
      <c r="G28">
        <f t="shared" si="16"/>
        <v>13</v>
      </c>
      <c r="H28" t="str">
        <f t="shared" si="17"/>
        <v xml:space="preserve"> 187</v>
      </c>
      <c r="I28">
        <f t="shared" si="18"/>
        <v>187</v>
      </c>
      <c r="K28">
        <f t="shared" si="19"/>
        <v>25</v>
      </c>
      <c r="L28" t="str">
        <f t="shared" si="20"/>
        <v xml:space="preserve">  40</v>
      </c>
      <c r="M28">
        <f t="shared" si="21"/>
        <v>40</v>
      </c>
      <c r="O28">
        <f t="shared" si="11"/>
        <v>59</v>
      </c>
      <c r="P28">
        <f t="shared" si="12"/>
        <v>187</v>
      </c>
      <c r="Q28">
        <f t="shared" si="13"/>
        <v>40</v>
      </c>
      <c r="S28" t="str">
        <f t="shared" si="14"/>
        <v/>
      </c>
      <c r="T28" t="str">
        <f t="shared" si="14"/>
        <v/>
      </c>
      <c r="U28" t="str">
        <f t="shared" si="14"/>
        <v/>
      </c>
      <c r="W28">
        <f t="shared" si="15"/>
        <v>59</v>
      </c>
      <c r="X28">
        <f t="shared" si="3"/>
        <v>187</v>
      </c>
      <c r="Y28">
        <f t="shared" si="4"/>
        <v>40</v>
      </c>
    </row>
    <row r="29" spans="1:25" x14ac:dyDescent="0.45">
      <c r="A29" t="s">
        <v>41</v>
      </c>
      <c r="C29">
        <f t="shared" si="5"/>
        <v>1</v>
      </c>
      <c r="D29" t="str">
        <f t="shared" si="6"/>
        <v xml:space="preserve">  64</v>
      </c>
      <c r="E29">
        <f t="shared" si="0"/>
        <v>64</v>
      </c>
      <c r="G29">
        <f t="shared" si="16"/>
        <v>13</v>
      </c>
      <c r="H29" t="str">
        <f t="shared" si="17"/>
        <v xml:space="preserve"> 171</v>
      </c>
      <c r="I29">
        <f t="shared" si="18"/>
        <v>171</v>
      </c>
      <c r="K29">
        <f t="shared" si="19"/>
        <v>25</v>
      </c>
      <c r="L29" t="str">
        <f t="shared" si="20"/>
        <v xml:space="preserve">  38</v>
      </c>
      <c r="M29">
        <f t="shared" si="21"/>
        <v>38</v>
      </c>
      <c r="O29">
        <f t="shared" si="11"/>
        <v>64</v>
      </c>
      <c r="P29">
        <f t="shared" si="12"/>
        <v>171</v>
      </c>
      <c r="Q29">
        <f t="shared" si="13"/>
        <v>38</v>
      </c>
      <c r="S29" t="str">
        <f t="shared" si="14"/>
        <v/>
      </c>
      <c r="T29" t="str">
        <f t="shared" si="14"/>
        <v/>
      </c>
      <c r="U29" t="str">
        <f t="shared" si="14"/>
        <v/>
      </c>
      <c r="W29">
        <f t="shared" si="15"/>
        <v>64</v>
      </c>
      <c r="X29">
        <f t="shared" si="3"/>
        <v>171</v>
      </c>
      <c r="Y29">
        <f t="shared" si="4"/>
        <v>38</v>
      </c>
    </row>
    <row r="30" spans="1:25" x14ac:dyDescent="0.45">
      <c r="A30" t="s">
        <v>42</v>
      </c>
      <c r="C30">
        <f t="shared" si="5"/>
        <v>1</v>
      </c>
      <c r="D30" t="str">
        <f t="shared" si="6"/>
        <v xml:space="preserve">  81</v>
      </c>
      <c r="E30">
        <f t="shared" si="0"/>
        <v>81</v>
      </c>
      <c r="G30">
        <f t="shared" si="16"/>
        <v>13</v>
      </c>
      <c r="H30" t="str">
        <f t="shared" si="17"/>
        <v xml:space="preserve"> 193</v>
      </c>
      <c r="I30">
        <f t="shared" si="18"/>
        <v>193</v>
      </c>
      <c r="K30">
        <f t="shared" si="19"/>
        <v>25</v>
      </c>
      <c r="L30" t="str">
        <f t="shared" si="20"/>
        <v xml:space="preserve">  54</v>
      </c>
      <c r="M30">
        <f t="shared" si="21"/>
        <v>54</v>
      </c>
      <c r="O30">
        <f t="shared" si="11"/>
        <v>81</v>
      </c>
      <c r="P30">
        <f t="shared" si="12"/>
        <v>193</v>
      </c>
      <c r="Q30">
        <f t="shared" si="13"/>
        <v>54</v>
      </c>
      <c r="S30" t="str">
        <f t="shared" si="14"/>
        <v/>
      </c>
      <c r="T30" t="str">
        <f t="shared" si="14"/>
        <v/>
      </c>
      <c r="U30" t="str">
        <f t="shared" si="14"/>
        <v/>
      </c>
      <c r="W30">
        <f t="shared" si="15"/>
        <v>81</v>
      </c>
      <c r="X30">
        <f t="shared" si="3"/>
        <v>193</v>
      </c>
      <c r="Y30">
        <f t="shared" si="4"/>
        <v>54</v>
      </c>
    </row>
    <row r="31" spans="1:25" x14ac:dyDescent="0.45">
      <c r="A31" t="s">
        <v>43</v>
      </c>
      <c r="C31">
        <f t="shared" si="5"/>
        <v>1</v>
      </c>
      <c r="D31" t="str">
        <f t="shared" si="6"/>
        <v xml:space="preserve">  58</v>
      </c>
      <c r="E31">
        <f t="shared" si="0"/>
        <v>58</v>
      </c>
      <c r="G31">
        <f t="shared" si="16"/>
        <v>13</v>
      </c>
      <c r="H31" t="str">
        <f t="shared" si="17"/>
        <v xml:space="preserve"> 156</v>
      </c>
      <c r="I31">
        <f t="shared" si="18"/>
        <v>156</v>
      </c>
      <c r="K31">
        <f t="shared" si="19"/>
        <v>25</v>
      </c>
      <c r="L31" t="str">
        <f t="shared" si="20"/>
        <v xml:space="preserve">  30</v>
      </c>
      <c r="M31">
        <f t="shared" si="21"/>
        <v>30</v>
      </c>
      <c r="O31">
        <f t="shared" si="11"/>
        <v>58</v>
      </c>
      <c r="P31">
        <f t="shared" si="12"/>
        <v>156</v>
      </c>
      <c r="Q31">
        <f t="shared" si="13"/>
        <v>30</v>
      </c>
      <c r="S31" t="str">
        <f t="shared" si="14"/>
        <v/>
      </c>
      <c r="T31" t="str">
        <f t="shared" si="14"/>
        <v/>
      </c>
      <c r="U31" t="str">
        <f t="shared" si="14"/>
        <v/>
      </c>
      <c r="W31">
        <f t="shared" si="15"/>
        <v>58</v>
      </c>
      <c r="X31">
        <f t="shared" si="3"/>
        <v>156</v>
      </c>
      <c r="Y31">
        <f t="shared" si="4"/>
        <v>30</v>
      </c>
    </row>
    <row r="32" spans="1:25" x14ac:dyDescent="0.45">
      <c r="A32" t="s">
        <v>44</v>
      </c>
      <c r="C32">
        <f t="shared" si="5"/>
        <v>1</v>
      </c>
      <c r="D32" t="str">
        <f t="shared" si="6"/>
        <v xml:space="preserve">  96</v>
      </c>
      <c r="E32">
        <f t="shared" si="0"/>
        <v>96</v>
      </c>
      <c r="G32">
        <f t="shared" si="16"/>
        <v>13</v>
      </c>
      <c r="H32" t="str">
        <f t="shared" si="17"/>
        <v xml:space="preserve"> 167</v>
      </c>
      <c r="I32">
        <f t="shared" si="18"/>
        <v>167</v>
      </c>
      <c r="K32">
        <f t="shared" si="19"/>
        <v>25</v>
      </c>
      <c r="L32" t="str">
        <f t="shared" si="20"/>
        <v xml:space="preserve">  68</v>
      </c>
      <c r="M32">
        <f t="shared" si="21"/>
        <v>68</v>
      </c>
      <c r="O32">
        <f t="shared" si="11"/>
        <v>96</v>
      </c>
      <c r="P32">
        <f t="shared" si="12"/>
        <v>167</v>
      </c>
      <c r="Q32">
        <f t="shared" si="13"/>
        <v>68</v>
      </c>
      <c r="S32" t="str">
        <f t="shared" si="14"/>
        <v/>
      </c>
      <c r="T32" t="str">
        <f t="shared" si="14"/>
        <v/>
      </c>
      <c r="U32" t="str">
        <f t="shared" si="14"/>
        <v/>
      </c>
      <c r="W32">
        <f t="shared" si="15"/>
        <v>96</v>
      </c>
      <c r="X32">
        <f t="shared" si="3"/>
        <v>167</v>
      </c>
      <c r="Y32">
        <f t="shared" si="4"/>
        <v>68</v>
      </c>
    </row>
    <row r="33" spans="1:25" x14ac:dyDescent="0.45">
      <c r="A33" t="s">
        <v>45</v>
      </c>
      <c r="C33">
        <f t="shared" si="5"/>
        <v>1</v>
      </c>
      <c r="D33" t="str">
        <f t="shared" si="6"/>
        <v xml:space="preserve">  64</v>
      </c>
      <c r="E33">
        <f t="shared" si="0"/>
        <v>64</v>
      </c>
      <c r="G33">
        <f t="shared" si="16"/>
        <v>13</v>
      </c>
      <c r="H33" t="str">
        <f t="shared" si="17"/>
        <v xml:space="preserve"> 146</v>
      </c>
      <c r="I33">
        <f t="shared" si="18"/>
        <v>146</v>
      </c>
      <c r="K33">
        <f t="shared" si="19"/>
        <v>25</v>
      </c>
      <c r="L33" t="str">
        <f t="shared" si="20"/>
        <v xml:space="preserve">  42</v>
      </c>
      <c r="M33">
        <f t="shared" si="21"/>
        <v>42</v>
      </c>
      <c r="O33">
        <f t="shared" si="11"/>
        <v>64</v>
      </c>
      <c r="P33">
        <f t="shared" si="12"/>
        <v>146</v>
      </c>
      <c r="Q33">
        <f t="shared" si="13"/>
        <v>42</v>
      </c>
      <c r="S33" t="str">
        <f t="shared" si="14"/>
        <v/>
      </c>
      <c r="T33" t="str">
        <f t="shared" si="14"/>
        <v/>
      </c>
      <c r="U33" t="str">
        <f t="shared" si="14"/>
        <v/>
      </c>
      <c r="W33">
        <f t="shared" si="15"/>
        <v>64</v>
      </c>
      <c r="X33">
        <f t="shared" si="3"/>
        <v>146</v>
      </c>
      <c r="Y33">
        <f t="shared" si="4"/>
        <v>42</v>
      </c>
    </row>
    <row r="34" spans="1:25" x14ac:dyDescent="0.45">
      <c r="A34" t="s">
        <v>46</v>
      </c>
      <c r="C34">
        <f t="shared" si="5"/>
        <v>1</v>
      </c>
      <c r="D34" t="str">
        <f t="shared" si="6"/>
        <v xml:space="preserve">  84</v>
      </c>
      <c r="E34">
        <f t="shared" si="0"/>
        <v>84</v>
      </c>
      <c r="G34">
        <f t="shared" si="16"/>
        <v>13</v>
      </c>
      <c r="H34" t="str">
        <f t="shared" si="17"/>
        <v xml:space="preserve"> 463</v>
      </c>
      <c r="I34">
        <f t="shared" si="18"/>
        <v>463</v>
      </c>
      <c r="K34">
        <f t="shared" si="19"/>
        <v>25</v>
      </c>
      <c r="L34" t="str">
        <f t="shared" si="20"/>
        <v xml:space="preserve">  49</v>
      </c>
      <c r="M34">
        <f t="shared" si="21"/>
        <v>49</v>
      </c>
      <c r="O34">
        <f t="shared" si="11"/>
        <v>84</v>
      </c>
      <c r="P34">
        <f t="shared" si="12"/>
        <v>463</v>
      </c>
      <c r="Q34">
        <f t="shared" si="13"/>
        <v>49</v>
      </c>
      <c r="S34" t="str">
        <f t="shared" si="14"/>
        <v/>
      </c>
      <c r="T34" t="str">
        <f t="shared" si="14"/>
        <v/>
      </c>
      <c r="U34" t="str">
        <f t="shared" si="14"/>
        <v/>
      </c>
      <c r="W34">
        <f t="shared" si="15"/>
        <v>84</v>
      </c>
      <c r="X34">
        <f t="shared" si="3"/>
        <v>463</v>
      </c>
      <c r="Y34">
        <f t="shared" si="4"/>
        <v>49</v>
      </c>
    </row>
    <row r="35" spans="1:25" x14ac:dyDescent="0.45">
      <c r="A35" t="s">
        <v>47</v>
      </c>
      <c r="C35">
        <f t="shared" si="5"/>
        <v>1</v>
      </c>
      <c r="D35" t="str">
        <f t="shared" si="6"/>
        <v xml:space="preserve"> 974</v>
      </c>
      <c r="E35">
        <f t="shared" si="0"/>
        <v>974</v>
      </c>
      <c r="G35">
        <f t="shared" si="16"/>
        <v>13</v>
      </c>
      <c r="H35" t="str">
        <f t="shared" si="17"/>
        <v>1223</v>
      </c>
      <c r="I35">
        <f t="shared" si="18"/>
        <v>1223</v>
      </c>
      <c r="K35">
        <f t="shared" si="19"/>
        <v>25</v>
      </c>
      <c r="L35" t="str">
        <f t="shared" si="20"/>
        <v xml:space="preserve"> 832</v>
      </c>
      <c r="M35">
        <f t="shared" si="21"/>
        <v>832</v>
      </c>
      <c r="O35">
        <f t="shared" si="11"/>
        <v>974</v>
      </c>
      <c r="P35">
        <f t="shared" si="12"/>
        <v>1223</v>
      </c>
      <c r="Q35">
        <f t="shared" si="13"/>
        <v>832</v>
      </c>
      <c r="S35">
        <f t="shared" si="14"/>
        <v>974</v>
      </c>
      <c r="T35">
        <f t="shared" si="14"/>
        <v>1223</v>
      </c>
      <c r="U35">
        <f t="shared" si="14"/>
        <v>832</v>
      </c>
      <c r="W35" t="str">
        <f t="shared" si="15"/>
        <v/>
      </c>
      <c r="X35" t="str">
        <f t="shared" si="3"/>
        <v/>
      </c>
      <c r="Y35" t="str">
        <f t="shared" si="4"/>
        <v/>
      </c>
    </row>
    <row r="36" spans="1:25" x14ac:dyDescent="0.45">
      <c r="A36" t="s">
        <v>48</v>
      </c>
      <c r="C36">
        <f t="shared" si="5"/>
        <v>1</v>
      </c>
      <c r="D36" t="str">
        <f t="shared" si="6"/>
        <v>1186</v>
      </c>
      <c r="E36">
        <f t="shared" si="0"/>
        <v>1186</v>
      </c>
      <c r="G36">
        <f t="shared" si="16"/>
        <v>13</v>
      </c>
      <c r="H36" t="str">
        <f t="shared" si="17"/>
        <v>1351</v>
      </c>
      <c r="I36">
        <f t="shared" si="18"/>
        <v>1351</v>
      </c>
      <c r="K36">
        <f t="shared" si="19"/>
        <v>25</v>
      </c>
      <c r="L36" t="str">
        <f t="shared" si="20"/>
        <v xml:space="preserve"> 971</v>
      </c>
      <c r="M36">
        <f t="shared" si="21"/>
        <v>971</v>
      </c>
      <c r="O36">
        <f t="shared" si="11"/>
        <v>1186</v>
      </c>
      <c r="P36">
        <f t="shared" si="12"/>
        <v>1351</v>
      </c>
      <c r="Q36">
        <f t="shared" si="13"/>
        <v>971</v>
      </c>
      <c r="S36">
        <f t="shared" si="14"/>
        <v>1186</v>
      </c>
      <c r="T36">
        <f t="shared" si="14"/>
        <v>1351</v>
      </c>
      <c r="U36">
        <f t="shared" si="14"/>
        <v>971</v>
      </c>
      <c r="W36" t="str">
        <f t="shared" si="15"/>
        <v/>
      </c>
      <c r="X36" t="str">
        <f t="shared" si="3"/>
        <v/>
      </c>
      <c r="Y36" t="str">
        <f t="shared" si="4"/>
        <v/>
      </c>
    </row>
    <row r="37" spans="1:25" x14ac:dyDescent="0.45">
      <c r="A37" t="s">
        <v>49</v>
      </c>
      <c r="C37">
        <f t="shared" si="5"/>
        <v>1</v>
      </c>
      <c r="D37" t="str">
        <f t="shared" si="6"/>
        <v>1240</v>
      </c>
      <c r="E37">
        <f t="shared" si="0"/>
        <v>1240</v>
      </c>
      <c r="G37">
        <f t="shared" si="16"/>
        <v>13</v>
      </c>
      <c r="H37" t="str">
        <f t="shared" si="17"/>
        <v>1383</v>
      </c>
      <c r="I37">
        <f t="shared" si="18"/>
        <v>1383</v>
      </c>
      <c r="K37">
        <f t="shared" si="19"/>
        <v>25</v>
      </c>
      <c r="L37" t="str">
        <f t="shared" si="20"/>
        <v>1004</v>
      </c>
      <c r="M37">
        <f t="shared" si="21"/>
        <v>1004</v>
      </c>
      <c r="O37">
        <f t="shared" si="11"/>
        <v>1240</v>
      </c>
      <c r="P37">
        <f t="shared" si="12"/>
        <v>1383</v>
      </c>
      <c r="Q37">
        <f t="shared" si="13"/>
        <v>1004</v>
      </c>
      <c r="S37">
        <f t="shared" si="14"/>
        <v>1240</v>
      </c>
      <c r="T37">
        <f t="shared" si="14"/>
        <v>1383</v>
      </c>
      <c r="U37">
        <f t="shared" si="14"/>
        <v>1004</v>
      </c>
      <c r="W37" t="str">
        <f t="shared" si="15"/>
        <v/>
      </c>
      <c r="X37" t="str">
        <f t="shared" si="3"/>
        <v/>
      </c>
      <c r="Y37" t="str">
        <f t="shared" si="4"/>
        <v/>
      </c>
    </row>
    <row r="38" spans="1:25" x14ac:dyDescent="0.45">
      <c r="A38" t="s">
        <v>50</v>
      </c>
      <c r="C38">
        <f t="shared" si="5"/>
        <v>1</v>
      </c>
      <c r="D38" t="str">
        <f t="shared" si="6"/>
        <v>1248</v>
      </c>
      <c r="E38">
        <f t="shared" si="0"/>
        <v>1248</v>
      </c>
      <c r="G38">
        <f t="shared" si="16"/>
        <v>13</v>
      </c>
      <c r="H38" t="str">
        <f t="shared" si="17"/>
        <v>1390</v>
      </c>
      <c r="I38">
        <f t="shared" si="18"/>
        <v>1390</v>
      </c>
      <c r="K38">
        <f t="shared" si="19"/>
        <v>25</v>
      </c>
      <c r="L38" t="str">
        <f t="shared" si="20"/>
        <v>1010</v>
      </c>
      <c r="M38">
        <f t="shared" si="21"/>
        <v>1010</v>
      </c>
      <c r="O38">
        <f t="shared" si="11"/>
        <v>1248</v>
      </c>
      <c r="P38">
        <f t="shared" si="12"/>
        <v>1390</v>
      </c>
      <c r="Q38">
        <f t="shared" si="13"/>
        <v>1010</v>
      </c>
      <c r="S38">
        <f t="shared" si="14"/>
        <v>1248</v>
      </c>
      <c r="T38">
        <f t="shared" si="14"/>
        <v>1390</v>
      </c>
      <c r="U38">
        <f t="shared" si="14"/>
        <v>1010</v>
      </c>
      <c r="W38" t="str">
        <f t="shared" si="15"/>
        <v/>
      </c>
      <c r="X38" t="str">
        <f t="shared" si="3"/>
        <v/>
      </c>
      <c r="Y38" t="str">
        <f t="shared" si="4"/>
        <v/>
      </c>
    </row>
    <row r="39" spans="1:25" x14ac:dyDescent="0.45">
      <c r="A39" t="s">
        <v>51</v>
      </c>
      <c r="C39">
        <f t="shared" si="5"/>
        <v>1</v>
      </c>
      <c r="D39" t="str">
        <f t="shared" si="6"/>
        <v>1254</v>
      </c>
      <c r="E39">
        <f t="shared" si="0"/>
        <v>1254</v>
      </c>
      <c r="G39">
        <f t="shared" si="16"/>
        <v>13</v>
      </c>
      <c r="H39" t="str">
        <f t="shared" si="17"/>
        <v>1393</v>
      </c>
      <c r="I39">
        <f t="shared" si="18"/>
        <v>1393</v>
      </c>
      <c r="K39">
        <f t="shared" si="19"/>
        <v>25</v>
      </c>
      <c r="L39" t="str">
        <f t="shared" si="20"/>
        <v>1009</v>
      </c>
      <c r="M39">
        <f t="shared" si="21"/>
        <v>1009</v>
      </c>
      <c r="O39">
        <f t="shared" si="11"/>
        <v>1254</v>
      </c>
      <c r="P39">
        <f t="shared" si="12"/>
        <v>1393</v>
      </c>
      <c r="Q39">
        <f t="shared" si="13"/>
        <v>1009</v>
      </c>
      <c r="S39">
        <f t="shared" si="14"/>
        <v>1254</v>
      </c>
      <c r="T39">
        <f t="shared" si="14"/>
        <v>1393</v>
      </c>
      <c r="U39">
        <f t="shared" si="14"/>
        <v>1009</v>
      </c>
      <c r="W39" t="str">
        <f t="shared" si="15"/>
        <v/>
      </c>
      <c r="X39" t="str">
        <f t="shared" si="3"/>
        <v/>
      </c>
      <c r="Y39" t="str">
        <f t="shared" si="4"/>
        <v/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812A-9375-40BF-8F4F-630EBC299DB1}">
  <dimension ref="A1:L16"/>
  <sheetViews>
    <sheetView workbookViewId="0">
      <selection activeCell="N10" sqref="N10"/>
    </sheetView>
  </sheetViews>
  <sheetFormatPr defaultColWidth="8.53125" defaultRowHeight="14.25" x14ac:dyDescent="0.45"/>
  <cols>
    <col min="1" max="1" width="8.53125" style="9"/>
    <col min="3" max="3" width="8.53125" style="9"/>
    <col min="5" max="5" width="8.53125" style="9"/>
    <col min="7" max="7" width="8.53125" style="9"/>
    <col min="9" max="9" width="8.53125" style="9"/>
    <col min="11" max="11" width="8.53125" style="9"/>
  </cols>
  <sheetData>
    <row r="1" spans="1:12" x14ac:dyDescent="0.45">
      <c r="A1" s="9">
        <v>32</v>
      </c>
      <c r="B1" t="str">
        <f>CHAR(A1)</f>
        <v xml:space="preserve"> </v>
      </c>
      <c r="C1" s="9">
        <f>A16+1</f>
        <v>48</v>
      </c>
      <c r="D1" t="str">
        <f t="shared" ref="D1:D10" si="0">CHAR(C1)</f>
        <v>0</v>
      </c>
      <c r="E1" s="9">
        <f>C16+1</f>
        <v>64</v>
      </c>
      <c r="F1" t="str">
        <f t="shared" ref="F1:F10" si="1">CHAR(E1)</f>
        <v>@</v>
      </c>
      <c r="G1" s="9">
        <f>E16+1</f>
        <v>80</v>
      </c>
      <c r="H1" t="str">
        <f t="shared" ref="H1:H10" si="2">CHAR(G1)</f>
        <v>P</v>
      </c>
      <c r="I1" s="9">
        <f>G16+1</f>
        <v>96</v>
      </c>
      <c r="J1" t="str">
        <f t="shared" ref="J1:J10" si="3">CHAR(I1)</f>
        <v>`</v>
      </c>
      <c r="K1" s="9">
        <f>I16+1</f>
        <v>112</v>
      </c>
      <c r="L1" t="str">
        <f t="shared" ref="L1:L10" si="4">CHAR(K1)</f>
        <v>p</v>
      </c>
    </row>
    <row r="2" spans="1:12" x14ac:dyDescent="0.45">
      <c r="A2" s="9">
        <f>A1+1</f>
        <v>33</v>
      </c>
      <c r="B2" t="str">
        <f>CHAR(A2)</f>
        <v>!</v>
      </c>
      <c r="C2" s="9">
        <f t="shared" ref="C2:C10" si="5">C1+1</f>
        <v>49</v>
      </c>
      <c r="D2" t="str">
        <f t="shared" si="0"/>
        <v>1</v>
      </c>
      <c r="E2" s="9">
        <f t="shared" ref="E2:E10" si="6">E1+1</f>
        <v>65</v>
      </c>
      <c r="F2" t="str">
        <f t="shared" si="1"/>
        <v>A</v>
      </c>
      <c r="G2" s="9">
        <f t="shared" ref="G2:G10" si="7">G1+1</f>
        <v>81</v>
      </c>
      <c r="H2" t="str">
        <f t="shared" si="2"/>
        <v>Q</v>
      </c>
      <c r="I2" s="9">
        <f t="shared" ref="I2:I10" si="8">I1+1</f>
        <v>97</v>
      </c>
      <c r="J2" t="str">
        <f t="shared" si="3"/>
        <v>a</v>
      </c>
      <c r="K2" s="9">
        <f t="shared" ref="K2:K10" si="9">K1+1</f>
        <v>113</v>
      </c>
      <c r="L2" t="str">
        <f t="shared" si="4"/>
        <v>q</v>
      </c>
    </row>
    <row r="3" spans="1:12" x14ac:dyDescent="0.45">
      <c r="A3" s="9">
        <f t="shared" ref="A3:A16" si="10">A2+1</f>
        <v>34</v>
      </c>
      <c r="B3" t="str">
        <f t="shared" ref="B3:B16" si="11">CHAR(A3)</f>
        <v>"</v>
      </c>
      <c r="C3" s="9">
        <f t="shared" si="5"/>
        <v>50</v>
      </c>
      <c r="D3" t="str">
        <f t="shared" si="0"/>
        <v>2</v>
      </c>
      <c r="E3" s="9">
        <f t="shared" si="6"/>
        <v>66</v>
      </c>
      <c r="F3" t="str">
        <f t="shared" si="1"/>
        <v>B</v>
      </c>
      <c r="G3" s="9">
        <f t="shared" si="7"/>
        <v>82</v>
      </c>
      <c r="H3" t="str">
        <f t="shared" si="2"/>
        <v>R</v>
      </c>
      <c r="I3" s="9">
        <f t="shared" si="8"/>
        <v>98</v>
      </c>
      <c r="J3" t="str">
        <f t="shared" si="3"/>
        <v>b</v>
      </c>
      <c r="K3" s="9">
        <f t="shared" si="9"/>
        <v>114</v>
      </c>
      <c r="L3" t="str">
        <f t="shared" si="4"/>
        <v>r</v>
      </c>
    </row>
    <row r="4" spans="1:12" x14ac:dyDescent="0.45">
      <c r="A4" s="9">
        <f t="shared" si="10"/>
        <v>35</v>
      </c>
      <c r="B4" t="str">
        <f t="shared" si="11"/>
        <v>#</v>
      </c>
      <c r="C4" s="9">
        <f t="shared" si="5"/>
        <v>51</v>
      </c>
      <c r="D4" t="str">
        <f t="shared" si="0"/>
        <v>3</v>
      </c>
      <c r="E4" s="9">
        <f t="shared" si="6"/>
        <v>67</v>
      </c>
      <c r="F4" t="str">
        <f t="shared" si="1"/>
        <v>C</v>
      </c>
      <c r="G4" s="9">
        <f t="shared" si="7"/>
        <v>83</v>
      </c>
      <c r="H4" t="str">
        <f t="shared" si="2"/>
        <v>S</v>
      </c>
      <c r="I4" s="9">
        <f t="shared" si="8"/>
        <v>99</v>
      </c>
      <c r="J4" t="str">
        <f t="shared" si="3"/>
        <v>c</v>
      </c>
      <c r="K4" s="9">
        <f t="shared" si="9"/>
        <v>115</v>
      </c>
      <c r="L4" t="str">
        <f t="shared" si="4"/>
        <v>s</v>
      </c>
    </row>
    <row r="5" spans="1:12" x14ac:dyDescent="0.45">
      <c r="A5" s="9">
        <f t="shared" si="10"/>
        <v>36</v>
      </c>
      <c r="B5" t="str">
        <f t="shared" si="11"/>
        <v>$</v>
      </c>
      <c r="C5" s="9">
        <f t="shared" si="5"/>
        <v>52</v>
      </c>
      <c r="D5" t="str">
        <f t="shared" si="0"/>
        <v>4</v>
      </c>
      <c r="E5" s="9">
        <f t="shared" si="6"/>
        <v>68</v>
      </c>
      <c r="F5" t="str">
        <f t="shared" si="1"/>
        <v>D</v>
      </c>
      <c r="G5" s="9">
        <f t="shared" si="7"/>
        <v>84</v>
      </c>
      <c r="H5" t="str">
        <f t="shared" si="2"/>
        <v>T</v>
      </c>
      <c r="I5" s="9">
        <f t="shared" si="8"/>
        <v>100</v>
      </c>
      <c r="J5" t="str">
        <f t="shared" si="3"/>
        <v>d</v>
      </c>
      <c r="K5" s="9">
        <f t="shared" si="9"/>
        <v>116</v>
      </c>
      <c r="L5" t="str">
        <f t="shared" si="4"/>
        <v>t</v>
      </c>
    </row>
    <row r="6" spans="1:12" x14ac:dyDescent="0.45">
      <c r="A6" s="9">
        <f t="shared" si="10"/>
        <v>37</v>
      </c>
      <c r="B6" t="str">
        <f t="shared" si="11"/>
        <v>%</v>
      </c>
      <c r="C6" s="9">
        <f t="shared" si="5"/>
        <v>53</v>
      </c>
      <c r="D6" t="str">
        <f t="shared" si="0"/>
        <v>5</v>
      </c>
      <c r="E6" s="9">
        <f t="shared" si="6"/>
        <v>69</v>
      </c>
      <c r="F6" t="str">
        <f t="shared" si="1"/>
        <v>E</v>
      </c>
      <c r="G6" s="9">
        <f t="shared" si="7"/>
        <v>85</v>
      </c>
      <c r="H6" t="str">
        <f t="shared" si="2"/>
        <v>U</v>
      </c>
      <c r="I6" s="9">
        <f t="shared" si="8"/>
        <v>101</v>
      </c>
      <c r="J6" t="str">
        <f t="shared" si="3"/>
        <v>e</v>
      </c>
      <c r="K6" s="9">
        <f t="shared" si="9"/>
        <v>117</v>
      </c>
      <c r="L6" t="str">
        <f t="shared" si="4"/>
        <v>u</v>
      </c>
    </row>
    <row r="7" spans="1:12" x14ac:dyDescent="0.45">
      <c r="A7" s="9">
        <f t="shared" si="10"/>
        <v>38</v>
      </c>
      <c r="B7" t="str">
        <f t="shared" si="11"/>
        <v>&amp;</v>
      </c>
      <c r="C7" s="9">
        <f t="shared" si="5"/>
        <v>54</v>
      </c>
      <c r="D7" t="str">
        <f t="shared" si="0"/>
        <v>6</v>
      </c>
      <c r="E7" s="9">
        <f t="shared" si="6"/>
        <v>70</v>
      </c>
      <c r="F7" t="str">
        <f t="shared" si="1"/>
        <v>F</v>
      </c>
      <c r="G7" s="9">
        <f t="shared" si="7"/>
        <v>86</v>
      </c>
      <c r="H7" t="str">
        <f t="shared" si="2"/>
        <v>V</v>
      </c>
      <c r="I7" s="9">
        <f t="shared" si="8"/>
        <v>102</v>
      </c>
      <c r="J7" t="str">
        <f t="shared" si="3"/>
        <v>f</v>
      </c>
      <c r="K7" s="9">
        <f t="shared" si="9"/>
        <v>118</v>
      </c>
      <c r="L7" t="str">
        <f t="shared" si="4"/>
        <v>v</v>
      </c>
    </row>
    <row r="8" spans="1:12" x14ac:dyDescent="0.45">
      <c r="A8" s="9">
        <f t="shared" si="10"/>
        <v>39</v>
      </c>
      <c r="B8" t="str">
        <f t="shared" si="11"/>
        <v>'</v>
      </c>
      <c r="C8" s="9">
        <f t="shared" si="5"/>
        <v>55</v>
      </c>
      <c r="D8" t="str">
        <f t="shared" si="0"/>
        <v>7</v>
      </c>
      <c r="E8" s="9">
        <f t="shared" si="6"/>
        <v>71</v>
      </c>
      <c r="F8" t="str">
        <f t="shared" si="1"/>
        <v>G</v>
      </c>
      <c r="G8" s="9">
        <f t="shared" si="7"/>
        <v>87</v>
      </c>
      <c r="H8" t="str">
        <f t="shared" si="2"/>
        <v>W</v>
      </c>
      <c r="I8" s="9">
        <f t="shared" si="8"/>
        <v>103</v>
      </c>
      <c r="J8" t="str">
        <f t="shared" si="3"/>
        <v>g</v>
      </c>
      <c r="K8" s="9">
        <f t="shared" si="9"/>
        <v>119</v>
      </c>
      <c r="L8" t="str">
        <f t="shared" si="4"/>
        <v>w</v>
      </c>
    </row>
    <row r="9" spans="1:12" x14ac:dyDescent="0.45">
      <c r="A9" s="9">
        <f t="shared" si="10"/>
        <v>40</v>
      </c>
      <c r="B9" t="str">
        <f t="shared" si="11"/>
        <v>(</v>
      </c>
      <c r="C9" s="9">
        <f t="shared" si="5"/>
        <v>56</v>
      </c>
      <c r="D9" t="str">
        <f t="shared" si="0"/>
        <v>8</v>
      </c>
      <c r="E9" s="9">
        <f t="shared" si="6"/>
        <v>72</v>
      </c>
      <c r="F9" t="str">
        <f t="shared" si="1"/>
        <v>H</v>
      </c>
      <c r="G9" s="9">
        <f t="shared" si="7"/>
        <v>88</v>
      </c>
      <c r="H9" t="str">
        <f t="shared" si="2"/>
        <v>X</v>
      </c>
      <c r="I9" s="9">
        <f t="shared" si="8"/>
        <v>104</v>
      </c>
      <c r="J9" t="str">
        <f t="shared" si="3"/>
        <v>h</v>
      </c>
      <c r="K9" s="9">
        <f t="shared" si="9"/>
        <v>120</v>
      </c>
      <c r="L9" t="str">
        <f t="shared" si="4"/>
        <v>x</v>
      </c>
    </row>
    <row r="10" spans="1:12" x14ac:dyDescent="0.45">
      <c r="A10" s="9">
        <f t="shared" si="10"/>
        <v>41</v>
      </c>
      <c r="B10" t="str">
        <f t="shared" si="11"/>
        <v>)</v>
      </c>
      <c r="C10" s="9">
        <f t="shared" si="5"/>
        <v>57</v>
      </c>
      <c r="D10" t="str">
        <f t="shared" si="0"/>
        <v>9</v>
      </c>
      <c r="E10" s="9">
        <f t="shared" si="6"/>
        <v>73</v>
      </c>
      <c r="F10" t="str">
        <f t="shared" si="1"/>
        <v>I</v>
      </c>
      <c r="G10" s="9">
        <f t="shared" si="7"/>
        <v>89</v>
      </c>
      <c r="H10" t="str">
        <f t="shared" si="2"/>
        <v>Y</v>
      </c>
      <c r="I10" s="9">
        <f t="shared" si="8"/>
        <v>105</v>
      </c>
      <c r="J10" t="str">
        <f t="shared" si="3"/>
        <v>i</v>
      </c>
      <c r="K10" s="9">
        <f t="shared" si="9"/>
        <v>121</v>
      </c>
      <c r="L10" t="str">
        <f t="shared" si="4"/>
        <v>y</v>
      </c>
    </row>
    <row r="11" spans="1:12" x14ac:dyDescent="0.45">
      <c r="A11" s="9">
        <f t="shared" si="10"/>
        <v>42</v>
      </c>
      <c r="B11" t="str">
        <f t="shared" si="11"/>
        <v>*</v>
      </c>
      <c r="C11" s="9">
        <f t="shared" ref="C11:C16" si="12">C10+1</f>
        <v>58</v>
      </c>
      <c r="D11" t="str">
        <f t="shared" ref="D11:F16" si="13">CHAR(C11)</f>
        <v>:</v>
      </c>
      <c r="E11" s="9">
        <f t="shared" ref="E11:E16" si="14">E10+1</f>
        <v>74</v>
      </c>
      <c r="F11" t="str">
        <f t="shared" si="13"/>
        <v>J</v>
      </c>
      <c r="G11" s="9">
        <f t="shared" ref="G11:G16" si="15">G10+1</f>
        <v>90</v>
      </c>
      <c r="H11" t="str">
        <f t="shared" ref="H11" si="16">CHAR(G11)</f>
        <v>Z</v>
      </c>
      <c r="I11" s="9">
        <f t="shared" ref="I11:I16" si="17">I10+1</f>
        <v>106</v>
      </c>
      <c r="J11" t="str">
        <f t="shared" ref="J11" si="18">CHAR(I11)</f>
        <v>j</v>
      </c>
      <c r="K11" s="9">
        <f t="shared" ref="K11:K16" si="19">K10+1</f>
        <v>122</v>
      </c>
      <c r="L11" t="str">
        <f t="shared" ref="L11" si="20">CHAR(K11)</f>
        <v>z</v>
      </c>
    </row>
    <row r="12" spans="1:12" x14ac:dyDescent="0.45">
      <c r="A12" s="9">
        <f t="shared" si="10"/>
        <v>43</v>
      </c>
      <c r="B12" t="str">
        <f t="shared" si="11"/>
        <v>+</v>
      </c>
      <c r="C12" s="9">
        <f t="shared" si="12"/>
        <v>59</v>
      </c>
      <c r="D12" t="str">
        <f t="shared" si="13"/>
        <v>;</v>
      </c>
      <c r="E12" s="9">
        <f t="shared" si="14"/>
        <v>75</v>
      </c>
      <c r="F12" t="str">
        <f t="shared" si="13"/>
        <v>K</v>
      </c>
      <c r="G12" s="9">
        <f t="shared" si="15"/>
        <v>91</v>
      </c>
      <c r="H12" t="str">
        <f t="shared" ref="H12" si="21">CHAR(G12)</f>
        <v>[</v>
      </c>
      <c r="I12" s="9">
        <f t="shared" si="17"/>
        <v>107</v>
      </c>
      <c r="J12" t="str">
        <f t="shared" ref="J12" si="22">CHAR(I12)</f>
        <v>k</v>
      </c>
      <c r="K12" s="9">
        <f t="shared" si="19"/>
        <v>123</v>
      </c>
      <c r="L12" t="str">
        <f t="shared" ref="L12" si="23">CHAR(K12)</f>
        <v>{</v>
      </c>
    </row>
    <row r="13" spans="1:12" x14ac:dyDescent="0.45">
      <c r="A13" s="9">
        <f t="shared" si="10"/>
        <v>44</v>
      </c>
      <c r="B13" t="str">
        <f t="shared" si="11"/>
        <v>,</v>
      </c>
      <c r="C13" s="9">
        <f t="shared" si="12"/>
        <v>60</v>
      </c>
      <c r="D13" t="str">
        <f t="shared" si="13"/>
        <v>&lt;</v>
      </c>
      <c r="E13" s="9">
        <f t="shared" si="14"/>
        <v>76</v>
      </c>
      <c r="F13" t="str">
        <f t="shared" si="13"/>
        <v>L</v>
      </c>
      <c r="G13" s="9">
        <f t="shared" si="15"/>
        <v>92</v>
      </c>
      <c r="H13" t="str">
        <f t="shared" ref="H13" si="24">CHAR(G13)</f>
        <v>\</v>
      </c>
      <c r="I13" s="9">
        <f t="shared" si="17"/>
        <v>108</v>
      </c>
      <c r="J13" t="str">
        <f t="shared" ref="J13" si="25">CHAR(I13)</f>
        <v>l</v>
      </c>
      <c r="K13" s="9">
        <f t="shared" si="19"/>
        <v>124</v>
      </c>
      <c r="L13" t="str">
        <f t="shared" ref="L13" si="26">CHAR(K13)</f>
        <v>|</v>
      </c>
    </row>
    <row r="14" spans="1:12" x14ac:dyDescent="0.45">
      <c r="A14" s="9">
        <f t="shared" si="10"/>
        <v>45</v>
      </c>
      <c r="B14" t="str">
        <f t="shared" si="11"/>
        <v>-</v>
      </c>
      <c r="C14" s="9">
        <f t="shared" si="12"/>
        <v>61</v>
      </c>
      <c r="D14" t="str">
        <f t="shared" si="13"/>
        <v>=</v>
      </c>
      <c r="E14" s="9">
        <f t="shared" si="14"/>
        <v>77</v>
      </c>
      <c r="F14" t="str">
        <f t="shared" si="13"/>
        <v>M</v>
      </c>
      <c r="G14" s="9">
        <f t="shared" si="15"/>
        <v>93</v>
      </c>
      <c r="H14" t="str">
        <f t="shared" ref="H14" si="27">CHAR(G14)</f>
        <v>]</v>
      </c>
      <c r="I14" s="9">
        <f t="shared" si="17"/>
        <v>109</v>
      </c>
      <c r="J14" t="str">
        <f t="shared" ref="J14" si="28">CHAR(I14)</f>
        <v>m</v>
      </c>
      <c r="K14" s="9">
        <f t="shared" si="19"/>
        <v>125</v>
      </c>
      <c r="L14" t="str">
        <f t="shared" ref="L14" si="29">CHAR(K14)</f>
        <v>}</v>
      </c>
    </row>
    <row r="15" spans="1:12" x14ac:dyDescent="0.45">
      <c r="A15" s="9">
        <f t="shared" si="10"/>
        <v>46</v>
      </c>
      <c r="B15" t="str">
        <f t="shared" si="11"/>
        <v>.</v>
      </c>
      <c r="C15" s="9">
        <f t="shared" si="12"/>
        <v>62</v>
      </c>
      <c r="D15" t="str">
        <f t="shared" si="13"/>
        <v>&gt;</v>
      </c>
      <c r="E15" s="9">
        <f t="shared" si="14"/>
        <v>78</v>
      </c>
      <c r="F15" t="str">
        <f t="shared" si="13"/>
        <v>N</v>
      </c>
      <c r="G15" s="9">
        <f t="shared" si="15"/>
        <v>94</v>
      </c>
      <c r="H15" t="str">
        <f t="shared" ref="H15" si="30">CHAR(G15)</f>
        <v>^</v>
      </c>
      <c r="I15" s="9">
        <f t="shared" si="17"/>
        <v>110</v>
      </c>
      <c r="J15" t="str">
        <f t="shared" ref="J15" si="31">CHAR(I15)</f>
        <v>n</v>
      </c>
      <c r="K15" s="9">
        <f t="shared" si="19"/>
        <v>126</v>
      </c>
      <c r="L15" t="str">
        <f t="shared" ref="L15" si="32">CHAR(K15)</f>
        <v>~</v>
      </c>
    </row>
    <row r="16" spans="1:12" x14ac:dyDescent="0.45">
      <c r="A16" s="9">
        <f t="shared" si="10"/>
        <v>47</v>
      </c>
      <c r="B16" t="str">
        <f t="shared" si="11"/>
        <v>/</v>
      </c>
      <c r="C16" s="9">
        <f t="shared" si="12"/>
        <v>63</v>
      </c>
      <c r="D16" t="str">
        <f t="shared" si="13"/>
        <v>?</v>
      </c>
      <c r="E16" s="9">
        <f t="shared" si="14"/>
        <v>79</v>
      </c>
      <c r="F16" t="str">
        <f t="shared" si="13"/>
        <v>O</v>
      </c>
      <c r="G16" s="9">
        <f t="shared" si="15"/>
        <v>95</v>
      </c>
      <c r="H16" t="str">
        <f t="shared" ref="H16" si="33">CHAR(G16)</f>
        <v>_</v>
      </c>
      <c r="I16" s="9">
        <f t="shared" si="17"/>
        <v>111</v>
      </c>
      <c r="J16" t="str">
        <f t="shared" ref="J16" si="34">CHAR(I16)</f>
        <v>o</v>
      </c>
      <c r="K16" s="9">
        <f t="shared" si="19"/>
        <v>127</v>
      </c>
      <c r="L16" t="str">
        <f t="shared" ref="L16" si="35">CHAR(K16)</f>
        <v>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0AEC-070D-4D11-9AC7-3E13EFF8C1AE}">
  <dimension ref="A1:I9"/>
  <sheetViews>
    <sheetView workbookViewId="0">
      <selection activeCell="E1" sqref="E1"/>
    </sheetView>
  </sheetViews>
  <sheetFormatPr defaultRowHeight="16.149999999999999" x14ac:dyDescent="0.55000000000000004"/>
  <cols>
    <col min="1" max="1" width="52.53125" style="6" bestFit="1" customWidth="1"/>
    <col min="7" max="7" width="11.73046875" bestFit="1" customWidth="1"/>
  </cols>
  <sheetData>
    <row r="1" spans="1:9" x14ac:dyDescent="0.55000000000000004">
      <c r="C1" t="s">
        <v>70</v>
      </c>
      <c r="F1" t="s">
        <v>71</v>
      </c>
    </row>
    <row r="2" spans="1:9" x14ac:dyDescent="0.45">
      <c r="A2" s="5" t="s">
        <v>56</v>
      </c>
      <c r="C2" t="s">
        <v>62</v>
      </c>
      <c r="D2" t="s">
        <v>63</v>
      </c>
      <c r="F2" t="s">
        <v>62</v>
      </c>
      <c r="G2" t="s">
        <v>63</v>
      </c>
    </row>
    <row r="3" spans="1:9" x14ac:dyDescent="0.45">
      <c r="A3" s="5" t="s">
        <v>57</v>
      </c>
      <c r="C3" s="4" t="s">
        <v>61</v>
      </c>
      <c r="D3">
        <f>HEX2DEC(C3)</f>
        <v>36864</v>
      </c>
      <c r="F3" s="4" t="s">
        <v>69</v>
      </c>
      <c r="G3">
        <f>HEX2DEC(F3)</f>
        <v>20480</v>
      </c>
    </row>
    <row r="4" spans="1:9" x14ac:dyDescent="0.45">
      <c r="A4" s="5" t="s">
        <v>58</v>
      </c>
      <c r="C4" s="4" t="s">
        <v>64</v>
      </c>
      <c r="D4">
        <f>HEX2DEC(C4)</f>
        <v>57344</v>
      </c>
      <c r="F4" s="4" t="s">
        <v>68</v>
      </c>
      <c r="G4">
        <f>HEX2DEC(F4)</f>
        <v>8192</v>
      </c>
    </row>
    <row r="5" spans="1:9" x14ac:dyDescent="0.45">
      <c r="A5" s="5" t="s">
        <v>59</v>
      </c>
      <c r="C5" s="4" t="s">
        <v>66</v>
      </c>
      <c r="D5">
        <f>HEX2DEC(C5)</f>
        <v>65536</v>
      </c>
      <c r="F5" s="7" t="s">
        <v>67</v>
      </c>
      <c r="G5">
        <f>HEX2DEC(F5)</f>
        <v>4063232</v>
      </c>
    </row>
    <row r="6" spans="1:9" x14ac:dyDescent="0.45">
      <c r="A6" s="5" t="s">
        <v>60</v>
      </c>
      <c r="C6" s="4" t="s">
        <v>65</v>
      </c>
      <c r="D6">
        <f>HEX2DEC(C6)</f>
        <v>4128768</v>
      </c>
      <c r="F6" s="4" t="s">
        <v>66</v>
      </c>
      <c r="G6">
        <f>HEX2DEC(F6)</f>
        <v>65536</v>
      </c>
    </row>
    <row r="8" spans="1:9" x14ac:dyDescent="0.55000000000000004">
      <c r="G8">
        <f>SUM(G3:G6)</f>
        <v>4157440</v>
      </c>
      <c r="H8">
        <f>4*1024^2</f>
        <v>4194304</v>
      </c>
      <c r="I8">
        <f>H8-G8</f>
        <v>36864</v>
      </c>
    </row>
    <row r="9" spans="1:9" x14ac:dyDescent="0.55000000000000004">
      <c r="G9">
        <f>G8/(2^16)</f>
        <v>63.4375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progress</vt:lpstr>
      <vt:lpstr>settings</vt:lpstr>
      <vt:lpstr>display</vt:lpstr>
      <vt:lpstr>Sheet1</vt:lpstr>
      <vt:lpstr>capacitive touch</vt:lpstr>
      <vt:lpstr>Sheet2</vt:lpstr>
      <vt:lpstr>partition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</dc:creator>
  <cp:lastModifiedBy>HenkJan van der Pol</cp:lastModifiedBy>
  <dcterms:created xsi:type="dcterms:W3CDTF">2024-10-26T11:29:36Z</dcterms:created>
  <dcterms:modified xsi:type="dcterms:W3CDTF">2024-11-05T17:50:06Z</dcterms:modified>
</cp:coreProperties>
</file>