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kj\Documents\GitHub\RoomThermostat\04 Electrical\Opentherm interface\Interface board example project\Background info\"/>
    </mc:Choice>
  </mc:AlternateContent>
  <xr:revisionPtr revIDLastSave="0" documentId="13_ncr:1_{029EAF80-3496-47DA-A855-4600F169D471}" xr6:coauthVersionLast="47" xr6:coauthVersionMax="47" xr10:uidLastSave="{00000000-0000-0000-0000-000000000000}"/>
  <bookViews>
    <workbookView xWindow="-98" yWindow="-98" windowWidth="21795" windowHeight="12975" xr2:uid="{6D35B1FA-E4AB-4FAF-923F-4F295A466876}"/>
  </bookViews>
  <sheets>
    <sheet name="Schematic" sheetId="7" r:id="rId1"/>
    <sheet name="Case 1" sheetId="2" r:id="rId2"/>
    <sheet name="Case 2" sheetId="3" r:id="rId3"/>
    <sheet name="Case 3" sheetId="4" r:id="rId4"/>
    <sheet name="Case 4" sheetId="5" r:id="rId5"/>
    <sheet name="Conclus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2" l="1"/>
  <c r="B12" i="5"/>
  <c r="B13" i="5" s="1"/>
  <c r="B12" i="4"/>
  <c r="B13" i="4" s="1"/>
  <c r="B12" i="3"/>
  <c r="B13" i="3" s="1"/>
  <c r="N33" i="2"/>
  <c r="M33" i="2"/>
  <c r="L33" i="2"/>
  <c r="J33" i="2"/>
  <c r="I33" i="2"/>
  <c r="B12" i="2"/>
  <c r="B13" i="2" s="1"/>
  <c r="H12" i="3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L10" i="3"/>
  <c r="C7" i="6" s="1"/>
  <c r="B8" i="3"/>
  <c r="H12" i="5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L10" i="5"/>
  <c r="E7" i="6" s="1"/>
  <c r="B8" i="5"/>
  <c r="E6" i="6"/>
  <c r="D6" i="6"/>
  <c r="C6" i="6"/>
  <c r="B6" i="6"/>
  <c r="H12" i="4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L10" i="4"/>
  <c r="D7" i="6" s="1"/>
  <c r="B8" i="4"/>
  <c r="B15" i="4" s="1"/>
  <c r="E5" i="6"/>
  <c r="D5" i="6"/>
  <c r="C5" i="6"/>
  <c r="B5" i="6"/>
  <c r="E4" i="6"/>
  <c r="D4" i="6"/>
  <c r="C4" i="6"/>
  <c r="E3" i="6"/>
  <c r="D3" i="6"/>
  <c r="C3" i="6"/>
  <c r="B4" i="6"/>
  <c r="B3" i="6"/>
  <c r="H12" i="2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B8" i="2"/>
  <c r="B15" i="5" l="1"/>
  <c r="B20" i="5" s="1"/>
  <c r="B15" i="3"/>
  <c r="B20" i="3" s="1"/>
  <c r="B17" i="4"/>
  <c r="A18" i="4" s="1"/>
  <c r="I10" i="4"/>
  <c r="B20" i="4"/>
  <c r="B15" i="2"/>
  <c r="I10" i="2" s="1"/>
  <c r="I10" i="5" l="1"/>
  <c r="B17" i="5"/>
  <c r="A18" i="5" s="1"/>
  <c r="I10" i="3"/>
  <c r="B17" i="3"/>
  <c r="A18" i="3" s="1"/>
  <c r="B23" i="3"/>
  <c r="A22" i="3"/>
  <c r="B23" i="5"/>
  <c r="A22" i="5"/>
  <c r="B23" i="4"/>
  <c r="A22" i="4"/>
  <c r="B20" i="2"/>
  <c r="B17" i="2"/>
  <c r="A18" i="2" l="1"/>
  <c r="K10" i="2"/>
  <c r="B33" i="3"/>
  <c r="B34" i="3" s="1"/>
  <c r="B37" i="3" s="1"/>
  <c r="B38" i="3" s="1"/>
  <c r="B28" i="3"/>
  <c r="J10" i="3"/>
  <c r="B33" i="5"/>
  <c r="B34" i="5" s="1"/>
  <c r="B37" i="5" s="1"/>
  <c r="B38" i="5" s="1"/>
  <c r="B28" i="5"/>
  <c r="J10" i="5"/>
  <c r="J10" i="4"/>
  <c r="B33" i="4"/>
  <c r="B34" i="4" s="1"/>
  <c r="B37" i="4" s="1"/>
  <c r="B38" i="4" s="1"/>
  <c r="B28" i="4"/>
  <c r="B23" i="2"/>
  <c r="L10" i="2" s="1"/>
  <c r="A22" i="2"/>
  <c r="B28" i="2" l="1"/>
  <c r="N10" i="2" s="1"/>
  <c r="B33" i="2"/>
  <c r="B34" i="2" s="1"/>
  <c r="B37" i="2" s="1"/>
  <c r="B38" i="2" s="1"/>
  <c r="B39" i="2" s="1"/>
  <c r="B29" i="3"/>
  <c r="A31" i="3" s="1"/>
  <c r="M10" i="3"/>
  <c r="K10" i="3"/>
  <c r="B39" i="3"/>
  <c r="B29" i="5"/>
  <c r="A31" i="5" s="1"/>
  <c r="M10" i="5"/>
  <c r="K10" i="5"/>
  <c r="B39" i="5"/>
  <c r="B29" i="4"/>
  <c r="A31" i="4" s="1"/>
  <c r="M10" i="4"/>
  <c r="K10" i="4"/>
  <c r="B39" i="4"/>
  <c r="B29" i="2" l="1"/>
  <c r="M10" i="2" s="1"/>
  <c r="B7" i="6" s="1"/>
  <c r="A31" i="2" l="1"/>
</calcChain>
</file>

<file path=xl/sharedStrings.xml><?xml version="1.0" encoding="utf-8"?>
<sst xmlns="http://schemas.openxmlformats.org/spreadsheetml/2006/main" count="268" uniqueCount="40">
  <si>
    <t>A</t>
  </si>
  <si>
    <t>V</t>
  </si>
  <si>
    <t>R1</t>
  </si>
  <si>
    <t>R2</t>
  </si>
  <si>
    <t>U2</t>
  </si>
  <si>
    <t>U1</t>
  </si>
  <si>
    <t>I1</t>
  </si>
  <si>
    <t>I2</t>
  </si>
  <si>
    <t>R3</t>
  </si>
  <si>
    <t>Ω</t>
  </si>
  <si>
    <t>U3</t>
  </si>
  <si>
    <t>Case 1</t>
  </si>
  <si>
    <t>Output</t>
  </si>
  <si>
    <t>LOW</t>
  </si>
  <si>
    <t>I3</t>
  </si>
  <si>
    <t>Split I2/I3</t>
  </si>
  <si>
    <t>I2/I1</t>
  </si>
  <si>
    <t>U1-U2</t>
  </si>
  <si>
    <t>Ignoring D5</t>
  </si>
  <si>
    <t>U3'</t>
  </si>
  <si>
    <t>I4</t>
  </si>
  <si>
    <t>U4</t>
  </si>
  <si>
    <t>I5</t>
  </si>
  <si>
    <t>D6</t>
  </si>
  <si>
    <t>D7</t>
  </si>
  <si>
    <t>Value of U2 based on output</t>
  </si>
  <si>
    <t>D5</t>
  </si>
  <si>
    <t>Recalculate I4 if I5&lt;0</t>
  </si>
  <si>
    <t>U1-U3</t>
  </si>
  <si>
    <t>Ignoring Optocoupler:</t>
  </si>
  <si>
    <t>Case 2</t>
  </si>
  <si>
    <t>HIGH</t>
  </si>
  <si>
    <t>I2=I1/(1+p)</t>
  </si>
  <si>
    <t>Case 3</t>
  </si>
  <si>
    <t>I2+I3=I1</t>
  </si>
  <si>
    <t>I2/I3=p</t>
  </si>
  <si>
    <t>I2=p*I3</t>
  </si>
  <si>
    <t>I2+I2/p=I1</t>
  </si>
  <si>
    <t>I2=p*I1/(1+p)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</si>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</sst>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39906</xdr:colOff>
      <xdr:row>28</xdr:row>
      <xdr:rowOff>52388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3794DB-C239-404E-8299-04CABC2A5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46206" cy="5119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8875-BF45-4730-8F08-B6903B034F2D}">
  <dimension ref="A1"/>
  <sheetViews>
    <sheetView tabSelected="1" zoomScaleNormal="100" workbookViewId="0">
      <selection activeCell="T13" sqref="T1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1E45-79D7-4BDA-8472-967A2FB27D55}">
  <dimension ref="A1:N39"/>
  <sheetViews>
    <sheetView topLeftCell="A4" zoomScaleNormal="100" workbookViewId="0">
      <selection activeCell="K16" sqref="K16"/>
    </sheetView>
  </sheetViews>
  <sheetFormatPr defaultRowHeight="14.25" x14ac:dyDescent="0.45"/>
  <sheetData>
    <row r="1" spans="1:14" x14ac:dyDescent="0.45">
      <c r="A1" s="1" t="s">
        <v>11</v>
      </c>
    </row>
    <row r="2" spans="1:14" x14ac:dyDescent="0.45">
      <c r="A2" t="s">
        <v>12</v>
      </c>
      <c r="B2" s="3" t="s">
        <v>13</v>
      </c>
    </row>
    <row r="3" spans="1:14" x14ac:dyDescent="0.45">
      <c r="A3" t="s">
        <v>6</v>
      </c>
      <c r="B3">
        <v>8.9999999999999993E-3</v>
      </c>
      <c r="C3" t="s">
        <v>0</v>
      </c>
    </row>
    <row r="5" spans="1:14" x14ac:dyDescent="0.45">
      <c r="A5" s="1" t="s">
        <v>25</v>
      </c>
    </row>
    <row r="6" spans="1:14" x14ac:dyDescent="0.45">
      <c r="A6" t="s">
        <v>23</v>
      </c>
      <c r="B6">
        <v>15</v>
      </c>
      <c r="C6" t="s">
        <v>1</v>
      </c>
    </row>
    <row r="7" spans="1:14" x14ac:dyDescent="0.45">
      <c r="A7" t="s">
        <v>24</v>
      </c>
      <c r="B7">
        <v>4.3</v>
      </c>
      <c r="C7" t="s">
        <v>1</v>
      </c>
    </row>
    <row r="8" spans="1:14" x14ac:dyDescent="0.45">
      <c r="A8" t="s">
        <v>4</v>
      </c>
      <c r="B8">
        <f>IF(B2="LOW",B6,B7)</f>
        <v>15</v>
      </c>
      <c r="C8" t="s">
        <v>1</v>
      </c>
    </row>
    <row r="9" spans="1:14" x14ac:dyDescent="0.45">
      <c r="H9" s="5" t="s">
        <v>16</v>
      </c>
      <c r="I9" s="5" t="s">
        <v>5</v>
      </c>
      <c r="J9" s="5" t="s">
        <v>4</v>
      </c>
      <c r="K9" s="5" t="s">
        <v>17</v>
      </c>
      <c r="L9" s="5" t="s">
        <v>10</v>
      </c>
      <c r="M9" s="5" t="s">
        <v>21</v>
      </c>
      <c r="N9" s="5" t="s">
        <v>20</v>
      </c>
    </row>
    <row r="10" spans="1:14" x14ac:dyDescent="0.45">
      <c r="A10" s="1" t="s">
        <v>15</v>
      </c>
      <c r="I10">
        <f>B15</f>
        <v>15.0297</v>
      </c>
      <c r="J10">
        <f>B8</f>
        <v>15</v>
      </c>
      <c r="K10">
        <f>B17</f>
        <v>2.970000000000006E-2</v>
      </c>
      <c r="L10">
        <f>B23</f>
        <v>4.7</v>
      </c>
      <c r="M10">
        <f>B29</f>
        <v>1.46875</v>
      </c>
      <c r="N10">
        <f>B28</f>
        <v>1.4687500000000001E-2</v>
      </c>
    </row>
    <row r="11" spans="1:14" x14ac:dyDescent="0.45">
      <c r="A11" t="s">
        <v>16</v>
      </c>
      <c r="B11" s="2">
        <v>0.01</v>
      </c>
      <c r="D11" t="s">
        <v>34</v>
      </c>
      <c r="H11" s="2">
        <v>0</v>
      </c>
      <c r="I11">
        <f t="dataTable" ref="I11:N31" dt2D="0" dtr="0" r1="B11"/>
        <v>15</v>
      </c>
      <c r="J11">
        <v>15</v>
      </c>
      <c r="K11">
        <v>0</v>
      </c>
      <c r="L11">
        <v>4.7</v>
      </c>
      <c r="M11">
        <v>1.46875</v>
      </c>
      <c r="N11">
        <v>1.4687500000000001E-2</v>
      </c>
    </row>
    <row r="12" spans="1:14" x14ac:dyDescent="0.45">
      <c r="A12" t="s">
        <v>7</v>
      </c>
      <c r="B12">
        <f>B11*B3</f>
        <v>8.9999999999999992E-5</v>
      </c>
      <c r="C12" t="s">
        <v>0</v>
      </c>
      <c r="D12" t="s">
        <v>35</v>
      </c>
      <c r="H12" s="2">
        <f>H11+5%</f>
        <v>0.05</v>
      </c>
      <c r="I12">
        <v>15.1485</v>
      </c>
      <c r="J12">
        <v>15</v>
      </c>
      <c r="K12">
        <v>0.1485000000000003</v>
      </c>
      <c r="L12">
        <v>4.7</v>
      </c>
      <c r="M12">
        <v>1.46875</v>
      </c>
      <c r="N12">
        <v>1.4687500000000001E-2</v>
      </c>
    </row>
    <row r="13" spans="1:14" x14ac:dyDescent="0.45">
      <c r="A13" t="s">
        <v>14</v>
      </c>
      <c r="B13">
        <f>B3-B12</f>
        <v>8.9099999999999995E-3</v>
      </c>
      <c r="C13" t="s">
        <v>0</v>
      </c>
      <c r="D13" t="s">
        <v>36</v>
      </c>
      <c r="H13" s="2">
        <f t="shared" ref="H13:H33" si="0">H12+5%</f>
        <v>0.1</v>
      </c>
      <c r="I13">
        <v>15.297000000000001</v>
      </c>
      <c r="J13">
        <v>15</v>
      </c>
      <c r="K13">
        <v>0.2970000000000006</v>
      </c>
      <c r="L13">
        <v>4.7</v>
      </c>
      <c r="M13">
        <v>1.46875</v>
      </c>
      <c r="N13">
        <v>1.4687500000000001E-2</v>
      </c>
    </row>
    <row r="14" spans="1:14" x14ac:dyDescent="0.45">
      <c r="A14" t="s">
        <v>8</v>
      </c>
      <c r="B14">
        <v>330</v>
      </c>
      <c r="C14" t="s">
        <v>9</v>
      </c>
      <c r="D14" t="s">
        <v>37</v>
      </c>
      <c r="H14" s="2">
        <f t="shared" si="0"/>
        <v>0.15000000000000002</v>
      </c>
      <c r="I14">
        <v>15.445499999999999</v>
      </c>
      <c r="J14">
        <v>15</v>
      </c>
      <c r="K14">
        <v>0.44549999999999912</v>
      </c>
      <c r="L14">
        <v>4.7</v>
      </c>
      <c r="M14">
        <v>1.46875</v>
      </c>
      <c r="N14">
        <v>1.4687500000000001E-2</v>
      </c>
    </row>
    <row r="15" spans="1:14" x14ac:dyDescent="0.45">
      <c r="A15" t="s">
        <v>5</v>
      </c>
      <c r="B15">
        <f>B8+B12*B14</f>
        <v>15.0297</v>
      </c>
      <c r="C15" t="s">
        <v>1</v>
      </c>
      <c r="D15" t="s">
        <v>38</v>
      </c>
      <c r="H15" s="2">
        <f t="shared" si="0"/>
        <v>0.2</v>
      </c>
      <c r="I15">
        <v>15.593999999999999</v>
      </c>
      <c r="J15">
        <v>15</v>
      </c>
      <c r="K15">
        <v>0.59399999999999942</v>
      </c>
      <c r="L15">
        <v>4.7</v>
      </c>
      <c r="M15">
        <v>1.46875</v>
      </c>
      <c r="N15">
        <v>1.4687500000000001E-2</v>
      </c>
    </row>
    <row r="16" spans="1:14" x14ac:dyDescent="0.45">
      <c r="H16" s="2">
        <f t="shared" si="0"/>
        <v>0.25</v>
      </c>
      <c r="I16">
        <v>15.7425</v>
      </c>
      <c r="J16">
        <v>15</v>
      </c>
      <c r="K16">
        <v>0.74249999999999972</v>
      </c>
      <c r="L16">
        <v>4.7</v>
      </c>
      <c r="M16">
        <v>1.46875</v>
      </c>
      <c r="N16">
        <v>1.4687500000000001E-2</v>
      </c>
    </row>
    <row r="17" spans="1:14" x14ac:dyDescent="0.45">
      <c r="A17" t="s">
        <v>17</v>
      </c>
      <c r="B17">
        <f>B15-B8</f>
        <v>2.970000000000006E-2</v>
      </c>
      <c r="C17" t="s">
        <v>1</v>
      </c>
      <c r="H17" s="2">
        <f t="shared" si="0"/>
        <v>0.3</v>
      </c>
      <c r="I17">
        <v>15.891</v>
      </c>
      <c r="J17">
        <v>15</v>
      </c>
      <c r="K17">
        <v>0.89100000000000001</v>
      </c>
      <c r="L17">
        <v>4.7</v>
      </c>
      <c r="M17">
        <v>1.46875</v>
      </c>
      <c r="N17">
        <v>1.4687500000000001E-2</v>
      </c>
    </row>
    <row r="18" spans="1:14" x14ac:dyDescent="0.45">
      <c r="A18" t="str">
        <f>IF(B17&gt;0.6,"Q1 will conduct","Q1 will isolate")</f>
        <v>Q1 will isolate</v>
      </c>
      <c r="H18" s="2">
        <f t="shared" si="0"/>
        <v>0.35</v>
      </c>
      <c r="I18">
        <v>16.0395</v>
      </c>
      <c r="J18">
        <v>15</v>
      </c>
      <c r="K18">
        <v>1.0395000000000003</v>
      </c>
      <c r="L18">
        <v>4.7</v>
      </c>
      <c r="M18">
        <v>1.46875</v>
      </c>
      <c r="N18">
        <v>1.4687500000000001E-2</v>
      </c>
    </row>
    <row r="19" spans="1:14" x14ac:dyDescent="0.45">
      <c r="H19" s="2">
        <f t="shared" si="0"/>
        <v>0.39999999999999997</v>
      </c>
      <c r="I19">
        <v>16.187999999999999</v>
      </c>
      <c r="J19">
        <v>15</v>
      </c>
      <c r="K19">
        <v>1.1879999999999988</v>
      </c>
      <c r="L19">
        <v>4.7</v>
      </c>
      <c r="M19">
        <v>1.46875</v>
      </c>
      <c r="N19">
        <v>1.4687500000000001E-2</v>
      </c>
    </row>
    <row r="20" spans="1:14" x14ac:dyDescent="0.45">
      <c r="A20" t="s">
        <v>19</v>
      </c>
      <c r="B20">
        <f>B15-0.6</f>
        <v>14.4297</v>
      </c>
      <c r="C20" t="s">
        <v>1</v>
      </c>
      <c r="D20" t="s">
        <v>18</v>
      </c>
      <c r="H20" s="2">
        <f t="shared" si="0"/>
        <v>0.44999999999999996</v>
      </c>
      <c r="I20">
        <v>16.336500000000001</v>
      </c>
      <c r="J20">
        <v>15</v>
      </c>
      <c r="K20">
        <v>1.3365000000000009</v>
      </c>
      <c r="L20">
        <v>4.7</v>
      </c>
      <c r="M20">
        <v>1.46875</v>
      </c>
      <c r="N20">
        <v>1.4687500000000001E-2</v>
      </c>
    </row>
    <row r="21" spans="1:14" x14ac:dyDescent="0.45">
      <c r="A21" t="s">
        <v>26</v>
      </c>
      <c r="B21">
        <v>4.7</v>
      </c>
      <c r="C21" t="s">
        <v>1</v>
      </c>
      <c r="H21" s="2">
        <f t="shared" si="0"/>
        <v>0.49999999999999994</v>
      </c>
      <c r="I21">
        <v>16.484999999999999</v>
      </c>
      <c r="J21">
        <v>15</v>
      </c>
      <c r="K21">
        <v>1.4849999999999994</v>
      </c>
      <c r="L21">
        <v>4.7</v>
      </c>
      <c r="M21">
        <v>1.46875</v>
      </c>
      <c r="N21">
        <v>1.4687500000000001E-2</v>
      </c>
    </row>
    <row r="22" spans="1:14" x14ac:dyDescent="0.45">
      <c r="A22" t="str">
        <f>IF(B20&gt;B21,"D5 will limit U3","D5 will  not limit U3")</f>
        <v>D5 will limit U3</v>
      </c>
      <c r="H22" s="2">
        <f t="shared" si="0"/>
        <v>0.54999999999999993</v>
      </c>
      <c r="I22">
        <v>16.633499999999998</v>
      </c>
      <c r="J22">
        <v>15</v>
      </c>
      <c r="K22">
        <v>1.633499999999998</v>
      </c>
      <c r="L22">
        <v>4.7</v>
      </c>
      <c r="M22">
        <v>1.46875</v>
      </c>
      <c r="N22">
        <v>1.4687500000000001E-2</v>
      </c>
    </row>
    <row r="23" spans="1:14" x14ac:dyDescent="0.45">
      <c r="A23" t="s">
        <v>10</v>
      </c>
      <c r="B23">
        <f>IF(B20&gt;B21,B21,B20)</f>
        <v>4.7</v>
      </c>
      <c r="C23" t="s">
        <v>1</v>
      </c>
      <c r="H23" s="2">
        <f t="shared" si="0"/>
        <v>0.6</v>
      </c>
      <c r="I23">
        <v>16.782</v>
      </c>
      <c r="J23">
        <v>15</v>
      </c>
      <c r="K23">
        <v>1.782</v>
      </c>
      <c r="L23">
        <v>4.7</v>
      </c>
      <c r="M23">
        <v>1.46875</v>
      </c>
      <c r="N23">
        <v>1.4687500000000001E-2</v>
      </c>
    </row>
    <row r="24" spans="1:14" x14ac:dyDescent="0.45">
      <c r="H24" s="2">
        <f t="shared" si="0"/>
        <v>0.65</v>
      </c>
      <c r="I24">
        <v>16.930499999999999</v>
      </c>
      <c r="J24">
        <v>15</v>
      </c>
      <c r="K24">
        <v>1.9304999999999986</v>
      </c>
      <c r="L24">
        <v>4.7</v>
      </c>
      <c r="M24">
        <v>1.46875</v>
      </c>
      <c r="N24">
        <v>1.4687500000000001E-2</v>
      </c>
    </row>
    <row r="25" spans="1:14" x14ac:dyDescent="0.45">
      <c r="A25" t="s">
        <v>29</v>
      </c>
      <c r="H25" s="2">
        <f t="shared" si="0"/>
        <v>0.70000000000000007</v>
      </c>
      <c r="I25">
        <v>17.079000000000001</v>
      </c>
      <c r="J25">
        <v>15</v>
      </c>
      <c r="K25">
        <v>2.0790000000000006</v>
      </c>
      <c r="L25">
        <v>4.7</v>
      </c>
      <c r="M25">
        <v>1.46875</v>
      </c>
      <c r="N25">
        <v>1.4687500000000001E-2</v>
      </c>
    </row>
    <row r="26" spans="1:14" x14ac:dyDescent="0.45">
      <c r="A26" t="s">
        <v>2</v>
      </c>
      <c r="B26">
        <v>220</v>
      </c>
      <c r="C26" t="s">
        <v>9</v>
      </c>
      <c r="H26" s="2">
        <f t="shared" si="0"/>
        <v>0.75000000000000011</v>
      </c>
      <c r="I26">
        <v>17.227499999999999</v>
      </c>
      <c r="J26">
        <v>15</v>
      </c>
      <c r="K26">
        <v>2.2274999999999991</v>
      </c>
      <c r="L26">
        <v>4.7</v>
      </c>
      <c r="M26">
        <v>1.46875</v>
      </c>
      <c r="N26">
        <v>1.4687500000000001E-2</v>
      </c>
    </row>
    <row r="27" spans="1:14" x14ac:dyDescent="0.45">
      <c r="A27" t="s">
        <v>3</v>
      </c>
      <c r="B27">
        <v>100</v>
      </c>
      <c r="C27" t="s">
        <v>9</v>
      </c>
      <c r="E27" t="s">
        <v>21</v>
      </c>
      <c r="F27">
        <v>1.3</v>
      </c>
      <c r="G27" t="s">
        <v>1</v>
      </c>
      <c r="H27" s="2">
        <f t="shared" si="0"/>
        <v>0.80000000000000016</v>
      </c>
      <c r="I27">
        <v>17.376000000000001</v>
      </c>
      <c r="J27">
        <v>15</v>
      </c>
      <c r="K27">
        <v>2.3760000000000012</v>
      </c>
      <c r="L27">
        <v>4.7</v>
      </c>
      <c r="M27">
        <v>1.46875</v>
      </c>
      <c r="N27">
        <v>1.4687500000000001E-2</v>
      </c>
    </row>
    <row r="28" spans="1:14" x14ac:dyDescent="0.45">
      <c r="A28" t="s">
        <v>20</v>
      </c>
      <c r="B28">
        <f>B23/(B26+B27)</f>
        <v>1.4687500000000001E-2</v>
      </c>
      <c r="C28" t="s">
        <v>0</v>
      </c>
      <c r="H28" s="2">
        <f t="shared" si="0"/>
        <v>0.8500000000000002</v>
      </c>
      <c r="I28">
        <v>17.5245</v>
      </c>
      <c r="J28">
        <v>15</v>
      </c>
      <c r="K28">
        <v>2.5244999999999997</v>
      </c>
      <c r="L28">
        <v>4.7</v>
      </c>
      <c r="M28">
        <v>1.46875</v>
      </c>
      <c r="N28">
        <v>1.4687500000000001E-2</v>
      </c>
    </row>
    <row r="29" spans="1:14" x14ac:dyDescent="0.45">
      <c r="A29" t="s">
        <v>21</v>
      </c>
      <c r="B29">
        <f>B28*B27</f>
        <v>1.46875</v>
      </c>
      <c r="C29" t="s">
        <v>1</v>
      </c>
      <c r="H29" s="2">
        <f t="shared" si="0"/>
        <v>0.90000000000000024</v>
      </c>
      <c r="I29">
        <v>17.673000000000002</v>
      </c>
      <c r="J29">
        <v>15</v>
      </c>
      <c r="K29">
        <v>2.6730000000000018</v>
      </c>
      <c r="L29">
        <v>4.7</v>
      </c>
      <c r="M29">
        <v>1.46875</v>
      </c>
      <c r="N29">
        <v>1.4687500000000001E-2</v>
      </c>
    </row>
    <row r="30" spans="1:14" x14ac:dyDescent="0.45">
      <c r="H30" s="2">
        <f t="shared" si="0"/>
        <v>0.95000000000000029</v>
      </c>
      <c r="I30">
        <v>17.8215</v>
      </c>
      <c r="J30">
        <v>15</v>
      </c>
      <c r="K30">
        <v>2.8215000000000003</v>
      </c>
      <c r="L30">
        <v>4.7</v>
      </c>
      <c r="M30">
        <v>1.46875</v>
      </c>
      <c r="N30">
        <v>1.4687500000000001E-2</v>
      </c>
    </row>
    <row r="31" spans="1:14" x14ac:dyDescent="0.45">
      <c r="A31" t="str">
        <f>IF(B29&gt;0.6,"Opamp will limit U4","Opamp will not limit U4")</f>
        <v>Opamp will limit U4</v>
      </c>
      <c r="H31" s="2">
        <f t="shared" si="0"/>
        <v>1.0000000000000002</v>
      </c>
      <c r="I31">
        <v>17.97</v>
      </c>
      <c r="J31">
        <v>15</v>
      </c>
      <c r="K31">
        <v>2.9699999999999989</v>
      </c>
      <c r="L31">
        <v>4.7</v>
      </c>
      <c r="M31">
        <v>1.46875</v>
      </c>
      <c r="N31">
        <v>1.4687500000000001E-2</v>
      </c>
    </row>
    <row r="32" spans="1:14" x14ac:dyDescent="0.45">
      <c r="A32" t="s">
        <v>21</v>
      </c>
      <c r="B32">
        <v>1.3</v>
      </c>
      <c r="C32" t="s">
        <v>1</v>
      </c>
      <c r="H32" s="4"/>
    </row>
    <row r="33" spans="1:14" x14ac:dyDescent="0.45">
      <c r="A33" t="s">
        <v>20</v>
      </c>
      <c r="B33">
        <f>(B23-B32)/B26</f>
        <v>1.5454545454545457E-2</v>
      </c>
      <c r="C33" t="s">
        <v>0</v>
      </c>
      <c r="H33" s="4" t="s">
        <v>39</v>
      </c>
      <c r="I33">
        <f>AVERAGE(I11:I31)</f>
        <v>16.485000000000003</v>
      </c>
      <c r="J33">
        <f>AVERAGE(J11:J31)</f>
        <v>15</v>
      </c>
      <c r="L33">
        <f>AVERAGE(L11:L31)</f>
        <v>4.7000000000000011</v>
      </c>
      <c r="M33">
        <f>AVERAGE(M11:M31)</f>
        <v>1.46875</v>
      </c>
      <c r="N33">
        <f>AVERAGE(N11:N31)</f>
        <v>1.4687500000000001E-2</v>
      </c>
    </row>
    <row r="34" spans="1:14" x14ac:dyDescent="0.45">
      <c r="A34" t="s">
        <v>22</v>
      </c>
      <c r="B34">
        <f>B13-B33</f>
        <v>-6.5445454545454574E-3</v>
      </c>
      <c r="C34" t="s">
        <v>0</v>
      </c>
    </row>
    <row r="36" spans="1:14" x14ac:dyDescent="0.45">
      <c r="A36" t="s">
        <v>27</v>
      </c>
    </row>
    <row r="37" spans="1:14" x14ac:dyDescent="0.45">
      <c r="A37" t="s">
        <v>20</v>
      </c>
      <c r="B37">
        <f>IF(B34&lt;0,B13,B33)</f>
        <v>8.9099999999999995E-3</v>
      </c>
      <c r="C37" t="s">
        <v>0</v>
      </c>
    </row>
    <row r="38" spans="1:14" x14ac:dyDescent="0.45">
      <c r="A38" t="s">
        <v>10</v>
      </c>
      <c r="B38">
        <f>B32+B37*B26</f>
        <v>3.2602000000000002</v>
      </c>
      <c r="C38" t="s">
        <v>1</v>
      </c>
    </row>
    <row r="39" spans="1:14" x14ac:dyDescent="0.45">
      <c r="A39" t="s">
        <v>28</v>
      </c>
      <c r="B39">
        <f>B15-B38</f>
        <v>11.769500000000001</v>
      </c>
      <c r="C39" t="s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CF91-AE67-4300-AC98-B8762B9297D9}">
  <dimension ref="A1:M39"/>
  <sheetViews>
    <sheetView zoomScaleNormal="100" workbookViewId="0">
      <selection activeCell="H10" sqref="H10"/>
    </sheetView>
  </sheetViews>
  <sheetFormatPr defaultRowHeight="14.25" x14ac:dyDescent="0.45"/>
  <sheetData>
    <row r="1" spans="1:13" x14ac:dyDescent="0.45">
      <c r="A1" s="1" t="s">
        <v>30</v>
      </c>
    </row>
    <row r="2" spans="1:13" x14ac:dyDescent="0.45">
      <c r="A2" t="s">
        <v>12</v>
      </c>
      <c r="B2" s="3" t="s">
        <v>31</v>
      </c>
    </row>
    <row r="3" spans="1:13" x14ac:dyDescent="0.45">
      <c r="A3" t="s">
        <v>6</v>
      </c>
      <c r="B3">
        <v>8.9999999999999993E-3</v>
      </c>
      <c r="C3" t="s">
        <v>0</v>
      </c>
    </row>
    <row r="5" spans="1:13" x14ac:dyDescent="0.45">
      <c r="A5" t="s">
        <v>25</v>
      </c>
    </row>
    <row r="6" spans="1:13" x14ac:dyDescent="0.45">
      <c r="A6" t="s">
        <v>23</v>
      </c>
      <c r="B6">
        <v>15</v>
      </c>
      <c r="C6" t="s">
        <v>1</v>
      </c>
    </row>
    <row r="7" spans="1:13" x14ac:dyDescent="0.45">
      <c r="A7" t="s">
        <v>24</v>
      </c>
      <c r="B7">
        <v>4.3</v>
      </c>
      <c r="C7" t="s">
        <v>1</v>
      </c>
    </row>
    <row r="8" spans="1:13" x14ac:dyDescent="0.45">
      <c r="A8" t="s">
        <v>4</v>
      </c>
      <c r="B8">
        <f>IF(B2="LOW",B6,B7)</f>
        <v>4.3</v>
      </c>
      <c r="C8" t="s">
        <v>1</v>
      </c>
    </row>
    <row r="9" spans="1:13" x14ac:dyDescent="0.45">
      <c r="H9" s="5" t="s">
        <v>16</v>
      </c>
      <c r="I9" s="5" t="s">
        <v>5</v>
      </c>
      <c r="J9" s="5" t="s">
        <v>4</v>
      </c>
      <c r="K9" s="5" t="s">
        <v>10</v>
      </c>
      <c r="L9" s="5" t="s">
        <v>21</v>
      </c>
      <c r="M9" s="5" t="s">
        <v>20</v>
      </c>
    </row>
    <row r="10" spans="1:13" x14ac:dyDescent="0.45">
      <c r="A10" s="1" t="s">
        <v>15</v>
      </c>
      <c r="I10">
        <f>B15</f>
        <v>4.3</v>
      </c>
      <c r="J10">
        <f>B23</f>
        <v>3.6999999999999997</v>
      </c>
      <c r="K10">
        <f>B38</f>
        <v>3.28</v>
      </c>
      <c r="L10">
        <f>B32</f>
        <v>1.3</v>
      </c>
      <c r="M10">
        <f>B28</f>
        <v>1.15625E-2</v>
      </c>
    </row>
    <row r="11" spans="1:13" x14ac:dyDescent="0.45">
      <c r="A11" t="s">
        <v>16</v>
      </c>
      <c r="B11" s="2">
        <v>0</v>
      </c>
      <c r="D11" t="s">
        <v>34</v>
      </c>
      <c r="H11" s="2">
        <v>0</v>
      </c>
      <c r="I11">
        <f t="dataTable" ref="I11:M31" dt2D="0" dtr="0" r1="B11"/>
        <v>4.3</v>
      </c>
      <c r="J11">
        <v>3.6999999999999997</v>
      </c>
      <c r="K11">
        <v>3.28</v>
      </c>
      <c r="L11">
        <v>1.3</v>
      </c>
      <c r="M11">
        <v>1.15625E-2</v>
      </c>
    </row>
    <row r="12" spans="1:13" x14ac:dyDescent="0.45">
      <c r="A12" t="s">
        <v>7</v>
      </c>
      <c r="B12">
        <f>B11*B3</f>
        <v>0</v>
      </c>
      <c r="C12" t="s">
        <v>0</v>
      </c>
      <c r="D12" t="s">
        <v>35</v>
      </c>
      <c r="H12" s="2">
        <f>H11+5%</f>
        <v>0.05</v>
      </c>
      <c r="I12">
        <v>4.4485000000000001</v>
      </c>
      <c r="J12">
        <v>3.8485</v>
      </c>
      <c r="K12">
        <v>3.181</v>
      </c>
      <c r="L12">
        <v>1.3</v>
      </c>
      <c r="M12">
        <v>1.2026562500000001E-2</v>
      </c>
    </row>
    <row r="13" spans="1:13" x14ac:dyDescent="0.45">
      <c r="A13" t="s">
        <v>14</v>
      </c>
      <c r="B13">
        <f>B3-B12</f>
        <v>8.9999999999999993E-3</v>
      </c>
      <c r="C13" t="s">
        <v>0</v>
      </c>
      <c r="D13" t="s">
        <v>36</v>
      </c>
      <c r="H13" s="2">
        <f t="shared" ref="H13:H33" si="0">H12+5%</f>
        <v>0.1</v>
      </c>
      <c r="I13">
        <v>4.5969999999999995</v>
      </c>
      <c r="J13">
        <v>3.9969999999999994</v>
      </c>
      <c r="K13">
        <v>3.0819999999999999</v>
      </c>
      <c r="L13">
        <v>1.3</v>
      </c>
      <c r="M13">
        <v>1.2490624999999998E-2</v>
      </c>
    </row>
    <row r="14" spans="1:13" x14ac:dyDescent="0.45">
      <c r="A14" t="s">
        <v>8</v>
      </c>
      <c r="B14">
        <v>330</v>
      </c>
      <c r="C14" t="s">
        <v>9</v>
      </c>
      <c r="D14" t="s">
        <v>32</v>
      </c>
      <c r="H14" s="2">
        <f t="shared" si="0"/>
        <v>0.15000000000000002</v>
      </c>
      <c r="I14">
        <v>4.7454999999999998</v>
      </c>
      <c r="J14">
        <v>4.1455000000000002</v>
      </c>
      <c r="K14">
        <v>2.9829999999999997</v>
      </c>
      <c r="L14">
        <v>1.3</v>
      </c>
      <c r="M14">
        <v>1.2954687500000001E-2</v>
      </c>
    </row>
    <row r="15" spans="1:13" x14ac:dyDescent="0.45">
      <c r="A15" t="s">
        <v>5</v>
      </c>
      <c r="B15">
        <f>B8+B12*B14</f>
        <v>4.3</v>
      </c>
      <c r="C15" t="s">
        <v>1</v>
      </c>
      <c r="H15" s="2">
        <f t="shared" si="0"/>
        <v>0.2</v>
      </c>
      <c r="I15">
        <v>4.8940000000000001</v>
      </c>
      <c r="J15">
        <v>4.2940000000000005</v>
      </c>
      <c r="K15">
        <v>2.8839999999999999</v>
      </c>
      <c r="L15">
        <v>1.3</v>
      </c>
      <c r="M15">
        <v>1.3418750000000002E-2</v>
      </c>
    </row>
    <row r="16" spans="1:13" x14ac:dyDescent="0.45">
      <c r="H16" s="2">
        <f t="shared" si="0"/>
        <v>0.25</v>
      </c>
      <c r="I16">
        <v>5.0424999999999995</v>
      </c>
      <c r="J16">
        <v>4.4424999999999999</v>
      </c>
      <c r="K16">
        <v>2.7850000000000001</v>
      </c>
      <c r="L16">
        <v>1.3</v>
      </c>
      <c r="M16">
        <v>1.3882812499999999E-2</v>
      </c>
    </row>
    <row r="17" spans="1:13" x14ac:dyDescent="0.45">
      <c r="A17" t="s">
        <v>17</v>
      </c>
      <c r="B17">
        <f>B15-B8</f>
        <v>0</v>
      </c>
      <c r="C17" t="s">
        <v>1</v>
      </c>
      <c r="H17" s="2">
        <f t="shared" si="0"/>
        <v>0.3</v>
      </c>
      <c r="I17">
        <v>5.1909999999999998</v>
      </c>
      <c r="J17">
        <v>4.5910000000000002</v>
      </c>
      <c r="K17">
        <v>2.6859999999999999</v>
      </c>
      <c r="L17">
        <v>1.3</v>
      </c>
      <c r="M17">
        <v>1.4346875E-2</v>
      </c>
    </row>
    <row r="18" spans="1:13" x14ac:dyDescent="0.45">
      <c r="A18" t="str">
        <f>IF(B17&gt;0.6,"Q1 will conduct","Q1 will isolate")</f>
        <v>Q1 will isolate</v>
      </c>
      <c r="H18" s="2">
        <f t="shared" si="0"/>
        <v>0.35</v>
      </c>
      <c r="I18">
        <v>5.3394999999999992</v>
      </c>
      <c r="J18">
        <v>4.7</v>
      </c>
      <c r="K18">
        <v>2.5869999999999997</v>
      </c>
      <c r="L18">
        <v>1.3</v>
      </c>
      <c r="M18">
        <v>1.4687500000000001E-2</v>
      </c>
    </row>
    <row r="19" spans="1:13" x14ac:dyDescent="0.45">
      <c r="H19" s="2">
        <f t="shared" si="0"/>
        <v>0.39999999999999997</v>
      </c>
      <c r="I19">
        <v>5.4879999999999995</v>
      </c>
      <c r="J19">
        <v>4.7</v>
      </c>
      <c r="K19">
        <v>2.4880000000000004</v>
      </c>
      <c r="L19">
        <v>1.3</v>
      </c>
      <c r="M19">
        <v>1.4687500000000001E-2</v>
      </c>
    </row>
    <row r="20" spans="1:13" x14ac:dyDescent="0.45">
      <c r="A20" t="s">
        <v>19</v>
      </c>
      <c r="B20">
        <f>B15-0.6</f>
        <v>3.6999999999999997</v>
      </c>
      <c r="C20" t="s">
        <v>1</v>
      </c>
      <c r="D20" t="s">
        <v>18</v>
      </c>
      <c r="H20" s="2">
        <f t="shared" si="0"/>
        <v>0.44999999999999996</v>
      </c>
      <c r="I20">
        <v>5.6364999999999998</v>
      </c>
      <c r="J20">
        <v>4.7</v>
      </c>
      <c r="K20">
        <v>2.3890000000000002</v>
      </c>
      <c r="L20">
        <v>1.3</v>
      </c>
      <c r="M20">
        <v>1.4687500000000001E-2</v>
      </c>
    </row>
    <row r="21" spans="1:13" x14ac:dyDescent="0.45">
      <c r="A21" t="s">
        <v>26</v>
      </c>
      <c r="B21">
        <v>4.7</v>
      </c>
      <c r="C21" t="s">
        <v>1</v>
      </c>
      <c r="H21" s="2">
        <f t="shared" si="0"/>
        <v>0.49999999999999994</v>
      </c>
      <c r="I21">
        <v>5.7849999999999993</v>
      </c>
      <c r="J21">
        <v>4.7</v>
      </c>
      <c r="K21">
        <v>2.29</v>
      </c>
      <c r="L21">
        <v>1.3</v>
      </c>
      <c r="M21">
        <v>1.4687500000000001E-2</v>
      </c>
    </row>
    <row r="22" spans="1:13" x14ac:dyDescent="0.45">
      <c r="A22" t="str">
        <f>IF(B20&gt;B21,"D5 will limit U3","D5 will  not limit U3")</f>
        <v>D5 will  not limit U3</v>
      </c>
      <c r="H22" s="2">
        <f t="shared" si="0"/>
        <v>0.54999999999999993</v>
      </c>
      <c r="I22">
        <v>5.9334999999999996</v>
      </c>
      <c r="J22">
        <v>4.7</v>
      </c>
      <c r="K22">
        <v>2.1910000000000003</v>
      </c>
      <c r="L22">
        <v>1.3</v>
      </c>
      <c r="M22">
        <v>1.4687500000000001E-2</v>
      </c>
    </row>
    <row r="23" spans="1:13" x14ac:dyDescent="0.45">
      <c r="A23" t="s">
        <v>10</v>
      </c>
      <c r="B23">
        <f>IF(B20&gt;B21,B21,B20)</f>
        <v>3.6999999999999997</v>
      </c>
      <c r="C23" t="s">
        <v>1</v>
      </c>
      <c r="H23" s="2">
        <f t="shared" si="0"/>
        <v>0.6</v>
      </c>
      <c r="I23">
        <v>6.0819999999999999</v>
      </c>
      <c r="J23">
        <v>4.7</v>
      </c>
      <c r="K23">
        <v>2.0920000000000001</v>
      </c>
      <c r="L23">
        <v>1.3</v>
      </c>
      <c r="M23">
        <v>1.4687500000000001E-2</v>
      </c>
    </row>
    <row r="24" spans="1:13" x14ac:dyDescent="0.45">
      <c r="H24" s="2">
        <f t="shared" si="0"/>
        <v>0.65</v>
      </c>
      <c r="I24">
        <v>6.2305000000000001</v>
      </c>
      <c r="J24">
        <v>4.7</v>
      </c>
      <c r="K24">
        <v>1.9929999999999999</v>
      </c>
      <c r="L24">
        <v>1.3</v>
      </c>
      <c r="M24">
        <v>1.4687500000000001E-2</v>
      </c>
    </row>
    <row r="25" spans="1:13" x14ac:dyDescent="0.45">
      <c r="A25" t="s">
        <v>29</v>
      </c>
      <c r="H25" s="2">
        <f t="shared" si="0"/>
        <v>0.70000000000000007</v>
      </c>
      <c r="I25">
        <v>6.3789999999999996</v>
      </c>
      <c r="J25">
        <v>4.7</v>
      </c>
      <c r="K25">
        <v>1.8939999999999999</v>
      </c>
      <c r="L25">
        <v>1.3</v>
      </c>
      <c r="M25">
        <v>1.4687500000000001E-2</v>
      </c>
    </row>
    <row r="26" spans="1:13" x14ac:dyDescent="0.45">
      <c r="A26" t="s">
        <v>2</v>
      </c>
      <c r="B26">
        <v>220</v>
      </c>
      <c r="C26" t="s">
        <v>9</v>
      </c>
      <c r="H26" s="2">
        <f t="shared" si="0"/>
        <v>0.75000000000000011</v>
      </c>
      <c r="I26">
        <v>6.5274999999999999</v>
      </c>
      <c r="J26">
        <v>4.7</v>
      </c>
      <c r="K26">
        <v>1.7949999999999997</v>
      </c>
      <c r="L26">
        <v>1.3</v>
      </c>
      <c r="M26">
        <v>1.4687500000000001E-2</v>
      </c>
    </row>
    <row r="27" spans="1:13" x14ac:dyDescent="0.45">
      <c r="A27" t="s">
        <v>3</v>
      </c>
      <c r="B27">
        <v>100</v>
      </c>
      <c r="C27" t="s">
        <v>9</v>
      </c>
      <c r="E27" t="s">
        <v>21</v>
      </c>
      <c r="F27">
        <v>1.3</v>
      </c>
      <c r="G27" t="s">
        <v>1</v>
      </c>
      <c r="H27" s="2">
        <f t="shared" si="0"/>
        <v>0.80000000000000016</v>
      </c>
      <c r="I27">
        <v>6.6760000000000002</v>
      </c>
      <c r="J27">
        <v>4.7</v>
      </c>
      <c r="K27">
        <v>1.6959999999999997</v>
      </c>
      <c r="L27">
        <v>1.3</v>
      </c>
      <c r="M27">
        <v>1.4687500000000001E-2</v>
      </c>
    </row>
    <row r="28" spans="1:13" x14ac:dyDescent="0.45">
      <c r="A28" t="s">
        <v>20</v>
      </c>
      <c r="B28">
        <f>B23/(B26+B27)</f>
        <v>1.15625E-2</v>
      </c>
      <c r="C28" t="s">
        <v>0</v>
      </c>
      <c r="H28" s="2">
        <f t="shared" si="0"/>
        <v>0.8500000000000002</v>
      </c>
      <c r="I28">
        <v>6.8245000000000005</v>
      </c>
      <c r="J28">
        <v>4.7</v>
      </c>
      <c r="K28">
        <v>1.5969999999999995</v>
      </c>
      <c r="L28">
        <v>1.3</v>
      </c>
      <c r="M28">
        <v>1.4687500000000001E-2</v>
      </c>
    </row>
    <row r="29" spans="1:13" x14ac:dyDescent="0.45">
      <c r="A29" t="s">
        <v>21</v>
      </c>
      <c r="B29">
        <f>B28*B27</f>
        <v>1.15625</v>
      </c>
      <c r="C29" t="s">
        <v>1</v>
      </c>
      <c r="H29" s="2">
        <f t="shared" si="0"/>
        <v>0.90000000000000024</v>
      </c>
      <c r="I29">
        <v>6.9730000000000008</v>
      </c>
      <c r="J29">
        <v>4.7</v>
      </c>
      <c r="K29">
        <v>1.4979999999999996</v>
      </c>
      <c r="L29">
        <v>1.3</v>
      </c>
      <c r="M29">
        <v>1.4687500000000001E-2</v>
      </c>
    </row>
    <row r="30" spans="1:13" x14ac:dyDescent="0.45">
      <c r="H30" s="2">
        <f t="shared" si="0"/>
        <v>0.95000000000000029</v>
      </c>
      <c r="I30">
        <v>7.1215000000000011</v>
      </c>
      <c r="J30">
        <v>4.7</v>
      </c>
      <c r="K30">
        <v>1.3989999999999994</v>
      </c>
      <c r="L30">
        <v>1.3</v>
      </c>
      <c r="M30">
        <v>1.4687500000000001E-2</v>
      </c>
    </row>
    <row r="31" spans="1:13" x14ac:dyDescent="0.45">
      <c r="A31" t="str">
        <f>IF(B29&gt;0.6,"Opamp will limit U4","Opamp will not limit U4")</f>
        <v>Opamp will limit U4</v>
      </c>
      <c r="H31" s="2">
        <f t="shared" si="0"/>
        <v>1.0000000000000002</v>
      </c>
      <c r="I31">
        <v>7.27</v>
      </c>
      <c r="J31">
        <v>4.7</v>
      </c>
      <c r="K31">
        <v>1.3</v>
      </c>
      <c r="L31">
        <v>1.3</v>
      </c>
      <c r="M31">
        <v>1.4687500000000001E-2</v>
      </c>
    </row>
    <row r="32" spans="1:13" x14ac:dyDescent="0.45">
      <c r="A32" t="s">
        <v>21</v>
      </c>
      <c r="B32">
        <v>1.3</v>
      </c>
      <c r="C32" t="s">
        <v>1</v>
      </c>
      <c r="H32" s="4"/>
    </row>
    <row r="33" spans="1:8" x14ac:dyDescent="0.45">
      <c r="A33" t="s">
        <v>20</v>
      </c>
      <c r="B33">
        <f>(B23-B32)/B26</f>
        <v>1.0909090909090906E-2</v>
      </c>
      <c r="C33" t="s">
        <v>0</v>
      </c>
      <c r="H33" s="4"/>
    </row>
    <row r="34" spans="1:8" x14ac:dyDescent="0.45">
      <c r="A34" t="s">
        <v>22</v>
      </c>
      <c r="B34">
        <f>B13-B33</f>
        <v>-1.9090909090909072E-3</v>
      </c>
      <c r="C34" t="s">
        <v>0</v>
      </c>
    </row>
    <row r="36" spans="1:8" x14ac:dyDescent="0.45">
      <c r="A36" t="s">
        <v>27</v>
      </c>
    </row>
    <row r="37" spans="1:8" x14ac:dyDescent="0.45">
      <c r="A37" t="s">
        <v>20</v>
      </c>
      <c r="B37">
        <f>IF(B34&lt;0,B13,B33)</f>
        <v>8.9999999999999993E-3</v>
      </c>
      <c r="C37" t="s">
        <v>0</v>
      </c>
    </row>
    <row r="38" spans="1:8" x14ac:dyDescent="0.45">
      <c r="A38" t="s">
        <v>10</v>
      </c>
      <c r="B38">
        <f>B32+B37*B26</f>
        <v>3.28</v>
      </c>
      <c r="C38" t="s">
        <v>1</v>
      </c>
    </row>
    <row r="39" spans="1:8" x14ac:dyDescent="0.45">
      <c r="A39" t="s">
        <v>28</v>
      </c>
      <c r="B39">
        <f>B15-B38</f>
        <v>1.02</v>
      </c>
      <c r="C39" t="s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DF06-1A5B-4AC6-AC4A-C614D88776A5}">
  <dimension ref="A1:M39"/>
  <sheetViews>
    <sheetView zoomScaleNormal="100" workbookViewId="0">
      <selection activeCell="G14" sqref="G14"/>
    </sheetView>
  </sheetViews>
  <sheetFormatPr defaultRowHeight="14.25" x14ac:dyDescent="0.45"/>
  <sheetData>
    <row r="1" spans="1:13" x14ac:dyDescent="0.45">
      <c r="A1" s="1" t="s">
        <v>33</v>
      </c>
    </row>
    <row r="2" spans="1:13" x14ac:dyDescent="0.45">
      <c r="A2" t="s">
        <v>12</v>
      </c>
      <c r="B2" s="3" t="s">
        <v>13</v>
      </c>
    </row>
    <row r="3" spans="1:13" x14ac:dyDescent="0.45">
      <c r="A3" t="s">
        <v>6</v>
      </c>
      <c r="B3">
        <v>2.3E-2</v>
      </c>
      <c r="C3" t="s">
        <v>0</v>
      </c>
    </row>
    <row r="5" spans="1:13" x14ac:dyDescent="0.45">
      <c r="A5" t="s">
        <v>25</v>
      </c>
    </row>
    <row r="6" spans="1:13" x14ac:dyDescent="0.45">
      <c r="A6" t="s">
        <v>23</v>
      </c>
      <c r="B6">
        <v>15</v>
      </c>
      <c r="C6" t="s">
        <v>1</v>
      </c>
    </row>
    <row r="7" spans="1:13" x14ac:dyDescent="0.45">
      <c r="A7" t="s">
        <v>24</v>
      </c>
      <c r="B7">
        <v>4.3</v>
      </c>
      <c r="C7" t="s">
        <v>1</v>
      </c>
    </row>
    <row r="8" spans="1:13" x14ac:dyDescent="0.45">
      <c r="A8" t="s">
        <v>4</v>
      </c>
      <c r="B8">
        <f>IF(B2="LOW",B6,B7)</f>
        <v>15</v>
      </c>
      <c r="C8" t="s">
        <v>1</v>
      </c>
    </row>
    <row r="9" spans="1:13" x14ac:dyDescent="0.45">
      <c r="H9" s="5" t="s">
        <v>16</v>
      </c>
      <c r="I9" s="5" t="s">
        <v>5</v>
      </c>
      <c r="J9" s="5" t="s">
        <v>4</v>
      </c>
      <c r="K9" s="5" t="s">
        <v>10</v>
      </c>
      <c r="L9" s="5" t="s">
        <v>21</v>
      </c>
      <c r="M9" s="5" t="s">
        <v>20</v>
      </c>
    </row>
    <row r="10" spans="1:13" x14ac:dyDescent="0.45">
      <c r="A10" s="1" t="s">
        <v>15</v>
      </c>
      <c r="I10">
        <f>B15</f>
        <v>15</v>
      </c>
      <c r="J10">
        <f>B23</f>
        <v>4.7</v>
      </c>
      <c r="K10">
        <f>B38</f>
        <v>4.7</v>
      </c>
      <c r="L10">
        <f>B32</f>
        <v>1.3</v>
      </c>
      <c r="M10">
        <f>B28</f>
        <v>1.4687500000000001E-2</v>
      </c>
    </row>
    <row r="11" spans="1:13" x14ac:dyDescent="0.45">
      <c r="A11" t="s">
        <v>16</v>
      </c>
      <c r="B11" s="2">
        <v>0</v>
      </c>
      <c r="D11" t="s">
        <v>34</v>
      </c>
      <c r="H11" s="2">
        <v>0</v>
      </c>
      <c r="I11">
        <f t="dataTable" ref="I11:M31" dt2D="0" dtr="0" r1="B11"/>
        <v>15</v>
      </c>
      <c r="J11">
        <v>4.7</v>
      </c>
      <c r="K11">
        <v>4.7</v>
      </c>
      <c r="L11">
        <v>1.3</v>
      </c>
      <c r="M11">
        <v>1.4687500000000001E-2</v>
      </c>
    </row>
    <row r="12" spans="1:13" x14ac:dyDescent="0.45">
      <c r="A12" t="s">
        <v>7</v>
      </c>
      <c r="B12">
        <f>B11*B3</f>
        <v>0</v>
      </c>
      <c r="C12" t="s">
        <v>0</v>
      </c>
      <c r="D12" t="s">
        <v>35</v>
      </c>
      <c r="H12" s="2">
        <f>H11+5%</f>
        <v>0.05</v>
      </c>
      <c r="I12">
        <v>15.3795</v>
      </c>
      <c r="J12">
        <v>4.7</v>
      </c>
      <c r="K12">
        <v>4.7</v>
      </c>
      <c r="L12">
        <v>1.3</v>
      </c>
      <c r="M12">
        <v>1.4687500000000001E-2</v>
      </c>
    </row>
    <row r="13" spans="1:13" x14ac:dyDescent="0.45">
      <c r="A13" t="s">
        <v>14</v>
      </c>
      <c r="B13">
        <f>B3-B12</f>
        <v>2.3E-2</v>
      </c>
      <c r="C13" t="s">
        <v>0</v>
      </c>
      <c r="D13" t="s">
        <v>36</v>
      </c>
      <c r="H13" s="2">
        <f t="shared" ref="H13:H33" si="0">H12+5%</f>
        <v>0.1</v>
      </c>
      <c r="I13">
        <v>15.759</v>
      </c>
      <c r="J13">
        <v>4.7</v>
      </c>
      <c r="K13">
        <v>4.7</v>
      </c>
      <c r="L13">
        <v>1.3</v>
      </c>
      <c r="M13">
        <v>1.4687500000000001E-2</v>
      </c>
    </row>
    <row r="14" spans="1:13" x14ac:dyDescent="0.45">
      <c r="A14" t="s">
        <v>8</v>
      </c>
      <c r="B14">
        <v>330</v>
      </c>
      <c r="C14" t="s">
        <v>9</v>
      </c>
      <c r="D14" t="s">
        <v>32</v>
      </c>
      <c r="H14" s="2">
        <f t="shared" si="0"/>
        <v>0.15000000000000002</v>
      </c>
      <c r="I14">
        <v>16.138500000000001</v>
      </c>
      <c r="J14">
        <v>4.7</v>
      </c>
      <c r="K14">
        <v>4.7</v>
      </c>
      <c r="L14">
        <v>1.3</v>
      </c>
      <c r="M14">
        <v>1.4687500000000001E-2</v>
      </c>
    </row>
    <row r="15" spans="1:13" x14ac:dyDescent="0.45">
      <c r="A15" t="s">
        <v>5</v>
      </c>
      <c r="B15">
        <f>B8+B12*B14</f>
        <v>15</v>
      </c>
      <c r="C15" t="s">
        <v>1</v>
      </c>
      <c r="H15" s="2">
        <f t="shared" si="0"/>
        <v>0.2</v>
      </c>
      <c r="I15">
        <v>16.518000000000001</v>
      </c>
      <c r="J15">
        <v>4.7</v>
      </c>
      <c r="K15">
        <v>4.7</v>
      </c>
      <c r="L15">
        <v>1.3</v>
      </c>
      <c r="M15">
        <v>1.4687500000000001E-2</v>
      </c>
    </row>
    <row r="16" spans="1:13" x14ac:dyDescent="0.45">
      <c r="H16" s="2">
        <f t="shared" si="0"/>
        <v>0.25</v>
      </c>
      <c r="I16">
        <v>16.897500000000001</v>
      </c>
      <c r="J16">
        <v>4.7</v>
      </c>
      <c r="K16">
        <v>4.7</v>
      </c>
      <c r="L16">
        <v>1.3</v>
      </c>
      <c r="M16">
        <v>1.4687500000000001E-2</v>
      </c>
    </row>
    <row r="17" spans="1:13" x14ac:dyDescent="0.45">
      <c r="A17" t="s">
        <v>17</v>
      </c>
      <c r="B17">
        <f>B15-B8</f>
        <v>0</v>
      </c>
      <c r="C17" t="s">
        <v>1</v>
      </c>
      <c r="H17" s="2">
        <f t="shared" si="0"/>
        <v>0.3</v>
      </c>
      <c r="I17">
        <v>17.277000000000001</v>
      </c>
      <c r="J17">
        <v>4.7</v>
      </c>
      <c r="K17">
        <v>4.7</v>
      </c>
      <c r="L17">
        <v>1.3</v>
      </c>
      <c r="M17">
        <v>1.4687500000000001E-2</v>
      </c>
    </row>
    <row r="18" spans="1:13" x14ac:dyDescent="0.45">
      <c r="A18" t="str">
        <f>IF(B17&gt;0.6,"Q1 will conduct","Q1 will isolate")</f>
        <v>Q1 will isolate</v>
      </c>
      <c r="H18" s="2">
        <f t="shared" si="0"/>
        <v>0.35</v>
      </c>
      <c r="I18">
        <v>17.656500000000001</v>
      </c>
      <c r="J18">
        <v>4.7</v>
      </c>
      <c r="K18">
        <v>4.5890000000000004</v>
      </c>
      <c r="L18">
        <v>1.3</v>
      </c>
      <c r="M18">
        <v>1.4687500000000001E-2</v>
      </c>
    </row>
    <row r="19" spans="1:13" x14ac:dyDescent="0.45">
      <c r="H19" s="2">
        <f t="shared" si="0"/>
        <v>0.39999999999999997</v>
      </c>
      <c r="I19">
        <v>18.036000000000001</v>
      </c>
      <c r="J19">
        <v>4.7</v>
      </c>
      <c r="K19">
        <v>4.3360000000000003</v>
      </c>
      <c r="L19">
        <v>1.3</v>
      </c>
      <c r="M19">
        <v>1.4687500000000001E-2</v>
      </c>
    </row>
    <row r="20" spans="1:13" x14ac:dyDescent="0.45">
      <c r="A20" t="s">
        <v>19</v>
      </c>
      <c r="B20">
        <f>B15-0.6</f>
        <v>14.4</v>
      </c>
      <c r="C20" t="s">
        <v>1</v>
      </c>
      <c r="D20" t="s">
        <v>18</v>
      </c>
      <c r="H20" s="2">
        <f t="shared" si="0"/>
        <v>0.44999999999999996</v>
      </c>
      <c r="I20">
        <v>18.415499999999998</v>
      </c>
      <c r="J20">
        <v>4.7</v>
      </c>
      <c r="K20">
        <v>4.0830000000000002</v>
      </c>
      <c r="L20">
        <v>1.3</v>
      </c>
      <c r="M20">
        <v>1.4687500000000001E-2</v>
      </c>
    </row>
    <row r="21" spans="1:13" x14ac:dyDescent="0.45">
      <c r="A21" t="s">
        <v>26</v>
      </c>
      <c r="B21">
        <v>4.7</v>
      </c>
      <c r="C21" t="s">
        <v>1</v>
      </c>
      <c r="H21" s="2">
        <f t="shared" si="0"/>
        <v>0.49999999999999994</v>
      </c>
      <c r="I21">
        <v>18.794999999999998</v>
      </c>
      <c r="J21">
        <v>4.7</v>
      </c>
      <c r="K21">
        <v>3.83</v>
      </c>
      <c r="L21">
        <v>1.3</v>
      </c>
      <c r="M21">
        <v>1.4687500000000001E-2</v>
      </c>
    </row>
    <row r="22" spans="1:13" x14ac:dyDescent="0.45">
      <c r="A22" t="str">
        <f>IF(B20&gt;B21,"D5 will limit U3","D5 will  not limit U3")</f>
        <v>D5 will limit U3</v>
      </c>
      <c r="H22" s="2">
        <f t="shared" si="0"/>
        <v>0.54999999999999993</v>
      </c>
      <c r="I22">
        <v>19.174499999999998</v>
      </c>
      <c r="J22">
        <v>4.7</v>
      </c>
      <c r="K22">
        <v>3.577</v>
      </c>
      <c r="L22">
        <v>1.3</v>
      </c>
      <c r="M22">
        <v>1.4687500000000001E-2</v>
      </c>
    </row>
    <row r="23" spans="1:13" x14ac:dyDescent="0.45">
      <c r="A23" t="s">
        <v>10</v>
      </c>
      <c r="B23">
        <f>IF(B20&gt;B21,B21,B20)</f>
        <v>4.7</v>
      </c>
      <c r="C23" t="s">
        <v>1</v>
      </c>
      <c r="H23" s="2">
        <f t="shared" si="0"/>
        <v>0.6</v>
      </c>
      <c r="I23">
        <v>19.554000000000002</v>
      </c>
      <c r="J23">
        <v>4.7</v>
      </c>
      <c r="K23">
        <v>3.3239999999999998</v>
      </c>
      <c r="L23">
        <v>1.3</v>
      </c>
      <c r="M23">
        <v>1.4687500000000001E-2</v>
      </c>
    </row>
    <row r="24" spans="1:13" x14ac:dyDescent="0.45">
      <c r="H24" s="2">
        <f t="shared" si="0"/>
        <v>0.65</v>
      </c>
      <c r="I24">
        <v>19.933499999999999</v>
      </c>
      <c r="J24">
        <v>4.7</v>
      </c>
      <c r="K24">
        <v>3.0709999999999997</v>
      </c>
      <c r="L24">
        <v>1.3</v>
      </c>
      <c r="M24">
        <v>1.4687500000000001E-2</v>
      </c>
    </row>
    <row r="25" spans="1:13" x14ac:dyDescent="0.45">
      <c r="A25" t="s">
        <v>29</v>
      </c>
      <c r="H25" s="2">
        <f t="shared" si="0"/>
        <v>0.70000000000000007</v>
      </c>
      <c r="I25">
        <v>20.312999999999999</v>
      </c>
      <c r="J25">
        <v>4.7</v>
      </c>
      <c r="K25">
        <v>2.8180000000000001</v>
      </c>
      <c r="L25">
        <v>1.3</v>
      </c>
      <c r="M25">
        <v>1.4687500000000001E-2</v>
      </c>
    </row>
    <row r="26" spans="1:13" x14ac:dyDescent="0.45">
      <c r="A26" t="s">
        <v>2</v>
      </c>
      <c r="B26">
        <v>220</v>
      </c>
      <c r="C26" t="s">
        <v>9</v>
      </c>
      <c r="H26" s="2">
        <f t="shared" si="0"/>
        <v>0.75000000000000011</v>
      </c>
      <c r="I26">
        <v>20.692500000000003</v>
      </c>
      <c r="J26">
        <v>4.7</v>
      </c>
      <c r="K26">
        <v>2.5649999999999995</v>
      </c>
      <c r="L26">
        <v>1.3</v>
      </c>
      <c r="M26">
        <v>1.4687500000000001E-2</v>
      </c>
    </row>
    <row r="27" spans="1:13" x14ac:dyDescent="0.45">
      <c r="A27" t="s">
        <v>3</v>
      </c>
      <c r="B27">
        <v>100</v>
      </c>
      <c r="C27" t="s">
        <v>9</v>
      </c>
      <c r="E27" t="s">
        <v>21</v>
      </c>
      <c r="F27">
        <v>1.3</v>
      </c>
      <c r="G27" t="s">
        <v>1</v>
      </c>
      <c r="H27" s="2">
        <f t="shared" si="0"/>
        <v>0.80000000000000016</v>
      </c>
      <c r="I27">
        <v>21.072000000000003</v>
      </c>
      <c r="J27">
        <v>4.7</v>
      </c>
      <c r="K27">
        <v>2.3119999999999994</v>
      </c>
      <c r="L27">
        <v>1.3</v>
      </c>
      <c r="M27">
        <v>1.4687500000000001E-2</v>
      </c>
    </row>
    <row r="28" spans="1:13" x14ac:dyDescent="0.45">
      <c r="A28" t="s">
        <v>20</v>
      </c>
      <c r="B28">
        <f>B23/(B26+B27)</f>
        <v>1.4687500000000001E-2</v>
      </c>
      <c r="C28" t="s">
        <v>0</v>
      </c>
      <c r="H28" s="2">
        <f t="shared" si="0"/>
        <v>0.8500000000000002</v>
      </c>
      <c r="I28">
        <v>21.451500000000003</v>
      </c>
      <c r="J28">
        <v>4.7</v>
      </c>
      <c r="K28">
        <v>2.0589999999999988</v>
      </c>
      <c r="L28">
        <v>1.3</v>
      </c>
      <c r="M28">
        <v>1.4687500000000001E-2</v>
      </c>
    </row>
    <row r="29" spans="1:13" x14ac:dyDescent="0.45">
      <c r="A29" t="s">
        <v>21</v>
      </c>
      <c r="B29">
        <f>B28*B27</f>
        <v>1.46875</v>
      </c>
      <c r="C29" t="s">
        <v>1</v>
      </c>
      <c r="H29" s="2">
        <f t="shared" si="0"/>
        <v>0.90000000000000024</v>
      </c>
      <c r="I29">
        <v>21.831000000000003</v>
      </c>
      <c r="J29">
        <v>4.7</v>
      </c>
      <c r="K29">
        <v>1.8059999999999985</v>
      </c>
      <c r="L29">
        <v>1.3</v>
      </c>
      <c r="M29">
        <v>1.4687500000000001E-2</v>
      </c>
    </row>
    <row r="30" spans="1:13" x14ac:dyDescent="0.45">
      <c r="H30" s="2">
        <f t="shared" si="0"/>
        <v>0.95000000000000029</v>
      </c>
      <c r="I30">
        <v>22.210500000000003</v>
      </c>
      <c r="J30">
        <v>4.7</v>
      </c>
      <c r="K30">
        <v>1.5529999999999988</v>
      </c>
      <c r="L30">
        <v>1.3</v>
      </c>
      <c r="M30">
        <v>1.4687500000000001E-2</v>
      </c>
    </row>
    <row r="31" spans="1:13" x14ac:dyDescent="0.45">
      <c r="A31" t="str">
        <f>IF(B29&gt;0.6,"Opamp will limit U4","Opamp will not limit U4")</f>
        <v>Opamp will limit U4</v>
      </c>
      <c r="H31" s="2">
        <f t="shared" si="0"/>
        <v>1.0000000000000002</v>
      </c>
      <c r="I31">
        <v>22.59</v>
      </c>
      <c r="J31">
        <v>4.7</v>
      </c>
      <c r="K31">
        <v>1.3</v>
      </c>
      <c r="L31">
        <v>1.3</v>
      </c>
      <c r="M31">
        <v>1.4687500000000001E-2</v>
      </c>
    </row>
    <row r="32" spans="1:13" x14ac:dyDescent="0.45">
      <c r="A32" t="s">
        <v>21</v>
      </c>
      <c r="B32">
        <v>1.3</v>
      </c>
      <c r="C32" t="s">
        <v>1</v>
      </c>
      <c r="H32" s="4"/>
    </row>
    <row r="33" spans="1:8" x14ac:dyDescent="0.45">
      <c r="A33" t="s">
        <v>20</v>
      </c>
      <c r="B33">
        <f>(B23-B32)/B26</f>
        <v>1.5454545454545457E-2</v>
      </c>
      <c r="C33" t="s">
        <v>0</v>
      </c>
      <c r="H33" s="4"/>
    </row>
    <row r="34" spans="1:8" x14ac:dyDescent="0.45">
      <c r="A34" t="s">
        <v>22</v>
      </c>
      <c r="B34">
        <f>B13-B33</f>
        <v>7.5454545454545427E-3</v>
      </c>
      <c r="C34" t="s">
        <v>0</v>
      </c>
    </row>
    <row r="36" spans="1:8" x14ac:dyDescent="0.45">
      <c r="A36" t="s">
        <v>27</v>
      </c>
    </row>
    <row r="37" spans="1:8" x14ac:dyDescent="0.45">
      <c r="A37" t="s">
        <v>20</v>
      </c>
      <c r="B37">
        <f>IF(B34&lt;0,B13,B33)</f>
        <v>1.5454545454545457E-2</v>
      </c>
      <c r="C37" t="s">
        <v>0</v>
      </c>
    </row>
    <row r="38" spans="1:8" x14ac:dyDescent="0.45">
      <c r="A38" t="s">
        <v>10</v>
      </c>
      <c r="B38">
        <f>B32+B37*B26</f>
        <v>4.7</v>
      </c>
      <c r="C38" t="s">
        <v>1</v>
      </c>
    </row>
    <row r="39" spans="1:8" x14ac:dyDescent="0.45">
      <c r="A39" t="s">
        <v>28</v>
      </c>
      <c r="B39">
        <f>B15-B38</f>
        <v>10.3</v>
      </c>
      <c r="C39" t="s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409C-63C0-4E24-A759-3A3167DC9815}">
  <dimension ref="A1:M39"/>
  <sheetViews>
    <sheetView zoomScaleNormal="100" workbookViewId="0">
      <selection activeCell="E8" sqref="E8"/>
    </sheetView>
  </sheetViews>
  <sheetFormatPr defaultRowHeight="14.25" x14ac:dyDescent="0.45"/>
  <sheetData>
    <row r="1" spans="1:13" x14ac:dyDescent="0.45">
      <c r="A1" s="1" t="s">
        <v>30</v>
      </c>
    </row>
    <row r="2" spans="1:13" x14ac:dyDescent="0.45">
      <c r="A2" t="s">
        <v>12</v>
      </c>
      <c r="B2" s="3" t="s">
        <v>31</v>
      </c>
    </row>
    <row r="3" spans="1:13" x14ac:dyDescent="0.45">
      <c r="A3" t="s">
        <v>6</v>
      </c>
      <c r="B3">
        <v>2.3E-2</v>
      </c>
      <c r="C3" t="s">
        <v>0</v>
      </c>
    </row>
    <row r="5" spans="1:13" x14ac:dyDescent="0.45">
      <c r="A5" t="s">
        <v>25</v>
      </c>
    </row>
    <row r="6" spans="1:13" x14ac:dyDescent="0.45">
      <c r="A6" t="s">
        <v>23</v>
      </c>
      <c r="B6">
        <v>15</v>
      </c>
      <c r="C6" t="s">
        <v>1</v>
      </c>
    </row>
    <row r="7" spans="1:13" x14ac:dyDescent="0.45">
      <c r="A7" t="s">
        <v>24</v>
      </c>
      <c r="B7">
        <v>4.3</v>
      </c>
      <c r="C7" t="s">
        <v>1</v>
      </c>
    </row>
    <row r="8" spans="1:13" x14ac:dyDescent="0.45">
      <c r="A8" t="s">
        <v>4</v>
      </c>
      <c r="B8">
        <f>IF(B2="LOW",B6,B7)</f>
        <v>4.3</v>
      </c>
      <c r="C8" t="s">
        <v>1</v>
      </c>
    </row>
    <row r="9" spans="1:13" x14ac:dyDescent="0.45">
      <c r="H9" s="5" t="s">
        <v>16</v>
      </c>
      <c r="I9" s="5" t="s">
        <v>5</v>
      </c>
      <c r="J9" s="5" t="s">
        <v>4</v>
      </c>
      <c r="K9" s="5" t="s">
        <v>10</v>
      </c>
      <c r="L9" s="5" t="s">
        <v>21</v>
      </c>
      <c r="M9" s="5" t="s">
        <v>20</v>
      </c>
    </row>
    <row r="10" spans="1:13" x14ac:dyDescent="0.45">
      <c r="A10" s="1" t="s">
        <v>15</v>
      </c>
      <c r="I10">
        <f>B15</f>
        <v>4.3</v>
      </c>
      <c r="J10">
        <f>B23</f>
        <v>3.6999999999999997</v>
      </c>
      <c r="K10">
        <f>B38</f>
        <v>3.6999999999999993</v>
      </c>
      <c r="L10">
        <f>B32</f>
        <v>1.3</v>
      </c>
      <c r="M10">
        <f>B28</f>
        <v>1.15625E-2</v>
      </c>
    </row>
    <row r="11" spans="1:13" x14ac:dyDescent="0.45">
      <c r="A11" t="s">
        <v>16</v>
      </c>
      <c r="B11" s="2">
        <v>0</v>
      </c>
      <c r="D11" t="s">
        <v>34</v>
      </c>
      <c r="H11" s="2">
        <v>0</v>
      </c>
      <c r="I11">
        <f t="dataTable" ref="I11:M31" dt2D="0" dtr="0" r1="B11"/>
        <v>4.3</v>
      </c>
      <c r="J11">
        <v>3.6999999999999997</v>
      </c>
      <c r="K11">
        <v>3.6999999999999993</v>
      </c>
      <c r="L11">
        <v>1.3</v>
      </c>
      <c r="M11">
        <v>1.15625E-2</v>
      </c>
    </row>
    <row r="12" spans="1:13" x14ac:dyDescent="0.45">
      <c r="A12" t="s">
        <v>7</v>
      </c>
      <c r="B12">
        <f>B11*B3</f>
        <v>0</v>
      </c>
      <c r="C12" t="s">
        <v>0</v>
      </c>
      <c r="D12" t="s">
        <v>35</v>
      </c>
      <c r="H12" s="2">
        <f>H11+5%</f>
        <v>0.05</v>
      </c>
      <c r="I12">
        <v>4.6795</v>
      </c>
      <c r="J12">
        <v>4.0795000000000003</v>
      </c>
      <c r="K12">
        <v>4.0795000000000003</v>
      </c>
      <c r="L12">
        <v>1.3</v>
      </c>
      <c r="M12">
        <v>1.2748437500000001E-2</v>
      </c>
    </row>
    <row r="13" spans="1:13" x14ac:dyDescent="0.45">
      <c r="A13" t="s">
        <v>14</v>
      </c>
      <c r="B13">
        <f>B3-B12</f>
        <v>2.3E-2</v>
      </c>
      <c r="C13" t="s">
        <v>0</v>
      </c>
      <c r="D13" t="s">
        <v>36</v>
      </c>
      <c r="H13" s="2">
        <f t="shared" ref="H13:H33" si="0">H12+5%</f>
        <v>0.1</v>
      </c>
      <c r="I13">
        <v>5.0590000000000002</v>
      </c>
      <c r="J13">
        <v>4.4590000000000005</v>
      </c>
      <c r="K13">
        <v>4.4590000000000005</v>
      </c>
      <c r="L13">
        <v>1.3</v>
      </c>
      <c r="M13">
        <v>1.3934375000000002E-2</v>
      </c>
    </row>
    <row r="14" spans="1:13" x14ac:dyDescent="0.45">
      <c r="A14" t="s">
        <v>8</v>
      </c>
      <c r="B14">
        <v>330</v>
      </c>
      <c r="C14" t="s">
        <v>9</v>
      </c>
      <c r="D14" t="s">
        <v>32</v>
      </c>
      <c r="H14" s="2">
        <f t="shared" si="0"/>
        <v>0.15000000000000002</v>
      </c>
      <c r="I14">
        <v>5.4384999999999994</v>
      </c>
      <c r="J14">
        <v>4.7</v>
      </c>
      <c r="K14">
        <v>4.7</v>
      </c>
      <c r="L14">
        <v>1.3</v>
      </c>
      <c r="M14">
        <v>1.4687500000000001E-2</v>
      </c>
    </row>
    <row r="15" spans="1:13" x14ac:dyDescent="0.45">
      <c r="A15" t="s">
        <v>5</v>
      </c>
      <c r="B15">
        <f>B8+B12*B14</f>
        <v>4.3</v>
      </c>
      <c r="C15" t="s">
        <v>1</v>
      </c>
      <c r="H15" s="2">
        <f t="shared" si="0"/>
        <v>0.2</v>
      </c>
      <c r="I15">
        <v>5.8179999999999996</v>
      </c>
      <c r="J15">
        <v>4.7</v>
      </c>
      <c r="K15">
        <v>4.7</v>
      </c>
      <c r="L15">
        <v>1.3</v>
      </c>
      <c r="M15">
        <v>1.4687500000000001E-2</v>
      </c>
    </row>
    <row r="16" spans="1:13" x14ac:dyDescent="0.45">
      <c r="H16" s="2">
        <f t="shared" si="0"/>
        <v>0.25</v>
      </c>
      <c r="I16">
        <v>6.1974999999999998</v>
      </c>
      <c r="J16">
        <v>4.7</v>
      </c>
      <c r="K16">
        <v>4.7</v>
      </c>
      <c r="L16">
        <v>1.3</v>
      </c>
      <c r="M16">
        <v>1.4687500000000001E-2</v>
      </c>
    </row>
    <row r="17" spans="1:13" x14ac:dyDescent="0.45">
      <c r="A17" t="s">
        <v>17</v>
      </c>
      <c r="B17">
        <f>B15-B8</f>
        <v>0</v>
      </c>
      <c r="C17" t="s">
        <v>1</v>
      </c>
      <c r="H17" s="2">
        <f t="shared" si="0"/>
        <v>0.3</v>
      </c>
      <c r="I17">
        <v>6.577</v>
      </c>
      <c r="J17">
        <v>4.7</v>
      </c>
      <c r="K17">
        <v>4.7</v>
      </c>
      <c r="L17">
        <v>1.3</v>
      </c>
      <c r="M17">
        <v>1.4687500000000001E-2</v>
      </c>
    </row>
    <row r="18" spans="1:13" x14ac:dyDescent="0.45">
      <c r="A18" t="str">
        <f>IF(B17&gt;0.6,"Q1 will conduct","Q1 will isolate")</f>
        <v>Q1 will isolate</v>
      </c>
      <c r="H18" s="2">
        <f t="shared" si="0"/>
        <v>0.35</v>
      </c>
      <c r="I18">
        <v>6.9565000000000001</v>
      </c>
      <c r="J18">
        <v>4.7</v>
      </c>
      <c r="K18">
        <v>4.5890000000000004</v>
      </c>
      <c r="L18">
        <v>1.3</v>
      </c>
      <c r="M18">
        <v>1.4687500000000001E-2</v>
      </c>
    </row>
    <row r="19" spans="1:13" x14ac:dyDescent="0.45">
      <c r="H19" s="2">
        <f t="shared" si="0"/>
        <v>0.39999999999999997</v>
      </c>
      <c r="I19">
        <v>7.3360000000000003</v>
      </c>
      <c r="J19">
        <v>4.7</v>
      </c>
      <c r="K19">
        <v>4.3360000000000003</v>
      </c>
      <c r="L19">
        <v>1.3</v>
      </c>
      <c r="M19">
        <v>1.4687500000000001E-2</v>
      </c>
    </row>
    <row r="20" spans="1:13" x14ac:dyDescent="0.45">
      <c r="A20" t="s">
        <v>19</v>
      </c>
      <c r="B20">
        <f>B15-0.6</f>
        <v>3.6999999999999997</v>
      </c>
      <c r="C20" t="s">
        <v>1</v>
      </c>
      <c r="D20" t="s">
        <v>18</v>
      </c>
      <c r="H20" s="2">
        <f t="shared" si="0"/>
        <v>0.44999999999999996</v>
      </c>
      <c r="I20">
        <v>7.7154999999999987</v>
      </c>
      <c r="J20">
        <v>4.7</v>
      </c>
      <c r="K20">
        <v>4.0830000000000002</v>
      </c>
      <c r="L20">
        <v>1.3</v>
      </c>
      <c r="M20">
        <v>1.4687500000000001E-2</v>
      </c>
    </row>
    <row r="21" spans="1:13" x14ac:dyDescent="0.45">
      <c r="A21" t="s">
        <v>26</v>
      </c>
      <c r="B21">
        <v>4.7</v>
      </c>
      <c r="C21" t="s">
        <v>1</v>
      </c>
      <c r="H21" s="2">
        <f t="shared" si="0"/>
        <v>0.49999999999999994</v>
      </c>
      <c r="I21">
        <v>8.0949999999999989</v>
      </c>
      <c r="J21">
        <v>4.7</v>
      </c>
      <c r="K21">
        <v>3.83</v>
      </c>
      <c r="L21">
        <v>1.3</v>
      </c>
      <c r="M21">
        <v>1.4687500000000001E-2</v>
      </c>
    </row>
    <row r="22" spans="1:13" x14ac:dyDescent="0.45">
      <c r="A22" t="str">
        <f>IF(B20&gt;B21,"D5 will limit U3","D5 will  not limit U3")</f>
        <v>D5 will  not limit U3</v>
      </c>
      <c r="H22" s="2">
        <f t="shared" si="0"/>
        <v>0.54999999999999993</v>
      </c>
      <c r="I22">
        <v>8.474499999999999</v>
      </c>
      <c r="J22">
        <v>4.7</v>
      </c>
      <c r="K22">
        <v>3.577</v>
      </c>
      <c r="L22">
        <v>1.3</v>
      </c>
      <c r="M22">
        <v>1.4687500000000001E-2</v>
      </c>
    </row>
    <row r="23" spans="1:13" x14ac:dyDescent="0.45">
      <c r="A23" t="s">
        <v>10</v>
      </c>
      <c r="B23">
        <f>IF(B20&gt;B21,B21,B20)</f>
        <v>3.6999999999999997</v>
      </c>
      <c r="C23" t="s">
        <v>1</v>
      </c>
      <c r="H23" s="2">
        <f t="shared" si="0"/>
        <v>0.6</v>
      </c>
      <c r="I23">
        <v>8.8539999999999992</v>
      </c>
      <c r="J23">
        <v>4.7</v>
      </c>
      <c r="K23">
        <v>3.3239999999999998</v>
      </c>
      <c r="L23">
        <v>1.3</v>
      </c>
      <c r="M23">
        <v>1.4687500000000001E-2</v>
      </c>
    </row>
    <row r="24" spans="1:13" x14ac:dyDescent="0.45">
      <c r="H24" s="2">
        <f t="shared" si="0"/>
        <v>0.65</v>
      </c>
      <c r="I24">
        <v>9.2334999999999994</v>
      </c>
      <c r="J24">
        <v>4.7</v>
      </c>
      <c r="K24">
        <v>3.0709999999999997</v>
      </c>
      <c r="L24">
        <v>1.3</v>
      </c>
      <c r="M24">
        <v>1.4687500000000001E-2</v>
      </c>
    </row>
    <row r="25" spans="1:13" x14ac:dyDescent="0.45">
      <c r="A25" t="s">
        <v>29</v>
      </c>
      <c r="H25" s="2">
        <f t="shared" si="0"/>
        <v>0.70000000000000007</v>
      </c>
      <c r="I25">
        <v>9.6129999999999995</v>
      </c>
      <c r="J25">
        <v>4.7</v>
      </c>
      <c r="K25">
        <v>2.8180000000000001</v>
      </c>
      <c r="L25">
        <v>1.3</v>
      </c>
      <c r="M25">
        <v>1.4687500000000001E-2</v>
      </c>
    </row>
    <row r="26" spans="1:13" x14ac:dyDescent="0.45">
      <c r="A26" t="s">
        <v>2</v>
      </c>
      <c r="B26">
        <v>220</v>
      </c>
      <c r="C26" t="s">
        <v>9</v>
      </c>
      <c r="H26" s="2">
        <f t="shared" si="0"/>
        <v>0.75000000000000011</v>
      </c>
      <c r="I26">
        <v>9.9924999999999997</v>
      </c>
      <c r="J26">
        <v>4.7</v>
      </c>
      <c r="K26">
        <v>2.5649999999999995</v>
      </c>
      <c r="L26">
        <v>1.3</v>
      </c>
      <c r="M26">
        <v>1.4687500000000001E-2</v>
      </c>
    </row>
    <row r="27" spans="1:13" x14ac:dyDescent="0.45">
      <c r="A27" t="s">
        <v>3</v>
      </c>
      <c r="B27">
        <v>100</v>
      </c>
      <c r="C27" t="s">
        <v>9</v>
      </c>
      <c r="E27" t="s">
        <v>21</v>
      </c>
      <c r="F27">
        <v>1.3</v>
      </c>
      <c r="G27" t="s">
        <v>1</v>
      </c>
      <c r="H27" s="2">
        <f t="shared" si="0"/>
        <v>0.80000000000000016</v>
      </c>
      <c r="I27">
        <v>10.372</v>
      </c>
      <c r="J27">
        <v>4.7</v>
      </c>
      <c r="K27">
        <v>2.3119999999999994</v>
      </c>
      <c r="L27">
        <v>1.3</v>
      </c>
      <c r="M27">
        <v>1.4687500000000001E-2</v>
      </c>
    </row>
    <row r="28" spans="1:13" x14ac:dyDescent="0.45">
      <c r="A28" t="s">
        <v>20</v>
      </c>
      <c r="B28">
        <f>B23/(B26+B27)</f>
        <v>1.15625E-2</v>
      </c>
      <c r="C28" t="s">
        <v>0</v>
      </c>
      <c r="H28" s="2">
        <f t="shared" si="0"/>
        <v>0.8500000000000002</v>
      </c>
      <c r="I28">
        <v>10.751500000000002</v>
      </c>
      <c r="J28">
        <v>4.7</v>
      </c>
      <c r="K28">
        <v>2.0589999999999988</v>
      </c>
      <c r="L28">
        <v>1.3</v>
      </c>
      <c r="M28">
        <v>1.4687500000000001E-2</v>
      </c>
    </row>
    <row r="29" spans="1:13" x14ac:dyDescent="0.45">
      <c r="A29" t="s">
        <v>21</v>
      </c>
      <c r="B29">
        <f>B28*B27</f>
        <v>1.15625</v>
      </c>
      <c r="C29" t="s">
        <v>1</v>
      </c>
      <c r="H29" s="2">
        <f t="shared" si="0"/>
        <v>0.90000000000000024</v>
      </c>
      <c r="I29">
        <v>11.131000000000002</v>
      </c>
      <c r="J29">
        <v>4.7</v>
      </c>
      <c r="K29">
        <v>1.8059999999999985</v>
      </c>
      <c r="L29">
        <v>1.3</v>
      </c>
      <c r="M29">
        <v>1.4687500000000001E-2</v>
      </c>
    </row>
    <row r="30" spans="1:13" x14ac:dyDescent="0.45">
      <c r="H30" s="2">
        <f t="shared" si="0"/>
        <v>0.95000000000000029</v>
      </c>
      <c r="I30">
        <v>11.5105</v>
      </c>
      <c r="J30">
        <v>4.7</v>
      </c>
      <c r="K30">
        <v>1.5529999999999988</v>
      </c>
      <c r="L30">
        <v>1.3</v>
      </c>
      <c r="M30">
        <v>1.4687500000000001E-2</v>
      </c>
    </row>
    <row r="31" spans="1:13" x14ac:dyDescent="0.45">
      <c r="A31" t="str">
        <f>IF(B29&gt;0.6,"Opamp will limit U4","Opamp will not limit U4")</f>
        <v>Opamp will limit U4</v>
      </c>
      <c r="H31" s="2">
        <f t="shared" si="0"/>
        <v>1.0000000000000002</v>
      </c>
      <c r="I31">
        <v>11.89</v>
      </c>
      <c r="J31">
        <v>4.7</v>
      </c>
      <c r="K31">
        <v>1.3</v>
      </c>
      <c r="L31">
        <v>1.3</v>
      </c>
      <c r="M31">
        <v>1.4687500000000001E-2</v>
      </c>
    </row>
    <row r="32" spans="1:13" x14ac:dyDescent="0.45">
      <c r="A32" t="s">
        <v>21</v>
      </c>
      <c r="B32">
        <v>1.3</v>
      </c>
      <c r="C32" t="s">
        <v>1</v>
      </c>
      <c r="H32" s="4"/>
    </row>
    <row r="33" spans="1:8" x14ac:dyDescent="0.45">
      <c r="A33" t="s">
        <v>20</v>
      </c>
      <c r="B33">
        <f>(B23-B32)/B26</f>
        <v>1.0909090909090906E-2</v>
      </c>
      <c r="C33" t="s">
        <v>0</v>
      </c>
      <c r="H33" s="4"/>
    </row>
    <row r="34" spans="1:8" x14ac:dyDescent="0.45">
      <c r="A34" t="s">
        <v>22</v>
      </c>
      <c r="B34">
        <f>B13-B33</f>
        <v>1.2090909090909093E-2</v>
      </c>
      <c r="C34" t="s">
        <v>0</v>
      </c>
    </row>
    <row r="36" spans="1:8" x14ac:dyDescent="0.45">
      <c r="A36" t="s">
        <v>27</v>
      </c>
    </row>
    <row r="37" spans="1:8" x14ac:dyDescent="0.45">
      <c r="A37" t="s">
        <v>20</v>
      </c>
      <c r="B37">
        <f>IF(B34&lt;0,B13,B33)</f>
        <v>1.0909090909090906E-2</v>
      </c>
      <c r="C37" t="s">
        <v>0</v>
      </c>
    </row>
    <row r="38" spans="1:8" x14ac:dyDescent="0.45">
      <c r="A38" t="s">
        <v>10</v>
      </c>
      <c r="B38">
        <f>B32+B37*B26</f>
        <v>3.6999999999999993</v>
      </c>
      <c r="C38" t="s">
        <v>1</v>
      </c>
    </row>
    <row r="39" spans="1:8" x14ac:dyDescent="0.45">
      <c r="A39" t="s">
        <v>28</v>
      </c>
      <c r="B39">
        <f>B15-B38</f>
        <v>0.60000000000000053</v>
      </c>
      <c r="C39" t="s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0B68-3709-4E59-B0BC-49A535D67A62}">
  <dimension ref="A3:E7"/>
  <sheetViews>
    <sheetView workbookViewId="0">
      <selection activeCell="B1" sqref="B1"/>
    </sheetView>
  </sheetViews>
  <sheetFormatPr defaultRowHeight="14.25" x14ac:dyDescent="0.45"/>
  <sheetData>
    <row r="3" spans="1:5" x14ac:dyDescent="0.45">
      <c r="A3" t="s">
        <v>12</v>
      </c>
      <c r="B3" s="3" t="str">
        <f>'Case 1'!$B$2</f>
        <v>LOW</v>
      </c>
      <c r="C3" s="3" t="str">
        <f>'Case 2'!$B$2</f>
        <v>HIGH</v>
      </c>
      <c r="D3" s="3" t="str">
        <f>'Case 3'!$B$2</f>
        <v>LOW</v>
      </c>
      <c r="E3" s="3" t="str">
        <f>'Case 4'!$B$2</f>
        <v>HIGH</v>
      </c>
    </row>
    <row r="4" spans="1:5" x14ac:dyDescent="0.45">
      <c r="A4" t="s">
        <v>6</v>
      </c>
      <c r="B4">
        <f>'Case 1'!$B$3</f>
        <v>8.9999999999999993E-3</v>
      </c>
      <c r="C4">
        <f>'Case 2'!$B$3</f>
        <v>8.9999999999999993E-3</v>
      </c>
      <c r="D4">
        <f>'Case 3'!$B$3</f>
        <v>2.3E-2</v>
      </c>
      <c r="E4">
        <f>'Case 4'!$B$3</f>
        <v>2.3E-2</v>
      </c>
    </row>
    <row r="5" spans="1:5" x14ac:dyDescent="0.45">
      <c r="A5" t="s">
        <v>5</v>
      </c>
      <c r="B5">
        <f>AVERAGE('Case 1'!$I$11:$I$31)</f>
        <v>16.485000000000003</v>
      </c>
      <c r="C5">
        <f>AVERAGE('Case 2'!$I$11:$I$31)</f>
        <v>5.7850000000000001</v>
      </c>
      <c r="D5">
        <f>AVERAGE('Case 3'!$I$11:$I$31)</f>
        <v>18.795000000000002</v>
      </c>
      <c r="E5">
        <f>AVERAGE('Case 4'!$I$11:$I$31)</f>
        <v>8.0950000000000006</v>
      </c>
    </row>
    <row r="6" spans="1:5" x14ac:dyDescent="0.45">
      <c r="A6" t="s">
        <v>10</v>
      </c>
      <c r="B6">
        <f>AVERAGE('Case 1'!$L$11:$L$31)</f>
        <v>4.7000000000000011</v>
      </c>
      <c r="C6">
        <f>AVERAGE('Case 2'!$K$11:$K$31)</f>
        <v>2.29</v>
      </c>
      <c r="D6">
        <f>AVERAGE('Case 2'!$K$11:$K$31)</f>
        <v>2.29</v>
      </c>
      <c r="E6">
        <f>AVERAGE('Case 2'!$K$11:$K$31)</f>
        <v>2.29</v>
      </c>
    </row>
    <row r="7" spans="1:5" x14ac:dyDescent="0.45">
      <c r="A7" t="s">
        <v>21</v>
      </c>
      <c r="B7">
        <f>AVERAGE('Case 1'!$M$10:$M$31)</f>
        <v>1.46875</v>
      </c>
      <c r="C7">
        <f>AVERAGE('Case 2'!$L$10:$L$31)</f>
        <v>1.3000000000000005</v>
      </c>
      <c r="D7">
        <f>AVERAGE('Case 3'!$L$10:$L$31)</f>
        <v>1.3000000000000005</v>
      </c>
      <c r="E7">
        <f>AVERAGE('Case 4'!$L$10:$L$31)</f>
        <v>1.3000000000000005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Schematic</vt:lpstr>
      <vt:lpstr>Case 1</vt:lpstr>
      <vt:lpstr>Case 2</vt:lpstr>
      <vt:lpstr>Case 3</vt:lpstr>
      <vt:lpstr>Case 4</vt:lpstr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HenkJan van der Pol</dc:creator>
  <cp:lastModifiedBy>HenkJan van der Pol</cp:lastModifiedBy>
  <dcterms:created xsi:type="dcterms:W3CDTF">2024-09-20T14:19:39Z</dcterms:created>
  <dcterms:modified xsi:type="dcterms:W3CDTF">2024-09-23T09:59:46Z</dcterms:modified>
</cp:coreProperties>
</file>