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8-two-cylinders\"/>
    </mc:Choice>
  </mc:AlternateContent>
  <xr:revisionPtr revIDLastSave="0" documentId="8_{D4481980-42ED-4E4E-B7DA-AAE9210515C1}" xr6:coauthVersionLast="47" xr6:coauthVersionMax="47" xr10:uidLastSave="{00000000-0000-0000-0000-000000000000}"/>
  <bookViews>
    <workbookView xWindow="-108" yWindow="-108" windowWidth="23256" windowHeight="12576" tabRatio="783"/>
  </bookViews>
  <sheets>
    <sheet name="Script" sheetId="1" r:id="rId1"/>
    <sheet name="Bubbles" sheetId="2" r:id="rId2"/>
    <sheet name="Bubble planning" sheetId="3" r:id="rId3"/>
    <sheet name="Bubble1" sheetId="4" r:id="rId4"/>
    <sheet name="Bubble2" sheetId="5" r:id="rId5"/>
    <sheet name="Bubble3" sheetId="6" r:id="rId6"/>
    <sheet name="Bubble4" sheetId="7" r:id="rId7"/>
    <sheet name="Bubble5" sheetId="8" r:id="rId8"/>
    <sheet name="Bubble6" sheetId="9" r:id="rId9"/>
    <sheet name="Bubble7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M3" i="3"/>
  <c r="N3" i="3"/>
  <c r="O3" i="3"/>
  <c r="P3" i="3"/>
  <c r="Q3" i="3"/>
  <c r="R3" i="3"/>
  <c r="T3" i="3"/>
  <c r="V3" i="3"/>
  <c r="W3" i="3"/>
  <c r="F4" i="3"/>
  <c r="K4" i="3"/>
  <c r="L4" i="3"/>
  <c r="N4" i="3"/>
  <c r="P4" i="3"/>
  <c r="R4" i="3"/>
  <c r="S3" i="3"/>
  <c r="T4" i="3"/>
  <c r="U3" i="3"/>
  <c r="V4" i="3"/>
  <c r="W4" i="3"/>
  <c r="L5" i="3"/>
  <c r="L6" i="3"/>
  <c r="L7" i="3"/>
  <c r="L8" i="3"/>
  <c r="N5" i="3"/>
  <c r="P5" i="3"/>
  <c r="R5" i="3"/>
  <c r="S5" i="3"/>
  <c r="T5" i="3"/>
  <c r="V5" i="3"/>
  <c r="W5" i="3"/>
  <c r="E6" i="3"/>
  <c r="N6" i="3"/>
  <c r="S6" i="3"/>
  <c r="U6" i="3"/>
  <c r="V6" i="3"/>
  <c r="W6" i="3"/>
  <c r="E7" i="3"/>
  <c r="N7" i="3"/>
  <c r="P7" i="3"/>
  <c r="S7" i="3"/>
  <c r="U7" i="3"/>
  <c r="V7" i="3"/>
  <c r="W7" i="3"/>
  <c r="E8" i="3"/>
  <c r="P8" i="3"/>
  <c r="N8" i="3"/>
  <c r="R8" i="3"/>
  <c r="S8" i="3"/>
  <c r="U8" i="3"/>
  <c r="V8" i="3"/>
  <c r="W8" i="3"/>
  <c r="E9" i="3"/>
  <c r="L9" i="3"/>
  <c r="N9" i="3"/>
  <c r="R9" i="3"/>
  <c r="V9" i="3"/>
  <c r="W9" i="3"/>
  <c r="S10" i="4"/>
  <c r="E10" i="3"/>
  <c r="D16" i="3"/>
  <c r="B1" i="4"/>
  <c r="C1" i="4"/>
  <c r="D1" i="4"/>
  <c r="I5" i="4"/>
  <c r="A3" i="4"/>
  <c r="A9" i="4"/>
  <c r="N10" i="4"/>
  <c r="O10" i="4"/>
  <c r="P10" i="4"/>
  <c r="Q10" i="4"/>
  <c r="R10" i="4"/>
  <c r="B1" i="5"/>
  <c r="C1" i="5"/>
  <c r="D1" i="5"/>
  <c r="I5" i="5"/>
  <c r="A3" i="5"/>
  <c r="A10" i="5"/>
  <c r="B1" i="6"/>
  <c r="C1" i="6"/>
  <c r="D1" i="6"/>
  <c r="I5" i="6"/>
  <c r="A3" i="6"/>
  <c r="A14" i="6"/>
  <c r="B1" i="7"/>
  <c r="C1" i="7"/>
  <c r="D1" i="7"/>
  <c r="A3" i="7"/>
  <c r="A14" i="7"/>
  <c r="I5" i="7"/>
  <c r="N10" i="7"/>
  <c r="O10" i="7"/>
  <c r="P10" i="7"/>
  <c r="Q10" i="7"/>
  <c r="R10" i="7"/>
  <c r="S10" i="7"/>
  <c r="B1" i="8"/>
  <c r="C1" i="8"/>
  <c r="D1" i="8"/>
  <c r="I5" i="8"/>
  <c r="A3" i="8"/>
  <c r="A15" i="8"/>
  <c r="B1" i="9"/>
  <c r="C1" i="9"/>
  <c r="D1" i="9"/>
  <c r="A3" i="9"/>
  <c r="I5" i="9"/>
  <c r="A11" i="9"/>
  <c r="B1" i="10"/>
  <c r="C1" i="10"/>
  <c r="D1" i="10"/>
  <c r="A3" i="10"/>
  <c r="A9" i="10"/>
  <c r="I5" i="10"/>
  <c r="N10" i="10"/>
  <c r="O10" i="10"/>
  <c r="P10" i="10"/>
  <c r="Q10" i="10"/>
  <c r="R10" i="10"/>
  <c r="S10" i="10"/>
  <c r="A60" i="2"/>
  <c r="A59" i="2"/>
  <c r="A58" i="2"/>
  <c r="A57" i="2"/>
  <c r="A56" i="2"/>
  <c r="A55" i="2"/>
  <c r="A54" i="2"/>
  <c r="A52" i="2"/>
  <c r="A50" i="2"/>
  <c r="A49" i="2"/>
  <c r="A48" i="2"/>
  <c r="A47" i="2"/>
  <c r="A46" i="2"/>
  <c r="D64" i="2"/>
  <c r="D67" i="2"/>
  <c r="A17" i="1"/>
  <c r="A16" i="1"/>
  <c r="A15" i="1"/>
  <c r="A14" i="1"/>
  <c r="A12" i="1"/>
  <c r="A10" i="1"/>
  <c r="A9" i="1"/>
  <c r="A8" i="1"/>
  <c r="A7" i="1"/>
  <c r="D21" i="1"/>
  <c r="D24" i="1"/>
  <c r="A42" i="2"/>
  <c r="A45" i="2"/>
  <c r="K6" i="3"/>
  <c r="K5" i="3"/>
  <c r="P6" i="3"/>
  <c r="J10" i="4"/>
  <c r="P9" i="3"/>
  <c r="J10" i="7"/>
  <c r="K8" i="3"/>
  <c r="J10" i="10"/>
  <c r="U5" i="3"/>
  <c r="U4" i="3"/>
  <c r="K9" i="3"/>
  <c r="O4" i="3"/>
  <c r="K7" i="3"/>
  <c r="M4" i="3"/>
  <c r="S4" i="3"/>
  <c r="Q4" i="3"/>
  <c r="Q5" i="3"/>
  <c r="M5" i="3"/>
  <c r="M10" i="3"/>
  <c r="O5" i="3"/>
  <c r="K10" i="3"/>
  <c r="M7" i="3"/>
  <c r="O7" i="3"/>
  <c r="Q7" i="3"/>
  <c r="O6" i="3"/>
  <c r="Q6" i="3"/>
  <c r="M6" i="3"/>
  <c r="M9" i="3"/>
  <c r="Q9" i="3"/>
  <c r="O9" i="3"/>
  <c r="Q8" i="3"/>
  <c r="M8" i="3"/>
  <c r="D13" i="3"/>
  <c r="D14" i="3"/>
  <c r="C22" i="3"/>
  <c r="O8" i="3"/>
  <c r="F5" i="3"/>
  <c r="A41" i="2"/>
  <c r="A44" i="2"/>
  <c r="A39" i="2"/>
  <c r="A37" i="2"/>
  <c r="A36" i="2"/>
  <c r="A35" i="2"/>
  <c r="A34" i="2"/>
  <c r="A33" i="2"/>
  <c r="A32" i="2"/>
  <c r="A31" i="2"/>
  <c r="A29" i="2"/>
  <c r="A28" i="2"/>
  <c r="A27" i="2"/>
  <c r="A26" i="2"/>
  <c r="A25" i="2"/>
  <c r="A24" i="2"/>
  <c r="A23" i="2"/>
  <c r="A21" i="2"/>
  <c r="A19" i="2"/>
  <c r="A17" i="2"/>
  <c r="A16" i="2"/>
  <c r="A14" i="2"/>
  <c r="A13" i="2"/>
  <c r="A12" i="2"/>
  <c r="A11" i="2"/>
  <c r="A10" i="2"/>
  <c r="A9" i="2"/>
  <c r="A8" i="2"/>
  <c r="A6" i="2"/>
  <c r="L10" i="4"/>
  <c r="L10" i="7"/>
  <c r="L10" i="10"/>
  <c r="A3" i="2"/>
  <c r="A2" i="2"/>
  <c r="A5" i="1"/>
  <c r="A4" i="1"/>
  <c r="A3" i="1"/>
  <c r="A2" i="1"/>
  <c r="C23" i="3"/>
  <c r="E22" i="3"/>
  <c r="T10" i="4"/>
  <c r="T10" i="10"/>
  <c r="V10" i="4"/>
  <c r="U10" i="7"/>
  <c r="M10" i="4"/>
  <c r="U10" i="4"/>
  <c r="M10" i="7"/>
  <c r="V10" i="7"/>
  <c r="M10" i="10"/>
  <c r="V10" i="10"/>
  <c r="T10" i="7"/>
  <c r="U10" i="10"/>
  <c r="F6" i="3"/>
  <c r="F7" i="3"/>
  <c r="F8" i="3"/>
  <c r="F9" i="3"/>
  <c r="F10" i="3"/>
  <c r="D22" i="3"/>
  <c r="F22" i="3"/>
  <c r="C24" i="3"/>
  <c r="D23" i="3"/>
  <c r="E23" i="3"/>
  <c r="F23" i="3"/>
  <c r="K23" i="3"/>
  <c r="L23" i="3"/>
  <c r="H23" i="3"/>
  <c r="G23" i="3"/>
  <c r="O23" i="3"/>
  <c r="K5" i="5"/>
  <c r="I23" i="3"/>
  <c r="D24" i="3"/>
  <c r="E24" i="3"/>
  <c r="F24" i="3"/>
  <c r="C25" i="3"/>
  <c r="I22" i="3"/>
  <c r="K22" i="3"/>
  <c r="G22" i="3"/>
  <c r="J22" i="3"/>
  <c r="J5" i="4"/>
  <c r="O22" i="3"/>
  <c r="L22" i="3"/>
  <c r="K5" i="4"/>
  <c r="H22" i="3"/>
  <c r="P5" i="4"/>
  <c r="Q5" i="4"/>
  <c r="N5" i="4"/>
  <c r="S5" i="4"/>
  <c r="L5" i="4"/>
  <c r="O5" i="4"/>
  <c r="R5" i="4"/>
  <c r="M5" i="4"/>
  <c r="T23" i="3"/>
  <c r="P23" i="3"/>
  <c r="S23" i="3"/>
  <c r="J7" i="5"/>
  <c r="Q23" i="3"/>
  <c r="J23" i="3"/>
  <c r="J5" i="5"/>
  <c r="K24" i="3"/>
  <c r="L24" i="3"/>
  <c r="G24" i="3"/>
  <c r="J24" i="3"/>
  <c r="J5" i="6"/>
  <c r="O24" i="3"/>
  <c r="I24" i="3"/>
  <c r="H24" i="3"/>
  <c r="K5" i="6"/>
  <c r="Q22" i="3"/>
  <c r="K6" i="4"/>
  <c r="P22" i="3"/>
  <c r="S22" i="3"/>
  <c r="J7" i="4"/>
  <c r="T22" i="3"/>
  <c r="M5" i="5"/>
  <c r="N5" i="5"/>
  <c r="R5" i="5"/>
  <c r="K6" i="5"/>
  <c r="S5" i="5"/>
  <c r="L5" i="5"/>
  <c r="O5" i="5"/>
  <c r="P5" i="5"/>
  <c r="Q5" i="5"/>
  <c r="M22" i="3"/>
  <c r="N22" i="3"/>
  <c r="J6" i="4"/>
  <c r="D25" i="3"/>
  <c r="E25" i="3"/>
  <c r="F25" i="3"/>
  <c r="C26" i="3"/>
  <c r="N23" i="3"/>
  <c r="J6" i="5"/>
  <c r="M23" i="3"/>
  <c r="U5" i="5"/>
  <c r="C3" i="5"/>
  <c r="C10" i="5"/>
  <c r="Y22" i="3"/>
  <c r="U22" i="3"/>
  <c r="X22" i="3"/>
  <c r="J8" i="4"/>
  <c r="K7" i="4"/>
  <c r="V22" i="3"/>
  <c r="V5" i="4"/>
  <c r="D3" i="4"/>
  <c r="D9" i="4"/>
  <c r="E26" i="3"/>
  <c r="F26" i="3"/>
  <c r="C27" i="3"/>
  <c r="D26" i="3"/>
  <c r="R6" i="4"/>
  <c r="S6" i="4"/>
  <c r="P6" i="4"/>
  <c r="Q6" i="4"/>
  <c r="L6" i="4"/>
  <c r="N6" i="4"/>
  <c r="O6" i="4"/>
  <c r="M6" i="4"/>
  <c r="N24" i="3"/>
  <c r="J6" i="6"/>
  <c r="M24" i="3"/>
  <c r="L25" i="3"/>
  <c r="H25" i="3"/>
  <c r="O25" i="3"/>
  <c r="K5" i="7"/>
  <c r="G25" i="3"/>
  <c r="J25" i="3"/>
  <c r="J5" i="7"/>
  <c r="K25" i="3"/>
  <c r="I25" i="3"/>
  <c r="T24" i="3"/>
  <c r="Q24" i="3"/>
  <c r="P24" i="3"/>
  <c r="S24" i="3"/>
  <c r="J7" i="6"/>
  <c r="R23" i="3"/>
  <c r="I6" i="5"/>
  <c r="A4" i="5"/>
  <c r="A9" i="5"/>
  <c r="L6" i="5"/>
  <c r="M6" i="5"/>
  <c r="N6" i="5"/>
  <c r="Q6" i="5"/>
  <c r="O6" i="5"/>
  <c r="P6" i="5"/>
  <c r="R6" i="5"/>
  <c r="K7" i="5"/>
  <c r="S6" i="5"/>
  <c r="R5" i="6"/>
  <c r="L5" i="6"/>
  <c r="M5" i="6"/>
  <c r="P5" i="6"/>
  <c r="Q5" i="6"/>
  <c r="S5" i="6"/>
  <c r="K6" i="6"/>
  <c r="N5" i="6"/>
  <c r="T5" i="6"/>
  <c r="B3" i="6"/>
  <c r="B14" i="6"/>
  <c r="O5" i="6"/>
  <c r="T5" i="4"/>
  <c r="B3" i="4"/>
  <c r="B9" i="4"/>
  <c r="V5" i="5"/>
  <c r="D3" i="5"/>
  <c r="D10" i="5"/>
  <c r="R22" i="3"/>
  <c r="I6" i="4"/>
  <c r="A4" i="4"/>
  <c r="A8" i="4"/>
  <c r="T5" i="5"/>
  <c r="B3" i="5"/>
  <c r="B10" i="5"/>
  <c r="V23" i="3"/>
  <c r="Y23" i="3"/>
  <c r="U23" i="3"/>
  <c r="X23" i="3"/>
  <c r="J8" i="5"/>
  <c r="U5" i="4"/>
  <c r="C3" i="4"/>
  <c r="C9" i="4"/>
  <c r="V6" i="5"/>
  <c r="D4" i="5"/>
  <c r="D9" i="5"/>
  <c r="I7" i="5"/>
  <c r="W23" i="3"/>
  <c r="T25" i="3"/>
  <c r="P25" i="3"/>
  <c r="S25" i="3"/>
  <c r="J7" i="7"/>
  <c r="Q25" i="3"/>
  <c r="K6" i="7"/>
  <c r="Z23" i="3"/>
  <c r="AC23" i="3"/>
  <c r="J9" i="5"/>
  <c r="AA23" i="3"/>
  <c r="AD23" i="3"/>
  <c r="U6" i="5"/>
  <c r="C4" i="5"/>
  <c r="C9" i="5"/>
  <c r="W22" i="3"/>
  <c r="I7" i="4"/>
  <c r="K14" i="4"/>
  <c r="U5" i="6"/>
  <c r="C3" i="6"/>
  <c r="C14" i="6"/>
  <c r="U6" i="4"/>
  <c r="C4" i="4"/>
  <c r="C8" i="4"/>
  <c r="L7" i="4"/>
  <c r="M7" i="4"/>
  <c r="R7" i="4"/>
  <c r="P7" i="4"/>
  <c r="Q7" i="4"/>
  <c r="N7" i="4"/>
  <c r="O7" i="4"/>
  <c r="S7" i="4"/>
  <c r="C28" i="3"/>
  <c r="D27" i="3"/>
  <c r="E27" i="3"/>
  <c r="F27" i="3"/>
  <c r="P6" i="6"/>
  <c r="L6" i="6"/>
  <c r="M6" i="6"/>
  <c r="Q6" i="6"/>
  <c r="N6" i="6"/>
  <c r="O6" i="6"/>
  <c r="K7" i="6"/>
  <c r="R6" i="6"/>
  <c r="S6" i="6"/>
  <c r="R5" i="7"/>
  <c r="S5" i="7"/>
  <c r="N5" i="7"/>
  <c r="Q5" i="7"/>
  <c r="M5" i="7"/>
  <c r="O5" i="7"/>
  <c r="P5" i="7"/>
  <c r="L5" i="7"/>
  <c r="Y24" i="3"/>
  <c r="V24" i="3"/>
  <c r="U24" i="3"/>
  <c r="X24" i="3"/>
  <c r="J8" i="6"/>
  <c r="R24" i="3"/>
  <c r="I6" i="6"/>
  <c r="A4" i="6"/>
  <c r="A13" i="6"/>
  <c r="T6" i="4"/>
  <c r="B4" i="4"/>
  <c r="B8" i="4"/>
  <c r="T6" i="5"/>
  <c r="B4" i="5"/>
  <c r="B9" i="5"/>
  <c r="V6" i="4"/>
  <c r="D4" i="4"/>
  <c r="D8" i="4"/>
  <c r="Z22" i="3"/>
  <c r="AC22" i="3"/>
  <c r="J9" i="4"/>
  <c r="K8" i="4"/>
  <c r="AA22" i="3"/>
  <c r="AD22" i="3"/>
  <c r="N7" i="5"/>
  <c r="T7" i="5"/>
  <c r="B5" i="5"/>
  <c r="B8" i="5"/>
  <c r="R7" i="5"/>
  <c r="S7" i="5"/>
  <c r="M7" i="5"/>
  <c r="P7" i="5"/>
  <c r="Q7" i="5"/>
  <c r="O7" i="5"/>
  <c r="L7" i="5"/>
  <c r="K8" i="5"/>
  <c r="V5" i="6"/>
  <c r="D3" i="6"/>
  <c r="D14" i="6"/>
  <c r="M25" i="3"/>
  <c r="N25" i="3"/>
  <c r="J6" i="7"/>
  <c r="I26" i="3"/>
  <c r="K26" i="3"/>
  <c r="H26" i="3"/>
  <c r="G26" i="3"/>
  <c r="J26" i="3"/>
  <c r="J5" i="8"/>
  <c r="L26" i="3"/>
  <c r="O26" i="3"/>
  <c r="K5" i="8"/>
  <c r="L8" i="5"/>
  <c r="R8" i="5"/>
  <c r="S8" i="5"/>
  <c r="K9" i="5"/>
  <c r="N8" i="5"/>
  <c r="M8" i="5"/>
  <c r="O8" i="5"/>
  <c r="P8" i="5"/>
  <c r="U8" i="5"/>
  <c r="Q8" i="5"/>
  <c r="P6" i="7"/>
  <c r="Q6" i="7"/>
  <c r="L6" i="7"/>
  <c r="M6" i="7"/>
  <c r="N6" i="7"/>
  <c r="O6" i="7"/>
  <c r="R6" i="7"/>
  <c r="V6" i="7"/>
  <c r="D4" i="7"/>
  <c r="D13" i="7"/>
  <c r="S6" i="7"/>
  <c r="R8" i="4"/>
  <c r="S8" i="4"/>
  <c r="P8" i="4"/>
  <c r="L8" i="4"/>
  <c r="M8" i="4"/>
  <c r="Q8" i="4"/>
  <c r="N8" i="4"/>
  <c r="T8" i="4"/>
  <c r="O8" i="4"/>
  <c r="T7" i="4"/>
  <c r="U7" i="5"/>
  <c r="C5" i="5"/>
  <c r="C8" i="5"/>
  <c r="V5" i="7"/>
  <c r="D3" i="7"/>
  <c r="D14" i="7"/>
  <c r="I8" i="4"/>
  <c r="AB22" i="3"/>
  <c r="U25" i="3"/>
  <c r="X25" i="3"/>
  <c r="J8" i="7"/>
  <c r="K7" i="7"/>
  <c r="Y25" i="3"/>
  <c r="V25" i="3"/>
  <c r="W24" i="3"/>
  <c r="I7" i="6"/>
  <c r="T5" i="7"/>
  <c r="B3" i="7"/>
  <c r="B14" i="7"/>
  <c r="AA24" i="3"/>
  <c r="AD24" i="3"/>
  <c r="Z24" i="3"/>
  <c r="AC24" i="3"/>
  <c r="J9" i="6"/>
  <c r="U7" i="4"/>
  <c r="AB23" i="3"/>
  <c r="I8" i="5"/>
  <c r="AE22" i="3"/>
  <c r="K9" i="4"/>
  <c r="AF22" i="3"/>
  <c r="T6" i="6"/>
  <c r="B4" i="6"/>
  <c r="B13" i="6"/>
  <c r="M26" i="3"/>
  <c r="N26" i="3"/>
  <c r="J6" i="8"/>
  <c r="P5" i="8"/>
  <c r="L5" i="8"/>
  <c r="R5" i="8"/>
  <c r="S5" i="8"/>
  <c r="N5" i="8"/>
  <c r="O5" i="8"/>
  <c r="Q5" i="8"/>
  <c r="M5" i="8"/>
  <c r="K6" i="8"/>
  <c r="R25" i="3"/>
  <c r="I6" i="7"/>
  <c r="A4" i="7"/>
  <c r="A13" i="7"/>
  <c r="U5" i="7"/>
  <c r="C3" i="7"/>
  <c r="C14" i="7"/>
  <c r="V6" i="6"/>
  <c r="D4" i="6"/>
  <c r="D13" i="6"/>
  <c r="V7" i="4"/>
  <c r="AF23" i="3"/>
  <c r="AE23" i="3"/>
  <c r="A5" i="5"/>
  <c r="A8" i="5"/>
  <c r="E28" i="3"/>
  <c r="F28" i="3"/>
  <c r="D28" i="3"/>
  <c r="M14" i="4"/>
  <c r="U14" i="4"/>
  <c r="N14" i="4"/>
  <c r="V14" i="4"/>
  <c r="S14" i="4"/>
  <c r="P14" i="4"/>
  <c r="Q14" i="4"/>
  <c r="I14" i="4"/>
  <c r="R14" i="4"/>
  <c r="T14" i="4"/>
  <c r="J14" i="4"/>
  <c r="L14" i="4"/>
  <c r="O14" i="4"/>
  <c r="K15" i="4"/>
  <c r="U6" i="6"/>
  <c r="C4" i="6"/>
  <c r="C13" i="6"/>
  <c r="Q26" i="3"/>
  <c r="P26" i="3"/>
  <c r="S26" i="3"/>
  <c r="J7" i="8"/>
  <c r="T26" i="3"/>
  <c r="V7" i="5"/>
  <c r="D5" i="5"/>
  <c r="D8" i="5"/>
  <c r="N7" i="6"/>
  <c r="L7" i="6"/>
  <c r="M7" i="6"/>
  <c r="Q7" i="6"/>
  <c r="O7" i="6"/>
  <c r="K8" i="6"/>
  <c r="S7" i="6"/>
  <c r="R7" i="6"/>
  <c r="V7" i="6"/>
  <c r="D5" i="6"/>
  <c r="D12" i="6"/>
  <c r="P7" i="6"/>
  <c r="G27" i="3"/>
  <c r="O27" i="3"/>
  <c r="L27" i="3"/>
  <c r="I27" i="3"/>
  <c r="H27" i="3"/>
  <c r="K5" i="9"/>
  <c r="K27" i="3"/>
  <c r="N5" i="9"/>
  <c r="O5" i="9"/>
  <c r="L5" i="9"/>
  <c r="K6" i="9"/>
  <c r="P5" i="9"/>
  <c r="Q5" i="9"/>
  <c r="R5" i="9"/>
  <c r="V5" i="9"/>
  <c r="D3" i="9"/>
  <c r="D11" i="9"/>
  <c r="M5" i="9"/>
  <c r="S5" i="9"/>
  <c r="AE24" i="3"/>
  <c r="AF24" i="3"/>
  <c r="P9" i="4"/>
  <c r="Q9" i="4"/>
  <c r="N9" i="4"/>
  <c r="S9" i="4"/>
  <c r="L9" i="4"/>
  <c r="M9" i="4"/>
  <c r="O9" i="4"/>
  <c r="R9" i="4"/>
  <c r="V9" i="4"/>
  <c r="T8" i="5"/>
  <c r="V5" i="8"/>
  <c r="D3" i="8"/>
  <c r="D15" i="8"/>
  <c r="A5" i="6"/>
  <c r="A12" i="6"/>
  <c r="U8" i="4"/>
  <c r="R9" i="5"/>
  <c r="S9" i="5"/>
  <c r="K10" i="5"/>
  <c r="N9" i="5"/>
  <c r="T9" i="5"/>
  <c r="L9" i="5"/>
  <c r="M9" i="5"/>
  <c r="Q9" i="5"/>
  <c r="O9" i="5"/>
  <c r="P9" i="5"/>
  <c r="U9" i="5"/>
  <c r="M8" i="6"/>
  <c r="N8" i="6"/>
  <c r="O8" i="6"/>
  <c r="R8" i="6"/>
  <c r="K9" i="6"/>
  <c r="Q8" i="6"/>
  <c r="L8" i="6"/>
  <c r="P8" i="6"/>
  <c r="S8" i="6"/>
  <c r="AG22" i="3"/>
  <c r="I10" i="4"/>
  <c r="I9" i="4"/>
  <c r="AB24" i="3"/>
  <c r="I8" i="6"/>
  <c r="A6" i="6"/>
  <c r="A11" i="6"/>
  <c r="N7" i="7"/>
  <c r="O7" i="7"/>
  <c r="R7" i="7"/>
  <c r="V7" i="7"/>
  <c r="D5" i="7"/>
  <c r="D12" i="7"/>
  <c r="P7" i="7"/>
  <c r="U7" i="7"/>
  <c r="C5" i="7"/>
  <c r="C12" i="7"/>
  <c r="Q7" i="7"/>
  <c r="S7" i="7"/>
  <c r="M7" i="7"/>
  <c r="L7" i="7"/>
  <c r="G28" i="3"/>
  <c r="O28" i="3"/>
  <c r="H28" i="3"/>
  <c r="K28" i="3"/>
  <c r="L28" i="3"/>
  <c r="I28" i="3"/>
  <c r="K5" i="10"/>
  <c r="J27" i="3"/>
  <c r="J5" i="9"/>
  <c r="N6" i="8"/>
  <c r="L6" i="8"/>
  <c r="M6" i="8"/>
  <c r="Q6" i="8"/>
  <c r="P6" i="8"/>
  <c r="K7" i="8"/>
  <c r="R6" i="8"/>
  <c r="S6" i="8"/>
  <c r="O6" i="8"/>
  <c r="U5" i="8"/>
  <c r="C3" i="8"/>
  <c r="C15" i="8"/>
  <c r="I9" i="5"/>
  <c r="K14" i="5"/>
  <c r="AG23" i="3"/>
  <c r="I10" i="5"/>
  <c r="V8" i="4"/>
  <c r="U6" i="7"/>
  <c r="C4" i="7"/>
  <c r="C13" i="7"/>
  <c r="V8" i="5"/>
  <c r="N27" i="3"/>
  <c r="J6" i="9"/>
  <c r="M27" i="3"/>
  <c r="R26" i="3"/>
  <c r="I6" i="8"/>
  <c r="A4" i="8"/>
  <c r="A14" i="8"/>
  <c r="U26" i="3"/>
  <c r="X26" i="3"/>
  <c r="J8" i="8"/>
  <c r="V26" i="3"/>
  <c r="Y26" i="3"/>
  <c r="T5" i="8"/>
  <c r="B3" i="8"/>
  <c r="B15" i="8"/>
  <c r="T6" i="7"/>
  <c r="B4" i="7"/>
  <c r="B13" i="7"/>
  <c r="T27" i="3"/>
  <c r="Q27" i="3"/>
  <c r="P27" i="3"/>
  <c r="S27" i="3"/>
  <c r="J7" i="9"/>
  <c r="O15" i="4"/>
  <c r="P15" i="4"/>
  <c r="M15" i="4"/>
  <c r="U15" i="4"/>
  <c r="N15" i="4"/>
  <c r="Q15" i="4"/>
  <c r="I15" i="4"/>
  <c r="I17" i="4"/>
  <c r="T15" i="4"/>
  <c r="J15" i="4"/>
  <c r="R15" i="4"/>
  <c r="V15" i="4"/>
  <c r="L15" i="4"/>
  <c r="S15" i="4"/>
  <c r="W25" i="3"/>
  <c r="I7" i="7"/>
  <c r="U7" i="6"/>
  <c r="C5" i="6"/>
  <c r="C12" i="6"/>
  <c r="T7" i="6"/>
  <c r="B5" i="6"/>
  <c r="B12" i="6"/>
  <c r="Z25" i="3"/>
  <c r="AC25" i="3"/>
  <c r="J9" i="7"/>
  <c r="AA25" i="3"/>
  <c r="K8" i="7"/>
  <c r="AD25" i="3"/>
  <c r="U17" i="4"/>
  <c r="C5" i="4"/>
  <c r="S17" i="4"/>
  <c r="Q17" i="4"/>
  <c r="T17" i="4"/>
  <c r="B5" i="4"/>
  <c r="O17" i="4"/>
  <c r="L17" i="4"/>
  <c r="V17" i="4"/>
  <c r="D5" i="4"/>
  <c r="M17" i="4"/>
  <c r="R17" i="4"/>
  <c r="P17" i="4"/>
  <c r="N17" i="4"/>
  <c r="J17" i="4"/>
  <c r="P28" i="3"/>
  <c r="S28" i="3"/>
  <c r="J7" i="10"/>
  <c r="T28" i="3"/>
  <c r="Q28" i="3"/>
  <c r="K6" i="10"/>
  <c r="AD26" i="3"/>
  <c r="AA26" i="3"/>
  <c r="Z26" i="3"/>
  <c r="AC26" i="3"/>
  <c r="J9" i="8"/>
  <c r="U5" i="9"/>
  <c r="C3" i="9"/>
  <c r="C11" i="9"/>
  <c r="T6" i="8"/>
  <c r="B4" i="8"/>
  <c r="B14" i="8"/>
  <c r="U6" i="8"/>
  <c r="C4" i="8"/>
  <c r="C14" i="8"/>
  <c r="R5" i="10"/>
  <c r="S5" i="10"/>
  <c r="P5" i="10"/>
  <c r="L5" i="10"/>
  <c r="M5" i="10"/>
  <c r="Q5" i="10"/>
  <c r="N5" i="10"/>
  <c r="O5" i="10"/>
  <c r="V6" i="8"/>
  <c r="D4" i="8"/>
  <c r="D14" i="8"/>
  <c r="L7" i="8"/>
  <c r="M7" i="8"/>
  <c r="N7" i="8"/>
  <c r="Q7" i="8"/>
  <c r="K8" i="8"/>
  <c r="O7" i="8"/>
  <c r="P7" i="8"/>
  <c r="R7" i="8"/>
  <c r="S7" i="8"/>
  <c r="U8" i="6"/>
  <c r="C6" i="6"/>
  <c r="C11" i="6"/>
  <c r="V9" i="5"/>
  <c r="P6" i="9"/>
  <c r="Q6" i="9"/>
  <c r="S6" i="9"/>
  <c r="N6" i="9"/>
  <c r="L6" i="9"/>
  <c r="K7" i="9"/>
  <c r="O6" i="9"/>
  <c r="R6" i="9"/>
  <c r="M6" i="9"/>
  <c r="A5" i="7"/>
  <c r="A12" i="7"/>
  <c r="AG24" i="3"/>
  <c r="I10" i="6"/>
  <c r="I9" i="6"/>
  <c r="U9" i="4"/>
  <c r="J28" i="3"/>
  <c r="J5" i="10"/>
  <c r="T7" i="7"/>
  <c r="B5" i="7"/>
  <c r="B12" i="7"/>
  <c r="AB25" i="3"/>
  <c r="I8" i="7"/>
  <c r="A6" i="7"/>
  <c r="A11" i="7"/>
  <c r="V27" i="3"/>
  <c r="Y27" i="3"/>
  <c r="U27" i="3"/>
  <c r="X27" i="3"/>
  <c r="J8" i="9"/>
  <c r="W26" i="3"/>
  <c r="I7" i="8"/>
  <c r="J14" i="5"/>
  <c r="R14" i="5"/>
  <c r="N14" i="5"/>
  <c r="O14" i="5"/>
  <c r="I14" i="5"/>
  <c r="S14" i="5"/>
  <c r="T14" i="5"/>
  <c r="U14" i="5"/>
  <c r="V14" i="5"/>
  <c r="M14" i="5"/>
  <c r="L14" i="5"/>
  <c r="P14" i="5"/>
  <c r="K15" i="5"/>
  <c r="Q14" i="5"/>
  <c r="O9" i="6"/>
  <c r="R9" i="6"/>
  <c r="S9" i="6"/>
  <c r="M9" i="6"/>
  <c r="L9" i="6"/>
  <c r="Q9" i="6"/>
  <c r="P9" i="6"/>
  <c r="U9" i="6"/>
  <c r="C7" i="6"/>
  <c r="C10" i="6"/>
  <c r="N9" i="6"/>
  <c r="K10" i="6"/>
  <c r="T5" i="9"/>
  <c r="B3" i="9"/>
  <c r="B11" i="9"/>
  <c r="R27" i="3"/>
  <c r="I6" i="9"/>
  <c r="A4" i="9"/>
  <c r="A10" i="9"/>
  <c r="T8" i="6"/>
  <c r="B6" i="6"/>
  <c r="B11" i="6"/>
  <c r="P10" i="5"/>
  <c r="J10" i="5"/>
  <c r="S10" i="5"/>
  <c r="N10" i="5"/>
  <c r="T10" i="5"/>
  <c r="R10" i="5"/>
  <c r="M10" i="5"/>
  <c r="O10" i="5"/>
  <c r="Q10" i="5"/>
  <c r="L10" i="5"/>
  <c r="AF25" i="3"/>
  <c r="AE25" i="3"/>
  <c r="K9" i="7"/>
  <c r="M8" i="7"/>
  <c r="N8" i="7"/>
  <c r="Q8" i="7"/>
  <c r="P8" i="7"/>
  <c r="R8" i="7"/>
  <c r="S8" i="7"/>
  <c r="O8" i="7"/>
  <c r="L8" i="7"/>
  <c r="M28" i="3"/>
  <c r="N28" i="3"/>
  <c r="J6" i="10"/>
  <c r="V8" i="6"/>
  <c r="D6" i="6"/>
  <c r="D11" i="6"/>
  <c r="T9" i="4"/>
  <c r="P10" i="6"/>
  <c r="Q10" i="6"/>
  <c r="L10" i="6"/>
  <c r="R10" i="6"/>
  <c r="S10" i="6"/>
  <c r="M10" i="6"/>
  <c r="N10" i="6"/>
  <c r="O10" i="6"/>
  <c r="J10" i="6"/>
  <c r="V7" i="8"/>
  <c r="D5" i="8"/>
  <c r="D13" i="8"/>
  <c r="T6" i="9"/>
  <c r="B4" i="9"/>
  <c r="B10" i="9"/>
  <c r="O8" i="8"/>
  <c r="P8" i="8"/>
  <c r="U8" i="8"/>
  <c r="C6" i="8"/>
  <c r="C12" i="8"/>
  <c r="S8" i="8"/>
  <c r="L8" i="8"/>
  <c r="N8" i="8"/>
  <c r="K9" i="8"/>
  <c r="M8" i="8"/>
  <c r="R8" i="8"/>
  <c r="Q8" i="8"/>
  <c r="V5" i="10"/>
  <c r="D3" i="10"/>
  <c r="D9" i="10"/>
  <c r="I17" i="5"/>
  <c r="O17" i="5"/>
  <c r="U28" i="3"/>
  <c r="X28" i="3"/>
  <c r="J8" i="10"/>
  <c r="V28" i="3"/>
  <c r="Y28" i="3"/>
  <c r="K7" i="10"/>
  <c r="U8" i="7"/>
  <c r="C6" i="7"/>
  <c r="C11" i="7"/>
  <c r="AG25" i="3"/>
  <c r="I10" i="7"/>
  <c r="I9" i="7"/>
  <c r="O9" i="7"/>
  <c r="P9" i="7"/>
  <c r="S9" i="7"/>
  <c r="N9" i="7"/>
  <c r="Q9" i="7"/>
  <c r="R9" i="7"/>
  <c r="L9" i="7"/>
  <c r="M9" i="7"/>
  <c r="T9" i="6"/>
  <c r="B7" i="6"/>
  <c r="B10" i="6"/>
  <c r="A7" i="6"/>
  <c r="A10" i="6"/>
  <c r="K14" i="6"/>
  <c r="L15" i="5"/>
  <c r="T15" i="5"/>
  <c r="T17" i="5"/>
  <c r="B6" i="5"/>
  <c r="I15" i="5"/>
  <c r="R15" i="5"/>
  <c r="J15" i="5"/>
  <c r="S15" i="5"/>
  <c r="S17" i="5"/>
  <c r="N15" i="5"/>
  <c r="U15" i="5"/>
  <c r="V15" i="5"/>
  <c r="O15" i="5"/>
  <c r="P15" i="5"/>
  <c r="P17" i="5"/>
  <c r="Q15" i="5"/>
  <c r="Q17" i="5"/>
  <c r="M15" i="5"/>
  <c r="AD27" i="3"/>
  <c r="Z27" i="3"/>
  <c r="AC27" i="3"/>
  <c r="J9" i="9"/>
  <c r="AA27" i="3"/>
  <c r="U7" i="8"/>
  <c r="C5" i="8"/>
  <c r="C13" i="8"/>
  <c r="U10" i="5"/>
  <c r="R17" i="5"/>
  <c r="U6" i="9"/>
  <c r="C4" i="9"/>
  <c r="C10" i="9"/>
  <c r="T8" i="7"/>
  <c r="B6" i="7"/>
  <c r="B11" i="7"/>
  <c r="W27" i="3"/>
  <c r="I7" i="9"/>
  <c r="V6" i="9"/>
  <c r="D4" i="9"/>
  <c r="D10" i="9"/>
  <c r="T7" i="8"/>
  <c r="B5" i="8"/>
  <c r="B13" i="8"/>
  <c r="AB26" i="3"/>
  <c r="I8" i="8"/>
  <c r="A6" i="8"/>
  <c r="A12" i="8"/>
  <c r="O7" i="9"/>
  <c r="P7" i="9"/>
  <c r="L7" i="9"/>
  <c r="M7" i="9"/>
  <c r="K8" i="9"/>
  <c r="Q7" i="9"/>
  <c r="N7" i="9"/>
  <c r="S7" i="9"/>
  <c r="R7" i="9"/>
  <c r="Q6" i="10"/>
  <c r="R6" i="10"/>
  <c r="P6" i="10"/>
  <c r="L6" i="10"/>
  <c r="N6" i="10"/>
  <c r="T6" i="10"/>
  <c r="B4" i="10"/>
  <c r="B8" i="10"/>
  <c r="O6" i="10"/>
  <c r="M6" i="10"/>
  <c r="S6" i="10"/>
  <c r="V8" i="7"/>
  <c r="D6" i="7"/>
  <c r="D11" i="7"/>
  <c r="T5" i="10"/>
  <c r="B3" i="10"/>
  <c r="B9" i="10"/>
  <c r="L17" i="5"/>
  <c r="R28" i="3"/>
  <c r="I6" i="10"/>
  <c r="A4" i="10"/>
  <c r="A8" i="10"/>
  <c r="V10" i="5"/>
  <c r="V9" i="6"/>
  <c r="D7" i="6"/>
  <c r="D10" i="6"/>
  <c r="A5" i="8"/>
  <c r="A13" i="8"/>
  <c r="U5" i="10"/>
  <c r="C3" i="10"/>
  <c r="C9" i="10"/>
  <c r="AF26" i="3"/>
  <c r="AE26" i="3"/>
  <c r="A7" i="7"/>
  <c r="A10" i="7"/>
  <c r="K14" i="7"/>
  <c r="J17" i="5"/>
  <c r="U17" i="5"/>
  <c r="C6" i="5"/>
  <c r="U7" i="9"/>
  <c r="C5" i="9"/>
  <c r="C9" i="9"/>
  <c r="J14" i="6"/>
  <c r="R14" i="6"/>
  <c r="S14" i="6"/>
  <c r="N14" i="6"/>
  <c r="V14" i="6"/>
  <c r="M14" i="6"/>
  <c r="K15" i="6"/>
  <c r="O14" i="6"/>
  <c r="P14" i="6"/>
  <c r="U14" i="6"/>
  <c r="T14" i="6"/>
  <c r="I14" i="6"/>
  <c r="Q14" i="6"/>
  <c r="L14" i="6"/>
  <c r="T9" i="7"/>
  <c r="B7" i="7"/>
  <c r="B10" i="7"/>
  <c r="S7" i="10"/>
  <c r="L7" i="10"/>
  <c r="Q7" i="10"/>
  <c r="R7" i="10"/>
  <c r="V7" i="10"/>
  <c r="M7" i="10"/>
  <c r="N7" i="10"/>
  <c r="O7" i="10"/>
  <c r="P7" i="10"/>
  <c r="V10" i="6"/>
  <c r="M17" i="5"/>
  <c r="V6" i="10"/>
  <c r="D4" i="10"/>
  <c r="D8" i="10"/>
  <c r="V17" i="5"/>
  <c r="D6" i="5"/>
  <c r="N17" i="5"/>
  <c r="V7" i="9"/>
  <c r="D5" i="9"/>
  <c r="D9" i="9"/>
  <c r="AB27" i="3"/>
  <c r="I8" i="9"/>
  <c r="AA28" i="3"/>
  <c r="Z28" i="3"/>
  <c r="AC28" i="3"/>
  <c r="J9" i="10"/>
  <c r="K8" i="10"/>
  <c r="AD28" i="3"/>
  <c r="N9" i="8"/>
  <c r="O9" i="8"/>
  <c r="S9" i="8"/>
  <c r="M9" i="8"/>
  <c r="P9" i="8"/>
  <c r="R9" i="8"/>
  <c r="V9" i="8"/>
  <c r="D7" i="8"/>
  <c r="D11" i="8"/>
  <c r="Q9" i="8"/>
  <c r="K10" i="8"/>
  <c r="L9" i="8"/>
  <c r="Q8" i="9"/>
  <c r="R8" i="9"/>
  <c r="M8" i="9"/>
  <c r="N8" i="9"/>
  <c r="O8" i="9"/>
  <c r="K9" i="9"/>
  <c r="L8" i="9"/>
  <c r="P8" i="9"/>
  <c r="S8" i="9"/>
  <c r="T10" i="6"/>
  <c r="U6" i="10"/>
  <c r="C4" i="10"/>
  <c r="C8" i="10"/>
  <c r="V9" i="7"/>
  <c r="D7" i="7"/>
  <c r="D10" i="7"/>
  <c r="V8" i="8"/>
  <c r="D6" i="8"/>
  <c r="D12" i="8"/>
  <c r="A5" i="9"/>
  <c r="A9" i="9"/>
  <c r="AE27" i="3"/>
  <c r="AF27" i="3"/>
  <c r="U9" i="7"/>
  <c r="C7" i="7"/>
  <c r="C10" i="7"/>
  <c r="T8" i="8"/>
  <c r="B6" i="8"/>
  <c r="B12" i="8"/>
  <c r="W28" i="3"/>
  <c r="I7" i="10"/>
  <c r="K14" i="10"/>
  <c r="T7" i="9"/>
  <c r="B5" i="9"/>
  <c r="B9" i="9"/>
  <c r="AG26" i="3"/>
  <c r="I10" i="8"/>
  <c r="I9" i="8"/>
  <c r="U10" i="6"/>
  <c r="P10" i="8"/>
  <c r="Q10" i="8"/>
  <c r="O10" i="8"/>
  <c r="R10" i="8"/>
  <c r="M10" i="8"/>
  <c r="N10" i="8"/>
  <c r="J10" i="8"/>
  <c r="S10" i="8"/>
  <c r="L10" i="8"/>
  <c r="O9" i="9"/>
  <c r="P9" i="9"/>
  <c r="L9" i="9"/>
  <c r="M9" i="9"/>
  <c r="R9" i="9"/>
  <c r="S9" i="9"/>
  <c r="N9" i="9"/>
  <c r="Q9" i="9"/>
  <c r="K10" i="9"/>
  <c r="T8" i="9"/>
  <c r="U7" i="10"/>
  <c r="L15" i="6"/>
  <c r="L17" i="6"/>
  <c r="T15" i="6"/>
  <c r="T17" i="6"/>
  <c r="B8" i="6"/>
  <c r="M15" i="6"/>
  <c r="M17" i="6"/>
  <c r="U15" i="6"/>
  <c r="P15" i="6"/>
  <c r="N15" i="6"/>
  <c r="O15" i="6"/>
  <c r="O17" i="6"/>
  <c r="S15" i="6"/>
  <c r="S17" i="6"/>
  <c r="I15" i="6"/>
  <c r="J15" i="6"/>
  <c r="J17" i="6"/>
  <c r="R15" i="6"/>
  <c r="R17" i="6"/>
  <c r="Q15" i="6"/>
  <c r="V15" i="6"/>
  <c r="AB28" i="3"/>
  <c r="I8" i="10"/>
  <c r="V8" i="9"/>
  <c r="AG27" i="3"/>
  <c r="I10" i="9"/>
  <c r="I9" i="9"/>
  <c r="K14" i="9"/>
  <c r="Q8" i="10"/>
  <c r="R8" i="10"/>
  <c r="V8" i="10"/>
  <c r="L8" i="10"/>
  <c r="N8" i="10"/>
  <c r="O8" i="10"/>
  <c r="P8" i="10"/>
  <c r="U8" i="10"/>
  <c r="M8" i="10"/>
  <c r="S8" i="10"/>
  <c r="T7" i="10"/>
  <c r="V17" i="6"/>
  <c r="D8" i="6"/>
  <c r="P14" i="7"/>
  <c r="I14" i="7"/>
  <c r="Q14" i="7"/>
  <c r="K15" i="7"/>
  <c r="L14" i="7"/>
  <c r="T14" i="7"/>
  <c r="N14" i="7"/>
  <c r="O14" i="7"/>
  <c r="R14" i="7"/>
  <c r="J14" i="7"/>
  <c r="V14" i="7"/>
  <c r="U14" i="7"/>
  <c r="M14" i="7"/>
  <c r="S14" i="7"/>
  <c r="AE28" i="3"/>
  <c r="AF28" i="3"/>
  <c r="K9" i="10"/>
  <c r="L14" i="10"/>
  <c r="T14" i="10"/>
  <c r="M14" i="10"/>
  <c r="U14" i="10"/>
  <c r="P14" i="10"/>
  <c r="J14" i="10"/>
  <c r="Q14" i="10"/>
  <c r="R14" i="10"/>
  <c r="I14" i="10"/>
  <c r="S14" i="10"/>
  <c r="V14" i="10"/>
  <c r="N14" i="10"/>
  <c r="O14" i="10"/>
  <c r="K15" i="10"/>
  <c r="U9" i="8"/>
  <c r="C7" i="8"/>
  <c r="C11" i="8"/>
  <c r="A7" i="8"/>
  <c r="A11" i="8"/>
  <c r="K14" i="8"/>
  <c r="U8" i="9"/>
  <c r="T9" i="8"/>
  <c r="B7" i="8"/>
  <c r="B11" i="8"/>
  <c r="I17" i="6"/>
  <c r="P17" i="6"/>
  <c r="N17" i="6"/>
  <c r="N17" i="7"/>
  <c r="Q17" i="6"/>
  <c r="T8" i="10"/>
  <c r="V9" i="9"/>
  <c r="T10" i="8"/>
  <c r="O9" i="10"/>
  <c r="P9" i="10"/>
  <c r="M9" i="10"/>
  <c r="N9" i="10"/>
  <c r="R9" i="10"/>
  <c r="S9" i="10"/>
  <c r="Q9" i="10"/>
  <c r="L9" i="10"/>
  <c r="J15" i="7"/>
  <c r="J17" i="7"/>
  <c r="R15" i="7"/>
  <c r="S15" i="7"/>
  <c r="S17" i="7"/>
  <c r="N15" i="7"/>
  <c r="V15" i="7"/>
  <c r="M15" i="7"/>
  <c r="M17" i="7"/>
  <c r="O15" i="7"/>
  <c r="O17" i="7"/>
  <c r="P15" i="7"/>
  <c r="U15" i="7"/>
  <c r="U17" i="7"/>
  <c r="C8" i="7"/>
  <c r="Q15" i="7"/>
  <c r="T15" i="7"/>
  <c r="T17" i="7"/>
  <c r="B8" i="7"/>
  <c r="I15" i="7"/>
  <c r="L15" i="7"/>
  <c r="U17" i="6"/>
  <c r="C8" i="6"/>
  <c r="U9" i="9"/>
  <c r="V10" i="8"/>
  <c r="R17" i="7"/>
  <c r="AG28" i="3"/>
  <c r="I10" i="10"/>
  <c r="I9" i="10"/>
  <c r="J14" i="8"/>
  <c r="R14" i="8"/>
  <c r="S14" i="8"/>
  <c r="Q14" i="8"/>
  <c r="K15" i="8"/>
  <c r="T14" i="8"/>
  <c r="M14" i="8"/>
  <c r="N14" i="8"/>
  <c r="P14" i="8"/>
  <c r="U14" i="8"/>
  <c r="V14" i="8"/>
  <c r="O14" i="8"/>
  <c r="I14" i="8"/>
  <c r="L14" i="8"/>
  <c r="Q17" i="7"/>
  <c r="M10" i="9"/>
  <c r="N10" i="9"/>
  <c r="T10" i="9"/>
  <c r="P10" i="9"/>
  <c r="U10" i="9"/>
  <c r="Q10" i="9"/>
  <c r="L10" i="9"/>
  <c r="S10" i="9"/>
  <c r="O10" i="9"/>
  <c r="R10" i="9"/>
  <c r="V10" i="9"/>
  <c r="J10" i="9"/>
  <c r="P17" i="7"/>
  <c r="N15" i="10"/>
  <c r="V15" i="10"/>
  <c r="O15" i="10"/>
  <c r="O17" i="10"/>
  <c r="L15" i="10"/>
  <c r="S15" i="10"/>
  <c r="M15" i="10"/>
  <c r="P15" i="10"/>
  <c r="P17" i="10"/>
  <c r="Q15" i="10"/>
  <c r="R15" i="10"/>
  <c r="R17" i="10"/>
  <c r="I15" i="10"/>
  <c r="I17" i="10"/>
  <c r="T15" i="10"/>
  <c r="T17" i="10"/>
  <c r="B6" i="10"/>
  <c r="U15" i="10"/>
  <c r="U17" i="10"/>
  <c r="C6" i="10"/>
  <c r="J15" i="10"/>
  <c r="J17" i="10"/>
  <c r="L17" i="7"/>
  <c r="I17" i="7"/>
  <c r="V17" i="7"/>
  <c r="D8" i="7"/>
  <c r="S14" i="9"/>
  <c r="L14" i="9"/>
  <c r="R14" i="9"/>
  <c r="I14" i="9"/>
  <c r="T14" i="9"/>
  <c r="J14" i="9"/>
  <c r="O14" i="9"/>
  <c r="M14" i="9"/>
  <c r="P14" i="9"/>
  <c r="Q14" i="9"/>
  <c r="N14" i="9"/>
  <c r="K15" i="9"/>
  <c r="U14" i="9"/>
  <c r="V14" i="9"/>
  <c r="T9" i="9"/>
  <c r="U10" i="8"/>
  <c r="S17" i="10"/>
  <c r="M17" i="10"/>
  <c r="L17" i="10"/>
  <c r="V17" i="10"/>
  <c r="D6" i="10"/>
  <c r="N17" i="10"/>
  <c r="Q17" i="10"/>
  <c r="U9" i="10"/>
  <c r="M15" i="9"/>
  <c r="U15" i="9"/>
  <c r="U17" i="9"/>
  <c r="C7" i="9"/>
  <c r="N15" i="9"/>
  <c r="N17" i="9"/>
  <c r="O15" i="9"/>
  <c r="O17" i="9"/>
  <c r="I15" i="9"/>
  <c r="T15" i="9"/>
  <c r="L15" i="9"/>
  <c r="L17" i="9"/>
  <c r="J15" i="9"/>
  <c r="V15" i="9"/>
  <c r="P15" i="9"/>
  <c r="P17" i="9"/>
  <c r="Q15" i="9"/>
  <c r="Q17" i="9"/>
  <c r="R15" i="9"/>
  <c r="R17" i="9"/>
  <c r="S15" i="9"/>
  <c r="M17" i="9"/>
  <c r="I17" i="9"/>
  <c r="V17" i="9"/>
  <c r="D7" i="9"/>
  <c r="I17" i="8"/>
  <c r="O17" i="8"/>
  <c r="P15" i="8"/>
  <c r="I15" i="8"/>
  <c r="Q15" i="8"/>
  <c r="Q17" i="8"/>
  <c r="U15" i="8"/>
  <c r="L15" i="8"/>
  <c r="V15" i="8"/>
  <c r="V17" i="8"/>
  <c r="D9" i="8"/>
  <c r="N15" i="8"/>
  <c r="N17" i="8"/>
  <c r="J15" i="8"/>
  <c r="J17" i="8"/>
  <c r="O15" i="8"/>
  <c r="R15" i="8"/>
  <c r="R17" i="8"/>
  <c r="M15" i="8"/>
  <c r="M17" i="8"/>
  <c r="S15" i="8"/>
  <c r="T15" i="8"/>
  <c r="V9" i="10"/>
  <c r="S17" i="9"/>
  <c r="J17" i="9"/>
  <c r="T17" i="9"/>
  <c r="B7" i="9"/>
  <c r="T9" i="10"/>
  <c r="U17" i="8"/>
  <c r="C9" i="8"/>
  <c r="T17" i="8"/>
  <c r="B9" i="8"/>
  <c r="L17" i="8"/>
  <c r="S17" i="8"/>
  <c r="P17" i="8"/>
</calcChain>
</file>

<file path=xl/sharedStrings.xml><?xml version="1.0" encoding="utf-8"?>
<sst xmlns="http://schemas.openxmlformats.org/spreadsheetml/2006/main" count="421" uniqueCount="110">
  <si>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</si>
  <si>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</si>
  <si>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</si>
  <si>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</si>
  <si>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</si>
  <si>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</si>
  <si>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</si>
  <si>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</si>
  <si>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</si>
  <si>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</si>
  <si>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Assembly</t>
  </si>
  <si>
    <t>Bubbles</t>
  </si>
  <si>
    <t>Piston1</t>
  </si>
  <si>
    <t>Piston.png</t>
  </si>
  <si>
    <t>Piston2</t>
  </si>
  <si>
    <t>Ypos</t>
  </si>
  <si>
    <t>SendToBack</t>
  </si>
  <si>
    <t>BringToFront</t>
  </si>
  <si>
    <t>Xpos</t>
  </si>
  <si>
    <t>Fluid</t>
  </si>
  <si>
    <t>Fluid.png</t>
  </si>
  <si>
    <t>Bubble01</t>
  </si>
  <si>
    <t>Bubble1.png</t>
  </si>
  <si>
    <t>Bubble02</t>
  </si>
  <si>
    <t>Bubble2.png</t>
  </si>
  <si>
    <t>Bubble03</t>
  </si>
  <si>
    <t>Bubble3.png</t>
  </si>
  <si>
    <t>Bubble04</t>
  </si>
  <si>
    <t>Bubble05</t>
  </si>
  <si>
    <t>Bubble06</t>
  </si>
  <si>
    <t>Bubble07</t>
  </si>
  <si>
    <t>PistonMask1</t>
  </si>
  <si>
    <t>PistonMask.png</t>
  </si>
  <si>
    <t>PistonMask2</t>
  </si>
  <si>
    <t>Mask</t>
  </si>
  <si>
    <t>Mask.png</t>
  </si>
  <si>
    <t>Xpole</t>
  </si>
  <si>
    <t>Ypole</t>
  </si>
  <si>
    <t>Table</t>
  </si>
  <si>
    <t>Bubble1</t>
  </si>
  <si>
    <t>Bubble2</t>
  </si>
  <si>
    <t>Bubble3</t>
  </si>
  <si>
    <t>Bubble4</t>
  </si>
  <si>
    <t>Bubble5</t>
  </si>
  <si>
    <t>Bubble6</t>
  </si>
  <si>
    <t>Bubble7</t>
  </si>
  <si>
    <t>Nodes</t>
  </si>
  <si>
    <t>Sections</t>
  </si>
  <si>
    <t>Node</t>
  </si>
  <si>
    <t>X</t>
  </si>
  <si>
    <t>Y</t>
  </si>
  <si>
    <t>Fi</t>
  </si>
  <si>
    <t>s0</t>
  </si>
  <si>
    <t>V0</t>
  </si>
  <si>
    <t>Section</t>
  </si>
  <si>
    <t>From node</t>
  </si>
  <si>
    <t>To
node</t>
  </si>
  <si>
    <t>Section length</t>
  </si>
  <si>
    <t>Cross section</t>
  </si>
  <si>
    <t>Section volume</t>
  </si>
  <si>
    <t>Travel speed</t>
  </si>
  <si>
    <t>dt</t>
  </si>
  <si>
    <t>Position start</t>
  </si>
  <si>
    <t>X0</t>
  </si>
  <si>
    <t>dX</t>
  </si>
  <si>
    <t>Y0</t>
  </si>
  <si>
    <t>dY</t>
  </si>
  <si>
    <t>Fi0</t>
  </si>
  <si>
    <t>dFi</t>
  </si>
  <si>
    <t>Total</t>
  </si>
  <si>
    <t>Number of bubbles</t>
  </si>
  <si>
    <t>Total volume in system</t>
  </si>
  <si>
    <t>Volume between bubbles</t>
  </si>
  <si>
    <t>Stroke of pistons</t>
  </si>
  <si>
    <t>Volume displacement</t>
  </si>
  <si>
    <t>Section in which the bubble starts</t>
  </si>
  <si>
    <t>Second section for bubble</t>
  </si>
  <si>
    <t>Third section for bubble</t>
  </si>
  <si>
    <t>Fourth section for bubble</t>
  </si>
  <si>
    <t>Fifth section for bubble</t>
  </si>
  <si>
    <t>Sixth section for bubble</t>
  </si>
  <si>
    <t>Bubble</t>
  </si>
  <si>
    <t>Start time</t>
  </si>
  <si>
    <t>Start at volume</t>
  </si>
  <si>
    <t>Starts in section</t>
  </si>
  <si>
    <t>End at volume</t>
  </si>
  <si>
    <t>Ends in section</t>
  </si>
  <si>
    <t>Position start of section</t>
  </si>
  <si>
    <t>Volume start of section</t>
  </si>
  <si>
    <t>Area in section</t>
  </si>
  <si>
    <t>Start position</t>
  </si>
  <si>
    <t>Position end of section</t>
  </si>
  <si>
    <t>Speed in section</t>
  </si>
  <si>
    <t>End
time</t>
  </si>
  <si>
    <t>Rotation</t>
  </si>
  <si>
    <t>S0</t>
  </si>
  <si>
    <t>dS</t>
  </si>
  <si>
    <t>Xstart</t>
  </si>
  <si>
    <t>Ystart</t>
  </si>
  <si>
    <t>FiStart</t>
  </si>
  <si>
    <t>Section 1</t>
  </si>
  <si>
    <t>Section 2</t>
  </si>
  <si>
    <t>Section 3</t>
  </si>
  <si>
    <t>Section 4</t>
  </si>
  <si>
    <t>Section 5</t>
  </si>
  <si>
    <t>Section 6</t>
  </si>
  <si>
    <t>End of cycle</t>
  </si>
  <si>
    <t>sec</t>
  </si>
  <si>
    <t>AnimatedGIF</t>
  </si>
  <si>
    <t>TwoCylinders.gif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</si>
</sst>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"/>
    <numFmt numFmtId="173" formatCode="0.0"/>
  </numFmts>
  <fonts count="5" x14ac:knownFonts="1"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73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73" fontId="0" fillId="0" borderId="0" xfId="0" applyNumberFormat="1"/>
    <xf numFmtId="173" fontId="0" fillId="0" borderId="0" xfId="0" applyNumberFormat="1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0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2" borderId="0" xfId="0" applyNumberFormat="1" applyFill="1"/>
    <xf numFmtId="173" fontId="0" fillId="2" borderId="0" xfId="0" applyNumberFormat="1" applyFill="1"/>
    <xf numFmtId="0" fontId="0" fillId="2" borderId="0" xfId="0" applyFont="1" applyFill="1" applyAlignment="1">
      <alignment horizontal="center"/>
    </xf>
    <xf numFmtId="173" fontId="0" fillId="2" borderId="0" xfId="0" applyNumberFormat="1" applyFont="1" applyFill="1" applyAlignment="1">
      <alignment horizontal="center"/>
    </xf>
    <xf numFmtId="173" fontId="0" fillId="2" borderId="0" xfId="0" applyNumberFormat="1" applyFont="1" applyFill="1"/>
    <xf numFmtId="2" fontId="0" fillId="3" borderId="0" xfId="0" applyNumberFormat="1" applyFont="1" applyFill="1"/>
    <xf numFmtId="173" fontId="0" fillId="3" borderId="0" xfId="0" applyNumberFormat="1" applyFill="1"/>
    <xf numFmtId="173" fontId="0" fillId="3" borderId="0" xfId="0" applyNumberFormat="1" applyFont="1" applyFill="1"/>
    <xf numFmtId="173" fontId="4" fillId="3" borderId="0" xfId="0" applyNumberFormat="1" applyFont="1" applyFill="1"/>
    <xf numFmtId="0" fontId="2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38100</xdr:rowOff>
    </xdr:from>
    <xdr:to>
      <xdr:col>9</xdr:col>
      <xdr:colOff>274320</xdr:colOff>
      <xdr:row>53</xdr:row>
      <xdr:rowOff>167640</xdr:rowOff>
    </xdr:to>
    <xdr:pic>
      <xdr:nvPicPr>
        <xdr:cNvPr id="1025" name="Picture 2">
          <a:extLst>
            <a:ext uri="{FF2B5EF4-FFF2-40B4-BE49-F238E27FC236}">
              <a16:creationId xmlns:a16="http://schemas.microsoft.com/office/drawing/2014/main" id="{CA034CA6-9E85-4BA0-B0D9-3195D000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6020"/>
          <a:ext cx="5760720" cy="415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3" sqref="C3"/>
    </sheetView>
  </sheetViews>
  <sheetFormatPr defaultColWidth="11.5546875" defaultRowHeight="14.4" x14ac:dyDescent="0.3"/>
  <cols>
    <col min="1" max="1" width="7.109375" style="1" customWidth="1"/>
    <col min="2" max="2" width="18.44140625" style="1" customWidth="1"/>
    <col min="3" max="3" width="14.5546875" style="1" bestFit="1" customWidth="1"/>
    <col min="4" max="4" width="15.88671875" style="1" customWidth="1"/>
    <col min="5" max="16384" width="11.5546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MIN(A3:A8)-1</f>
        <v>-46</v>
      </c>
      <c r="B2" s="4" t="s">
        <v>4</v>
      </c>
      <c r="C2" s="4">
        <v>3</v>
      </c>
      <c r="D2" s="5"/>
    </row>
    <row r="3" spans="1:4" x14ac:dyDescent="0.3">
      <c r="A3" s="3">
        <f>MIN(A4:A11)-1</f>
        <v>-45</v>
      </c>
      <c r="B3" s="4" t="s">
        <v>5</v>
      </c>
      <c r="C3" s="6">
        <v>800</v>
      </c>
      <c r="D3" s="5"/>
    </row>
    <row r="4" spans="1:4" x14ac:dyDescent="0.3">
      <c r="A4" s="3">
        <f>MIN(A5:A12)-1</f>
        <v>-44</v>
      </c>
      <c r="B4" s="4" t="s">
        <v>6</v>
      </c>
      <c r="C4" s="6">
        <v>600</v>
      </c>
      <c r="D4" s="5"/>
    </row>
    <row r="5" spans="1:4" x14ac:dyDescent="0.3">
      <c r="A5" s="3">
        <f>MIN(Bubbles!A5:A45)-1</f>
        <v>-43</v>
      </c>
      <c r="B5" s="4" t="s">
        <v>108</v>
      </c>
      <c r="C5" s="7" t="s">
        <v>109</v>
      </c>
      <c r="D5" s="5"/>
    </row>
    <row r="6" spans="1:4" x14ac:dyDescent="0.3">
      <c r="A6" s="3"/>
      <c r="B6" s="8"/>
      <c r="C6" s="8"/>
      <c r="D6" s="5"/>
    </row>
    <row r="7" spans="1:4" x14ac:dyDescent="0.3">
      <c r="A7" s="3">
        <f>MIN(A8:A18)-1</f>
        <v>-9</v>
      </c>
      <c r="B7" s="1" t="s">
        <v>7</v>
      </c>
      <c r="C7" s="1" t="s">
        <v>8</v>
      </c>
      <c r="D7" s="1" t="s">
        <v>9</v>
      </c>
    </row>
    <row r="8" spans="1:4" x14ac:dyDescent="0.3">
      <c r="A8" s="3">
        <f>MIN(A9:A19)-1</f>
        <v>-8</v>
      </c>
      <c r="B8" s="1" t="s">
        <v>10</v>
      </c>
      <c r="C8" s="1" t="s">
        <v>11</v>
      </c>
      <c r="D8" s="1" t="s">
        <v>11</v>
      </c>
    </row>
    <row r="9" spans="1:4" x14ac:dyDescent="0.3">
      <c r="A9" s="3">
        <f>MIN(A10:A20)-1</f>
        <v>-7</v>
      </c>
      <c r="B9" s="1" t="s">
        <v>7</v>
      </c>
      <c r="C9" s="1" t="s">
        <v>12</v>
      </c>
      <c r="D9" s="1" t="s">
        <v>13</v>
      </c>
    </row>
    <row r="10" spans="1:4" x14ac:dyDescent="0.3">
      <c r="A10" s="3">
        <f>MIN(A11:A21)-1</f>
        <v>-6</v>
      </c>
      <c r="B10" s="1" t="s">
        <v>7</v>
      </c>
      <c r="C10" s="1" t="s">
        <v>14</v>
      </c>
      <c r="D10" s="1" t="s">
        <v>13</v>
      </c>
    </row>
    <row r="11" spans="1:4" x14ac:dyDescent="0.3">
      <c r="A11" s="3"/>
    </row>
    <row r="12" spans="1:4" x14ac:dyDescent="0.3">
      <c r="A12" s="3">
        <f>MIN(A13:A24)-1</f>
        <v>-5</v>
      </c>
      <c r="B12" s="1" t="s">
        <v>15</v>
      </c>
      <c r="C12" s="1" t="s">
        <v>14</v>
      </c>
      <c r="D12" s="1">
        <v>350</v>
      </c>
    </row>
    <row r="13" spans="1:4" x14ac:dyDescent="0.3">
      <c r="A13" s="3"/>
    </row>
    <row r="14" spans="1:4" x14ac:dyDescent="0.3">
      <c r="A14" s="3">
        <f>MIN(A15:A25)-1</f>
        <v>-4</v>
      </c>
      <c r="B14" s="1" t="s">
        <v>16</v>
      </c>
      <c r="C14" s="1" t="s">
        <v>8</v>
      </c>
    </row>
    <row r="15" spans="1:4" x14ac:dyDescent="0.3">
      <c r="A15" s="3">
        <f>MIN(A16:A26)-1</f>
        <v>-3</v>
      </c>
      <c r="B15" s="1" t="s">
        <v>17</v>
      </c>
      <c r="C15" s="1" t="s">
        <v>11</v>
      </c>
    </row>
    <row r="16" spans="1:4" x14ac:dyDescent="0.3">
      <c r="A16" s="3">
        <f>MIN(A17:A27)-1</f>
        <v>-2</v>
      </c>
      <c r="B16" s="1" t="s">
        <v>17</v>
      </c>
      <c r="C16" s="1" t="s">
        <v>12</v>
      </c>
    </row>
    <row r="17" spans="1:4" x14ac:dyDescent="0.3">
      <c r="A17" s="3">
        <f>MIN(A18:A28)-1</f>
        <v>-1</v>
      </c>
      <c r="B17" s="1" t="s">
        <v>17</v>
      </c>
      <c r="C17" s="1" t="s">
        <v>14</v>
      </c>
    </row>
    <row r="18" spans="1:4" x14ac:dyDescent="0.3">
      <c r="A18" s="3"/>
    </row>
    <row r="19" spans="1:4" x14ac:dyDescent="0.3">
      <c r="A19" s="3">
        <v>0</v>
      </c>
      <c r="B19" s="1" t="s">
        <v>18</v>
      </c>
      <c r="C19" s="1" t="s">
        <v>12</v>
      </c>
      <c r="D19" s="1">
        <v>160</v>
      </c>
    </row>
    <row r="20" spans="1:4" x14ac:dyDescent="0.3">
      <c r="A20" s="3">
        <v>12</v>
      </c>
      <c r="B20" s="1" t="s">
        <v>18</v>
      </c>
      <c r="C20" s="1" t="s">
        <v>12</v>
      </c>
      <c r="D20" s="1">
        <v>0</v>
      </c>
    </row>
    <row r="21" spans="1:4" x14ac:dyDescent="0.3">
      <c r="A21" s="3">
        <v>24</v>
      </c>
      <c r="B21" s="1" t="s">
        <v>18</v>
      </c>
      <c r="C21" s="1" t="s">
        <v>12</v>
      </c>
      <c r="D21" s="1">
        <f>D19</f>
        <v>160</v>
      </c>
    </row>
    <row r="23" spans="1:4" x14ac:dyDescent="0.3">
      <c r="A23" s="3">
        <v>0</v>
      </c>
      <c r="B23" s="1" t="s">
        <v>18</v>
      </c>
      <c r="C23" s="1" t="s">
        <v>14</v>
      </c>
      <c r="D23" s="1">
        <v>0</v>
      </c>
    </row>
    <row r="24" spans="1:4" x14ac:dyDescent="0.3">
      <c r="A24" s="3">
        <v>12</v>
      </c>
      <c r="B24" s="1" t="s">
        <v>18</v>
      </c>
      <c r="C24" s="1" t="s">
        <v>14</v>
      </c>
      <c r="D24" s="1">
        <f>D19</f>
        <v>160</v>
      </c>
    </row>
    <row r="25" spans="1:4" x14ac:dyDescent="0.3">
      <c r="A25" s="3">
        <v>24</v>
      </c>
      <c r="B25" s="1" t="s">
        <v>18</v>
      </c>
      <c r="C25" s="1" t="s">
        <v>14</v>
      </c>
      <c r="D25" s="1">
        <v>0</v>
      </c>
    </row>
    <row r="26" spans="1:4" x14ac:dyDescent="0.3">
      <c r="A26" s="3">
        <v>25</v>
      </c>
      <c r="B26" s="1" t="s">
        <v>18</v>
      </c>
      <c r="C26" s="1" t="s">
        <v>14</v>
      </c>
      <c r="D26" s="1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8" sqref="E18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Bubble07</v>
      </c>
      <c r="C1" s="34" t="str">
        <f>"Bubble0"&amp;$I$2</f>
        <v>Bubble07</v>
      </c>
      <c r="D1" s="34" t="str">
        <f>"Bubble0"&amp;$I$2</f>
        <v>Bubble07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7</v>
      </c>
    </row>
    <row r="3" spans="1:22" x14ac:dyDescent="0.3">
      <c r="A3" s="15">
        <f>I5</f>
        <v>0</v>
      </c>
      <c r="B3" s="13">
        <f t="shared" ref="B3:D4" si="0">T5</f>
        <v>149.70290961721594</v>
      </c>
      <c r="C3" s="13">
        <f t="shared" si="0"/>
        <v>150</v>
      </c>
      <c r="D3" s="13">
        <f t="shared" si="0"/>
        <v>180</v>
      </c>
      <c r="I3" s="35"/>
      <c r="J3" s="35"/>
      <c r="K3" s="35"/>
    </row>
    <row r="4" spans="1:22" ht="28.8" x14ac:dyDescent="0.3">
      <c r="A4" s="15">
        <f>I6</f>
        <v>1.8805704446772011</v>
      </c>
      <c r="B4" s="13">
        <f t="shared" si="0"/>
        <v>250</v>
      </c>
      <c r="C4" s="13">
        <f t="shared" si="0"/>
        <v>150</v>
      </c>
      <c r="D4" s="13">
        <f t="shared" si="0"/>
        <v>180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/>
      <c r="B5" s="16"/>
      <c r="C5" s="16"/>
      <c r="D5" s="16"/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823.86217497619532</v>
      </c>
      <c r="K5" s="1">
        <f>LOOKUP($I$2,'Bubble planning'!$A$22:$A$28,'Bubble planning'!D$22:D$28)</f>
        <v>5</v>
      </c>
      <c r="L5" s="1">
        <f>LOOKUP($K5,'Bubble planning'!$H$3:$H$9,'Bubble planning'!P$3:P$9)</f>
        <v>774.15926535897938</v>
      </c>
      <c r="M5" s="1">
        <f>LOOKUP($K5,'Bubble planning'!$H$3:$H$9,'Bubble planning'!Q$3:Q$9)</f>
        <v>150</v>
      </c>
      <c r="N5" s="1">
        <f>LOOKUP($K5,'Bubble planning'!$H$3:$H$9,'Bubble planning'!R$3:R$9)</f>
        <v>100</v>
      </c>
      <c r="O5" s="1">
        <f>LOOKUP($K5,'Bubble planning'!$H$3:$H$9,'Bubble planning'!S$3:S$9)</f>
        <v>150</v>
      </c>
      <c r="P5" s="1">
        <f>LOOKUP($K5,'Bubble planning'!$H$3:$H$9,'Bubble planning'!T$3:T$9)</f>
        <v>150</v>
      </c>
      <c r="Q5" s="1">
        <f>LOOKUP($K5,'Bubble planning'!$H$3:$H$9,'Bubble planning'!U$3:U$9)</f>
        <v>0</v>
      </c>
      <c r="R5" s="1">
        <f>LOOKUP($K5,'Bubble planning'!$H$3:$H$9,'Bubble planning'!V$3:V$9)</f>
        <v>180</v>
      </c>
      <c r="S5" s="1">
        <f>LOOKUP($K5,'Bubble planning'!$H$3:$H$9,'Bubble planning'!W$3:W$9)</f>
        <v>0</v>
      </c>
      <c r="T5" s="1">
        <f t="shared" ref="T5:T10" si="1">N5+O5*(J5-L5)/M5</f>
        <v>149.70290961721594</v>
      </c>
      <c r="U5" s="1">
        <f t="shared" ref="U5:U10" si="2">P5+Q5*(J5-L5)/M5</f>
        <v>150</v>
      </c>
      <c r="V5" s="1">
        <f t="shared" ref="V5:V10" si="3">R5+S5*(J5-L5)/M5</f>
        <v>180</v>
      </c>
    </row>
    <row r="6" spans="1:22" x14ac:dyDescent="0.3">
      <c r="A6" s="15">
        <v>12</v>
      </c>
      <c r="B6" s="13">
        <f>T17</f>
        <v>384.92572740430398</v>
      </c>
      <c r="C6" s="13">
        <f>U17</f>
        <v>150</v>
      </c>
      <c r="D6" s="13">
        <f>V17</f>
        <v>180</v>
      </c>
      <c r="H6" s="1" t="s">
        <v>101</v>
      </c>
      <c r="I6" s="15">
        <f>LOOKUP($I$2,'Bubble planning'!$A$22:$A$28,'Bubble planning'!M$22:M$28)</f>
        <v>1.8805704446772011</v>
      </c>
      <c r="J6" s="16">
        <f>LOOKUP($I$2,'Bubble planning'!$A$22:$A$28,'Bubble planning'!N$22:N$28)</f>
        <v>924.15926535897938</v>
      </c>
      <c r="K6" s="1">
        <f>LOOKUP($I$2,'Bubble planning'!$A$22:$A$28,'Bubble planning'!O$22:O$28)</f>
        <v>6</v>
      </c>
      <c r="L6" s="1">
        <f>LOOKUP($K6,'Bubble planning'!$H$3:$H$9,'Bubble planning'!P$3:P$9)</f>
        <v>924.15926535897938</v>
      </c>
      <c r="M6" s="1">
        <f>LOOKUP($K6,'Bubble planning'!$H$3:$H$9,'Bubble planning'!Q$3:Q$9)</f>
        <v>160</v>
      </c>
      <c r="N6" s="1">
        <f>LOOKUP($K6,'Bubble planning'!$H$3:$H$9,'Bubble planning'!R$3:R$9)</f>
        <v>250</v>
      </c>
      <c r="O6" s="1">
        <f>LOOKUP($K6,'Bubble planning'!$H$3:$H$9,'Bubble planning'!S$3:S$9)</f>
        <v>160</v>
      </c>
      <c r="P6" s="1">
        <f>LOOKUP($K6,'Bubble planning'!$H$3:$H$9,'Bubble planning'!T$3:T$9)</f>
        <v>150</v>
      </c>
      <c r="Q6" s="1">
        <f>LOOKUP($K6,'Bubble planning'!$H$3:$H$9,'Bubble planning'!U$3:U$9)</f>
        <v>0</v>
      </c>
      <c r="R6" s="1">
        <f>LOOKUP($K6,'Bubble planning'!$H$3:$H$9,'Bubble planning'!V$3:V$9)</f>
        <v>180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150</v>
      </c>
      <c r="V6" s="1">
        <f t="shared" si="3"/>
        <v>180</v>
      </c>
    </row>
    <row r="7" spans="1:22" x14ac:dyDescent="0.3">
      <c r="A7" s="15"/>
      <c r="B7" s="16"/>
      <c r="C7" s="16"/>
      <c r="D7" s="16"/>
      <c r="H7" s="1" t="s">
        <v>102</v>
      </c>
      <c r="I7" s="15">
        <f>LOOKUP($I$2,'Bubble planning'!$A$22:$A$28,'Bubble planning'!R$22:R$28)</f>
        <v>13.8805704446772</v>
      </c>
      <c r="J7" s="16">
        <f>LOOKUP($I$2,'Bubble planning'!$A$22:$A$28,'Bubble planning'!S$22:S$28)</f>
        <v>1084.1592653589794</v>
      </c>
      <c r="K7" s="1">
        <f>LOOKUP($I$2,'Bubble planning'!$A$22:$A$28,'Bubble planning'!T$22:T$28)</f>
        <v>7</v>
      </c>
      <c r="L7" s="1">
        <f>LOOKUP($K7,'Bubble planning'!$H$3:$H$9,'Bubble planning'!P$3:P$9)</f>
        <v>924.15926535897938</v>
      </c>
      <c r="M7" s="1">
        <f>LOOKUP($K7,'Bubble planning'!$H$3:$H$9,'Bubble planning'!Q$3:Q$9)</f>
        <v>160</v>
      </c>
      <c r="N7" s="1">
        <f>LOOKUP($K7,'Bubble planning'!$H$3:$H$9,'Bubble planning'!R$3:R$9)</f>
        <v>250</v>
      </c>
      <c r="O7" s="1">
        <f>LOOKUP($K7,'Bubble planning'!$H$3:$H$9,'Bubble planning'!S$3:S$9)</f>
        <v>160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180</v>
      </c>
      <c r="S7" s="1">
        <f>LOOKUP($K7,'Bubble planning'!$H$3:$H$9,'Bubble planning'!W$3:W$9)</f>
        <v>0</v>
      </c>
      <c r="T7" s="1">
        <f t="shared" si="1"/>
        <v>410</v>
      </c>
      <c r="U7" s="1">
        <f t="shared" si="2"/>
        <v>150</v>
      </c>
      <c r="V7" s="1">
        <f t="shared" si="3"/>
        <v>180</v>
      </c>
    </row>
    <row r="8" spans="1:22" x14ac:dyDescent="0.3">
      <c r="A8" s="15">
        <f>24-A4</f>
        <v>22.1194295553228</v>
      </c>
      <c r="B8" s="13">
        <f>B4</f>
        <v>250</v>
      </c>
      <c r="C8" s="13">
        <f>C4</f>
        <v>150</v>
      </c>
      <c r="D8" s="13">
        <f>D4</f>
        <v>180</v>
      </c>
      <c r="H8" s="1" t="s">
        <v>103</v>
      </c>
      <c r="I8" s="15">
        <f>LOOKUP($I$2,'Bubble planning'!$A$22:$A$28,'Bubble planning'!W$22:W$28)</f>
        <v>13.8805704446772</v>
      </c>
      <c r="J8" s="16">
        <f>LOOKUP($I$2,'Bubble planning'!$A$22:$A$28,'Bubble planning'!X$22:X$28)</f>
        <v>1084.1592653589794</v>
      </c>
      <c r="K8" s="1">
        <f>LOOKUP($I$2,'Bubble planning'!$A$22:$A$28,'Bubble planning'!Y$22:Y$28)</f>
        <v>8</v>
      </c>
      <c r="L8" s="1">
        <f>LOOKUP($K8,'Bubble planning'!$H$3:$H$9,'Bubble planning'!P$3:P$9)</f>
        <v>924.15926535897938</v>
      </c>
      <c r="M8" s="1">
        <f>LOOKUP($K8,'Bubble planning'!$H$3:$H$9,'Bubble planning'!Q$3:Q$9)</f>
        <v>160</v>
      </c>
      <c r="N8" s="1">
        <f>LOOKUP($K8,'Bubble planning'!$H$3:$H$9,'Bubble planning'!R$3:R$9)</f>
        <v>250</v>
      </c>
      <c r="O8" s="1">
        <f>LOOKUP($K8,'Bubble planning'!$H$3:$H$9,'Bubble planning'!S$3:S$9)</f>
        <v>160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410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f>24-A3</f>
        <v>24</v>
      </c>
      <c r="B9" s="13">
        <f>B3</f>
        <v>149.70290961721594</v>
      </c>
      <c r="C9" s="13">
        <f>C3</f>
        <v>150</v>
      </c>
      <c r="D9" s="13">
        <f>D3</f>
        <v>180</v>
      </c>
      <c r="H9" s="1" t="s">
        <v>104</v>
      </c>
      <c r="I9" s="15">
        <f>LOOKUP($I$2,'Bubble planning'!$A$22:$A$28,'Bubble planning'!AB$22:AB$28)</f>
        <v>13.8805704446772</v>
      </c>
      <c r="J9" s="16">
        <f>LOOKUP($I$2,'Bubble planning'!$A$22:$A$28,'Bubble planning'!AC$22:AC$28)</f>
        <v>1084.1592653589794</v>
      </c>
      <c r="K9" s="1">
        <f>LOOKUP($I$2,'Bubble planning'!$A$22:$A$28,'Bubble planning'!AD$22:AD$28)</f>
        <v>9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410</v>
      </c>
      <c r="U9" s="1">
        <f t="shared" si="2"/>
        <v>150</v>
      </c>
      <c r="V9" s="1">
        <f t="shared" si="3"/>
        <v>180</v>
      </c>
    </row>
    <row r="10" spans="1:22" x14ac:dyDescent="0.3">
      <c r="A10" s="15"/>
      <c r="H10" s="1" t="s">
        <v>105</v>
      </c>
      <c r="I10" s="15">
        <f>LOOKUP($I$2,'Bubble planning'!$A$22:$A$28,'Bubble planning'!AG$22:AG$28)</f>
        <v>13.8805704446772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1.8805704446772011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13.8805704446772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0.84328579627689992</v>
      </c>
      <c r="J17" s="1">
        <f>J14+(J15-J14)*$I17</f>
        <v>1059.0849927632835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384.92572740430398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A4" sqref="A4:IV4"/>
    </sheetView>
  </sheetViews>
  <sheetFormatPr defaultColWidth="9" defaultRowHeight="14.4" x14ac:dyDescent="0.3"/>
  <cols>
    <col min="1" max="1" width="7.33203125" style="1" customWidth="1"/>
    <col min="2" max="2" width="18" style="1" customWidth="1"/>
    <col min="3" max="3" width="14.5546875" style="1" bestFit="1" customWidth="1"/>
    <col min="4" max="4" width="15.88671875" style="1" customWidth="1"/>
    <col min="5" max="5" width="9" style="1"/>
    <col min="6" max="10" width="7.44140625" style="1" customWidth="1"/>
    <col min="11" max="16384" width="9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MIN(A3:A39)-1</f>
        <v>-44</v>
      </c>
      <c r="B2" s="4" t="s">
        <v>5</v>
      </c>
      <c r="C2" s="6">
        <v>800</v>
      </c>
      <c r="D2" s="5"/>
    </row>
    <row r="3" spans="1:4" x14ac:dyDescent="0.3">
      <c r="A3" s="3">
        <f>MIN(A5:A44)-1</f>
        <v>-43</v>
      </c>
      <c r="B3" s="4" t="s">
        <v>6</v>
      </c>
      <c r="C3" s="6">
        <v>600</v>
      </c>
      <c r="D3" s="5"/>
    </row>
    <row r="5" spans="1:4" x14ac:dyDescent="0.3">
      <c r="A5" s="3"/>
      <c r="B5" s="8"/>
      <c r="C5" s="8"/>
      <c r="D5" s="5"/>
    </row>
    <row r="6" spans="1:4" x14ac:dyDescent="0.3">
      <c r="A6" s="3">
        <f>MIN(A7:A47)-1</f>
        <v>-42</v>
      </c>
      <c r="B6" s="8" t="s">
        <v>7</v>
      </c>
      <c r="C6" s="8" t="s">
        <v>19</v>
      </c>
      <c r="D6" s="5" t="s">
        <v>20</v>
      </c>
    </row>
    <row r="7" spans="1:4" x14ac:dyDescent="0.3">
      <c r="A7" s="3"/>
      <c r="B7" s="8"/>
      <c r="C7" s="8"/>
      <c r="D7" s="5"/>
    </row>
    <row r="8" spans="1:4" x14ac:dyDescent="0.3">
      <c r="A8" s="3">
        <f>MIN(A9:A49)-1</f>
        <v>-41</v>
      </c>
      <c r="B8" s="1" t="s">
        <v>7</v>
      </c>
      <c r="C8" s="1" t="s">
        <v>21</v>
      </c>
      <c r="D8" s="1" t="s">
        <v>22</v>
      </c>
    </row>
    <row r="9" spans="1:4" x14ac:dyDescent="0.3">
      <c r="A9" s="3">
        <f>MIN(A10:A50)-1</f>
        <v>-40</v>
      </c>
      <c r="B9" s="1" t="s">
        <v>7</v>
      </c>
      <c r="C9" s="1" t="s">
        <v>23</v>
      </c>
      <c r="D9" s="1" t="s">
        <v>24</v>
      </c>
    </row>
    <row r="10" spans="1:4" x14ac:dyDescent="0.3">
      <c r="A10" s="3">
        <f>MIN(A11:A50)-1</f>
        <v>-39</v>
      </c>
      <c r="B10" s="1" t="s">
        <v>7</v>
      </c>
      <c r="C10" s="1" t="s">
        <v>25</v>
      </c>
      <c r="D10" s="1" t="s">
        <v>26</v>
      </c>
    </row>
    <row r="11" spans="1:4" x14ac:dyDescent="0.3">
      <c r="A11" s="3">
        <f>MIN(A12:A50)-1</f>
        <v>-38</v>
      </c>
      <c r="B11" s="1" t="s">
        <v>7</v>
      </c>
      <c r="C11" s="1" t="s">
        <v>27</v>
      </c>
      <c r="D11" s="1" t="s">
        <v>22</v>
      </c>
    </row>
    <row r="12" spans="1:4" x14ac:dyDescent="0.3">
      <c r="A12" s="3">
        <f>MIN(A13:A50)-1</f>
        <v>-37</v>
      </c>
      <c r="B12" s="1" t="s">
        <v>7</v>
      </c>
      <c r="C12" s="1" t="s">
        <v>28</v>
      </c>
      <c r="D12" s="1" t="s">
        <v>24</v>
      </c>
    </row>
    <row r="13" spans="1:4" x14ac:dyDescent="0.3">
      <c r="A13" s="3">
        <f>MIN(A14:A51)-1</f>
        <v>-36</v>
      </c>
      <c r="B13" s="1" t="s">
        <v>7</v>
      </c>
      <c r="C13" s="1" t="s">
        <v>29</v>
      </c>
      <c r="D13" s="1" t="s">
        <v>26</v>
      </c>
    </row>
    <row r="14" spans="1:4" x14ac:dyDescent="0.3">
      <c r="A14" s="3">
        <f>MIN(A15:A52)-1</f>
        <v>-35</v>
      </c>
      <c r="B14" s="1" t="s">
        <v>7</v>
      </c>
      <c r="C14" s="1" t="s">
        <v>30</v>
      </c>
      <c r="D14" s="1" t="s">
        <v>22</v>
      </c>
    </row>
    <row r="15" spans="1:4" x14ac:dyDescent="0.3">
      <c r="A15" s="3"/>
    </row>
    <row r="16" spans="1:4" x14ac:dyDescent="0.3">
      <c r="A16" s="3">
        <f>MIN(A17:A54)-1</f>
        <v>-34</v>
      </c>
      <c r="B16" s="1" t="s">
        <v>7</v>
      </c>
      <c r="C16" s="1" t="s">
        <v>31</v>
      </c>
      <c r="D16" s="1" t="s">
        <v>32</v>
      </c>
    </row>
    <row r="17" spans="1:6" x14ac:dyDescent="0.3">
      <c r="A17" s="3">
        <f>MIN(A18:A55)-1</f>
        <v>-33</v>
      </c>
      <c r="B17" s="1" t="s">
        <v>7</v>
      </c>
      <c r="C17" s="1" t="s">
        <v>33</v>
      </c>
      <c r="D17" s="1" t="s">
        <v>32</v>
      </c>
      <c r="F17" s="9"/>
    </row>
    <row r="18" spans="1:6" x14ac:dyDescent="0.3">
      <c r="A18" s="3"/>
    </row>
    <row r="19" spans="1:6" x14ac:dyDescent="0.3">
      <c r="A19" s="3">
        <f>MIN(A20:A57)-1</f>
        <v>-32</v>
      </c>
      <c r="B19" s="1" t="s">
        <v>34</v>
      </c>
      <c r="C19" s="1" t="s">
        <v>34</v>
      </c>
      <c r="D19" s="1" t="s">
        <v>35</v>
      </c>
    </row>
    <row r="20" spans="1:6" x14ac:dyDescent="0.3">
      <c r="A20" s="3"/>
    </row>
    <row r="21" spans="1:6" x14ac:dyDescent="0.3">
      <c r="A21" s="3">
        <f>MIN(A22:A59)-1</f>
        <v>-31</v>
      </c>
      <c r="B21" s="1" t="s">
        <v>15</v>
      </c>
      <c r="C21" s="1" t="s">
        <v>33</v>
      </c>
      <c r="D21" s="1">
        <v>350</v>
      </c>
    </row>
    <row r="22" spans="1:6" x14ac:dyDescent="0.3">
      <c r="A22" s="3"/>
    </row>
    <row r="23" spans="1:6" x14ac:dyDescent="0.3">
      <c r="A23" s="3">
        <f t="shared" ref="A23:A29" si="0">MIN(A24:A61)-1</f>
        <v>-30</v>
      </c>
      <c r="B23" s="1" t="s">
        <v>36</v>
      </c>
      <c r="C23" s="1" t="s">
        <v>21</v>
      </c>
      <c r="D23" s="1">
        <v>99</v>
      </c>
    </row>
    <row r="24" spans="1:6" x14ac:dyDescent="0.3">
      <c r="A24" s="3">
        <f t="shared" si="0"/>
        <v>-29</v>
      </c>
      <c r="B24" s="1" t="s">
        <v>36</v>
      </c>
      <c r="C24" s="1" t="s">
        <v>23</v>
      </c>
      <c r="D24" s="1">
        <v>99</v>
      </c>
    </row>
    <row r="25" spans="1:6" x14ac:dyDescent="0.3">
      <c r="A25" s="3">
        <f t="shared" si="0"/>
        <v>-28</v>
      </c>
      <c r="B25" s="1" t="s">
        <v>36</v>
      </c>
      <c r="C25" s="1" t="s">
        <v>25</v>
      </c>
      <c r="D25" s="1">
        <v>99</v>
      </c>
    </row>
    <row r="26" spans="1:6" x14ac:dyDescent="0.3">
      <c r="A26" s="3">
        <f t="shared" si="0"/>
        <v>-27</v>
      </c>
      <c r="B26" s="1" t="s">
        <v>36</v>
      </c>
      <c r="C26" s="1" t="s">
        <v>27</v>
      </c>
      <c r="D26" s="1">
        <v>99</v>
      </c>
    </row>
    <row r="27" spans="1:6" x14ac:dyDescent="0.3">
      <c r="A27" s="3">
        <f t="shared" si="0"/>
        <v>-26</v>
      </c>
      <c r="B27" s="1" t="s">
        <v>36</v>
      </c>
      <c r="C27" s="1" t="s">
        <v>28</v>
      </c>
      <c r="D27" s="1">
        <v>99</v>
      </c>
    </row>
    <row r="28" spans="1:6" x14ac:dyDescent="0.3">
      <c r="A28" s="3">
        <f t="shared" si="0"/>
        <v>-25</v>
      </c>
      <c r="B28" s="1" t="s">
        <v>36</v>
      </c>
      <c r="C28" s="1" t="s">
        <v>29</v>
      </c>
      <c r="D28" s="1">
        <v>99</v>
      </c>
    </row>
    <row r="29" spans="1:6" x14ac:dyDescent="0.3">
      <c r="A29" s="3">
        <f t="shared" si="0"/>
        <v>-24</v>
      </c>
      <c r="B29" s="1" t="s">
        <v>36</v>
      </c>
      <c r="C29" s="1" t="s">
        <v>30</v>
      </c>
      <c r="D29" s="1">
        <v>99</v>
      </c>
    </row>
    <row r="30" spans="1:6" x14ac:dyDescent="0.3">
      <c r="A30" s="3"/>
    </row>
    <row r="31" spans="1:6" x14ac:dyDescent="0.3">
      <c r="A31" s="3">
        <f t="shared" ref="A31:A37" si="1">MIN(A32:A69)-1</f>
        <v>-23</v>
      </c>
      <c r="B31" s="1" t="s">
        <v>37</v>
      </c>
      <c r="C31" s="1" t="s">
        <v>21</v>
      </c>
      <c r="D31" s="1">
        <v>223</v>
      </c>
    </row>
    <row r="32" spans="1:6" x14ac:dyDescent="0.3">
      <c r="A32" s="3">
        <f t="shared" si="1"/>
        <v>-22</v>
      </c>
      <c r="B32" s="1" t="s">
        <v>37</v>
      </c>
      <c r="C32" s="1" t="s">
        <v>23</v>
      </c>
      <c r="D32" s="1">
        <v>223</v>
      </c>
    </row>
    <row r="33" spans="1:4" x14ac:dyDescent="0.3">
      <c r="A33" s="3">
        <f t="shared" si="1"/>
        <v>-21</v>
      </c>
      <c r="B33" s="1" t="s">
        <v>37</v>
      </c>
      <c r="C33" s="1" t="s">
        <v>25</v>
      </c>
      <c r="D33" s="1">
        <v>223</v>
      </c>
    </row>
    <row r="34" spans="1:4" x14ac:dyDescent="0.3">
      <c r="A34" s="3">
        <f t="shared" si="1"/>
        <v>-20</v>
      </c>
      <c r="B34" s="1" t="s">
        <v>37</v>
      </c>
      <c r="C34" s="1" t="s">
        <v>27</v>
      </c>
      <c r="D34" s="1">
        <v>223</v>
      </c>
    </row>
    <row r="35" spans="1:4" x14ac:dyDescent="0.3">
      <c r="A35" s="3">
        <f t="shared" si="1"/>
        <v>-19</v>
      </c>
      <c r="B35" s="1" t="s">
        <v>37</v>
      </c>
      <c r="C35" s="1" t="s">
        <v>28</v>
      </c>
      <c r="D35" s="1">
        <v>223</v>
      </c>
    </row>
    <row r="36" spans="1:4" x14ac:dyDescent="0.3">
      <c r="A36" s="3">
        <f t="shared" si="1"/>
        <v>-18</v>
      </c>
      <c r="B36" s="1" t="s">
        <v>37</v>
      </c>
      <c r="C36" s="1" t="s">
        <v>29</v>
      </c>
      <c r="D36" s="1">
        <v>223</v>
      </c>
    </row>
    <row r="37" spans="1:4" x14ac:dyDescent="0.3">
      <c r="A37" s="3">
        <f t="shared" si="1"/>
        <v>-17</v>
      </c>
      <c r="B37" s="1" t="s">
        <v>37</v>
      </c>
      <c r="C37" s="1" t="s">
        <v>30</v>
      </c>
      <c r="D37" s="1">
        <v>223</v>
      </c>
    </row>
    <row r="38" spans="1:4" x14ac:dyDescent="0.3">
      <c r="A38" s="3"/>
    </row>
    <row r="39" spans="1:4" x14ac:dyDescent="0.3">
      <c r="A39" s="3">
        <f>MIN(A43:A77)-1</f>
        <v>-16</v>
      </c>
      <c r="B39" s="1" t="s">
        <v>16</v>
      </c>
      <c r="C39" s="8" t="s">
        <v>19</v>
      </c>
    </row>
    <row r="40" spans="1:4" x14ac:dyDescent="0.3">
      <c r="A40" s="3"/>
      <c r="C40" s="8"/>
    </row>
    <row r="41" spans="1:4" x14ac:dyDescent="0.3">
      <c r="A41" s="3">
        <f>MIN(A45:A79)-1</f>
        <v>-15</v>
      </c>
      <c r="B41" s="1" t="s">
        <v>17</v>
      </c>
      <c r="C41" s="1" t="s">
        <v>31</v>
      </c>
    </row>
    <row r="42" spans="1:4" x14ac:dyDescent="0.3">
      <c r="A42" s="3">
        <f>MIN(A46:A80)-1</f>
        <v>-14</v>
      </c>
      <c r="B42" s="1" t="s">
        <v>17</v>
      </c>
      <c r="C42" s="1" t="s">
        <v>33</v>
      </c>
    </row>
    <row r="43" spans="1:4" x14ac:dyDescent="0.3">
      <c r="A43" s="3"/>
    </row>
    <row r="44" spans="1:4" x14ac:dyDescent="0.3">
      <c r="A44" s="3">
        <f t="shared" ref="A44:A50" si="2">MIN(A45:A79)-1</f>
        <v>-15</v>
      </c>
      <c r="B44" s="1" t="s">
        <v>17</v>
      </c>
      <c r="C44" s="1" t="s">
        <v>21</v>
      </c>
    </row>
    <row r="45" spans="1:4" x14ac:dyDescent="0.3">
      <c r="A45" s="3">
        <f t="shared" si="2"/>
        <v>-14</v>
      </c>
      <c r="B45" s="1" t="s">
        <v>17</v>
      </c>
      <c r="C45" s="1" t="s">
        <v>23</v>
      </c>
    </row>
    <row r="46" spans="1:4" x14ac:dyDescent="0.3">
      <c r="A46" s="3">
        <f t="shared" si="2"/>
        <v>-13</v>
      </c>
      <c r="B46" s="1" t="s">
        <v>17</v>
      </c>
      <c r="C46" s="1" t="s">
        <v>25</v>
      </c>
    </row>
    <row r="47" spans="1:4" x14ac:dyDescent="0.3">
      <c r="A47" s="3">
        <f t="shared" si="2"/>
        <v>-12</v>
      </c>
      <c r="B47" s="1" t="s">
        <v>17</v>
      </c>
      <c r="C47" s="1" t="s">
        <v>27</v>
      </c>
    </row>
    <row r="48" spans="1:4" x14ac:dyDescent="0.3">
      <c r="A48" s="3">
        <f t="shared" si="2"/>
        <v>-11</v>
      </c>
      <c r="B48" s="1" t="s">
        <v>17</v>
      </c>
      <c r="C48" s="1" t="s">
        <v>28</v>
      </c>
    </row>
    <row r="49" spans="1:4" x14ac:dyDescent="0.3">
      <c r="A49" s="3">
        <f t="shared" si="2"/>
        <v>-10</v>
      </c>
      <c r="B49" s="1" t="s">
        <v>17</v>
      </c>
      <c r="C49" s="1" t="s">
        <v>29</v>
      </c>
    </row>
    <row r="50" spans="1:4" x14ac:dyDescent="0.3">
      <c r="A50" s="3">
        <f t="shared" si="2"/>
        <v>-9</v>
      </c>
      <c r="B50" s="1" t="s">
        <v>17</v>
      </c>
      <c r="C50" s="1" t="s">
        <v>30</v>
      </c>
    </row>
    <row r="52" spans="1:4" x14ac:dyDescent="0.3">
      <c r="A52" s="3">
        <f>MIN(A53:A90)-1</f>
        <v>-8</v>
      </c>
      <c r="B52" s="1" t="s">
        <v>17</v>
      </c>
      <c r="C52" s="1" t="s">
        <v>34</v>
      </c>
    </row>
    <row r="53" spans="1:4" x14ac:dyDescent="0.3">
      <c r="A53" s="3"/>
    </row>
    <row r="54" spans="1:4" x14ac:dyDescent="0.3">
      <c r="A54" s="3">
        <f t="shared" ref="A54:A60" si="3">MIN(A55:A92)-1</f>
        <v>-7</v>
      </c>
      <c r="B54" s="1" t="s">
        <v>38</v>
      </c>
      <c r="C54" s="1" t="s">
        <v>39</v>
      </c>
    </row>
    <row r="55" spans="1:4" x14ac:dyDescent="0.3">
      <c r="A55" s="3">
        <f t="shared" si="3"/>
        <v>-6</v>
      </c>
      <c r="B55" s="1" t="s">
        <v>38</v>
      </c>
      <c r="C55" s="1" t="s">
        <v>40</v>
      </c>
    </row>
    <row r="56" spans="1:4" x14ac:dyDescent="0.3">
      <c r="A56" s="3">
        <f t="shared" si="3"/>
        <v>-5</v>
      </c>
      <c r="B56" s="1" t="s">
        <v>38</v>
      </c>
      <c r="C56" s="1" t="s">
        <v>41</v>
      </c>
    </row>
    <row r="57" spans="1:4" x14ac:dyDescent="0.3">
      <c r="A57" s="3">
        <f t="shared" si="3"/>
        <v>-4</v>
      </c>
      <c r="B57" s="1" t="s">
        <v>38</v>
      </c>
      <c r="C57" s="1" t="s">
        <v>42</v>
      </c>
    </row>
    <row r="58" spans="1:4" x14ac:dyDescent="0.3">
      <c r="A58" s="3">
        <f t="shared" si="3"/>
        <v>-3</v>
      </c>
      <c r="B58" s="1" t="s">
        <v>38</v>
      </c>
      <c r="C58" s="1" t="s">
        <v>43</v>
      </c>
    </row>
    <row r="59" spans="1:4" x14ac:dyDescent="0.3">
      <c r="A59" s="3">
        <f t="shared" si="3"/>
        <v>-2</v>
      </c>
      <c r="B59" s="1" t="s">
        <v>38</v>
      </c>
      <c r="C59" s="1" t="s">
        <v>44</v>
      </c>
    </row>
    <row r="60" spans="1:4" x14ac:dyDescent="0.3">
      <c r="A60" s="3">
        <f t="shared" si="3"/>
        <v>-1</v>
      </c>
      <c r="B60" s="1" t="s">
        <v>38</v>
      </c>
      <c r="C60" s="1" t="s">
        <v>45</v>
      </c>
    </row>
    <row r="61" spans="1:4" x14ac:dyDescent="0.3">
      <c r="A61" s="3"/>
    </row>
    <row r="62" spans="1:4" x14ac:dyDescent="0.3">
      <c r="A62" s="3">
        <v>0</v>
      </c>
      <c r="B62" s="1" t="s">
        <v>18</v>
      </c>
      <c r="C62" s="1" t="s">
        <v>31</v>
      </c>
      <c r="D62" s="1">
        <v>160</v>
      </c>
    </row>
    <row r="63" spans="1:4" x14ac:dyDescent="0.3">
      <c r="A63" s="3">
        <v>12</v>
      </c>
      <c r="B63" s="1" t="s">
        <v>18</v>
      </c>
      <c r="C63" s="1" t="s">
        <v>31</v>
      </c>
      <c r="D63" s="1">
        <v>0</v>
      </c>
    </row>
    <row r="64" spans="1:4" x14ac:dyDescent="0.3">
      <c r="A64" s="3">
        <v>24</v>
      </c>
      <c r="B64" s="1" t="s">
        <v>18</v>
      </c>
      <c r="C64" s="1" t="s">
        <v>31</v>
      </c>
      <c r="D64" s="1">
        <f>D62</f>
        <v>160</v>
      </c>
    </row>
    <row r="66" spans="1:4" x14ac:dyDescent="0.3">
      <c r="A66" s="3">
        <v>0</v>
      </c>
      <c r="B66" s="1" t="s">
        <v>18</v>
      </c>
      <c r="C66" s="1" t="s">
        <v>33</v>
      </c>
      <c r="D66" s="1">
        <v>0</v>
      </c>
    </row>
    <row r="67" spans="1:4" x14ac:dyDescent="0.3">
      <c r="A67" s="3">
        <v>12</v>
      </c>
      <c r="B67" s="1" t="s">
        <v>18</v>
      </c>
      <c r="C67" s="1" t="s">
        <v>33</v>
      </c>
      <c r="D67" s="1">
        <f>D62</f>
        <v>160</v>
      </c>
    </row>
    <row r="68" spans="1:4" x14ac:dyDescent="0.3">
      <c r="A68" s="3">
        <v>24</v>
      </c>
      <c r="B68" s="1" t="s">
        <v>18</v>
      </c>
      <c r="C68" s="1" t="s">
        <v>33</v>
      </c>
      <c r="D68" s="1"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A28" workbookViewId="0">
      <selection activeCell="H14" sqref="H14"/>
    </sheetView>
  </sheetViews>
  <sheetFormatPr defaultRowHeight="14.4" x14ac:dyDescent="0.3"/>
  <sheetData>
    <row r="1" spans="1:25" x14ac:dyDescent="0.3">
      <c r="A1" s="10" t="s">
        <v>46</v>
      </c>
      <c r="H1" s="10" t="s">
        <v>47</v>
      </c>
      <c r="I1" s="1"/>
      <c r="J1" s="1"/>
      <c r="K1" s="1"/>
      <c r="L1" s="1"/>
      <c r="M1" s="1"/>
    </row>
    <row r="2" spans="1:25" ht="28.8" x14ac:dyDescent="0.3">
      <c r="A2" s="9" t="s">
        <v>48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/>
      <c r="H2" s="11" t="s">
        <v>54</v>
      </c>
      <c r="I2" s="11" t="s">
        <v>55</v>
      </c>
      <c r="J2" s="11" t="s">
        <v>56</v>
      </c>
      <c r="K2" s="11" t="s">
        <v>57</v>
      </c>
      <c r="L2" s="11" t="s">
        <v>58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57</v>
      </c>
      <c r="R2" s="11" t="s">
        <v>63</v>
      </c>
      <c r="S2" s="11" t="s">
        <v>64</v>
      </c>
      <c r="T2" s="11" t="s">
        <v>65</v>
      </c>
      <c r="U2" s="11" t="s">
        <v>66</v>
      </c>
      <c r="V2" s="11" t="s">
        <v>67</v>
      </c>
      <c r="W2" s="11" t="s">
        <v>68</v>
      </c>
      <c r="Y2" s="11"/>
    </row>
    <row r="3" spans="1:25" x14ac:dyDescent="0.3">
      <c r="A3" s="12">
        <v>0</v>
      </c>
      <c r="B3" s="1">
        <v>410</v>
      </c>
      <c r="C3" s="1">
        <v>0</v>
      </c>
      <c r="D3" s="1">
        <v>0</v>
      </c>
      <c r="E3" s="13">
        <v>0</v>
      </c>
      <c r="F3" s="14">
        <v>0</v>
      </c>
      <c r="G3" s="14"/>
      <c r="H3" s="12">
        <v>0</v>
      </c>
      <c r="I3" s="12">
        <v>0</v>
      </c>
      <c r="J3" s="12">
        <v>1</v>
      </c>
      <c r="K3" s="13">
        <f t="shared" ref="K3:K9" si="0">E4-E3</f>
        <v>160</v>
      </c>
      <c r="L3" s="15">
        <v>4</v>
      </c>
      <c r="M3" s="16">
        <f t="shared" ref="M3:M9" si="1">K3*L3</f>
        <v>640</v>
      </c>
      <c r="N3" s="13">
        <f>160/12</f>
        <v>13.333333333333334</v>
      </c>
      <c r="O3" s="14">
        <f t="shared" ref="O3:O9" si="2">K3/N3</f>
        <v>12</v>
      </c>
      <c r="P3" s="13">
        <f t="shared" ref="P3:P9" si="3">LOOKUP(I3,$A$3:$A$10,$E$3:$E$10)</f>
        <v>0</v>
      </c>
      <c r="Q3" s="13">
        <f t="shared" ref="Q3:Q9" si="4">K3</f>
        <v>160</v>
      </c>
      <c r="R3" s="1">
        <f>LOOKUP(I3,$A$3:$A$10,$B$3:$B$10)</f>
        <v>410</v>
      </c>
      <c r="S3" s="1">
        <f t="shared" ref="S3:S8" si="5">R4-R3</f>
        <v>-160</v>
      </c>
      <c r="T3" s="1">
        <f>LOOKUP(I3,$A$3:$A$10,$C$3:$C$10)</f>
        <v>0</v>
      </c>
      <c r="U3" s="1">
        <f t="shared" ref="U3:U8" si="6">T4-T3</f>
        <v>0</v>
      </c>
      <c r="V3" s="1">
        <f t="shared" ref="V3:V9" si="7">LOOKUP(I3,$A$3:$A$10,$D$3:$D$10)</f>
        <v>0</v>
      </c>
      <c r="W3" s="1">
        <f t="shared" ref="W3:W9" si="8">LOOKUP(J3,$A$3:$A$10,$D$3:$D$10)-V3</f>
        <v>0</v>
      </c>
    </row>
    <row r="4" spans="1:25" x14ac:dyDescent="0.3">
      <c r="A4" s="12">
        <v>1</v>
      </c>
      <c r="B4" s="1">
        <v>250</v>
      </c>
      <c r="C4" s="1">
        <v>0</v>
      </c>
      <c r="D4" s="1">
        <v>0</v>
      </c>
      <c r="E4" s="13">
        <v>160</v>
      </c>
      <c r="F4" s="14">
        <f t="shared" ref="F4:F10" si="9">F3+M3</f>
        <v>640</v>
      </c>
      <c r="G4" s="14"/>
      <c r="H4" s="12">
        <v>1</v>
      </c>
      <c r="I4" s="12">
        <v>1</v>
      </c>
      <c r="J4" s="12">
        <v>2</v>
      </c>
      <c r="K4" s="13">
        <f t="shared" si="0"/>
        <v>150</v>
      </c>
      <c r="L4" s="15">
        <f>L3/4</f>
        <v>1</v>
      </c>
      <c r="M4" s="16">
        <f t="shared" si="1"/>
        <v>150</v>
      </c>
      <c r="N4" s="13">
        <f>4*$N$3</f>
        <v>53.333333333333336</v>
      </c>
      <c r="O4" s="14">
        <f t="shared" si="2"/>
        <v>2.8125</v>
      </c>
      <c r="P4" s="13">
        <f t="shared" si="3"/>
        <v>160</v>
      </c>
      <c r="Q4" s="13">
        <f t="shared" si="4"/>
        <v>150</v>
      </c>
      <c r="R4" s="1">
        <f>LOOKUP(I4,$A$3:$A$10,$B$3:$B$10)</f>
        <v>250</v>
      </c>
      <c r="S4" s="1">
        <f t="shared" si="5"/>
        <v>-150</v>
      </c>
      <c r="T4" s="1">
        <f>LOOKUP(I4,$A$3:$A$10,$C$3:$C$10)</f>
        <v>0</v>
      </c>
      <c r="U4" s="1">
        <f t="shared" si="6"/>
        <v>0</v>
      </c>
      <c r="V4" s="1">
        <f t="shared" si="7"/>
        <v>0</v>
      </c>
      <c r="W4" s="1">
        <f t="shared" si="8"/>
        <v>0</v>
      </c>
    </row>
    <row r="5" spans="1:25" x14ac:dyDescent="0.3">
      <c r="A5" s="12">
        <v>2</v>
      </c>
      <c r="B5" s="1">
        <v>100</v>
      </c>
      <c r="C5" s="1">
        <v>0</v>
      </c>
      <c r="D5" s="1">
        <v>0</v>
      </c>
      <c r="E5" s="13">
        <v>310</v>
      </c>
      <c r="F5" s="14">
        <f t="shared" si="9"/>
        <v>790</v>
      </c>
      <c r="G5" s="14"/>
      <c r="H5" s="12">
        <v>2</v>
      </c>
      <c r="I5" s="12">
        <v>2</v>
      </c>
      <c r="J5" s="12">
        <v>3</v>
      </c>
      <c r="K5" s="13">
        <f t="shared" si="0"/>
        <v>157.07963267948969</v>
      </c>
      <c r="L5" s="15">
        <f>L4</f>
        <v>1</v>
      </c>
      <c r="M5" s="16">
        <f t="shared" si="1"/>
        <v>157.07963267948969</v>
      </c>
      <c r="N5" s="13">
        <f>4*$N$3</f>
        <v>53.333333333333336</v>
      </c>
      <c r="O5" s="14">
        <f t="shared" si="2"/>
        <v>2.9452431127404317</v>
      </c>
      <c r="P5" s="13">
        <f t="shared" si="3"/>
        <v>310</v>
      </c>
      <c r="Q5" s="13">
        <f t="shared" si="4"/>
        <v>157.07963267948969</v>
      </c>
      <c r="R5" s="1">
        <f>LOOKUP(I5,$A$3:$A$10,$B$3:$B$10)</f>
        <v>100</v>
      </c>
      <c r="S5" s="1">
        <f t="shared" si="5"/>
        <v>0</v>
      </c>
      <c r="T5" s="1">
        <f>LOOKUP(I5,$A$3:$A$10,$C$3:$C$10)</f>
        <v>0</v>
      </c>
      <c r="U5" s="1">
        <f t="shared" si="6"/>
        <v>0</v>
      </c>
      <c r="V5" s="1">
        <f t="shared" si="7"/>
        <v>0</v>
      </c>
      <c r="W5" s="1">
        <f t="shared" si="8"/>
        <v>90</v>
      </c>
    </row>
    <row r="6" spans="1:25" x14ac:dyDescent="0.3">
      <c r="A6" s="12">
        <v>3</v>
      </c>
      <c r="B6" s="1">
        <v>0</v>
      </c>
      <c r="C6" s="1">
        <v>100</v>
      </c>
      <c r="D6" s="1">
        <v>90</v>
      </c>
      <c r="E6" s="13">
        <f>310+50*PI()</f>
        <v>467.07963267948969</v>
      </c>
      <c r="F6" s="14">
        <f t="shared" si="9"/>
        <v>947.07963267948969</v>
      </c>
      <c r="G6" s="14"/>
      <c r="H6" s="12">
        <v>3</v>
      </c>
      <c r="I6" s="12">
        <v>3</v>
      </c>
      <c r="J6" s="12">
        <v>4</v>
      </c>
      <c r="K6" s="13">
        <f t="shared" si="0"/>
        <v>150</v>
      </c>
      <c r="L6" s="15">
        <f>L5</f>
        <v>1</v>
      </c>
      <c r="M6" s="16">
        <f t="shared" si="1"/>
        <v>150</v>
      </c>
      <c r="N6" s="13">
        <f>4*$N$3</f>
        <v>53.333333333333336</v>
      </c>
      <c r="O6" s="14">
        <f t="shared" si="2"/>
        <v>2.8125</v>
      </c>
      <c r="P6" s="13">
        <f t="shared" si="3"/>
        <v>467.07963267948969</v>
      </c>
      <c r="Q6" s="13">
        <f t="shared" si="4"/>
        <v>150</v>
      </c>
      <c r="R6" s="1">
        <v>100</v>
      </c>
      <c r="S6" s="1">
        <f t="shared" si="5"/>
        <v>0</v>
      </c>
      <c r="T6" s="1">
        <v>0</v>
      </c>
      <c r="U6" s="1">
        <f t="shared" si="6"/>
        <v>150</v>
      </c>
      <c r="V6" s="1">
        <f t="shared" si="7"/>
        <v>90</v>
      </c>
      <c r="W6" s="1">
        <f t="shared" si="8"/>
        <v>0</v>
      </c>
    </row>
    <row r="7" spans="1:25" x14ac:dyDescent="0.3">
      <c r="A7" s="12">
        <v>4</v>
      </c>
      <c r="B7" s="1">
        <v>0</v>
      </c>
      <c r="C7" s="1">
        <v>250</v>
      </c>
      <c r="D7" s="1">
        <v>90</v>
      </c>
      <c r="E7" s="13">
        <f>460+50*PI()</f>
        <v>617.07963267948969</v>
      </c>
      <c r="F7" s="14">
        <f t="shared" si="9"/>
        <v>1097.0796326794898</v>
      </c>
      <c r="G7" s="14"/>
      <c r="H7" s="12">
        <v>4</v>
      </c>
      <c r="I7" s="12">
        <v>4</v>
      </c>
      <c r="J7" s="12">
        <v>5</v>
      </c>
      <c r="K7" s="13">
        <f t="shared" si="0"/>
        <v>157.07963267948969</v>
      </c>
      <c r="L7" s="15">
        <f>L6</f>
        <v>1</v>
      </c>
      <c r="M7" s="16">
        <f t="shared" si="1"/>
        <v>157.07963267948969</v>
      </c>
      <c r="N7" s="13">
        <f>4*$N$3</f>
        <v>53.333333333333336</v>
      </c>
      <c r="O7" s="14">
        <f t="shared" si="2"/>
        <v>2.9452431127404317</v>
      </c>
      <c r="P7" s="13">
        <f t="shared" si="3"/>
        <v>617.07963267948969</v>
      </c>
      <c r="Q7" s="13">
        <f t="shared" si="4"/>
        <v>157.07963267948969</v>
      </c>
      <c r="R7" s="1">
        <v>100</v>
      </c>
      <c r="S7" s="1">
        <f t="shared" si="5"/>
        <v>0</v>
      </c>
      <c r="T7" s="1">
        <v>150</v>
      </c>
      <c r="U7" s="1">
        <f t="shared" si="6"/>
        <v>0</v>
      </c>
      <c r="V7" s="1">
        <f t="shared" si="7"/>
        <v>90</v>
      </c>
      <c r="W7" s="1">
        <f t="shared" si="8"/>
        <v>90</v>
      </c>
    </row>
    <row r="8" spans="1:25" x14ac:dyDescent="0.3">
      <c r="A8" s="12">
        <v>5</v>
      </c>
      <c r="B8" s="1">
        <v>100</v>
      </c>
      <c r="C8" s="1">
        <v>350</v>
      </c>
      <c r="D8" s="1">
        <v>180</v>
      </c>
      <c r="E8" s="13">
        <f>460+100*PI()</f>
        <v>774.15926535897938</v>
      </c>
      <c r="F8" s="14">
        <f t="shared" si="9"/>
        <v>1254.1592653589796</v>
      </c>
      <c r="G8" s="14"/>
      <c r="H8" s="12">
        <v>5</v>
      </c>
      <c r="I8" s="12">
        <v>5</v>
      </c>
      <c r="J8" s="12">
        <v>6</v>
      </c>
      <c r="K8" s="13">
        <f t="shared" si="0"/>
        <v>150</v>
      </c>
      <c r="L8" s="15">
        <f>L7</f>
        <v>1</v>
      </c>
      <c r="M8" s="16">
        <f t="shared" si="1"/>
        <v>150</v>
      </c>
      <c r="N8" s="13">
        <f>4*$N$3</f>
        <v>53.333333333333336</v>
      </c>
      <c r="O8" s="14">
        <f t="shared" si="2"/>
        <v>2.8125</v>
      </c>
      <c r="P8" s="13">
        <f t="shared" si="3"/>
        <v>774.15926535897938</v>
      </c>
      <c r="Q8" s="13">
        <f t="shared" si="4"/>
        <v>150</v>
      </c>
      <c r="R8" s="1">
        <f>LOOKUP(I8,$A$3:$A$10,$B$3:$B$10)</f>
        <v>100</v>
      </c>
      <c r="S8" s="1">
        <f t="shared" si="5"/>
        <v>150</v>
      </c>
      <c r="T8" s="1">
        <v>150</v>
      </c>
      <c r="U8" s="1">
        <f t="shared" si="6"/>
        <v>0</v>
      </c>
      <c r="V8" s="1">
        <f t="shared" si="7"/>
        <v>180</v>
      </c>
      <c r="W8" s="1">
        <f t="shared" si="8"/>
        <v>0</v>
      </c>
    </row>
    <row r="9" spans="1:25" x14ac:dyDescent="0.3">
      <c r="A9" s="12">
        <v>6</v>
      </c>
      <c r="B9" s="1">
        <v>250</v>
      </c>
      <c r="C9" s="1">
        <v>350</v>
      </c>
      <c r="D9" s="1">
        <v>180</v>
      </c>
      <c r="E9" s="13">
        <f>610+100*PI()</f>
        <v>924.15926535897938</v>
      </c>
      <c r="F9" s="14">
        <f t="shared" si="9"/>
        <v>1404.1592653589796</v>
      </c>
      <c r="G9" s="14"/>
      <c r="H9" s="12">
        <v>6</v>
      </c>
      <c r="I9" s="12">
        <v>6</v>
      </c>
      <c r="J9" s="12">
        <v>7</v>
      </c>
      <c r="K9" s="13">
        <f t="shared" si="0"/>
        <v>160</v>
      </c>
      <c r="L9" s="15">
        <f>L3</f>
        <v>4</v>
      </c>
      <c r="M9" s="16">
        <f t="shared" si="1"/>
        <v>640</v>
      </c>
      <c r="N9" s="13">
        <f>N3</f>
        <v>13.333333333333334</v>
      </c>
      <c r="O9" s="14">
        <f t="shared" si="2"/>
        <v>12</v>
      </c>
      <c r="P9" s="13">
        <f t="shared" si="3"/>
        <v>924.15926535897938</v>
      </c>
      <c r="Q9" s="13">
        <f t="shared" si="4"/>
        <v>160</v>
      </c>
      <c r="R9" s="1">
        <f>LOOKUP(I9,$A$3:$A$10,$B$3:$B$10)</f>
        <v>250</v>
      </c>
      <c r="S9" s="1">
        <v>160</v>
      </c>
      <c r="T9" s="1">
        <v>150</v>
      </c>
      <c r="U9" s="1">
        <v>0</v>
      </c>
      <c r="V9" s="1">
        <f t="shared" si="7"/>
        <v>180</v>
      </c>
      <c r="W9" s="1">
        <f t="shared" si="8"/>
        <v>0</v>
      </c>
    </row>
    <row r="10" spans="1:25" x14ac:dyDescent="0.3">
      <c r="A10" s="12">
        <v>7</v>
      </c>
      <c r="B10" s="1">
        <v>410</v>
      </c>
      <c r="C10" s="1">
        <v>350</v>
      </c>
      <c r="D10" s="1">
        <v>180</v>
      </c>
      <c r="E10" s="13">
        <f>770+100*PI()</f>
        <v>1084.1592653589794</v>
      </c>
      <c r="F10" s="14">
        <f t="shared" si="9"/>
        <v>2044.1592653589796</v>
      </c>
      <c r="G10" s="14"/>
      <c r="H10" s="17" t="s">
        <v>69</v>
      </c>
      <c r="I10" s="13"/>
      <c r="J10" s="13"/>
      <c r="K10" s="13">
        <f>SUM(K3:K9)</f>
        <v>1084.1592653589794</v>
      </c>
      <c r="L10" s="13"/>
      <c r="M10" s="13">
        <f>SUM(M3:M9)</f>
        <v>2044.1592653589796</v>
      </c>
    </row>
    <row r="11" spans="1:25" x14ac:dyDescent="0.3">
      <c r="A11" s="12"/>
      <c r="B11" s="1"/>
      <c r="C11" s="1"/>
      <c r="D11" s="1"/>
      <c r="E11" s="13"/>
      <c r="F11" s="14"/>
      <c r="G11" s="14"/>
      <c r="H11" s="17"/>
      <c r="I11" s="13"/>
      <c r="J11" s="13"/>
      <c r="K11" s="13"/>
      <c r="L11" s="13"/>
      <c r="M11" s="13"/>
    </row>
    <row r="12" spans="1:25" x14ac:dyDescent="0.3">
      <c r="A12" s="1" t="s">
        <v>70</v>
      </c>
      <c r="D12" s="1">
        <v>7</v>
      </c>
      <c r="E12" s="13"/>
      <c r="F12" s="14"/>
      <c r="G12" s="14"/>
      <c r="H12" s="17"/>
      <c r="I12" s="13"/>
      <c r="J12" s="13"/>
      <c r="K12" s="13"/>
      <c r="L12" s="13"/>
      <c r="M12" s="13"/>
    </row>
    <row r="13" spans="1:25" x14ac:dyDescent="0.3">
      <c r="A13" s="1" t="s">
        <v>71</v>
      </c>
      <c r="D13" s="16">
        <f>SUM(M3:M8)</f>
        <v>1404.1592653589796</v>
      </c>
      <c r="E13" s="13"/>
      <c r="F13" s="14"/>
      <c r="G13" s="14"/>
      <c r="H13" s="17"/>
      <c r="I13" s="13"/>
      <c r="J13" s="13"/>
      <c r="K13" s="13"/>
      <c r="L13" s="13"/>
      <c r="M13" s="13"/>
    </row>
    <row r="14" spans="1:25" x14ac:dyDescent="0.3">
      <c r="A14" s="1" t="s">
        <v>72</v>
      </c>
      <c r="D14" s="16">
        <f>D13/D12</f>
        <v>200.59418076556852</v>
      </c>
      <c r="E14" s="13"/>
      <c r="F14" s="14"/>
      <c r="G14" s="14"/>
      <c r="H14" s="17"/>
      <c r="I14" s="13"/>
      <c r="J14" s="13"/>
      <c r="K14" s="13"/>
      <c r="L14" s="13"/>
      <c r="M14" s="13"/>
    </row>
    <row r="15" spans="1:25" x14ac:dyDescent="0.3">
      <c r="A15" s="1" t="s">
        <v>73</v>
      </c>
      <c r="D15" s="16">
        <v>160</v>
      </c>
      <c r="E15" s="13"/>
      <c r="F15" s="14"/>
      <c r="G15" s="14"/>
      <c r="H15" s="17"/>
      <c r="I15" s="13"/>
      <c r="J15" s="13"/>
      <c r="K15" s="13"/>
      <c r="L15" s="13"/>
      <c r="M15" s="13"/>
    </row>
    <row r="16" spans="1:25" x14ac:dyDescent="0.3">
      <c r="A16" s="1" t="s">
        <v>74</v>
      </c>
      <c r="D16" s="16">
        <f>L3*D15</f>
        <v>640</v>
      </c>
      <c r="E16" s="13"/>
      <c r="F16" s="14"/>
      <c r="G16" s="14"/>
      <c r="H16" s="17"/>
      <c r="I16" s="13"/>
      <c r="J16" s="13"/>
      <c r="K16" s="13"/>
      <c r="L16" s="13"/>
      <c r="M16" s="13"/>
    </row>
    <row r="17" spans="1:34" x14ac:dyDescent="0.3">
      <c r="A17" s="12"/>
      <c r="B17" s="1"/>
      <c r="C17" s="1"/>
      <c r="D17" s="1"/>
      <c r="E17" s="13"/>
      <c r="F17" s="14"/>
      <c r="G17" s="14"/>
      <c r="H17" s="17"/>
      <c r="I17" s="13"/>
      <c r="J17" s="13"/>
      <c r="K17" s="13"/>
      <c r="L17" s="13"/>
      <c r="M17" s="13"/>
    </row>
    <row r="18" spans="1:3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34" x14ac:dyDescent="0.3">
      <c r="A19" s="10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34" x14ac:dyDescent="0.3">
      <c r="A20" s="10"/>
      <c r="B20" s="18" t="s">
        <v>75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 t="s">
        <v>76</v>
      </c>
      <c r="N20" s="20"/>
      <c r="O20" s="21"/>
      <c r="P20" s="21"/>
      <c r="Q20" s="21"/>
      <c r="R20" s="18" t="s">
        <v>77</v>
      </c>
      <c r="S20" s="18"/>
      <c r="T20" s="18"/>
      <c r="U20" s="18"/>
      <c r="V20" s="18"/>
      <c r="W20" s="19" t="s">
        <v>78</v>
      </c>
      <c r="X20" s="20"/>
      <c r="Y20" s="21"/>
      <c r="Z20" s="21"/>
      <c r="AA20" s="21"/>
      <c r="AB20" s="18" t="s">
        <v>79</v>
      </c>
      <c r="AC20" s="18"/>
      <c r="AD20" s="18"/>
      <c r="AE20" s="18"/>
      <c r="AF20" s="18"/>
      <c r="AG20" s="19" t="s">
        <v>80</v>
      </c>
      <c r="AH20" s="20"/>
    </row>
    <row r="21" spans="1:34" s="24" customFormat="1" ht="43.2" x14ac:dyDescent="0.3">
      <c r="A21" s="11" t="s">
        <v>81</v>
      </c>
      <c r="B21" s="22" t="s">
        <v>82</v>
      </c>
      <c r="C21" s="22" t="s">
        <v>83</v>
      </c>
      <c r="D21" s="22" t="s">
        <v>84</v>
      </c>
      <c r="E21" s="22" t="s">
        <v>85</v>
      </c>
      <c r="F21" s="22" t="s">
        <v>86</v>
      </c>
      <c r="G21" s="22" t="s">
        <v>87</v>
      </c>
      <c r="H21" s="22" t="s">
        <v>88</v>
      </c>
      <c r="I21" s="22" t="s">
        <v>89</v>
      </c>
      <c r="J21" s="22" t="s">
        <v>90</v>
      </c>
      <c r="K21" s="22" t="s">
        <v>91</v>
      </c>
      <c r="L21" s="22" t="s">
        <v>92</v>
      </c>
      <c r="M21" s="23" t="s">
        <v>82</v>
      </c>
      <c r="N21" s="23" t="s">
        <v>90</v>
      </c>
      <c r="O21" s="23" t="s">
        <v>84</v>
      </c>
      <c r="P21" s="23" t="s">
        <v>91</v>
      </c>
      <c r="Q21" s="23" t="s">
        <v>92</v>
      </c>
      <c r="R21" s="22" t="s">
        <v>82</v>
      </c>
      <c r="S21" s="22" t="s">
        <v>90</v>
      </c>
      <c r="T21" s="22" t="s">
        <v>84</v>
      </c>
      <c r="U21" s="22" t="s">
        <v>91</v>
      </c>
      <c r="V21" s="22" t="s">
        <v>92</v>
      </c>
      <c r="W21" s="23" t="s">
        <v>82</v>
      </c>
      <c r="X21" s="23" t="s">
        <v>90</v>
      </c>
      <c r="Y21" s="23" t="s">
        <v>84</v>
      </c>
      <c r="Z21" s="23" t="s">
        <v>91</v>
      </c>
      <c r="AA21" s="23" t="s">
        <v>92</v>
      </c>
      <c r="AB21" s="22" t="s">
        <v>82</v>
      </c>
      <c r="AC21" s="22" t="s">
        <v>90</v>
      </c>
      <c r="AD21" s="22" t="s">
        <v>84</v>
      </c>
      <c r="AE21" s="22" t="s">
        <v>91</v>
      </c>
      <c r="AF21" s="22" t="s">
        <v>92</v>
      </c>
      <c r="AG21" s="23" t="s">
        <v>93</v>
      </c>
      <c r="AH21" s="23"/>
    </row>
    <row r="22" spans="1:34" x14ac:dyDescent="0.3">
      <c r="A22" s="12">
        <v>1</v>
      </c>
      <c r="B22" s="25">
        <v>0</v>
      </c>
      <c r="C22" s="26">
        <f>D14/2</f>
        <v>100.29709038278426</v>
      </c>
      <c r="D22" s="27">
        <f t="shared" ref="D22:D28" si="10">LOOKUP(C22,$F$3:$F$10,$A$3:$A$10)</f>
        <v>0</v>
      </c>
      <c r="E22" s="28">
        <f t="shared" ref="E22:E28" si="11">C22+$D$16</f>
        <v>740.29709038278429</v>
      </c>
      <c r="F22" s="27">
        <f t="shared" ref="F22:F28" si="12">LOOKUP(E22,$F$3:$F$10,$A$3:$A$10)</f>
        <v>1</v>
      </c>
      <c r="G22" s="29">
        <f t="shared" ref="G22:G28" si="13">LOOKUP(D22,$A$3:$A$9,$E$3:$E$9)</f>
        <v>0</v>
      </c>
      <c r="H22" s="29">
        <f t="shared" ref="H22:H28" si="14">LOOKUP(D22,$A$3:$A$10,$F$3:$F$10)</f>
        <v>0</v>
      </c>
      <c r="I22" s="29">
        <f t="shared" ref="I22:I28" si="15">LOOKUP(D22,$H$3:$H$9,$L$3:$L$9)</f>
        <v>4</v>
      </c>
      <c r="J22" s="29">
        <f t="shared" ref="J22:J28" si="16">G22+(C22-H22)/I22</f>
        <v>25.074272595696065</v>
      </c>
      <c r="K22" s="29">
        <f t="shared" ref="K22:K28" si="17">LOOKUP(D22+1,$A$3:$A$10,$E$3:$E$10)</f>
        <v>160</v>
      </c>
      <c r="L22" s="29">
        <f t="shared" ref="L22:L28" si="18">LOOKUP(D22,$H$3:$H$9,$N$3:$N$9)</f>
        <v>13.333333333333334</v>
      </c>
      <c r="M22" s="30">
        <f t="shared" ref="M22:M28" si="19">B22+(K22-J22)/L22</f>
        <v>10.119429555322794</v>
      </c>
      <c r="N22" s="31">
        <f t="shared" ref="N22:N28" si="20">K22</f>
        <v>160</v>
      </c>
      <c r="O22" s="21">
        <f t="shared" ref="O22:O28" si="21">D22+1</f>
        <v>1</v>
      </c>
      <c r="P22" s="32">
        <f t="shared" ref="P22:P28" si="22">LOOKUP(O22+1,$A$3:$A$10,$E$3:$E$10)</f>
        <v>310</v>
      </c>
      <c r="Q22" s="33">
        <f t="shared" ref="Q22:Q28" si="23">LOOKUP(O22,$H$3:$H$9,$N$3:$N$9)</f>
        <v>53.333333333333336</v>
      </c>
      <c r="R22" s="25">
        <f t="shared" ref="R22:R28" si="24">M22+(P22-N22)/Q22</f>
        <v>12.931929555322794</v>
      </c>
      <c r="S22" s="29">
        <f t="shared" ref="S22:S28" si="25">P22</f>
        <v>310</v>
      </c>
      <c r="T22" s="27">
        <f t="shared" ref="T22:T28" si="26">O22+1</f>
        <v>2</v>
      </c>
      <c r="U22" s="29">
        <f t="shared" ref="U22:U28" si="27">LOOKUP(T22+1,$A$3:$A$10,$E$3:$E$10)</f>
        <v>467.07963267948969</v>
      </c>
      <c r="V22" s="29">
        <f t="shared" ref="V22:V28" si="28">LOOKUP(T22,$H$3:$H$9,$N$3:$N$9)</f>
        <v>53.333333333333336</v>
      </c>
      <c r="W22" s="30">
        <f t="shared" ref="W22:W28" si="29">R22+(U22-S22)/V22</f>
        <v>15.877172668063226</v>
      </c>
      <c r="X22" s="31">
        <f t="shared" ref="X22:X28" si="30">U22</f>
        <v>467.07963267948969</v>
      </c>
      <c r="Y22" s="21">
        <f t="shared" ref="Y22:Y28" si="31">T22+1</f>
        <v>3</v>
      </c>
      <c r="Z22" s="32">
        <f t="shared" ref="Z22:Z28" si="32">LOOKUP(Y22+1,$A$3:$A$10,$E$3:$E$10)</f>
        <v>617.07963267948969</v>
      </c>
      <c r="AA22" s="32">
        <f t="shared" ref="AA22:AA28" si="33">LOOKUP(Y22,$H$3:$H$9,$N$3:$N$9)</f>
        <v>53.333333333333336</v>
      </c>
      <c r="AB22" s="25">
        <f t="shared" ref="AB22:AB28" si="34">W22+(Z22-X22)/AA22</f>
        <v>18.689672668063224</v>
      </c>
      <c r="AC22" s="29">
        <f t="shared" ref="AC22:AC28" si="35">Z22</f>
        <v>617.07963267948969</v>
      </c>
      <c r="AD22" s="27">
        <f t="shared" ref="AD22:AD28" si="36">Y22+1</f>
        <v>4</v>
      </c>
      <c r="AE22" s="29">
        <f t="shared" ref="AE22:AE28" si="37">LOOKUP(AD22+1,$A$3:$A$10,$E$3:$E$10)</f>
        <v>774.15926535897938</v>
      </c>
      <c r="AF22" s="29">
        <f t="shared" ref="AF22:AF28" si="38">LOOKUP(AD22,$H$3:$H$9,$N$3:$N$9)</f>
        <v>53.333333333333336</v>
      </c>
      <c r="AG22" s="30">
        <f t="shared" ref="AG22:AG28" si="39">AB22+(AE22-AC22)/AF22</f>
        <v>21.634915780803656</v>
      </c>
      <c r="AH22" s="31"/>
    </row>
    <row r="23" spans="1:34" x14ac:dyDescent="0.3">
      <c r="A23" s="12">
        <v>2</v>
      </c>
      <c r="B23" s="25">
        <v>0</v>
      </c>
      <c r="C23" s="26">
        <f t="shared" ref="C23:C28" si="40">C22+$D$14</f>
        <v>300.89127114835276</v>
      </c>
      <c r="D23" s="27">
        <f t="shared" si="10"/>
        <v>0</v>
      </c>
      <c r="E23" s="28">
        <f t="shared" si="11"/>
        <v>940.89127114835276</v>
      </c>
      <c r="F23" s="27">
        <f t="shared" si="12"/>
        <v>2</v>
      </c>
      <c r="G23" s="29">
        <f t="shared" si="13"/>
        <v>0</v>
      </c>
      <c r="H23" s="29">
        <f t="shared" si="14"/>
        <v>0</v>
      </c>
      <c r="I23" s="29">
        <f t="shared" si="15"/>
        <v>4</v>
      </c>
      <c r="J23" s="29">
        <f t="shared" si="16"/>
        <v>75.222817787088189</v>
      </c>
      <c r="K23" s="29">
        <f t="shared" si="17"/>
        <v>160</v>
      </c>
      <c r="L23" s="29">
        <f t="shared" si="18"/>
        <v>13.333333333333334</v>
      </c>
      <c r="M23" s="30">
        <f t="shared" si="19"/>
        <v>6.3582886659683853</v>
      </c>
      <c r="N23" s="31">
        <f t="shared" si="20"/>
        <v>160</v>
      </c>
      <c r="O23" s="21">
        <f t="shared" si="21"/>
        <v>1</v>
      </c>
      <c r="P23" s="32">
        <f t="shared" si="22"/>
        <v>310</v>
      </c>
      <c r="Q23" s="33">
        <f t="shared" si="23"/>
        <v>53.333333333333336</v>
      </c>
      <c r="R23" s="25">
        <f t="shared" si="24"/>
        <v>9.1707886659683844</v>
      </c>
      <c r="S23" s="29">
        <f t="shared" si="25"/>
        <v>310</v>
      </c>
      <c r="T23" s="27">
        <f t="shared" si="26"/>
        <v>2</v>
      </c>
      <c r="U23" s="29">
        <f t="shared" si="27"/>
        <v>467.07963267948969</v>
      </c>
      <c r="V23" s="29">
        <f t="shared" si="28"/>
        <v>53.333333333333336</v>
      </c>
      <c r="W23" s="30">
        <f t="shared" si="29"/>
        <v>12.116031778708816</v>
      </c>
      <c r="X23" s="31">
        <f t="shared" si="30"/>
        <v>467.07963267948969</v>
      </c>
      <c r="Y23" s="21">
        <f t="shared" si="31"/>
        <v>3</v>
      </c>
      <c r="Z23" s="32">
        <f t="shared" si="32"/>
        <v>617.07963267948969</v>
      </c>
      <c r="AA23" s="32">
        <f t="shared" si="33"/>
        <v>53.333333333333336</v>
      </c>
      <c r="AB23" s="25">
        <f t="shared" si="34"/>
        <v>14.928531778708816</v>
      </c>
      <c r="AC23" s="29">
        <f t="shared" si="35"/>
        <v>617.07963267948969</v>
      </c>
      <c r="AD23" s="27">
        <f t="shared" si="36"/>
        <v>4</v>
      </c>
      <c r="AE23" s="29">
        <f t="shared" si="37"/>
        <v>774.15926535897938</v>
      </c>
      <c r="AF23" s="29">
        <f t="shared" si="38"/>
        <v>53.333333333333336</v>
      </c>
      <c r="AG23" s="30">
        <f t="shared" si="39"/>
        <v>17.873774891449248</v>
      </c>
      <c r="AH23" s="31"/>
    </row>
    <row r="24" spans="1:34" x14ac:dyDescent="0.3">
      <c r="A24" s="12">
        <v>3</v>
      </c>
      <c r="B24" s="25">
        <v>0</v>
      </c>
      <c r="C24" s="26">
        <f t="shared" si="40"/>
        <v>501.48545191392128</v>
      </c>
      <c r="D24" s="27">
        <f t="shared" si="10"/>
        <v>0</v>
      </c>
      <c r="E24" s="28">
        <f t="shared" si="11"/>
        <v>1141.4854519139212</v>
      </c>
      <c r="F24" s="27">
        <f t="shared" si="12"/>
        <v>4</v>
      </c>
      <c r="G24" s="29">
        <f t="shared" si="13"/>
        <v>0</v>
      </c>
      <c r="H24" s="29">
        <f t="shared" si="14"/>
        <v>0</v>
      </c>
      <c r="I24" s="29">
        <f t="shared" si="15"/>
        <v>4</v>
      </c>
      <c r="J24" s="29">
        <f t="shared" si="16"/>
        <v>125.37136297848032</v>
      </c>
      <c r="K24" s="29">
        <f t="shared" si="17"/>
        <v>160</v>
      </c>
      <c r="L24" s="29">
        <f t="shared" si="18"/>
        <v>13.333333333333334</v>
      </c>
      <c r="M24" s="30">
        <f t="shared" si="19"/>
        <v>2.5971477766139759</v>
      </c>
      <c r="N24" s="31">
        <f t="shared" si="20"/>
        <v>160</v>
      </c>
      <c r="O24" s="21">
        <f t="shared" si="21"/>
        <v>1</v>
      </c>
      <c r="P24" s="32">
        <f t="shared" si="22"/>
        <v>310</v>
      </c>
      <c r="Q24" s="33">
        <f t="shared" si="23"/>
        <v>53.333333333333336</v>
      </c>
      <c r="R24" s="25">
        <f t="shared" si="24"/>
        <v>5.4096477766139763</v>
      </c>
      <c r="S24" s="29">
        <f t="shared" si="25"/>
        <v>310</v>
      </c>
      <c r="T24" s="27">
        <f t="shared" si="26"/>
        <v>2</v>
      </c>
      <c r="U24" s="29">
        <f t="shared" si="27"/>
        <v>467.07963267948969</v>
      </c>
      <c r="V24" s="29">
        <f t="shared" si="28"/>
        <v>53.333333333333336</v>
      </c>
      <c r="W24" s="30">
        <f t="shared" si="29"/>
        <v>8.354890889354408</v>
      </c>
      <c r="X24" s="31">
        <f t="shared" si="30"/>
        <v>467.07963267948969</v>
      </c>
      <c r="Y24" s="21">
        <f t="shared" si="31"/>
        <v>3</v>
      </c>
      <c r="Z24" s="32">
        <f t="shared" si="32"/>
        <v>617.07963267948969</v>
      </c>
      <c r="AA24" s="32">
        <f t="shared" si="33"/>
        <v>53.333333333333336</v>
      </c>
      <c r="AB24" s="25">
        <f t="shared" si="34"/>
        <v>11.167390889354408</v>
      </c>
      <c r="AC24" s="29">
        <f t="shared" si="35"/>
        <v>617.07963267948969</v>
      </c>
      <c r="AD24" s="27">
        <f t="shared" si="36"/>
        <v>4</v>
      </c>
      <c r="AE24" s="29">
        <f t="shared" si="37"/>
        <v>774.15926535897938</v>
      </c>
      <c r="AF24" s="29">
        <f t="shared" si="38"/>
        <v>53.333333333333336</v>
      </c>
      <c r="AG24" s="30">
        <f t="shared" si="39"/>
        <v>14.11263400209484</v>
      </c>
      <c r="AH24" s="31"/>
    </row>
    <row r="25" spans="1:34" x14ac:dyDescent="0.3">
      <c r="A25" s="12">
        <v>4</v>
      </c>
      <c r="B25" s="25">
        <v>0</v>
      </c>
      <c r="C25" s="26">
        <f t="shared" si="40"/>
        <v>702.07963267948981</v>
      </c>
      <c r="D25" s="27">
        <f t="shared" si="10"/>
        <v>1</v>
      </c>
      <c r="E25" s="28">
        <f t="shared" si="11"/>
        <v>1342.0796326794898</v>
      </c>
      <c r="F25" s="27">
        <f t="shared" si="12"/>
        <v>5</v>
      </c>
      <c r="G25" s="29">
        <f t="shared" si="13"/>
        <v>160</v>
      </c>
      <c r="H25" s="29">
        <f t="shared" si="14"/>
        <v>640</v>
      </c>
      <c r="I25" s="29">
        <f t="shared" si="15"/>
        <v>1</v>
      </c>
      <c r="J25" s="29">
        <f t="shared" si="16"/>
        <v>222.07963267948981</v>
      </c>
      <c r="K25" s="29">
        <f t="shared" si="17"/>
        <v>310</v>
      </c>
      <c r="L25" s="29">
        <f t="shared" si="18"/>
        <v>53.333333333333336</v>
      </c>
      <c r="M25" s="30">
        <f t="shared" si="19"/>
        <v>1.6485068872595661</v>
      </c>
      <c r="N25" s="31">
        <f t="shared" si="20"/>
        <v>310</v>
      </c>
      <c r="O25" s="21">
        <f t="shared" si="21"/>
        <v>2</v>
      </c>
      <c r="P25" s="32">
        <f t="shared" si="22"/>
        <v>467.07963267948969</v>
      </c>
      <c r="Q25" s="33">
        <f t="shared" si="23"/>
        <v>53.333333333333336</v>
      </c>
      <c r="R25" s="25">
        <f t="shared" si="24"/>
        <v>4.5937499999999982</v>
      </c>
      <c r="S25" s="29">
        <f t="shared" si="25"/>
        <v>467.07963267948969</v>
      </c>
      <c r="T25" s="27">
        <f t="shared" si="26"/>
        <v>3</v>
      </c>
      <c r="U25" s="29">
        <f t="shared" si="27"/>
        <v>617.07963267948969</v>
      </c>
      <c r="V25" s="29">
        <f t="shared" si="28"/>
        <v>53.333333333333336</v>
      </c>
      <c r="W25" s="30">
        <f t="shared" si="29"/>
        <v>7.4062499999999982</v>
      </c>
      <c r="X25" s="31">
        <f t="shared" si="30"/>
        <v>617.07963267948969</v>
      </c>
      <c r="Y25" s="21">
        <f t="shared" si="31"/>
        <v>4</v>
      </c>
      <c r="Z25" s="32">
        <f t="shared" si="32"/>
        <v>774.15926535897938</v>
      </c>
      <c r="AA25" s="32">
        <f t="shared" si="33"/>
        <v>53.333333333333336</v>
      </c>
      <c r="AB25" s="25">
        <f t="shared" si="34"/>
        <v>10.35149311274043</v>
      </c>
      <c r="AC25" s="29">
        <f t="shared" si="35"/>
        <v>774.15926535897938</v>
      </c>
      <c r="AD25" s="27">
        <f t="shared" si="36"/>
        <v>5</v>
      </c>
      <c r="AE25" s="29">
        <f t="shared" si="37"/>
        <v>924.15926535897938</v>
      </c>
      <c r="AF25" s="29">
        <f t="shared" si="38"/>
        <v>53.333333333333336</v>
      </c>
      <c r="AG25" s="30">
        <f t="shared" si="39"/>
        <v>13.16399311274043</v>
      </c>
      <c r="AH25" s="31"/>
    </row>
    <row r="26" spans="1:34" x14ac:dyDescent="0.3">
      <c r="A26" s="12">
        <v>5</v>
      </c>
      <c r="B26" s="25">
        <v>0</v>
      </c>
      <c r="C26" s="26">
        <f t="shared" si="40"/>
        <v>902.67381344505839</v>
      </c>
      <c r="D26" s="27">
        <f t="shared" si="10"/>
        <v>2</v>
      </c>
      <c r="E26" s="28">
        <f t="shared" si="11"/>
        <v>1542.6738134450584</v>
      </c>
      <c r="F26" s="27">
        <f t="shared" si="12"/>
        <v>6</v>
      </c>
      <c r="G26" s="29">
        <f t="shared" si="13"/>
        <v>310</v>
      </c>
      <c r="H26" s="29">
        <f t="shared" si="14"/>
        <v>790</v>
      </c>
      <c r="I26" s="29">
        <f t="shared" si="15"/>
        <v>1</v>
      </c>
      <c r="J26" s="29">
        <f t="shared" si="16"/>
        <v>422.67381344505839</v>
      </c>
      <c r="K26" s="29">
        <f t="shared" si="17"/>
        <v>467.07963267948969</v>
      </c>
      <c r="L26" s="29">
        <f t="shared" si="18"/>
        <v>53.333333333333336</v>
      </c>
      <c r="M26" s="30">
        <f t="shared" si="19"/>
        <v>0.83260911064558696</v>
      </c>
      <c r="N26" s="31">
        <f t="shared" si="20"/>
        <v>467.07963267948969</v>
      </c>
      <c r="O26" s="21">
        <f t="shared" si="21"/>
        <v>3</v>
      </c>
      <c r="P26" s="32">
        <f t="shared" si="22"/>
        <v>617.07963267948969</v>
      </c>
      <c r="Q26" s="33">
        <f t="shared" si="23"/>
        <v>53.333333333333336</v>
      </c>
      <c r="R26" s="25">
        <f t="shared" si="24"/>
        <v>3.6451091106455871</v>
      </c>
      <c r="S26" s="29">
        <f t="shared" si="25"/>
        <v>617.07963267948969</v>
      </c>
      <c r="T26" s="27">
        <f t="shared" si="26"/>
        <v>4</v>
      </c>
      <c r="U26" s="29">
        <f t="shared" si="27"/>
        <v>774.15926535897938</v>
      </c>
      <c r="V26" s="29">
        <f t="shared" si="28"/>
        <v>53.333333333333336</v>
      </c>
      <c r="W26" s="30">
        <f t="shared" si="29"/>
        <v>6.5903522233860183</v>
      </c>
      <c r="X26" s="31">
        <f t="shared" si="30"/>
        <v>774.15926535897938</v>
      </c>
      <c r="Y26" s="21">
        <f t="shared" si="31"/>
        <v>5</v>
      </c>
      <c r="Z26" s="32">
        <f t="shared" si="32"/>
        <v>924.15926535897938</v>
      </c>
      <c r="AA26" s="32">
        <f t="shared" si="33"/>
        <v>53.333333333333336</v>
      </c>
      <c r="AB26" s="25">
        <f t="shared" si="34"/>
        <v>9.4028522233860183</v>
      </c>
      <c r="AC26" s="29">
        <f t="shared" si="35"/>
        <v>924.15926535897938</v>
      </c>
      <c r="AD26" s="27">
        <f t="shared" si="36"/>
        <v>6</v>
      </c>
      <c r="AE26" s="29">
        <f t="shared" si="37"/>
        <v>1084.1592653589794</v>
      </c>
      <c r="AF26" s="29">
        <f t="shared" si="38"/>
        <v>13.333333333333334</v>
      </c>
      <c r="AG26" s="30">
        <f t="shared" si="39"/>
        <v>21.40285222338602</v>
      </c>
      <c r="AH26" s="31"/>
    </row>
    <row r="27" spans="1:34" x14ac:dyDescent="0.3">
      <c r="A27" s="12">
        <v>6</v>
      </c>
      <c r="B27" s="25">
        <v>0</v>
      </c>
      <c r="C27" s="26">
        <f t="shared" si="40"/>
        <v>1103.267994210627</v>
      </c>
      <c r="D27" s="27">
        <f t="shared" si="10"/>
        <v>4</v>
      </c>
      <c r="E27" s="28">
        <f t="shared" si="11"/>
        <v>1743.267994210627</v>
      </c>
      <c r="F27" s="27">
        <f t="shared" si="12"/>
        <v>6</v>
      </c>
      <c r="G27" s="29">
        <f t="shared" si="13"/>
        <v>617.07963267948969</v>
      </c>
      <c r="H27" s="29">
        <f t="shared" si="14"/>
        <v>1097.0796326794898</v>
      </c>
      <c r="I27" s="29">
        <f t="shared" si="15"/>
        <v>1</v>
      </c>
      <c r="J27" s="29">
        <f t="shared" si="16"/>
        <v>623.26799421062685</v>
      </c>
      <c r="K27" s="29">
        <f t="shared" si="17"/>
        <v>774.15926535897938</v>
      </c>
      <c r="L27" s="29">
        <f t="shared" si="18"/>
        <v>53.333333333333336</v>
      </c>
      <c r="M27" s="30">
        <f t="shared" si="19"/>
        <v>2.8292113340316098</v>
      </c>
      <c r="N27" s="31">
        <f t="shared" si="20"/>
        <v>774.15926535897938</v>
      </c>
      <c r="O27" s="21">
        <f t="shared" si="21"/>
        <v>5</v>
      </c>
      <c r="P27" s="32">
        <f t="shared" si="22"/>
        <v>924.15926535897938</v>
      </c>
      <c r="Q27" s="33">
        <f t="shared" si="23"/>
        <v>53.333333333333336</v>
      </c>
      <c r="R27" s="25">
        <f t="shared" si="24"/>
        <v>5.6417113340316103</v>
      </c>
      <c r="S27" s="29">
        <f t="shared" si="25"/>
        <v>924.15926535897938</v>
      </c>
      <c r="T27" s="27">
        <f t="shared" si="26"/>
        <v>6</v>
      </c>
      <c r="U27" s="29">
        <f t="shared" si="27"/>
        <v>1084.1592653589794</v>
      </c>
      <c r="V27" s="29">
        <f t="shared" si="28"/>
        <v>13.333333333333334</v>
      </c>
      <c r="W27" s="30">
        <f t="shared" si="29"/>
        <v>17.641711334031612</v>
      </c>
      <c r="X27" s="31">
        <f t="shared" si="30"/>
        <v>1084.1592653589794</v>
      </c>
      <c r="Y27" s="21">
        <f t="shared" si="31"/>
        <v>7</v>
      </c>
      <c r="Z27" s="32">
        <f t="shared" si="32"/>
        <v>1084.1592653589794</v>
      </c>
      <c r="AA27" s="32">
        <f t="shared" si="33"/>
        <v>13.333333333333334</v>
      </c>
      <c r="AB27" s="25">
        <f t="shared" si="34"/>
        <v>17.641711334031612</v>
      </c>
      <c r="AC27" s="29">
        <f t="shared" si="35"/>
        <v>1084.1592653589794</v>
      </c>
      <c r="AD27" s="27">
        <f t="shared" si="36"/>
        <v>8</v>
      </c>
      <c r="AE27" s="29">
        <f t="shared" si="37"/>
        <v>1084.1592653589794</v>
      </c>
      <c r="AF27" s="29">
        <f t="shared" si="38"/>
        <v>13.333333333333334</v>
      </c>
      <c r="AG27" s="30">
        <f t="shared" si="39"/>
        <v>17.641711334031612</v>
      </c>
      <c r="AH27" s="31"/>
    </row>
    <row r="28" spans="1:34" x14ac:dyDescent="0.3">
      <c r="A28" s="12">
        <v>7</v>
      </c>
      <c r="B28" s="25">
        <v>0</v>
      </c>
      <c r="C28" s="26">
        <f t="shared" si="40"/>
        <v>1303.8621749761955</v>
      </c>
      <c r="D28" s="27">
        <f t="shared" si="10"/>
        <v>5</v>
      </c>
      <c r="E28" s="28">
        <f t="shared" si="11"/>
        <v>1943.8621749761955</v>
      </c>
      <c r="F28" s="27">
        <f t="shared" si="12"/>
        <v>6</v>
      </c>
      <c r="G28" s="29">
        <f t="shared" si="13"/>
        <v>774.15926535897938</v>
      </c>
      <c r="H28" s="29">
        <f t="shared" si="14"/>
        <v>1254.1592653589796</v>
      </c>
      <c r="I28" s="29">
        <f t="shared" si="15"/>
        <v>1</v>
      </c>
      <c r="J28" s="29">
        <f t="shared" si="16"/>
        <v>823.86217497619532</v>
      </c>
      <c r="K28" s="29">
        <f t="shared" si="17"/>
        <v>924.15926535897938</v>
      </c>
      <c r="L28" s="29">
        <f t="shared" si="18"/>
        <v>53.333333333333336</v>
      </c>
      <c r="M28" s="30">
        <f t="shared" si="19"/>
        <v>1.8805704446772011</v>
      </c>
      <c r="N28" s="31">
        <f t="shared" si="20"/>
        <v>924.15926535897938</v>
      </c>
      <c r="O28" s="21">
        <f t="shared" si="21"/>
        <v>6</v>
      </c>
      <c r="P28" s="32">
        <f t="shared" si="22"/>
        <v>1084.1592653589794</v>
      </c>
      <c r="Q28" s="33">
        <f t="shared" si="23"/>
        <v>13.333333333333334</v>
      </c>
      <c r="R28" s="25">
        <f t="shared" si="24"/>
        <v>13.8805704446772</v>
      </c>
      <c r="S28" s="29">
        <f t="shared" si="25"/>
        <v>1084.1592653589794</v>
      </c>
      <c r="T28" s="27">
        <f t="shared" si="26"/>
        <v>7</v>
      </c>
      <c r="U28" s="29">
        <f t="shared" si="27"/>
        <v>1084.1592653589794</v>
      </c>
      <c r="V28" s="29">
        <f t="shared" si="28"/>
        <v>13.333333333333334</v>
      </c>
      <c r="W28" s="30">
        <f t="shared" si="29"/>
        <v>13.8805704446772</v>
      </c>
      <c r="X28" s="31">
        <f t="shared" si="30"/>
        <v>1084.1592653589794</v>
      </c>
      <c r="Y28" s="21">
        <f t="shared" si="31"/>
        <v>8</v>
      </c>
      <c r="Z28" s="32">
        <f t="shared" si="32"/>
        <v>1084.1592653589794</v>
      </c>
      <c r="AA28" s="32">
        <f t="shared" si="33"/>
        <v>13.333333333333334</v>
      </c>
      <c r="AB28" s="25">
        <f t="shared" si="34"/>
        <v>13.8805704446772</v>
      </c>
      <c r="AC28" s="29">
        <f t="shared" si="35"/>
        <v>1084.1592653589794</v>
      </c>
      <c r="AD28" s="27">
        <f t="shared" si="36"/>
        <v>9</v>
      </c>
      <c r="AE28" s="29">
        <f t="shared" si="37"/>
        <v>1084.1592653589794</v>
      </c>
      <c r="AF28" s="29">
        <f t="shared" si="38"/>
        <v>13.333333333333334</v>
      </c>
      <c r="AG28" s="30">
        <f t="shared" si="39"/>
        <v>13.8805704446772</v>
      </c>
      <c r="AH28" s="3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8" sqref="E18"/>
    </sheetView>
  </sheetViews>
  <sheetFormatPr defaultRowHeight="14.4" x14ac:dyDescent="0.3"/>
  <cols>
    <col min="1" max="5" width="10.77734375" customWidth="1"/>
  </cols>
  <sheetData>
    <row r="1" spans="1:22" x14ac:dyDescent="0.3">
      <c r="A1" s="34" t="s">
        <v>0</v>
      </c>
      <c r="B1" s="34" t="str">
        <f>"Bubble0"&amp;$I$2</f>
        <v>Bubble01</v>
      </c>
      <c r="C1" s="34" t="str">
        <f>"Bubble0"&amp;$I$2</f>
        <v>Bubble01</v>
      </c>
      <c r="D1" s="34" t="str">
        <f>"Bubble0"&amp;$I$2</f>
        <v>Bubble01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1</v>
      </c>
    </row>
    <row r="3" spans="1:22" x14ac:dyDescent="0.3">
      <c r="A3" s="15">
        <f>I5</f>
        <v>0</v>
      </c>
      <c r="B3" s="13">
        <f t="shared" ref="B3:D4" si="0">T5</f>
        <v>384.92572740430393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10.119429555322794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v>12</v>
      </c>
      <c r="B5" s="13">
        <f>T17</f>
        <v>149.70290961721568</v>
      </c>
      <c r="C5" s="13">
        <f>U17</f>
        <v>0</v>
      </c>
      <c r="D5" s="13">
        <f>V17</f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25.074272595696065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384.92572740430393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B6" s="16"/>
      <c r="C6" s="16"/>
      <c r="D6" s="16"/>
      <c r="H6" s="1" t="s">
        <v>101</v>
      </c>
      <c r="I6" s="15">
        <f>LOOKUP($I$2,'Bubble planning'!$A$22:$A$28,'Bubble planning'!M$22:M$28)</f>
        <v>10.119429555322794</v>
      </c>
      <c r="J6" s="16">
        <f>LOOKUP($I$2,'Bubble planning'!$A$22:$A$28,'Bubble planning'!N$22:N$28)</f>
        <v>160</v>
      </c>
      <c r="K6" s="1">
        <f>LOOKUP($I$2,'Bubble planning'!$A$22:$A$28,'Bubble planning'!O$22:O$28)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B7" s="16"/>
      <c r="C7" s="16"/>
      <c r="D7" s="16"/>
      <c r="H7" s="1" t="s">
        <v>102</v>
      </c>
      <c r="I7" s="15">
        <f>LOOKUP($I$2,'Bubble planning'!$A$22:$A$28,'Bubble planning'!R$22:R$28)</f>
        <v>12.931929555322794</v>
      </c>
      <c r="J7" s="16">
        <f>LOOKUP($I$2,'Bubble planning'!$A$22:$A$28,'Bubble planning'!S$22:S$28)</f>
        <v>310</v>
      </c>
      <c r="K7" s="1">
        <f>LOOKUP($I$2,'Bubble planning'!$A$22:$A$28,'Bubble planning'!T$22:T$28)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f>24-A4</f>
        <v>13.880570444677206</v>
      </c>
      <c r="B8" s="13">
        <f>B4</f>
        <v>250</v>
      </c>
      <c r="C8" s="13">
        <f>C4</f>
        <v>0</v>
      </c>
      <c r="D8" s="13">
        <f>D4</f>
        <v>0</v>
      </c>
      <c r="H8" s="1" t="s">
        <v>103</v>
      </c>
      <c r="I8" s="15">
        <f>LOOKUP($I$2,'Bubble planning'!$A$22:$A$28,'Bubble planning'!W$22:W$28)</f>
        <v>15.877172668063226</v>
      </c>
      <c r="J8" s="16">
        <f>LOOKUP($I$2,'Bubble planning'!$A$22:$A$28,'Bubble planning'!X$22:X$28)</f>
        <v>467.07963267948969</v>
      </c>
      <c r="K8" s="1">
        <f>LOOKUP($I$2,'Bubble planning'!$A$22:$A$28,'Bubble planning'!Y$22:Y$28)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>
        <f>24-A3</f>
        <v>24</v>
      </c>
      <c r="B9" s="13">
        <f>B3</f>
        <v>384.92572740430393</v>
      </c>
      <c r="C9" s="13">
        <f>C3</f>
        <v>0</v>
      </c>
      <c r="D9" s="13">
        <f>D3</f>
        <v>0</v>
      </c>
      <c r="H9" s="1" t="s">
        <v>104</v>
      </c>
      <c r="I9" s="15">
        <f>LOOKUP($I$2,'Bubble planning'!$A$22:$A$28,'Bubble planning'!AB$22:AB$28)</f>
        <v>18.689672668063224</v>
      </c>
      <c r="J9" s="16">
        <f>LOOKUP($I$2,'Bubble planning'!$A$22:$A$28,'Bubble planning'!AC$22:AC$28)</f>
        <v>617.07963267948969</v>
      </c>
      <c r="K9" s="1">
        <f>LOOKUP($I$2,'Bubble planning'!$A$22:$A$28,'Bubble planning'!AD$22:AD$28)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/>
      <c r="H10" s="1" t="s">
        <v>105</v>
      </c>
      <c r="I10" s="15">
        <f>LOOKUP($I$2,'Bubble planning'!$A$22:$A$28,'Bubble planning'!AG$22:AG$28)</f>
        <v>21.634915780803656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10.119429555322794</v>
      </c>
      <c r="J14" s="1">
        <f>LOOKUP($K14,$K$5:$K$10,J$5:J$10)</f>
        <v>160</v>
      </c>
      <c r="K14" s="1">
        <f>LOOKUP(I13,$I$5:$I$10,$K$5:$K$10)</f>
        <v>1</v>
      </c>
      <c r="L14" s="1">
        <f t="shared" ref="L14:V15" si="4">LOOKUP($K14,$K$5:$K$10,L$5:L$10)</f>
        <v>160</v>
      </c>
      <c r="M14" s="1">
        <f t="shared" si="4"/>
        <v>150</v>
      </c>
      <c r="N14" s="1">
        <f t="shared" si="4"/>
        <v>250</v>
      </c>
      <c r="O14" s="1">
        <f t="shared" si="4"/>
        <v>-150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0</v>
      </c>
      <c r="T14" s="1">
        <f t="shared" si="4"/>
        <v>250</v>
      </c>
      <c r="U14" s="1">
        <f t="shared" si="4"/>
        <v>0</v>
      </c>
      <c r="V14" s="1">
        <f t="shared" si="4"/>
        <v>0</v>
      </c>
    </row>
    <row r="15" spans="1:22" x14ac:dyDescent="0.3">
      <c r="I15" s="1">
        <f>LOOKUP($K15,$K$5:$K$10,I$5:I$10)</f>
        <v>12.931929555322794</v>
      </c>
      <c r="J15" s="1">
        <f>LOOKUP($K15,$K$5:$K$10,J$5:J$10)</f>
        <v>310</v>
      </c>
      <c r="K15" s="1">
        <f>K14+1</f>
        <v>2</v>
      </c>
      <c r="L15" s="1">
        <f t="shared" si="4"/>
        <v>310</v>
      </c>
      <c r="M15" s="1">
        <f t="shared" si="4"/>
        <v>157.07963267948969</v>
      </c>
      <c r="N15" s="1">
        <f t="shared" si="4"/>
        <v>100</v>
      </c>
      <c r="O15" s="1">
        <f t="shared" si="4"/>
        <v>0</v>
      </c>
      <c r="P15" s="1">
        <f t="shared" si="4"/>
        <v>0</v>
      </c>
      <c r="Q15" s="1">
        <f t="shared" si="4"/>
        <v>0</v>
      </c>
      <c r="R15" s="1">
        <f t="shared" si="4"/>
        <v>0</v>
      </c>
      <c r="S15" s="1">
        <f t="shared" si="4"/>
        <v>90</v>
      </c>
      <c r="T15" s="1">
        <f t="shared" si="4"/>
        <v>100</v>
      </c>
      <c r="U15" s="1">
        <f t="shared" si="4"/>
        <v>0</v>
      </c>
      <c r="V15" s="1">
        <f t="shared" si="4"/>
        <v>0</v>
      </c>
    </row>
    <row r="16" spans="1:22" x14ac:dyDescent="0.3">
      <c r="A16" s="15"/>
    </row>
    <row r="17" spans="1:22" x14ac:dyDescent="0.3">
      <c r="A17" s="15"/>
      <c r="I17" s="1">
        <f>(I13-I14)/(I15-I14)</f>
        <v>0.6686472692185621</v>
      </c>
      <c r="J17" s="1">
        <f>J14+(J15-J14)*$I17</f>
        <v>260.29709038278429</v>
      </c>
      <c r="L17" s="1">
        <f t="shared" ref="L17:V17" si="5">L14+(L15-L14)*$I17</f>
        <v>260.29709038278429</v>
      </c>
      <c r="M17" s="1">
        <f t="shared" si="5"/>
        <v>154.73377705821127</v>
      </c>
      <c r="N17" s="1">
        <f t="shared" si="5"/>
        <v>149.70290961721568</v>
      </c>
      <c r="O17" s="1">
        <f t="shared" si="5"/>
        <v>-49.702909617215681</v>
      </c>
      <c r="P17" s="1">
        <f t="shared" si="5"/>
        <v>0</v>
      </c>
      <c r="Q17" s="1">
        <f t="shared" si="5"/>
        <v>0</v>
      </c>
      <c r="R17" s="1">
        <f t="shared" si="5"/>
        <v>0</v>
      </c>
      <c r="S17" s="1">
        <f t="shared" si="5"/>
        <v>60.178254229670586</v>
      </c>
      <c r="T17" s="1">
        <f t="shared" si="5"/>
        <v>149.70290961721568</v>
      </c>
      <c r="U17" s="1">
        <f t="shared" si="5"/>
        <v>0</v>
      </c>
      <c r="V17" s="1">
        <f t="shared" si="5"/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6" sqref="E16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Bubble02</v>
      </c>
      <c r="C1" s="34" t="str">
        <f>"Bubble0"&amp;$I$2</f>
        <v>Bubble02</v>
      </c>
      <c r="D1" s="34" t="str">
        <f>"Bubble0"&amp;$I$2</f>
        <v>Bubble02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2</v>
      </c>
    </row>
    <row r="3" spans="1:22" x14ac:dyDescent="0.3">
      <c r="A3" s="15">
        <f>I5</f>
        <v>0</v>
      </c>
      <c r="B3" s="13">
        <f t="shared" ref="B3:D5" si="0">T5</f>
        <v>334.77718221291184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6.3582886659683853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9.1707886659683844</v>
      </c>
      <c r="B5" s="13">
        <f t="shared" si="0"/>
        <v>100</v>
      </c>
      <c r="C5" s="13">
        <f t="shared" si="0"/>
        <v>0</v>
      </c>
      <c r="D5" s="13">
        <f t="shared" si="0"/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75.222817787088189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334.77718221291184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v>12</v>
      </c>
      <c r="B6" s="13">
        <f>T17</f>
        <v>100</v>
      </c>
      <c r="C6" s="13">
        <f>U17</f>
        <v>0</v>
      </c>
      <c r="D6" s="13">
        <f>V17</f>
        <v>86.454330021647422</v>
      </c>
      <c r="H6" s="1" t="s">
        <v>101</v>
      </c>
      <c r="I6" s="15">
        <f>LOOKUP($I$2,'Bubble planning'!$A$22:$A$28,'Bubble planning'!M$22:M$28)</f>
        <v>6.3582886659683853</v>
      </c>
      <c r="J6" s="16">
        <f>LOOKUP($I$2,'Bubble planning'!$A$22:$A$28,'Bubble planning'!N$22:N$28)</f>
        <v>160</v>
      </c>
      <c r="K6" s="1">
        <f>K5+1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A7" s="15"/>
      <c r="B7" s="16"/>
      <c r="C7" s="16"/>
      <c r="D7" s="16"/>
      <c r="H7" s="1" t="s">
        <v>102</v>
      </c>
      <c r="I7" s="15">
        <f>LOOKUP($I$2,'Bubble planning'!$A$22:$A$28,'Bubble planning'!R$22:R$28)</f>
        <v>9.1707886659683844</v>
      </c>
      <c r="J7" s="16">
        <f>LOOKUP($I$2,'Bubble planning'!$A$22:$A$28,'Bubble planning'!S$22:S$28)</f>
        <v>310</v>
      </c>
      <c r="K7" s="1">
        <f>K6+1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f>24-A5</f>
        <v>14.829211334031616</v>
      </c>
      <c r="B8" s="13">
        <f>B5</f>
        <v>100</v>
      </c>
      <c r="C8" s="13">
        <f>C5</f>
        <v>0</v>
      </c>
      <c r="D8" s="13">
        <f>D5</f>
        <v>0</v>
      </c>
      <c r="H8" s="1" t="s">
        <v>103</v>
      </c>
      <c r="I8" s="15">
        <f>LOOKUP($I$2,'Bubble planning'!$A$22:$A$28,'Bubble planning'!W$22:W$28)</f>
        <v>12.116031778708816</v>
      </c>
      <c r="J8" s="16">
        <f>LOOKUP($I$2,'Bubble planning'!$A$22:$A$28,'Bubble planning'!X$22:X$28)</f>
        <v>467.07963267948969</v>
      </c>
      <c r="K8" s="1">
        <f>K7+1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>
        <f>24-A4</f>
        <v>17.641711334031616</v>
      </c>
      <c r="B9" s="13">
        <f>B4</f>
        <v>250</v>
      </c>
      <c r="C9" s="13">
        <f>C4</f>
        <v>0</v>
      </c>
      <c r="D9" s="13">
        <f>D4</f>
        <v>0</v>
      </c>
      <c r="H9" s="1" t="s">
        <v>104</v>
      </c>
      <c r="I9" s="15">
        <f>LOOKUP($I$2,'Bubble planning'!$A$22:$A$28,'Bubble planning'!AB$22:AB$28)</f>
        <v>14.928531778708816</v>
      </c>
      <c r="J9" s="16">
        <f>LOOKUP($I$2,'Bubble planning'!$A$22:$A$28,'Bubble planning'!AC$22:AC$28)</f>
        <v>617.07963267948969</v>
      </c>
      <c r="K9" s="1">
        <f>K8+1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>
        <f>24-A3</f>
        <v>24</v>
      </c>
      <c r="B10" s="13">
        <f>B3</f>
        <v>334.77718221291184</v>
      </c>
      <c r="C10" s="13">
        <f>C3</f>
        <v>0</v>
      </c>
      <c r="D10" s="13">
        <f>D3</f>
        <v>0</v>
      </c>
      <c r="H10" s="1" t="s">
        <v>105</v>
      </c>
      <c r="I10" s="15">
        <f>LOOKUP($I$2,'Bubble planning'!$A$22:$A$28,'Bubble planning'!AG$22:AG$28)</f>
        <v>17.873774891449248</v>
      </c>
      <c r="J10" s="1">
        <f>LOOKUP(K10,'Bubble planning'!A3:A10,'Bubble planning'!E3:E10)</f>
        <v>774.15926535897938</v>
      </c>
      <c r="K10" s="1">
        <f>K9+1</f>
        <v>5</v>
      </c>
      <c r="L10" s="1">
        <f>LOOKUP($K10,'Bubble planning'!$H$3:$H$9,'Bubble planning'!P$3:P$9)</f>
        <v>774.15926535897938</v>
      </c>
      <c r="M10" s="1">
        <f>LOOKUP($K10,'Bubble planning'!$H$3:$H$9,'Bubble planning'!Q$3:Q$9)</f>
        <v>150</v>
      </c>
      <c r="N10" s="1">
        <f>LOOKUP($K10,'Bubble planning'!$H$3:$H$9,'Bubble planning'!R$3:R$9)</f>
        <v>100</v>
      </c>
      <c r="O10" s="1">
        <f>LOOKUP($K10,'Bubble planning'!$H$3:$H$9,'Bubble planning'!S$3:S$9)</f>
        <v>150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100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9.1707886659683844</v>
      </c>
      <c r="J14" s="1">
        <f>LOOKUP($K14,$K$5:$K$10,J$5:J$10)</f>
        <v>310</v>
      </c>
      <c r="K14" s="1">
        <f>LOOKUP(I13,$I$5:$I$10,$K$5:$K$10)</f>
        <v>2</v>
      </c>
      <c r="L14" s="1">
        <f t="shared" ref="L14:V15" si="4">LOOKUP($K14,$K$5:$K$10,L$5:L$10)</f>
        <v>310</v>
      </c>
      <c r="M14" s="1">
        <f t="shared" si="4"/>
        <v>157.07963267948969</v>
      </c>
      <c r="N14" s="1">
        <f t="shared" si="4"/>
        <v>100</v>
      </c>
      <c r="O14" s="1">
        <f t="shared" si="4"/>
        <v>0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90</v>
      </c>
      <c r="T14" s="1">
        <f t="shared" si="4"/>
        <v>100</v>
      </c>
      <c r="U14" s="1">
        <f t="shared" si="4"/>
        <v>0</v>
      </c>
      <c r="V14" s="1">
        <f t="shared" si="4"/>
        <v>0</v>
      </c>
    </row>
    <row r="15" spans="1:22" x14ac:dyDescent="0.3">
      <c r="I15" s="1">
        <f>LOOKUP($K15,$K$5:$K$10,I$5:I$10)</f>
        <v>12.116031778708816</v>
      </c>
      <c r="J15" s="1">
        <f>LOOKUP($K15,$K$5:$K$10,J$5:J$10)</f>
        <v>467.07963267948969</v>
      </c>
      <c r="K15" s="1">
        <f>K14+1</f>
        <v>3</v>
      </c>
      <c r="L15" s="1">
        <f t="shared" si="4"/>
        <v>467.07963267948969</v>
      </c>
      <c r="M15" s="1">
        <f t="shared" si="4"/>
        <v>150</v>
      </c>
      <c r="N15" s="1">
        <f t="shared" si="4"/>
        <v>100</v>
      </c>
      <c r="O15" s="1">
        <f t="shared" si="4"/>
        <v>0</v>
      </c>
      <c r="P15" s="1">
        <f t="shared" si="4"/>
        <v>0</v>
      </c>
      <c r="Q15" s="1">
        <f t="shared" si="4"/>
        <v>150</v>
      </c>
      <c r="R15" s="1">
        <f t="shared" si="4"/>
        <v>90</v>
      </c>
      <c r="S15" s="1">
        <f t="shared" si="4"/>
        <v>0</v>
      </c>
      <c r="T15" s="1">
        <f t="shared" si="4"/>
        <v>100</v>
      </c>
      <c r="U15" s="1">
        <f t="shared" si="4"/>
        <v>0</v>
      </c>
      <c r="V15" s="1">
        <f t="shared" si="4"/>
        <v>90</v>
      </c>
    </row>
    <row r="16" spans="1:22" x14ac:dyDescent="0.3">
      <c r="A16" s="15"/>
    </row>
    <row r="17" spans="1:22" x14ac:dyDescent="0.3">
      <c r="A17" s="15"/>
      <c r="I17" s="1">
        <f>(I13-I14)/(I15-I14)</f>
        <v>0.96060366690719357</v>
      </c>
      <c r="J17" s="1">
        <f>J14+(J15-J14)*$I17</f>
        <v>460.89127114835287</v>
      </c>
      <c r="L17" s="1">
        <f t="shared" ref="L17:V17" si="5">L14+(L15-L14)*$I17</f>
        <v>460.89127114835287</v>
      </c>
      <c r="M17" s="1">
        <f t="shared" si="5"/>
        <v>150.27891156721589</v>
      </c>
      <c r="N17" s="1">
        <f t="shared" si="5"/>
        <v>100</v>
      </c>
      <c r="O17" s="1">
        <f t="shared" si="5"/>
        <v>0</v>
      </c>
      <c r="P17" s="1">
        <f t="shared" si="5"/>
        <v>0</v>
      </c>
      <c r="Q17" s="1">
        <f t="shared" si="5"/>
        <v>144.09055003607904</v>
      </c>
      <c r="R17" s="1">
        <f t="shared" si="5"/>
        <v>86.454330021647422</v>
      </c>
      <c r="S17" s="1">
        <f t="shared" si="5"/>
        <v>3.5456699783525778</v>
      </c>
      <c r="T17" s="1">
        <f t="shared" si="5"/>
        <v>100</v>
      </c>
      <c r="U17" s="1">
        <f t="shared" si="5"/>
        <v>0</v>
      </c>
      <c r="V17" s="1">
        <f t="shared" si="5"/>
        <v>86.454330021647422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/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Bubble03</v>
      </c>
      <c r="C1" s="34" t="str">
        <f>"Bubble0"&amp;$I$2</f>
        <v>Bubble03</v>
      </c>
      <c r="D1" s="34" t="str">
        <f>"Bubble0"&amp;$I$2</f>
        <v>Bubble03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3</v>
      </c>
    </row>
    <row r="3" spans="1:22" x14ac:dyDescent="0.3">
      <c r="A3" s="15">
        <f>I5</f>
        <v>0</v>
      </c>
      <c r="B3" s="13">
        <f t="shared" ref="B3:D7" si="0">T5</f>
        <v>284.62863702151969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2.5971477766139759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5.4096477766139763</v>
      </c>
      <c r="B5" s="13">
        <f t="shared" si="0"/>
        <v>100</v>
      </c>
      <c r="C5" s="13">
        <f t="shared" si="0"/>
        <v>0</v>
      </c>
      <c r="D5" s="13">
        <f t="shared" si="0"/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125.37136297848032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284.62863702151969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f>I8</f>
        <v>8.354890889354408</v>
      </c>
      <c r="B6" s="13">
        <f t="shared" si="0"/>
        <v>100</v>
      </c>
      <c r="C6" s="13">
        <f t="shared" si="0"/>
        <v>0</v>
      </c>
      <c r="D6" s="13">
        <f t="shared" si="0"/>
        <v>90</v>
      </c>
      <c r="H6" s="1" t="s">
        <v>101</v>
      </c>
      <c r="I6" s="15">
        <f>LOOKUP($I$2,'Bubble planning'!$A$22:$A$28,'Bubble planning'!M$22:M$28)</f>
        <v>2.5971477766139759</v>
      </c>
      <c r="J6" s="16">
        <f>LOOKUP($I$2,'Bubble planning'!$A$22:$A$28,'Bubble planning'!N$22:N$28)</f>
        <v>160</v>
      </c>
      <c r="K6" s="1">
        <f>K5+1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A7" s="15">
        <f>I9</f>
        <v>11.167390889354408</v>
      </c>
      <c r="B7" s="13">
        <f t="shared" si="0"/>
        <v>100</v>
      </c>
      <c r="C7" s="13">
        <f t="shared" si="0"/>
        <v>150</v>
      </c>
      <c r="D7" s="13">
        <f t="shared" si="0"/>
        <v>90</v>
      </c>
      <c r="H7" s="1" t="s">
        <v>102</v>
      </c>
      <c r="I7" s="15">
        <f>LOOKUP($I$2,'Bubble planning'!$A$22:$A$28,'Bubble planning'!R$22:R$28)</f>
        <v>5.4096477766139763</v>
      </c>
      <c r="J7" s="16">
        <f>LOOKUP($I$2,'Bubble planning'!$A$22:$A$28,'Bubble planning'!S$22:S$28)</f>
        <v>310</v>
      </c>
      <c r="K7" s="1">
        <f>K6+1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v>12</v>
      </c>
      <c r="B8" s="13">
        <f>T17</f>
        <v>100</v>
      </c>
      <c r="C8" s="13">
        <f>U17</f>
        <v>150</v>
      </c>
      <c r="D8" s="13">
        <f>V17</f>
        <v>115.4426602795378</v>
      </c>
      <c r="H8" s="1" t="s">
        <v>103</v>
      </c>
      <c r="I8" s="15">
        <f>LOOKUP($I$2,'Bubble planning'!$A$22:$A$28,'Bubble planning'!W$22:W$28)</f>
        <v>8.354890889354408</v>
      </c>
      <c r="J8" s="16">
        <f>LOOKUP($I$2,'Bubble planning'!$A$22:$A$28,'Bubble planning'!X$22:X$28)</f>
        <v>467.07963267948969</v>
      </c>
      <c r="K8" s="1">
        <f>K7+1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/>
      <c r="B9" s="16"/>
      <c r="C9" s="16"/>
      <c r="D9" s="16"/>
      <c r="H9" s="1" t="s">
        <v>104</v>
      </c>
      <c r="I9" s="15">
        <f>LOOKUP($I$2,'Bubble planning'!$A$22:$A$28,'Bubble planning'!AB$22:AB$28)</f>
        <v>11.167390889354408</v>
      </c>
      <c r="J9" s="16">
        <f>LOOKUP($I$2,'Bubble planning'!$A$22:$A$28,'Bubble planning'!AC$22:AC$28)</f>
        <v>617.07963267948969</v>
      </c>
      <c r="K9" s="1">
        <f>K8+1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>
        <f>24-A7</f>
        <v>12.832609110645592</v>
      </c>
      <c r="B10" s="13">
        <f>B7</f>
        <v>100</v>
      </c>
      <c r="C10" s="13">
        <f>C7</f>
        <v>150</v>
      </c>
      <c r="D10" s="13">
        <f>D7</f>
        <v>90</v>
      </c>
      <c r="H10" s="1" t="s">
        <v>105</v>
      </c>
      <c r="I10" s="15">
        <f>LOOKUP($I$2,'Bubble planning'!$A$22:$A$28,'Bubble planning'!AG$22:AG$28)</f>
        <v>14.11263400209484</v>
      </c>
      <c r="J10" s="1">
        <f>LOOKUP(K10,'Bubble planning'!A3:A10,'Bubble planning'!E3:E10)</f>
        <v>774.15926535897938</v>
      </c>
      <c r="K10" s="1">
        <f>K9+1</f>
        <v>5</v>
      </c>
      <c r="L10" s="1">
        <f>LOOKUP($K10,'Bubble planning'!$H$3:$H$9,'Bubble planning'!P$3:P$9)</f>
        <v>774.15926535897938</v>
      </c>
      <c r="M10" s="1">
        <f>LOOKUP($K10,'Bubble planning'!$H$3:$H$9,'Bubble planning'!Q$3:Q$9)</f>
        <v>150</v>
      </c>
      <c r="N10" s="1">
        <f>LOOKUP($K10,'Bubble planning'!$H$3:$H$9,'Bubble planning'!R$3:R$9)</f>
        <v>100</v>
      </c>
      <c r="O10" s="1">
        <f>LOOKUP($K10,'Bubble planning'!$H$3:$H$9,'Bubble planning'!S$3:S$9)</f>
        <v>150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100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24-A6</f>
        <v>15.645109110645592</v>
      </c>
      <c r="B11" s="13">
        <f>B6</f>
        <v>100</v>
      </c>
      <c r="C11" s="13">
        <f>C6</f>
        <v>0</v>
      </c>
      <c r="D11" s="13">
        <f>D6</f>
        <v>90</v>
      </c>
    </row>
    <row r="12" spans="1:22" x14ac:dyDescent="0.3">
      <c r="A12" s="15">
        <f>24-A5</f>
        <v>18.590352223386024</v>
      </c>
      <c r="B12" s="13">
        <f>B5</f>
        <v>100</v>
      </c>
      <c r="C12" s="13">
        <f>C5</f>
        <v>0</v>
      </c>
      <c r="D12" s="13">
        <f>D5</f>
        <v>0</v>
      </c>
    </row>
    <row r="13" spans="1:22" x14ac:dyDescent="0.3">
      <c r="A13" s="15">
        <f>24-A4</f>
        <v>21.402852223386024</v>
      </c>
      <c r="B13" s="13">
        <f>B4</f>
        <v>250</v>
      </c>
      <c r="C13" s="13">
        <f>C4</f>
        <v>0</v>
      </c>
      <c r="D13" s="13">
        <f>D4</f>
        <v>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24-A3</f>
        <v>24</v>
      </c>
      <c r="B14" s="13">
        <f>B3</f>
        <v>284.62863702151969</v>
      </c>
      <c r="C14" s="13">
        <f>C3</f>
        <v>0</v>
      </c>
      <c r="D14" s="13">
        <f>D3</f>
        <v>0</v>
      </c>
      <c r="I14" s="1">
        <f>LOOKUP($K14,$K$5:$K$10,I$5:I$10)</f>
        <v>11.167390889354408</v>
      </c>
      <c r="J14" s="1">
        <f>LOOKUP($K14,$K$5:$K$10,J$5:J$10)</f>
        <v>617.07963267948969</v>
      </c>
      <c r="K14" s="1">
        <f>LOOKUP(I13,$I$5:$I$10,$K$5:$K$10)</f>
        <v>4</v>
      </c>
      <c r="L14" s="1">
        <f t="shared" ref="L14:V15" si="4">LOOKUP($K14,$K$5:$K$10,L$5:L$10)</f>
        <v>617.07963267948969</v>
      </c>
      <c r="M14" s="1">
        <f t="shared" si="4"/>
        <v>157.07963267948969</v>
      </c>
      <c r="N14" s="1">
        <f t="shared" si="4"/>
        <v>100</v>
      </c>
      <c r="O14" s="1">
        <f t="shared" si="4"/>
        <v>0</v>
      </c>
      <c r="P14" s="1">
        <f t="shared" si="4"/>
        <v>150</v>
      </c>
      <c r="Q14" s="1">
        <f t="shared" si="4"/>
        <v>0</v>
      </c>
      <c r="R14" s="1">
        <f t="shared" si="4"/>
        <v>90</v>
      </c>
      <c r="S14" s="1">
        <f t="shared" si="4"/>
        <v>90</v>
      </c>
      <c r="T14" s="1">
        <f t="shared" si="4"/>
        <v>100</v>
      </c>
      <c r="U14" s="1">
        <f t="shared" si="4"/>
        <v>150</v>
      </c>
      <c r="V14" s="1">
        <f t="shared" si="4"/>
        <v>90</v>
      </c>
    </row>
    <row r="15" spans="1:22" x14ac:dyDescent="0.3">
      <c r="I15" s="1">
        <f>LOOKUP($K15,$K$5:$K$10,I$5:I$10)</f>
        <v>14.11263400209484</v>
      </c>
      <c r="J15" s="1">
        <f>LOOKUP($K15,$K$5:$K$10,J$5:J$10)</f>
        <v>774.15926535897938</v>
      </c>
      <c r="K15" s="1">
        <f>K14+1</f>
        <v>5</v>
      </c>
      <c r="L15" s="1">
        <f t="shared" si="4"/>
        <v>774.15926535897938</v>
      </c>
      <c r="M15" s="1">
        <f t="shared" si="4"/>
        <v>150</v>
      </c>
      <c r="N15" s="1">
        <f t="shared" si="4"/>
        <v>100</v>
      </c>
      <c r="O15" s="1">
        <f t="shared" si="4"/>
        <v>150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100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0.28269622532819788</v>
      </c>
      <c r="J17" s="1">
        <f>J14+(J15-J14)*$I17</f>
        <v>661.48545191392122</v>
      </c>
      <c r="L17" s="1">
        <f t="shared" ref="L17:V17" si="5">L14+(L15-L14)*$I17</f>
        <v>661.48545191392122</v>
      </c>
      <c r="M17" s="1">
        <f t="shared" si="5"/>
        <v>155.07824724428781</v>
      </c>
      <c r="N17" s="1">
        <f t="shared" si="5"/>
        <v>100</v>
      </c>
      <c r="O17" s="1">
        <f t="shared" si="5"/>
        <v>42.404433799229679</v>
      </c>
      <c r="P17" s="1">
        <f t="shared" si="5"/>
        <v>150</v>
      </c>
      <c r="Q17" s="1">
        <f t="shared" si="5"/>
        <v>0</v>
      </c>
      <c r="R17" s="1">
        <f t="shared" si="5"/>
        <v>115.4426602795378</v>
      </c>
      <c r="S17" s="1">
        <f t="shared" si="5"/>
        <v>64.557339720462195</v>
      </c>
      <c r="T17" s="1">
        <f t="shared" si="5"/>
        <v>100</v>
      </c>
      <c r="U17" s="1">
        <f t="shared" si="5"/>
        <v>150</v>
      </c>
      <c r="V17" s="1">
        <f t="shared" si="5"/>
        <v>115.4426602795378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Bubble04</v>
      </c>
      <c r="C1" s="34" t="str">
        <f>"Bubble0"&amp;$I$2</f>
        <v>Bubble04</v>
      </c>
      <c r="D1" s="34" t="str">
        <f>"Bubble0"&amp;$I$2</f>
        <v>Bubble04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4</v>
      </c>
    </row>
    <row r="3" spans="1:22" x14ac:dyDescent="0.3">
      <c r="A3" s="15">
        <f>I5</f>
        <v>0</v>
      </c>
      <c r="B3" s="13">
        <f t="shared" ref="B3:D7" si="0">T5</f>
        <v>187.92036732051019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1.6485068872595661</v>
      </c>
      <c r="B4" s="13">
        <f t="shared" si="0"/>
        <v>100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4.5937499999999982</v>
      </c>
      <c r="B5" s="13">
        <f t="shared" si="0"/>
        <v>100</v>
      </c>
      <c r="C5" s="13">
        <f t="shared" si="0"/>
        <v>0</v>
      </c>
      <c r="D5" s="13">
        <f t="shared" si="0"/>
        <v>90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222.07963267948981</v>
      </c>
      <c r="K5" s="1">
        <f>LOOKUP($I$2,'Bubble planning'!$A$22:$A$28,'Bubble planning'!D$22:D$28)</f>
        <v>1</v>
      </c>
      <c r="L5" s="1">
        <f>LOOKUP($K5,'Bubble planning'!$H$3:$H$9,'Bubble planning'!P$3:P$9)</f>
        <v>160</v>
      </c>
      <c r="M5" s="1">
        <f>LOOKUP($K5,'Bubble planning'!$H$3:$H$9,'Bubble planning'!Q$3:Q$9)</f>
        <v>150</v>
      </c>
      <c r="N5" s="1">
        <f>LOOKUP($K5,'Bubble planning'!$H$3:$H$9,'Bubble planning'!R$3:R$9)</f>
        <v>250</v>
      </c>
      <c r="O5" s="1">
        <f>LOOKUP($K5,'Bubble planning'!$H$3:$H$9,'Bubble planning'!S$3:S$9)</f>
        <v>-150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187.92036732051019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f>I8</f>
        <v>7.4062499999999982</v>
      </c>
      <c r="B6" s="13">
        <f t="shared" si="0"/>
        <v>100</v>
      </c>
      <c r="C6" s="13">
        <f t="shared" si="0"/>
        <v>150</v>
      </c>
      <c r="D6" s="13">
        <f t="shared" si="0"/>
        <v>90</v>
      </c>
      <c r="H6" s="1" t="s">
        <v>101</v>
      </c>
      <c r="I6" s="15">
        <f>LOOKUP($I$2,'Bubble planning'!$A$22:$A$28,'Bubble planning'!M$22:M$28)</f>
        <v>1.6485068872595661</v>
      </c>
      <c r="J6" s="16">
        <f>LOOKUP($I$2,'Bubble planning'!$A$22:$A$28,'Bubble planning'!N$22:N$28)</f>
        <v>310</v>
      </c>
      <c r="K6" s="1">
        <f>LOOKUP($I$2,'Bubble planning'!$A$22:$A$28,'Bubble planning'!O$22:O$28)</f>
        <v>2</v>
      </c>
      <c r="L6" s="1">
        <f>LOOKUP($K6,'Bubble planning'!$H$3:$H$9,'Bubble planning'!P$3:P$9)</f>
        <v>310</v>
      </c>
      <c r="M6" s="1">
        <f>LOOKUP($K6,'Bubble planning'!$H$3:$H$9,'Bubble planning'!Q$3:Q$9)</f>
        <v>157.07963267948969</v>
      </c>
      <c r="N6" s="1">
        <f>LOOKUP($K6,'Bubble planning'!$H$3:$H$9,'Bubble planning'!R$3:R$9)</f>
        <v>100</v>
      </c>
      <c r="O6" s="1">
        <f>LOOKUP($K6,'Bubble planning'!$H$3:$H$9,'Bubble planning'!S$3:S$9)</f>
        <v>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90</v>
      </c>
      <c r="T6" s="1">
        <f t="shared" si="1"/>
        <v>100</v>
      </c>
      <c r="U6" s="1">
        <f t="shared" si="2"/>
        <v>0</v>
      </c>
      <c r="V6" s="1">
        <f t="shared" si="3"/>
        <v>0</v>
      </c>
    </row>
    <row r="7" spans="1:22" x14ac:dyDescent="0.3">
      <c r="A7" s="15">
        <f>I9</f>
        <v>10.35149311274043</v>
      </c>
      <c r="B7" s="13">
        <f t="shared" si="0"/>
        <v>100</v>
      </c>
      <c r="C7" s="13">
        <f t="shared" si="0"/>
        <v>150</v>
      </c>
      <c r="D7" s="13">
        <f t="shared" si="0"/>
        <v>180</v>
      </c>
      <c r="H7" s="1" t="s">
        <v>102</v>
      </c>
      <c r="I7" s="15">
        <f>LOOKUP($I$2,'Bubble planning'!$A$22:$A$28,'Bubble planning'!R$22:R$28)</f>
        <v>4.5937499999999982</v>
      </c>
      <c r="J7" s="16">
        <f>LOOKUP($I$2,'Bubble planning'!$A$22:$A$28,'Bubble planning'!S$22:S$28)</f>
        <v>467.07963267948969</v>
      </c>
      <c r="K7" s="1">
        <f>LOOKUP($I$2,'Bubble planning'!$A$22:$A$28,'Bubble planning'!T$22:T$28)</f>
        <v>3</v>
      </c>
      <c r="L7" s="1">
        <f>LOOKUP($K7,'Bubble planning'!$H$3:$H$9,'Bubble planning'!P$3:P$9)</f>
        <v>467.07963267948969</v>
      </c>
      <c r="M7" s="1">
        <f>LOOKUP($K7,'Bubble planning'!$H$3:$H$9,'Bubble planning'!Q$3:Q$9)</f>
        <v>150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150</v>
      </c>
      <c r="R7" s="1">
        <f>LOOKUP($K7,'Bubble planning'!$H$3:$H$9,'Bubble planning'!V$3:V$9)</f>
        <v>90</v>
      </c>
      <c r="S7" s="1">
        <f>LOOKUP($K7,'Bubble planning'!$H$3:$H$9,'Bubble planning'!W$3:W$9)</f>
        <v>0</v>
      </c>
      <c r="T7" s="1">
        <f t="shared" si="1"/>
        <v>100</v>
      </c>
      <c r="U7" s="1">
        <f t="shared" si="2"/>
        <v>0</v>
      </c>
      <c r="V7" s="1">
        <f t="shared" si="3"/>
        <v>90</v>
      </c>
    </row>
    <row r="8" spans="1:22" x14ac:dyDescent="0.3">
      <c r="A8" s="15">
        <v>12</v>
      </c>
      <c r="B8" s="13">
        <f>T17</f>
        <v>187.92036732051039</v>
      </c>
      <c r="C8" s="13">
        <f>U17</f>
        <v>150</v>
      </c>
      <c r="D8" s="13">
        <f>V17</f>
        <v>180</v>
      </c>
      <c r="H8" s="1" t="s">
        <v>103</v>
      </c>
      <c r="I8" s="15">
        <f>LOOKUP($I$2,'Bubble planning'!$A$22:$A$28,'Bubble planning'!W$22:W$28)</f>
        <v>7.4062499999999982</v>
      </c>
      <c r="J8" s="16">
        <f>LOOKUP($I$2,'Bubble planning'!$A$22:$A$28,'Bubble planning'!X$22:X$28)</f>
        <v>617.07963267948969</v>
      </c>
      <c r="K8" s="1">
        <f>LOOKUP($I$2,'Bubble planning'!$A$22:$A$28,'Bubble planning'!Y$22:Y$28)</f>
        <v>4</v>
      </c>
      <c r="L8" s="1">
        <f>LOOKUP($K8,'Bubble planning'!$H$3:$H$9,'Bubble planning'!P$3:P$9)</f>
        <v>617.07963267948969</v>
      </c>
      <c r="M8" s="1">
        <f>LOOKUP($K8,'Bubble planning'!$H$3:$H$9,'Bubble planning'!Q$3:Q$9)</f>
        <v>157.07963267948969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90</v>
      </c>
      <c r="S8" s="1">
        <f>LOOKUP($K8,'Bubble planning'!$H$3:$H$9,'Bubble planning'!W$3:W$9)</f>
        <v>90</v>
      </c>
      <c r="T8" s="1">
        <f t="shared" si="1"/>
        <v>100</v>
      </c>
      <c r="U8" s="1">
        <f t="shared" si="2"/>
        <v>150</v>
      </c>
      <c r="V8" s="1">
        <f t="shared" si="3"/>
        <v>90</v>
      </c>
    </row>
    <row r="9" spans="1:22" x14ac:dyDescent="0.3">
      <c r="A9" s="15"/>
      <c r="B9" s="16"/>
      <c r="C9" s="16"/>
      <c r="D9" s="16"/>
      <c r="H9" s="1" t="s">
        <v>104</v>
      </c>
      <c r="I9" s="15">
        <f>LOOKUP($I$2,'Bubble planning'!$A$22:$A$28,'Bubble planning'!AB$22:AB$28)</f>
        <v>10.35149311274043</v>
      </c>
      <c r="J9" s="16">
        <f>LOOKUP($I$2,'Bubble planning'!$A$22:$A$28,'Bubble planning'!AC$22:AC$28)</f>
        <v>774.15926535897938</v>
      </c>
      <c r="K9" s="1">
        <f>LOOKUP($I$2,'Bubble planning'!$A$22:$A$28,'Bubble planning'!AD$22:AD$28)</f>
        <v>5</v>
      </c>
      <c r="L9" s="1">
        <f>LOOKUP($K9,'Bubble planning'!$H$3:$H$9,'Bubble planning'!P$3:P$9)</f>
        <v>774.15926535897938</v>
      </c>
      <c r="M9" s="1">
        <f>LOOKUP($K9,'Bubble planning'!$H$3:$H$9,'Bubble planning'!Q$3:Q$9)</f>
        <v>150</v>
      </c>
      <c r="N9" s="1">
        <f>LOOKUP($K9,'Bubble planning'!$H$3:$H$9,'Bubble planning'!R$3:R$9)</f>
        <v>100</v>
      </c>
      <c r="O9" s="1">
        <f>LOOKUP($K9,'Bubble planning'!$H$3:$H$9,'Bubble planning'!S$3:S$9)</f>
        <v>150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100</v>
      </c>
      <c r="U9" s="1">
        <f t="shared" si="2"/>
        <v>150</v>
      </c>
      <c r="V9" s="1">
        <f t="shared" si="3"/>
        <v>180</v>
      </c>
    </row>
    <row r="10" spans="1:22" x14ac:dyDescent="0.3">
      <c r="A10" s="15">
        <f>24-A7</f>
        <v>13.64850688725957</v>
      </c>
      <c r="B10" s="13">
        <f>B7</f>
        <v>100</v>
      </c>
      <c r="C10" s="13">
        <f>C7</f>
        <v>150</v>
      </c>
      <c r="D10" s="13">
        <f>D7</f>
        <v>180</v>
      </c>
      <c r="H10" s="1" t="s">
        <v>105</v>
      </c>
      <c r="I10" s="15">
        <f>LOOKUP($I$2,'Bubble planning'!$A$22:$A$28,'Bubble planning'!AG$22:AG$28)</f>
        <v>13.16399311274043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24-A6</f>
        <v>16.59375</v>
      </c>
      <c r="B11" s="13">
        <f>B6</f>
        <v>100</v>
      </c>
      <c r="C11" s="13">
        <f>C6</f>
        <v>150</v>
      </c>
      <c r="D11" s="13">
        <f>D6</f>
        <v>90</v>
      </c>
    </row>
    <row r="12" spans="1:22" x14ac:dyDescent="0.3">
      <c r="A12" s="15">
        <f>24-A5</f>
        <v>19.40625</v>
      </c>
      <c r="B12" s="13">
        <f>B5</f>
        <v>100</v>
      </c>
      <c r="C12" s="13">
        <f>C5</f>
        <v>0</v>
      </c>
      <c r="D12" s="13">
        <f>D5</f>
        <v>90</v>
      </c>
    </row>
    <row r="13" spans="1:22" x14ac:dyDescent="0.3">
      <c r="A13" s="15">
        <f>24-A4</f>
        <v>22.351493112740435</v>
      </c>
      <c r="B13" s="13">
        <f>B4</f>
        <v>100</v>
      </c>
      <c r="C13" s="13">
        <f>C4</f>
        <v>0</v>
      </c>
      <c r="D13" s="13">
        <f>D4</f>
        <v>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24-A3</f>
        <v>24</v>
      </c>
      <c r="B14" s="13">
        <f>B3</f>
        <v>187.92036732051019</v>
      </c>
      <c r="C14" s="13">
        <f>C3</f>
        <v>0</v>
      </c>
      <c r="D14" s="13">
        <f>D3</f>
        <v>0</v>
      </c>
      <c r="I14" s="1">
        <f>LOOKUP($K14,$K$5:$K$10,I$5:I$10)</f>
        <v>10.35149311274043</v>
      </c>
      <c r="J14" s="1">
        <f>LOOKUP($K14,$K$5:$K$10,J$5:J$10)</f>
        <v>774.15926535897938</v>
      </c>
      <c r="K14" s="1">
        <f>LOOKUP(I13,$I$5:$I$10,$K$5:$K$10)</f>
        <v>5</v>
      </c>
      <c r="L14" s="1">
        <f t="shared" ref="L14:V15" si="4">LOOKUP($K14,$K$5:$K$10,L$5:L$10)</f>
        <v>774.15926535897938</v>
      </c>
      <c r="M14" s="1">
        <f t="shared" si="4"/>
        <v>150</v>
      </c>
      <c r="N14" s="1">
        <f t="shared" si="4"/>
        <v>100</v>
      </c>
      <c r="O14" s="1">
        <f t="shared" si="4"/>
        <v>150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100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13.16399311274043</v>
      </c>
      <c r="J15" s="1">
        <f>LOOKUP($K15,$K$5:$K$10,J$5:J$10)</f>
        <v>924.15926535897938</v>
      </c>
      <c r="K15" s="1">
        <f>K14+1</f>
        <v>6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250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0.58613578213673601</v>
      </c>
      <c r="J17" s="1">
        <f>J14+(J15-J14)*$I17</f>
        <v>862.07963267948981</v>
      </c>
      <c r="L17" s="1">
        <f t="shared" ref="L17:V17" si="5">L14+(L15-L14)*$I17</f>
        <v>862.07963267948981</v>
      </c>
      <c r="M17" s="1">
        <f t="shared" si="5"/>
        <v>155.86135782136736</v>
      </c>
      <c r="N17" s="1">
        <f t="shared" si="5"/>
        <v>187.92036732051039</v>
      </c>
      <c r="O17" s="1">
        <f t="shared" si="5"/>
        <v>155.86135782136736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187.92036732051039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4" sqref="E14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Bubble05</v>
      </c>
      <c r="C1" s="34" t="str">
        <f>"Bubble0"&amp;$I$2</f>
        <v>Bubble05</v>
      </c>
      <c r="D1" s="34" t="str">
        <f>"Bubble0"&amp;$I$2</f>
        <v>Bubble05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5</v>
      </c>
    </row>
    <row r="3" spans="1:22" x14ac:dyDescent="0.3">
      <c r="A3" s="15">
        <f>I5</f>
        <v>0</v>
      </c>
      <c r="B3" s="13">
        <f t="shared" ref="B3:D7" si="0">T5</f>
        <v>100</v>
      </c>
      <c r="C3" s="13">
        <f t="shared" si="0"/>
        <v>0</v>
      </c>
      <c r="D3" s="13">
        <f t="shared" si="0"/>
        <v>64.557339720462352</v>
      </c>
      <c r="I3" s="35"/>
      <c r="J3" s="35"/>
      <c r="K3" s="35"/>
    </row>
    <row r="4" spans="1:22" ht="28.8" x14ac:dyDescent="0.3">
      <c r="A4" s="15">
        <f>I6</f>
        <v>0.83260911064558696</v>
      </c>
      <c r="B4" s="13">
        <f t="shared" si="0"/>
        <v>100</v>
      </c>
      <c r="C4" s="13">
        <f t="shared" si="0"/>
        <v>0</v>
      </c>
      <c r="D4" s="13">
        <f t="shared" si="0"/>
        <v>90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3.6451091106455871</v>
      </c>
      <c r="B5" s="13">
        <f t="shared" si="0"/>
        <v>100</v>
      </c>
      <c r="C5" s="13">
        <f t="shared" si="0"/>
        <v>150</v>
      </c>
      <c r="D5" s="13">
        <f t="shared" si="0"/>
        <v>90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422.67381344505839</v>
      </c>
      <c r="K5" s="1">
        <f>LOOKUP($I$2,'Bubble planning'!$A$22:$A$28,'Bubble planning'!D$22:D$28)</f>
        <v>2</v>
      </c>
      <c r="L5" s="1">
        <f>LOOKUP($K5,'Bubble planning'!$H$3:$H$9,'Bubble planning'!P$3:P$9)</f>
        <v>310</v>
      </c>
      <c r="M5" s="1">
        <f>LOOKUP($K5,'Bubble planning'!$H$3:$H$9,'Bubble planning'!Q$3:Q$9)</f>
        <v>157.07963267948969</v>
      </c>
      <c r="N5" s="1">
        <f>LOOKUP($K5,'Bubble planning'!$H$3:$H$9,'Bubble planning'!R$3:R$9)</f>
        <v>100</v>
      </c>
      <c r="O5" s="1">
        <f>LOOKUP($K5,'Bubble planning'!$H$3:$H$9,'Bubble planning'!S$3:S$9)</f>
        <v>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90</v>
      </c>
      <c r="T5" s="1">
        <f t="shared" ref="T5:T10" si="1">N5+O5*(J5-L5)/M5</f>
        <v>100</v>
      </c>
      <c r="U5" s="1">
        <f t="shared" ref="U5:U10" si="2">P5+Q5*(J5-L5)/M5</f>
        <v>0</v>
      </c>
      <c r="V5" s="1">
        <f t="shared" ref="V5:V10" si="3">R5+S5*(J5-L5)/M5</f>
        <v>64.557339720462352</v>
      </c>
    </row>
    <row r="6" spans="1:22" x14ac:dyDescent="0.3">
      <c r="A6" s="15">
        <f>I8</f>
        <v>6.5903522233860183</v>
      </c>
      <c r="B6" s="13">
        <f t="shared" si="0"/>
        <v>100</v>
      </c>
      <c r="C6" s="13">
        <f t="shared" si="0"/>
        <v>150</v>
      </c>
      <c r="D6" s="13">
        <f t="shared" si="0"/>
        <v>180</v>
      </c>
      <c r="H6" s="1" t="s">
        <v>101</v>
      </c>
      <c r="I6" s="15">
        <f>LOOKUP($I$2,'Bubble planning'!$A$22:$A$28,'Bubble planning'!M$22:M$28)</f>
        <v>0.83260911064558696</v>
      </c>
      <c r="J6" s="16">
        <f>LOOKUP($I$2,'Bubble planning'!$A$22:$A$28,'Bubble planning'!N$22:N$28)</f>
        <v>467.07963267948969</v>
      </c>
      <c r="K6" s="1">
        <f>K5+1</f>
        <v>3</v>
      </c>
      <c r="L6" s="1">
        <f>LOOKUP($K6,'Bubble planning'!$H$3:$H$9,'Bubble planning'!P$3:P$9)</f>
        <v>467.07963267948969</v>
      </c>
      <c r="M6" s="1">
        <f>LOOKUP($K6,'Bubble planning'!$H$3:$H$9,'Bubble planning'!Q$3:Q$9)</f>
        <v>150</v>
      </c>
      <c r="N6" s="1">
        <f>LOOKUP($K6,'Bubble planning'!$H$3:$H$9,'Bubble planning'!R$3:R$9)</f>
        <v>100</v>
      </c>
      <c r="O6" s="1">
        <f>LOOKUP($K6,'Bubble planning'!$H$3:$H$9,'Bubble planning'!S$3:S$9)</f>
        <v>0</v>
      </c>
      <c r="P6" s="1">
        <f>LOOKUP($K6,'Bubble planning'!$H$3:$H$9,'Bubble planning'!T$3:T$9)</f>
        <v>0</v>
      </c>
      <c r="Q6" s="1">
        <f>LOOKUP($K6,'Bubble planning'!$H$3:$H$9,'Bubble planning'!U$3:U$9)</f>
        <v>150</v>
      </c>
      <c r="R6" s="1">
        <f>LOOKUP($K6,'Bubble planning'!$H$3:$H$9,'Bubble planning'!V$3:V$9)</f>
        <v>90</v>
      </c>
      <c r="S6" s="1">
        <f>LOOKUP($K6,'Bubble planning'!$H$3:$H$9,'Bubble planning'!W$3:W$9)</f>
        <v>0</v>
      </c>
      <c r="T6" s="1">
        <f t="shared" si="1"/>
        <v>100</v>
      </c>
      <c r="U6" s="1">
        <f t="shared" si="2"/>
        <v>0</v>
      </c>
      <c r="V6" s="1">
        <f t="shared" si="3"/>
        <v>90</v>
      </c>
    </row>
    <row r="7" spans="1:22" x14ac:dyDescent="0.3">
      <c r="A7" s="15">
        <f>I9</f>
        <v>9.4028522233860183</v>
      </c>
      <c r="B7" s="13">
        <f t="shared" si="0"/>
        <v>250</v>
      </c>
      <c r="C7" s="13">
        <f t="shared" si="0"/>
        <v>150</v>
      </c>
      <c r="D7" s="13">
        <f t="shared" si="0"/>
        <v>180</v>
      </c>
      <c r="H7" s="1" t="s">
        <v>102</v>
      </c>
      <c r="I7" s="15">
        <f>LOOKUP($I$2,'Bubble planning'!$A$22:$A$28,'Bubble planning'!R$22:R$28)</f>
        <v>3.6451091106455871</v>
      </c>
      <c r="J7" s="16">
        <f>LOOKUP($I$2,'Bubble planning'!$A$22:$A$28,'Bubble planning'!S$22:S$28)</f>
        <v>617.07963267948969</v>
      </c>
      <c r="K7" s="1">
        <f>K6+1</f>
        <v>4</v>
      </c>
      <c r="L7" s="1">
        <f>LOOKUP($K7,'Bubble planning'!$H$3:$H$9,'Bubble planning'!P$3:P$9)</f>
        <v>617.07963267948969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90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150</v>
      </c>
      <c r="V7" s="1">
        <f t="shared" si="3"/>
        <v>90</v>
      </c>
    </row>
    <row r="8" spans="1:22" x14ac:dyDescent="0.3">
      <c r="A8" s="15"/>
      <c r="B8" s="16"/>
      <c r="C8" s="16"/>
      <c r="D8" s="16"/>
      <c r="H8" s="1" t="s">
        <v>103</v>
      </c>
      <c r="I8" s="15">
        <f>LOOKUP($I$2,'Bubble planning'!$A$22:$A$28,'Bubble planning'!W$22:W$28)</f>
        <v>6.5903522233860183</v>
      </c>
      <c r="J8" s="16">
        <f>LOOKUP($I$2,'Bubble planning'!$A$22:$A$28,'Bubble planning'!X$22:X$28)</f>
        <v>774.15926535897938</v>
      </c>
      <c r="K8" s="1">
        <f>K7+1</f>
        <v>5</v>
      </c>
      <c r="L8" s="1">
        <f>LOOKUP($K8,'Bubble planning'!$H$3:$H$9,'Bubble planning'!P$3:P$9)</f>
        <v>774.15926535897938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150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v>12</v>
      </c>
      <c r="B9" s="13">
        <f>T17</f>
        <v>284.62863702151975</v>
      </c>
      <c r="C9" s="13">
        <f>U17</f>
        <v>150</v>
      </c>
      <c r="D9" s="13">
        <f>V17</f>
        <v>180</v>
      </c>
      <c r="H9" s="1" t="s">
        <v>104</v>
      </c>
      <c r="I9" s="15">
        <f>LOOKUP($I$2,'Bubble planning'!$A$22:$A$28,'Bubble planning'!AB$22:AB$28)</f>
        <v>9.4028522233860183</v>
      </c>
      <c r="J9" s="16">
        <f>LOOKUP($I$2,'Bubble planning'!$A$22:$A$28,'Bubble planning'!AC$22:AC$28)</f>
        <v>924.15926535897938</v>
      </c>
      <c r="K9" s="1">
        <f>K8+1</f>
        <v>6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250</v>
      </c>
      <c r="U9" s="1">
        <f t="shared" si="2"/>
        <v>150</v>
      </c>
      <c r="V9" s="1">
        <f t="shared" si="3"/>
        <v>180</v>
      </c>
    </row>
    <row r="10" spans="1:22" x14ac:dyDescent="0.3">
      <c r="A10" s="15"/>
      <c r="B10" s="16"/>
      <c r="C10" s="16"/>
      <c r="D10" s="16"/>
      <c r="H10" s="1" t="s">
        <v>105</v>
      </c>
      <c r="I10" s="15">
        <f>LOOKUP($I$2,'Bubble planning'!$A$22:$A$28,'Bubble planning'!AG$22:AG$28)</f>
        <v>21.40285222338602</v>
      </c>
      <c r="J10" s="1">
        <f>LOOKUP(K10,'Bubble planning'!A3:A10,'Bubble planning'!E3:E10)</f>
        <v>1084.1592653589794</v>
      </c>
      <c r="K10" s="1">
        <f>K9+1</f>
        <v>7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410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24-A7</f>
        <v>14.597147776613982</v>
      </c>
      <c r="B11" s="13">
        <f>B7</f>
        <v>250</v>
      </c>
      <c r="C11" s="13">
        <f>C7</f>
        <v>150</v>
      </c>
      <c r="D11" s="13">
        <f>D7</f>
        <v>180</v>
      </c>
    </row>
    <row r="12" spans="1:22" x14ac:dyDescent="0.3">
      <c r="A12" s="15">
        <f>24-A6</f>
        <v>17.40964777661398</v>
      </c>
      <c r="B12" s="13">
        <f>B6</f>
        <v>100</v>
      </c>
      <c r="C12" s="13">
        <f>C6</f>
        <v>150</v>
      </c>
      <c r="D12" s="13">
        <f>D6</f>
        <v>180</v>
      </c>
    </row>
    <row r="13" spans="1:22" x14ac:dyDescent="0.3">
      <c r="A13" s="15">
        <f>24-A5</f>
        <v>20.354890889354412</v>
      </c>
      <c r="B13" s="13">
        <f>B5</f>
        <v>100</v>
      </c>
      <c r="C13" s="13">
        <f>C5</f>
        <v>150</v>
      </c>
      <c r="D13" s="13">
        <f>D5</f>
        <v>90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24-A4</f>
        <v>23.167390889354412</v>
      </c>
      <c r="B14" s="13">
        <f>B4</f>
        <v>100</v>
      </c>
      <c r="C14" s="13">
        <f>C4</f>
        <v>0</v>
      </c>
      <c r="D14" s="13">
        <f>D4</f>
        <v>90</v>
      </c>
      <c r="I14" s="1">
        <f>LOOKUP($K14,$K$5:$K$10,I$5:I$10)</f>
        <v>9.4028522233860183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A15" s="15">
        <f>24-A3</f>
        <v>24</v>
      </c>
      <c r="B15" s="13">
        <f>B3</f>
        <v>100</v>
      </c>
      <c r="C15" s="13">
        <f>C3</f>
        <v>0</v>
      </c>
      <c r="D15" s="13">
        <f>D3</f>
        <v>64.557339720462352</v>
      </c>
      <c r="I15" s="1">
        <f>LOOKUP($K15,$K$5:$K$10,I$5:I$10)</f>
        <v>21.40285222338602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0.21642898138449845</v>
      </c>
      <c r="J17" s="1">
        <f>J14+(J15-J14)*$I17</f>
        <v>958.78790238049919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284.62863702151975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3" sqref="E13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Bubble06</v>
      </c>
      <c r="C1" s="34" t="str">
        <f>"Bubble0"&amp;$I$2</f>
        <v>Bubble06</v>
      </c>
      <c r="D1" s="34" t="str">
        <f>"Bubble0"&amp;$I$2</f>
        <v>Bubble06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6</v>
      </c>
    </row>
    <row r="3" spans="1:22" x14ac:dyDescent="0.3">
      <c r="A3" s="15">
        <f>I5</f>
        <v>0</v>
      </c>
      <c r="B3" s="13">
        <f t="shared" ref="B3:D5" si="0">T5</f>
        <v>100</v>
      </c>
      <c r="C3" s="13">
        <f t="shared" si="0"/>
        <v>150</v>
      </c>
      <c r="D3" s="13">
        <f t="shared" si="0"/>
        <v>93.545669978352748</v>
      </c>
      <c r="I3" s="35"/>
      <c r="J3" s="35"/>
      <c r="K3" s="35"/>
    </row>
    <row r="4" spans="1:22" ht="28.8" x14ac:dyDescent="0.3">
      <c r="A4" s="15">
        <f>I6</f>
        <v>2.8292113340316098</v>
      </c>
      <c r="B4" s="13">
        <f t="shared" si="0"/>
        <v>100</v>
      </c>
      <c r="C4" s="13">
        <f t="shared" si="0"/>
        <v>150</v>
      </c>
      <c r="D4" s="13">
        <f t="shared" si="0"/>
        <v>180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5.6417113340316103</v>
      </c>
      <c r="B5" s="13">
        <f t="shared" si="0"/>
        <v>250</v>
      </c>
      <c r="C5" s="13">
        <f t="shared" si="0"/>
        <v>150</v>
      </c>
      <c r="D5" s="13">
        <f t="shared" si="0"/>
        <v>180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623.26799421062685</v>
      </c>
      <c r="K5" s="1">
        <f>LOOKUP($I$2,'Bubble planning'!$A$22:$A$28,'Bubble planning'!D$22:D$28)</f>
        <v>4</v>
      </c>
      <c r="L5" s="1">
        <f>LOOKUP($K5,'Bubble planning'!$H$3:$H$9,'Bubble planning'!P$3:P$9)</f>
        <v>617.07963267948969</v>
      </c>
      <c r="M5" s="1">
        <f>LOOKUP($K5,'Bubble planning'!$H$3:$H$9,'Bubble planning'!Q$3:Q$9)</f>
        <v>157.07963267948969</v>
      </c>
      <c r="N5" s="1">
        <f>LOOKUP($K5,'Bubble planning'!$H$3:$H$9,'Bubble planning'!R$3:R$9)</f>
        <v>100</v>
      </c>
      <c r="O5" s="1">
        <f>LOOKUP($K5,'Bubble planning'!$H$3:$H$9,'Bubble planning'!S$3:S$9)</f>
        <v>0</v>
      </c>
      <c r="P5" s="1">
        <f>LOOKUP($K5,'Bubble planning'!$H$3:$H$9,'Bubble planning'!T$3:T$9)</f>
        <v>150</v>
      </c>
      <c r="Q5" s="1">
        <f>LOOKUP($K5,'Bubble planning'!$H$3:$H$9,'Bubble planning'!U$3:U$9)</f>
        <v>0</v>
      </c>
      <c r="R5" s="1">
        <f>LOOKUP($K5,'Bubble planning'!$H$3:$H$9,'Bubble planning'!V$3:V$9)</f>
        <v>90</v>
      </c>
      <c r="S5" s="1">
        <f>LOOKUP($K5,'Bubble planning'!$H$3:$H$9,'Bubble planning'!W$3:W$9)</f>
        <v>90</v>
      </c>
      <c r="T5" s="1">
        <f t="shared" ref="T5:T10" si="1">N5+O5*(J5-L5)/M5</f>
        <v>100</v>
      </c>
      <c r="U5" s="1">
        <f t="shared" ref="U5:U10" si="2">P5+Q5*(J5-L5)/M5</f>
        <v>150</v>
      </c>
      <c r="V5" s="1">
        <f t="shared" ref="V5:V10" si="3">R5+S5*(J5-L5)/M5</f>
        <v>93.545669978352748</v>
      </c>
    </row>
    <row r="6" spans="1:22" x14ac:dyDescent="0.3">
      <c r="A6" s="15"/>
      <c r="B6" s="16"/>
      <c r="C6" s="16"/>
      <c r="D6" s="16"/>
      <c r="H6" s="1" t="s">
        <v>101</v>
      </c>
      <c r="I6" s="15">
        <f>LOOKUP($I$2,'Bubble planning'!$A$22:$A$28,'Bubble planning'!M$22:M$28)</f>
        <v>2.8292113340316098</v>
      </c>
      <c r="J6" s="16">
        <f>LOOKUP($I$2,'Bubble planning'!$A$22:$A$28,'Bubble planning'!N$22:N$28)</f>
        <v>774.15926535897938</v>
      </c>
      <c r="K6" s="1">
        <f>K5+1</f>
        <v>5</v>
      </c>
      <c r="L6" s="1">
        <f>LOOKUP($K6,'Bubble planning'!$H$3:$H$9,'Bubble planning'!P$3:P$9)</f>
        <v>774.15926535897938</v>
      </c>
      <c r="M6" s="1">
        <f>LOOKUP($K6,'Bubble planning'!$H$3:$H$9,'Bubble planning'!Q$3:Q$9)</f>
        <v>150</v>
      </c>
      <c r="N6" s="1">
        <f>LOOKUP($K6,'Bubble planning'!$H$3:$H$9,'Bubble planning'!R$3:R$9)</f>
        <v>100</v>
      </c>
      <c r="O6" s="1">
        <f>LOOKUP($K6,'Bubble planning'!$H$3:$H$9,'Bubble planning'!S$3:S$9)</f>
        <v>150</v>
      </c>
      <c r="P6" s="1">
        <f>LOOKUP($K6,'Bubble planning'!$H$3:$H$9,'Bubble planning'!T$3:T$9)</f>
        <v>150</v>
      </c>
      <c r="Q6" s="1">
        <f>LOOKUP($K6,'Bubble planning'!$H$3:$H$9,'Bubble planning'!U$3:U$9)</f>
        <v>0</v>
      </c>
      <c r="R6" s="1">
        <f>LOOKUP($K6,'Bubble planning'!$H$3:$H$9,'Bubble planning'!V$3:V$9)</f>
        <v>180</v>
      </c>
      <c r="S6" s="1">
        <f>LOOKUP($K6,'Bubble planning'!$H$3:$H$9,'Bubble planning'!W$3:W$9)</f>
        <v>0</v>
      </c>
      <c r="T6" s="1">
        <f t="shared" si="1"/>
        <v>100</v>
      </c>
      <c r="U6" s="1">
        <f t="shared" si="2"/>
        <v>150</v>
      </c>
      <c r="V6" s="1">
        <f t="shared" si="3"/>
        <v>180</v>
      </c>
    </row>
    <row r="7" spans="1:22" x14ac:dyDescent="0.3">
      <c r="A7" s="15">
        <v>12</v>
      </c>
      <c r="B7" s="13">
        <f>T17</f>
        <v>334.77718221291184</v>
      </c>
      <c r="C7" s="13">
        <f>U17</f>
        <v>150</v>
      </c>
      <c r="D7" s="13">
        <f>V17</f>
        <v>180</v>
      </c>
      <c r="H7" s="1" t="s">
        <v>102</v>
      </c>
      <c r="I7" s="15">
        <f>LOOKUP($I$2,'Bubble planning'!$A$22:$A$28,'Bubble planning'!R$22:R$28)</f>
        <v>5.6417113340316103</v>
      </c>
      <c r="J7" s="16">
        <f>LOOKUP($I$2,'Bubble planning'!$A$22:$A$28,'Bubble planning'!S$22:S$28)</f>
        <v>924.15926535897938</v>
      </c>
      <c r="K7" s="1">
        <f>K6+1</f>
        <v>6</v>
      </c>
      <c r="L7" s="1">
        <f>LOOKUP($K7,'Bubble planning'!$H$3:$H$9,'Bubble planning'!P$3:P$9)</f>
        <v>924.15926535897938</v>
      </c>
      <c r="M7" s="1">
        <f>LOOKUP($K7,'Bubble planning'!$H$3:$H$9,'Bubble planning'!Q$3:Q$9)</f>
        <v>160</v>
      </c>
      <c r="N7" s="1">
        <f>LOOKUP($K7,'Bubble planning'!$H$3:$H$9,'Bubble planning'!R$3:R$9)</f>
        <v>250</v>
      </c>
      <c r="O7" s="1">
        <f>LOOKUP($K7,'Bubble planning'!$H$3:$H$9,'Bubble planning'!S$3:S$9)</f>
        <v>160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180</v>
      </c>
      <c r="S7" s="1">
        <f>LOOKUP($K7,'Bubble planning'!$H$3:$H$9,'Bubble planning'!W$3:W$9)</f>
        <v>0</v>
      </c>
      <c r="T7" s="1">
        <f t="shared" si="1"/>
        <v>250</v>
      </c>
      <c r="U7" s="1">
        <f t="shared" si="2"/>
        <v>150</v>
      </c>
      <c r="V7" s="1">
        <f t="shared" si="3"/>
        <v>180</v>
      </c>
    </row>
    <row r="8" spans="1:22" x14ac:dyDescent="0.3">
      <c r="A8" s="15"/>
      <c r="B8" s="16"/>
      <c r="C8" s="16"/>
      <c r="D8" s="16"/>
      <c r="H8" s="1" t="s">
        <v>103</v>
      </c>
      <c r="I8" s="15">
        <f>LOOKUP($I$2,'Bubble planning'!$A$22:$A$28,'Bubble planning'!W$22:W$28)</f>
        <v>17.641711334031612</v>
      </c>
      <c r="J8" s="16">
        <f>LOOKUP($I$2,'Bubble planning'!$A$22:$A$28,'Bubble planning'!X$22:X$28)</f>
        <v>1084.1592653589794</v>
      </c>
      <c r="K8" s="1">
        <f>K7+1</f>
        <v>7</v>
      </c>
      <c r="L8" s="1">
        <f>LOOKUP($K8,'Bubble planning'!$H$3:$H$9,'Bubble planning'!P$3:P$9)</f>
        <v>924.15926535897938</v>
      </c>
      <c r="M8" s="1">
        <f>LOOKUP($K8,'Bubble planning'!$H$3:$H$9,'Bubble planning'!Q$3:Q$9)</f>
        <v>160</v>
      </c>
      <c r="N8" s="1">
        <f>LOOKUP($K8,'Bubble planning'!$H$3:$H$9,'Bubble planning'!R$3:R$9)</f>
        <v>250</v>
      </c>
      <c r="O8" s="1">
        <f>LOOKUP($K8,'Bubble planning'!$H$3:$H$9,'Bubble planning'!S$3:S$9)</f>
        <v>160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410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f>24-A5</f>
        <v>18.358288665968388</v>
      </c>
      <c r="B9" s="13">
        <f>B5</f>
        <v>250</v>
      </c>
      <c r="C9" s="13">
        <f>C5</f>
        <v>150</v>
      </c>
      <c r="D9" s="13">
        <f>D5</f>
        <v>180</v>
      </c>
      <c r="H9" s="1" t="s">
        <v>104</v>
      </c>
      <c r="I9" s="15">
        <f>LOOKUP($I$2,'Bubble planning'!$A$22:$A$28,'Bubble planning'!AB$22:AB$28)</f>
        <v>17.641711334031612</v>
      </c>
      <c r="J9" s="16">
        <f>LOOKUP($I$2,'Bubble planning'!$A$22:$A$28,'Bubble planning'!AC$22:AC$28)</f>
        <v>1084.1592653589794</v>
      </c>
      <c r="K9" s="1">
        <f>K8+1</f>
        <v>8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410</v>
      </c>
      <c r="U9" s="1">
        <f t="shared" si="2"/>
        <v>150</v>
      </c>
      <c r="V9" s="1">
        <f t="shared" si="3"/>
        <v>180</v>
      </c>
    </row>
    <row r="10" spans="1:22" x14ac:dyDescent="0.3">
      <c r="A10" s="15">
        <f>24-A4</f>
        <v>21.170788665968391</v>
      </c>
      <c r="B10" s="13">
        <f>B4</f>
        <v>100</v>
      </c>
      <c r="C10" s="13">
        <f>C4</f>
        <v>150</v>
      </c>
      <c r="D10" s="13">
        <f>D4</f>
        <v>180</v>
      </c>
      <c r="H10" s="1" t="s">
        <v>105</v>
      </c>
      <c r="I10" s="15">
        <f>LOOKUP($I$2,'Bubble planning'!$A$22:$A$28,'Bubble planning'!AG$22:AG$28)</f>
        <v>17.641711334031612</v>
      </c>
      <c r="J10" s="1">
        <f>LOOKUP(K10,'Bubble planning'!A3:A10,'Bubble planning'!E3:E10)</f>
        <v>1084.1592653589794</v>
      </c>
      <c r="K10" s="1">
        <f>K9+1</f>
        <v>9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410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24-A3</f>
        <v>24</v>
      </c>
      <c r="B11" s="13">
        <f>B3</f>
        <v>100</v>
      </c>
      <c r="C11" s="13">
        <f>C3</f>
        <v>150</v>
      </c>
      <c r="D11" s="13">
        <f>D3</f>
        <v>93.545669978352748</v>
      </c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5.6417113340316103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17.641711334031612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0.52985738883069911</v>
      </c>
      <c r="J17" s="1">
        <f>J14+(J15-J14)*$I17</f>
        <v>1008.9364475718912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334.77718221291184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Script</vt:lpstr>
      <vt:lpstr>Bubbles</vt:lpstr>
      <vt:lpstr>Bubble planning</vt:lpstr>
      <vt:lpstr>Bubble1</vt:lpstr>
      <vt:lpstr>Bubble2</vt:lpstr>
      <vt:lpstr>Bubble3</vt:lpstr>
      <vt:lpstr>Bubble4</vt:lpstr>
      <vt:lpstr>Bubble5</vt:lpstr>
      <vt:lpstr>Bubble6</vt:lpstr>
      <vt:lpstr>Bubble7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2021-10-17T19:49:45Z</dcterms:created>
  <dcterms:modified xsi:type="dcterms:W3CDTF">2021-11-15T20:31:01Z</dcterms:modified>
</cp:coreProperties>
</file>