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60" tabRatio="500" firstSheet="1" activeTab="3"/>
  </bookViews>
  <sheets>
    <sheet name="Problem instance 9" sheetId="1" r:id="rId1"/>
    <sheet name="Problem instance 10" sheetId="2" r:id="rId2"/>
    <sheet name="Problem instance 12" sheetId="5" r:id="rId3"/>
    <sheet name="Problem instance 14" sheetId="6" r:id="rId4"/>
    <sheet name="Optimal solutions" sheetId="3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6" l="1"/>
  <c r="F23" i="6"/>
  <c r="F12" i="6"/>
  <c r="G14" i="6"/>
  <c r="G26" i="6"/>
  <c r="G24" i="6"/>
  <c r="G12" i="6"/>
  <c r="G20" i="6"/>
  <c r="G8" i="6"/>
  <c r="N14" i="6"/>
  <c r="E36" i="5"/>
  <c r="D36" i="5"/>
  <c r="F36" i="5"/>
  <c r="C36" i="5"/>
  <c r="N25" i="5"/>
  <c r="N13" i="5"/>
  <c r="N26" i="6"/>
  <c r="E27" i="6"/>
  <c r="D27" i="6"/>
  <c r="F27" i="6"/>
  <c r="C27" i="6"/>
  <c r="E15" i="6"/>
  <c r="D15" i="6"/>
  <c r="F15" i="6"/>
  <c r="C15" i="6"/>
  <c r="G14" i="3"/>
  <c r="G13" i="3"/>
  <c r="G12" i="3"/>
  <c r="G11" i="3"/>
  <c r="G10" i="3"/>
  <c r="G9" i="3"/>
  <c r="G8" i="3"/>
  <c r="G7" i="3"/>
  <c r="G6" i="3"/>
  <c r="G5" i="3"/>
  <c r="G4" i="3"/>
  <c r="G15" i="3"/>
  <c r="C15" i="5"/>
  <c r="E25" i="5"/>
  <c r="D25" i="5"/>
  <c r="F25" i="5"/>
  <c r="C25" i="5"/>
  <c r="E15" i="5"/>
  <c r="D15" i="5"/>
  <c r="F15" i="5"/>
  <c r="F11" i="1"/>
  <c r="F10" i="1"/>
  <c r="F8" i="1"/>
  <c r="F6" i="1"/>
  <c r="F19" i="1"/>
  <c r="C15" i="1"/>
  <c r="H23" i="1"/>
  <c r="H22" i="1"/>
  <c r="H21" i="1"/>
  <c r="H20" i="1"/>
  <c r="H19" i="1"/>
  <c r="V27" i="2"/>
  <c r="E23" i="2"/>
  <c r="F23" i="2"/>
  <c r="D23" i="2"/>
  <c r="C23" i="2"/>
  <c r="X28" i="1"/>
  <c r="X12" i="1"/>
  <c r="F15" i="3"/>
  <c r="F14" i="3"/>
  <c r="F13" i="3"/>
  <c r="F12" i="3"/>
  <c r="F11" i="3"/>
  <c r="F10" i="3"/>
  <c r="F9" i="3"/>
  <c r="F8" i="3"/>
  <c r="F7" i="3"/>
  <c r="F6" i="3"/>
  <c r="F5" i="3"/>
  <c r="F4" i="3"/>
  <c r="E15" i="2"/>
  <c r="D15" i="2"/>
  <c r="F15" i="2"/>
  <c r="C15" i="2"/>
  <c r="E24" i="1"/>
  <c r="D24" i="1"/>
  <c r="F24" i="1"/>
  <c r="E15" i="1"/>
  <c r="D15" i="1"/>
  <c r="F15" i="1"/>
  <c r="C24" i="1"/>
</calcChain>
</file>

<file path=xl/sharedStrings.xml><?xml version="1.0" encoding="utf-8"?>
<sst xmlns="http://schemas.openxmlformats.org/spreadsheetml/2006/main" count="373" uniqueCount="174">
  <si>
    <t>Problem instance 9</t>
  </si>
  <si>
    <t>Best found feasible solution</t>
  </si>
  <si>
    <t>Voyage</t>
  </si>
  <si>
    <t>Cost</t>
  </si>
  <si>
    <t>Count</t>
  </si>
  <si>
    <t>Optimal solution</t>
  </si>
  <si>
    <t>[2-3-4-5-1-9-7-8]</t>
  </si>
  <si>
    <t>[2-6-1-9-7-8]</t>
  </si>
  <si>
    <t>[4-1-3-9-7-8]</t>
  </si>
  <si>
    <t>[4-1-3-6-9-2-8]</t>
  </si>
  <si>
    <t>[2-3-4-1-9-7-8]</t>
  </si>
  <si>
    <t>Visits</t>
  </si>
  <si>
    <t>Length</t>
  </si>
  <si>
    <t>Total</t>
  </si>
  <si>
    <t>Problem instance</t>
  </si>
  <si>
    <t># visits</t>
  </si>
  <si>
    <t># voyages</t>
  </si>
  <si>
    <t># vessels</t>
  </si>
  <si>
    <t>vis / voy</t>
  </si>
  <si>
    <t>ikke opt</t>
  </si>
  <si>
    <t>Day / Vessel</t>
  </si>
  <si>
    <t>V1</t>
  </si>
  <si>
    <t>V2</t>
  </si>
  <si>
    <t>V3</t>
  </si>
  <si>
    <t>V4</t>
  </si>
  <si>
    <t>[2, 8, 7, 3, 4, 1, 9]</t>
  </si>
  <si>
    <t>[5, 4, 1, 6, 9, 8]</t>
  </si>
  <si>
    <t>[4, 1, 3, 9, 7, 2, 8]</t>
  </si>
  <si>
    <t>[6, 7, 8, 2, 3, 5, 1, 9]</t>
  </si>
  <si>
    <t>Samme inst sett</t>
  </si>
  <si>
    <t>En 2er for mye</t>
  </si>
  <si>
    <t>En 5er for lite</t>
  </si>
  <si>
    <t>Installation</t>
  </si>
  <si>
    <t>Vessel</t>
  </si>
  <si>
    <t>0,1,2,3,4,5</t>
  </si>
  <si>
    <t>0,2,3,4,5</t>
  </si>
  <si>
    <t>0,1,2,3,5</t>
  </si>
  <si>
    <t>0,1,3,4,5</t>
  </si>
  <si>
    <t>Problem instance 10</t>
  </si>
  <si>
    <t>6-1-9-7-8-10</t>
  </si>
  <si>
    <t>2-3-4-1-9-7-8</t>
  </si>
  <si>
    <t>4-1-3-6-9-2-8</t>
  </si>
  <si>
    <t>2-3-4-5-1-9-7-8</t>
  </si>
  <si>
    <t>Klarer å finne samme vessel pattern og samme installation pattern bortsett fra 7! Finner bare 0,1,2,3,4 for 7</t>
  </si>
  <si>
    <t>Finner bare 0,1,2,3,4</t>
  </si>
  <si>
    <t>Day: 0 - vessel 1: [7, 8, 2, 9, 1, 3, 5, 4] cost: 115024,28 dur: 71,91 cap: 1021,28, vessel 2: -, vessel 3: -</t>
  </si>
  <si>
    <t>Day: 1 - vessel 1: -, vessel 2: [7, 8, 2, 6, 1, 9] cost: 68667,95 dur: 47,66 cap: 884,00, vessel 3: -</t>
  </si>
  <si>
    <t>Day: 2 - vessel 1: -, vessel 2: -, vessel 3: [8, 7, 3, 1, 4, 9] cost: 100687,14 dur: 62,08 cap: 754,76</t>
  </si>
  <si>
    <t>Day: 3 - vessel 1: -, vessel 2: [5, 4, 1, 9, 7, 3, 2, 8] cost: 115024,28 dur: 71,91 cap: 1021,28, vessel 3: -</t>
  </si>
  <si>
    <t>Day: 4 - vessel 1: [8, 2, 3, 1, 4, 6, 9] cost: 108661,64 dur: 67,66 cap: 1084,40, vessel 2: -, vessel 3: -</t>
  </si>
  <si>
    <t>Day: 5 - vessel 1: -, vessel 2: -, vessel 3: [2, 8, 7, 3, 4, 1, 9] cost: 107146,73 dur: 66,41 cap: 895,88</t>
  </si>
  <si>
    <t>Day: 6 - vessel 1: -, vessel 2: -, vessel 3: -</t>
  </si>
  <si>
    <t xml:space="preserve"> [7, 8, 2, 9, 1, 3, 5, 4]</t>
  </si>
  <si>
    <t>[7, 8, 2, 6, 1, 9]</t>
  </si>
  <si>
    <t>[8, 7, 3, 1, 4, 9]</t>
  </si>
  <si>
    <t xml:space="preserve"> [5, 4, 1, 9, 7, 3, 2, 8]</t>
  </si>
  <si>
    <t>[8, 2, 3, 1, 4, 6, 9]</t>
  </si>
  <si>
    <t>[2, 8, 7, 3, 4, 1, 9</t>
  </si>
  <si>
    <t>Day: 0 - vessel 1: [2, 8, 7, 3, 4, 5, 1, 9] cost: 115024,28 dur: 71,91 cap: 1021,28, vessel 2: -, vessel 3: -</t>
  </si>
  <si>
    <t>Day: 2 - vessel 1: -, vessel 2: -, vessel 3: [8, 7, 3, 4, 1, 9] cost: 100687,14 dur: 62,08 cap: 754,76</t>
  </si>
  <si>
    <t>Day: 3 - vessel 1: -, vessel 2: [2, 3, 5, 4, 1, 9, 7, 8] cost: 115024,28 dur: 71,91 cap: 1021,28, vessel 3: -</t>
  </si>
  <si>
    <t>Day: 4 - vessel 1: [8, 2, 3, 1, 4, 9, 6] cost: 108661,64 dur: 67,66 cap: 1084,40, vessel 2: -, vessel 3: -</t>
  </si>
  <si>
    <t>Day: 5 - vessel 1: -, vessel 2: -, vessel 3: [4, 3, 1, 9, 7, 2, 8] cost: 107146,73 dur: 66,41 cap: 895,88</t>
  </si>
  <si>
    <t>[2, 8, 7, 3, 4, 5, 1, 9]</t>
  </si>
  <si>
    <t>[8, 7, 3, 4, 1, 9]</t>
  </si>
  <si>
    <t>[2, 3, 5, 4, 1, 9, 7, 8]</t>
  </si>
  <si>
    <t xml:space="preserve"> [8, 2, 3, 1, 4, 9, 6]</t>
  </si>
  <si>
    <t>[4, 3, 1, 9, 7, 2, 8]</t>
  </si>
  <si>
    <t>Day: 0 - vessel 1: -, vessel 2: -, vessel 3: [7, 9, 4, 5, 1, 3, 2, 8] cost: 115024,28 dur: 63,91 cap: 1021,28</t>
  </si>
  <si>
    <t>Day: 1 - vessel 1: [6, 1, 9, 7, 8] cost: 62208,37 dur: 35,33 cap: 742,88, vessel 2: -, vessel 3: -</t>
  </si>
  <si>
    <t>Day: 2 - vessel 1: -, vessel 2: [7, 9, 4, 1, 3, 2, 8] cost: 107146,73 dur: 58,41 cap: 895,88, vessel 3: -</t>
  </si>
  <si>
    <t>Day: 3 - vessel 1: [2, 3, 5, 4, 1, 9, 7, 8] cost: 115024,28 dur: 63,91 cap: 1021,28, vessel 2: -, vessel 3: -</t>
  </si>
  <si>
    <t>Day: 4 - vessel 1: -, vessel 2: -, vessel 3: [8, 2, 3, 1, 4, 9, 6] cost: 108661,64 dur: 59,66 cap: 1084,40</t>
  </si>
  <si>
    <t>Day: 5 - vessel 1: -, vessel 2: [2, 8, 7, 3, 4, 1, 9] cost: 107146,73 dur: 58,41 cap: 895,88, vessel 3: -</t>
  </si>
  <si>
    <t xml:space="preserve"> [7, 9, 4, 5, 1, 3, 2, 8] </t>
  </si>
  <si>
    <t xml:space="preserve"> [6, 1, 9, 7, 8]</t>
  </si>
  <si>
    <t>[7, 9, 4, 1, 3, 2, 8]</t>
  </si>
  <si>
    <t>[8, 2, 3, 1, 4, 9, 6]</t>
  </si>
  <si>
    <t>Problem instance 12</t>
  </si>
  <si>
    <t>[2, 9, 12, 4, 1, 3, 7, 8]</t>
  </si>
  <si>
    <t>[6, 1, 4, 5, 9, 7, 8]</t>
  </si>
  <si>
    <t>[11, 8, 2, 3, 4, 12, 1, 9]</t>
  </si>
  <si>
    <t>[8, 2, 9, 4, 12, 1, 3, 7]</t>
  </si>
  <si>
    <t>[2, 9, 1, 3, 7, 8, 11]</t>
  </si>
  <si>
    <t>[6, 1, 9, 2, 11]</t>
  </si>
  <si>
    <t>[4, 5, 12, 3, 7, 8]</t>
  </si>
  <si>
    <t>2-3-4-1-9-7-8-11</t>
  </si>
  <si>
    <t>2-8-7-3-4-12-1-9</t>
  </si>
  <si>
    <t>[10, 11]</t>
  </si>
  <si>
    <t>Max cap</t>
  </si>
  <si>
    <t>Problem instance 14</t>
  </si>
  <si>
    <t>Day: 6 - vessel 1: -, vessel 2: -, vessel 3: -, vessel 4: -</t>
  </si>
  <si>
    <t>2-3-4-1-9-7-8-13</t>
  </si>
  <si>
    <t>10-8-7-9-2-11-13</t>
  </si>
  <si>
    <t>4-5-12-1-3-6-14</t>
  </si>
  <si>
    <t>4-12-1-9-7-14-8-11</t>
  </si>
  <si>
    <t>8-14-3-1-12-9-2-11</t>
  </si>
  <si>
    <t>7-3-1-6-14-8-13</t>
  </si>
  <si>
    <t>4-5-12-9-2-11</t>
  </si>
  <si>
    <t>6-1-3-7-8-10</t>
  </si>
  <si>
    <t>6-1-9-3-2-8-11</t>
  </si>
  <si>
    <t>4-5-12-1-9-7-8-11</t>
  </si>
  <si>
    <t>1,2,3,4,7,8,9,10,11,12</t>
  </si>
  <si>
    <t>1,2,3,4,7,8,9,12</t>
  </si>
  <si>
    <t>1,2,3,4,5,6,7,8,9,11,12</t>
  </si>
  <si>
    <t>1,2,3,4,5,6,7,8,9,10,11,12</t>
  </si>
  <si>
    <t>1,2,3,4,7,8,9,11</t>
  </si>
  <si>
    <t>1,4,5,7,8,9,11,12</t>
  </si>
  <si>
    <t>1,2,3,6,8,9,11</t>
  </si>
  <si>
    <t>Reversed installation pattern</t>
  </si>
  <si>
    <t>0,1,2,4,5</t>
  </si>
  <si>
    <t>0,1,3,4</t>
  </si>
  <si>
    <t xml:space="preserve"> [8, 7, 3, 1, 4, 12, 9, 2]</t>
  </si>
  <si>
    <t>[11, 10]</t>
  </si>
  <si>
    <t>[9, 1, 6, 2, 7, 8, 11]</t>
  </si>
  <si>
    <t>[8, 7, 3, 12, 5, 4, 1, 9]</t>
  </si>
  <si>
    <t xml:space="preserve"> [4, 12, 3, 1, 9, 2, 8]</t>
  </si>
  <si>
    <t>[11, 8, 2, 3, 4, 1, 9, 7]</t>
  </si>
  <si>
    <t>[4, 5, 12, 3, 1, 9, 7, 8]</t>
  </si>
  <si>
    <t>[11, 2, 6]</t>
  </si>
  <si>
    <t>1,2,6,7,8,9,11</t>
  </si>
  <si>
    <t>1,2,3,4,8,9,12</t>
  </si>
  <si>
    <t>0,1,2,3,4,5,</t>
  </si>
  <si>
    <t>0,1,3,4,</t>
  </si>
  <si>
    <t>0,2,3,5</t>
  </si>
  <si>
    <t>1,3,4,5,7,8,9,12</t>
  </si>
  <si>
    <t>0,1,4,5</t>
  </si>
  <si>
    <t xml:space="preserve">bytter: </t>
  </si>
  <si>
    <t>1,2,3,4,7,8,9,11,12</t>
  </si>
  <si>
    <t>1,2,4,5</t>
  </si>
  <si>
    <t>1,3,4,7,8,9,11,12</t>
  </si>
  <si>
    <t>1,2,5,6,7,8,9,11</t>
  </si>
  <si>
    <t>1,2,3,4,5,8,9,12</t>
  </si>
  <si>
    <t>1,3,4,7,8,9,12</t>
  </si>
  <si>
    <t>1,2,4,7,8,9,11</t>
  </si>
  <si>
    <t>1,2,3,6,7,8,9,11</t>
  </si>
  <si>
    <t>[4, 5, 12, 9, 7, 8, 10</t>
  </si>
  <si>
    <t>[11, 2, 3, 1, 6]</t>
  </si>
  <si>
    <t>[8, 7, 3, 1, 4, 9, 2, 11]</t>
  </si>
  <si>
    <t>[8, 7, 2, 3, 4, 12, 1, 9]</t>
  </si>
  <si>
    <t>[11, 8, 7, 3, 9, 1, 6]</t>
  </si>
  <si>
    <t xml:space="preserve"> [4, 5, 12, 1, 9, 2, 8, 11]</t>
  </si>
  <si>
    <t xml:space="preserve"> [9, 1, 12, 4, 3, 7, 8, 2]</t>
  </si>
  <si>
    <t>1,3,6,7,8,9,11</t>
  </si>
  <si>
    <t>1,2,4,5,8,9,11,12</t>
  </si>
  <si>
    <t>0,2,4,5</t>
  </si>
  <si>
    <t>1,2,3,4,5,6,7,8,9,11,12,13,14</t>
  </si>
  <si>
    <t>1,2,3,4,5,6,7,8,9,10,11,12,13,14</t>
  </si>
  <si>
    <t>1,2,3,4,7,8,9,13</t>
  </si>
  <si>
    <t>1,4,7,8,9,11,12,14</t>
  </si>
  <si>
    <t>1,2,3,8,9,11,12,14</t>
  </si>
  <si>
    <t>Day: 0 - vessel 1: [2, 3, 4, 1, 9, 7, 8, 13] cost: 112297,43 dur: 62,66 cap: 1045,88, vessel 2: -, vessel 3: -, vessel 4: -</t>
  </si>
  <si>
    <t>Day: 1 - vessel 1: -, vessel 2: [13, 8, 14, 7, 6, 2, 11] cost: 67662,05 dur: 39,83 cap: 959,90, vessel 3: -, vessel 4: [9, 1, 3, 12, 5, 4] cost: 103716,97 dur: 56,58 cap: 792,78</t>
  </si>
  <si>
    <t>Day: 2 - vessel 1: -, vessel 2: -, vessel 3: [11, 8, 14, 3, 4, 12, 1, 9] cost: 112200,48 dur: 62,58 cap: 925,88, vessel 4: -</t>
  </si>
  <si>
    <t>Day: 3 - vessel 1: [13, 8, 7, 9, 4, 1, 3, 2] cost: 112297,43 dur: 62,66 cap: 1045,88, vessel 2: -, vessel 3: -, vessel 4: -</t>
  </si>
  <si>
    <t>Day: 4 - vessel 1: -, vessel 2: -, vessel 3: -, vessel 4: [14, 7, 8, 2, 9, 12, 1, 11] cost: 90785,68 dur: 51,91 cap: 866,60</t>
  </si>
  <si>
    <t>Day: 5 - vessel 1: -, vessel 2: [11, 2, 7, 6, 12, 5, 4] cost: 103413,99 dur: 56,33 cap: 1042,02, vessel 3: [13, 10, 8, 14, 3, 1, 9] cost: 77115,11 dur: 46,63 cap: 1044,26, vessel 4: -</t>
  </si>
  <si>
    <t xml:space="preserve"> [2, 3, 4, 1, 9, 7, 8, 13]</t>
  </si>
  <si>
    <t xml:space="preserve"> [13, 8, 14, 7, 6, 2, 11] </t>
  </si>
  <si>
    <t xml:space="preserve"> [9, 1, 3, 12, 5, 4] </t>
  </si>
  <si>
    <t>[11, 8, 14, 3, 4, 12, 1, 9</t>
  </si>
  <si>
    <t>[13, 8, 7, 9, 4, 1, 3, 2]</t>
  </si>
  <si>
    <t xml:space="preserve"> [14, 7, 8, 2, 9, 12, 1, 11] </t>
  </si>
  <si>
    <t xml:space="preserve"> [11, 2, 7, 6, 12, 5, 4]</t>
  </si>
  <si>
    <t>[13, 10, 8, 14, 3, 1, 9]</t>
  </si>
  <si>
    <t>1,3,4,8,9,11,12,14</t>
  </si>
  <si>
    <t>1,2,7,8,9,11,12,14</t>
  </si>
  <si>
    <t>swap 3 og 7</t>
  </si>
  <si>
    <t>Day: 0 - vessel 1: [4, 12, 3, 1, 9, 7, 2, 8] cost: 113206,38 dur: 62,41 cap: 969,38, vessel 2: -, vessel 3: [10, 13] cost: 33691,65 dur: 18,80 cap: 483,60, vessel 4: -</t>
  </si>
  <si>
    <t>Day: 1 - vessel 1: -, vessel 2: [4, 5, 12, 6, 7, 2, 11] cost: 103413,99 dur: 56,33 cap: 1042,02, vessel 3: -, vessel 4: [9, 1, 3, 14, 8, 13] cost: 67965,03 dur: 40,08 cap: 710,66</t>
  </si>
  <si>
    <t>Day: 2 - vessel 1: -, vessel 2: -, vessel 3: [8, 14, 3, 4, 1, 9, 2, 11] cost: 112600,42 dur: 62,91 cap: 993,50, vessel 4: -</t>
  </si>
  <si>
    <t>Day: 3 - vessel 1: [4, 12, 1, 9, 7, 2, 8, 13] cost: 110782,52 dur: 61,41 cap: 964,82, vessel 2: -, vessel 3: -, vessel 4: -</t>
  </si>
  <si>
    <t>Day: 4 - vessel 1: -, vessel 2: -, vessel 3: -, vessel 4: [11, 8, 7, 14, 3, 1, 9] cost: 73721,70 dur: 43,83 cap: 806,54</t>
  </si>
  <si>
    <t>Day: 5 - vessel 1: -, vessel 2: [4, 5, 12, 9, 7, 2, 13] cost: 107049,78 dur: 59,33 cap: 917,62, vessel 3: [11, 8, 14, 3, 1, 6] cost: 64329,24 dur: 37,08 cap: 835,06, vessel 4: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</si>
</sst>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1" fillId="0" borderId="0" xfId="0" applyFont="1"/>
    <xf numFmtId="2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5" fillId="0" borderId="0" xfId="0" applyFont="1"/>
  </cellXfs>
  <cellStyles count="3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52"/>
  <sheetViews>
    <sheetView workbookViewId="0">
      <selection activeCell="B2" sqref="B2:L26"/>
    </sheetView>
  </sheetViews>
  <sheetFormatPr baseColWidth="10" defaultRowHeight="15" x14ac:dyDescent="0"/>
  <cols>
    <col min="2" max="2" width="23.83203125" bestFit="1" customWidth="1"/>
    <col min="10" max="10" width="14.83203125" bestFit="1" customWidth="1"/>
    <col min="13" max="13" width="14.83203125" bestFit="1" customWidth="1"/>
    <col min="14" max="14" width="13.1640625" bestFit="1" customWidth="1"/>
    <col min="31" max="31" width="10.33203125" bestFit="1" customWidth="1"/>
  </cols>
  <sheetData>
    <row r="2" spans="2:31">
      <c r="B2" s="5" t="s">
        <v>0</v>
      </c>
      <c r="C2" s="5"/>
    </row>
    <row r="4" spans="2:31">
      <c r="B4" t="s">
        <v>1</v>
      </c>
      <c r="AE4" s="4"/>
    </row>
    <row r="5" spans="2:31">
      <c r="B5" t="s">
        <v>2</v>
      </c>
      <c r="C5" t="s">
        <v>3</v>
      </c>
      <c r="D5" t="s">
        <v>4</v>
      </c>
      <c r="E5" t="s">
        <v>11</v>
      </c>
      <c r="F5" t="s">
        <v>12</v>
      </c>
      <c r="H5" t="s">
        <v>20</v>
      </c>
      <c r="I5" t="s">
        <v>21</v>
      </c>
      <c r="J5" t="s">
        <v>22</v>
      </c>
      <c r="K5" t="s">
        <v>23</v>
      </c>
      <c r="O5" t="s">
        <v>32</v>
      </c>
    </row>
    <row r="6" spans="2:31">
      <c r="B6" t="s">
        <v>74</v>
      </c>
      <c r="C6">
        <v>115024</v>
      </c>
      <c r="D6">
        <v>1</v>
      </c>
      <c r="E6">
        <v>8</v>
      </c>
      <c r="F6">
        <f>68.7 + 10.448+78.389+26.505+50.303+7.875+11.786+9.8945+63.009</f>
        <v>326.90949999999998</v>
      </c>
      <c r="H6">
        <v>0</v>
      </c>
      <c r="J6" t="s">
        <v>25</v>
      </c>
      <c r="M6" t="s">
        <v>31</v>
      </c>
      <c r="O6">
        <v>1</v>
      </c>
      <c r="P6">
        <v>2</v>
      </c>
      <c r="Q6">
        <v>3</v>
      </c>
      <c r="R6">
        <v>4</v>
      </c>
      <c r="S6">
        <v>5</v>
      </c>
      <c r="T6">
        <v>6</v>
      </c>
      <c r="U6">
        <v>7</v>
      </c>
      <c r="V6">
        <v>8</v>
      </c>
      <c r="W6">
        <v>9</v>
      </c>
    </row>
    <row r="7" spans="2:31">
      <c r="B7" t="s">
        <v>75</v>
      </c>
      <c r="C7">
        <v>62209</v>
      </c>
      <c r="D7">
        <v>1</v>
      </c>
      <c r="E7">
        <v>5</v>
      </c>
      <c r="H7">
        <v>1</v>
      </c>
      <c r="I7" t="s">
        <v>26</v>
      </c>
      <c r="O7" t="s">
        <v>34</v>
      </c>
      <c r="P7" t="s">
        <v>35</v>
      </c>
      <c r="Q7" t="s">
        <v>35</v>
      </c>
      <c r="R7" t="s">
        <v>36</v>
      </c>
      <c r="S7">
        <v>1.4</v>
      </c>
      <c r="T7">
        <v>1.2</v>
      </c>
      <c r="U7" t="s">
        <v>35</v>
      </c>
      <c r="V7" t="s">
        <v>34</v>
      </c>
      <c r="W7" t="s">
        <v>34</v>
      </c>
    </row>
    <row r="8" spans="2:31">
      <c r="B8" t="s">
        <v>76</v>
      </c>
      <c r="C8">
        <v>107147</v>
      </c>
      <c r="D8">
        <v>1</v>
      </c>
      <c r="E8">
        <v>7</v>
      </c>
      <c r="F8">
        <f>((F6-F19)/12)*7129*0.34</f>
        <v>2254.7351684999944</v>
      </c>
      <c r="H8">
        <v>2</v>
      </c>
      <c r="K8" t="s">
        <v>25</v>
      </c>
      <c r="O8" t="s">
        <v>33</v>
      </c>
    </row>
    <row r="9" spans="2:31">
      <c r="B9" t="s">
        <v>65</v>
      </c>
      <c r="C9">
        <v>115024</v>
      </c>
      <c r="D9">
        <v>1</v>
      </c>
      <c r="E9">
        <v>8</v>
      </c>
      <c r="H9">
        <v>3</v>
      </c>
      <c r="J9" t="s">
        <v>27</v>
      </c>
      <c r="M9" t="s">
        <v>30</v>
      </c>
      <c r="O9">
        <v>1</v>
      </c>
      <c r="P9">
        <v>2</v>
      </c>
      <c r="Q9">
        <v>3</v>
      </c>
    </row>
    <row r="10" spans="2:31">
      <c r="B10" t="s">
        <v>77</v>
      </c>
      <c r="C10">
        <v>108661</v>
      </c>
      <c r="D10">
        <v>1</v>
      </c>
      <c r="E10">
        <v>7</v>
      </c>
      <c r="F10">
        <f>(F6/12)*7129*0.34</f>
        <v>66031.905055833326</v>
      </c>
      <c r="H10">
        <v>4</v>
      </c>
      <c r="I10" t="s">
        <v>28</v>
      </c>
      <c r="O10">
        <v>1.4</v>
      </c>
      <c r="P10">
        <v>0.3</v>
      </c>
      <c r="Q10">
        <v>2.5</v>
      </c>
    </row>
    <row r="11" spans="2:31">
      <c r="B11" t="s">
        <v>25</v>
      </c>
      <c r="C11">
        <v>107147</v>
      </c>
      <c r="D11">
        <v>1</v>
      </c>
      <c r="E11">
        <v>7</v>
      </c>
      <c r="F11">
        <f>(2.75+7+5.5+4.5+3.33+4.25+3.33+2.25)*7129*0.17</f>
        <v>39884.616300000002</v>
      </c>
      <c r="H11">
        <v>5</v>
      </c>
      <c r="K11" t="s">
        <v>25</v>
      </c>
      <c r="M11" s="2" t="s">
        <v>29</v>
      </c>
    </row>
    <row r="12" spans="2:31">
      <c r="H12">
        <v>6</v>
      </c>
      <c r="O12">
        <v>6</v>
      </c>
      <c r="P12">
        <v>5</v>
      </c>
      <c r="Q12">
        <v>5</v>
      </c>
      <c r="R12">
        <v>5</v>
      </c>
      <c r="S12">
        <v>2</v>
      </c>
      <c r="T12">
        <v>2</v>
      </c>
      <c r="U12">
        <v>5</v>
      </c>
      <c r="V12">
        <v>6</v>
      </c>
      <c r="W12">
        <v>6</v>
      </c>
      <c r="X12">
        <f>SUM(O12:W12)</f>
        <v>42</v>
      </c>
    </row>
    <row r="13" spans="2:31">
      <c r="B13" s="1"/>
    </row>
    <row r="15" spans="2:31">
      <c r="B15" s="2" t="s">
        <v>13</v>
      </c>
      <c r="C15" s="2">
        <f>SUMPRODUCT(C6:C14,D6:D14)</f>
        <v>615212</v>
      </c>
      <c r="D15" s="2">
        <f>SUM(D6:D14)</f>
        <v>6</v>
      </c>
      <c r="E15" s="2">
        <f>SUM(E6:E14)</f>
        <v>42</v>
      </c>
      <c r="F15">
        <f>E15/D15</f>
        <v>7</v>
      </c>
    </row>
    <row r="17" spans="2:24">
      <c r="B17" t="s">
        <v>5</v>
      </c>
    </row>
    <row r="18" spans="2:24">
      <c r="B18" t="s">
        <v>2</v>
      </c>
      <c r="C18" t="s">
        <v>3</v>
      </c>
      <c r="D18" t="s">
        <v>4</v>
      </c>
      <c r="E18" t="s">
        <v>11</v>
      </c>
      <c r="I18" t="s">
        <v>20</v>
      </c>
      <c r="J18" t="s">
        <v>21</v>
      </c>
      <c r="K18" t="s">
        <v>22</v>
      </c>
      <c r="L18" t="s">
        <v>23</v>
      </c>
      <c r="O18" t="s">
        <v>32</v>
      </c>
    </row>
    <row r="19" spans="2:24">
      <c r="B19" t="s">
        <v>6</v>
      </c>
      <c r="C19">
        <v>115024</v>
      </c>
      <c r="D19">
        <v>2</v>
      </c>
      <c r="E19">
        <v>8</v>
      </c>
      <c r="F19">
        <f>62.2176+11.786+79.5552+26.5045+50.303+4.927+10.448+6.9965+63.009</f>
        <v>315.74680000000001</v>
      </c>
      <c r="G19">
        <v>79.91</v>
      </c>
      <c r="H19">
        <f>G19-16</f>
        <v>63.91</v>
      </c>
      <c r="I19">
        <v>0</v>
      </c>
      <c r="J19" t="s">
        <v>6</v>
      </c>
      <c r="O19">
        <v>1</v>
      </c>
      <c r="P19">
        <v>2</v>
      </c>
      <c r="Q19">
        <v>3</v>
      </c>
      <c r="R19">
        <v>4</v>
      </c>
      <c r="S19">
        <v>5</v>
      </c>
      <c r="T19">
        <v>6</v>
      </c>
      <c r="U19">
        <v>7</v>
      </c>
      <c r="V19">
        <v>8</v>
      </c>
      <c r="W19">
        <v>9</v>
      </c>
    </row>
    <row r="20" spans="2:24">
      <c r="B20" t="s">
        <v>7</v>
      </c>
      <c r="C20">
        <v>68667</v>
      </c>
      <c r="D20">
        <v>1</v>
      </c>
      <c r="E20">
        <v>6</v>
      </c>
      <c r="G20">
        <v>55.66</v>
      </c>
      <c r="H20">
        <f>G20-16</f>
        <v>39.659999999999997</v>
      </c>
      <c r="I20">
        <v>1</v>
      </c>
      <c r="K20" t="s">
        <v>7</v>
      </c>
      <c r="O20" t="s">
        <v>34</v>
      </c>
      <c r="P20" t="s">
        <v>37</v>
      </c>
      <c r="Q20" t="s">
        <v>35</v>
      </c>
      <c r="R20" t="s">
        <v>35</v>
      </c>
      <c r="S20">
        <v>0.3</v>
      </c>
      <c r="T20">
        <v>1.4</v>
      </c>
      <c r="U20" t="s">
        <v>35</v>
      </c>
      <c r="V20" t="s">
        <v>34</v>
      </c>
      <c r="W20" t="s">
        <v>34</v>
      </c>
    </row>
    <row r="21" spans="2:24">
      <c r="B21" t="s">
        <v>8</v>
      </c>
      <c r="C21">
        <v>100687</v>
      </c>
      <c r="D21">
        <v>1</v>
      </c>
      <c r="E21">
        <v>6</v>
      </c>
      <c r="G21">
        <v>70.08</v>
      </c>
      <c r="H21">
        <f>G21-16</f>
        <v>54.08</v>
      </c>
      <c r="I21">
        <v>2</v>
      </c>
      <c r="L21" t="s">
        <v>8</v>
      </c>
      <c r="O21" t="s">
        <v>33</v>
      </c>
    </row>
    <row r="22" spans="2:24">
      <c r="B22" t="s">
        <v>9</v>
      </c>
      <c r="C22">
        <v>108661</v>
      </c>
      <c r="D22">
        <v>1</v>
      </c>
      <c r="E22">
        <v>7</v>
      </c>
      <c r="G22">
        <v>75.66</v>
      </c>
      <c r="H22">
        <f>G22-16</f>
        <v>59.66</v>
      </c>
      <c r="I22">
        <v>3</v>
      </c>
      <c r="K22" t="s">
        <v>6</v>
      </c>
      <c r="O22">
        <v>1</v>
      </c>
      <c r="P22">
        <v>2</v>
      </c>
      <c r="Q22">
        <v>3</v>
      </c>
      <c r="U22" t="s">
        <v>44</v>
      </c>
    </row>
    <row r="23" spans="2:24">
      <c r="B23" t="s">
        <v>10</v>
      </c>
      <c r="C23">
        <v>107146</v>
      </c>
      <c r="D23">
        <v>1</v>
      </c>
      <c r="E23">
        <v>7</v>
      </c>
      <c r="G23">
        <v>74.41</v>
      </c>
      <c r="H23">
        <f>G23-16</f>
        <v>58.41</v>
      </c>
      <c r="I23">
        <v>4</v>
      </c>
      <c r="J23" t="s">
        <v>9</v>
      </c>
      <c r="O23">
        <v>0.4</v>
      </c>
      <c r="P23">
        <v>1.3</v>
      </c>
      <c r="Q23">
        <v>2.5</v>
      </c>
    </row>
    <row r="24" spans="2:24">
      <c r="B24" s="2" t="s">
        <v>13</v>
      </c>
      <c r="C24" s="2">
        <f>SUMPRODUCT(C19:C23,D19:D23)</f>
        <v>615209</v>
      </c>
      <c r="D24" s="2">
        <f>SUM(D19:D23)</f>
        <v>6</v>
      </c>
      <c r="E24" s="2">
        <f>SUMPRODUCT(D19:D23,E19:E23)</f>
        <v>42</v>
      </c>
      <c r="F24">
        <f>E24/D24</f>
        <v>7</v>
      </c>
      <c r="I24">
        <v>5</v>
      </c>
      <c r="L24" t="s">
        <v>10</v>
      </c>
    </row>
    <row r="25" spans="2:24">
      <c r="I25">
        <v>6</v>
      </c>
    </row>
    <row r="26" spans="2:24">
      <c r="B26" s="1"/>
    </row>
    <row r="28" spans="2:24">
      <c r="I28" t="s">
        <v>20</v>
      </c>
      <c r="J28" t="s">
        <v>21</v>
      </c>
      <c r="K28" t="s">
        <v>22</v>
      </c>
      <c r="L28" t="s">
        <v>23</v>
      </c>
      <c r="O28">
        <v>6</v>
      </c>
      <c r="P28">
        <v>5</v>
      </c>
      <c r="Q28">
        <v>5</v>
      </c>
      <c r="R28">
        <v>5</v>
      </c>
      <c r="S28">
        <v>2</v>
      </c>
      <c r="T28">
        <v>2</v>
      </c>
      <c r="U28">
        <v>5</v>
      </c>
      <c r="V28">
        <v>6</v>
      </c>
      <c r="W28">
        <v>6</v>
      </c>
      <c r="X28">
        <f>SUM(O28:W28)</f>
        <v>42</v>
      </c>
    </row>
    <row r="29" spans="2:24">
      <c r="B29" t="s">
        <v>45</v>
      </c>
      <c r="I29">
        <v>0</v>
      </c>
      <c r="J29" t="s">
        <v>52</v>
      </c>
    </row>
    <row r="30" spans="2:24">
      <c r="B30" t="s">
        <v>46</v>
      </c>
      <c r="I30">
        <v>1</v>
      </c>
      <c r="K30" t="s">
        <v>53</v>
      </c>
      <c r="O30" s="2" t="s">
        <v>43</v>
      </c>
    </row>
    <row r="31" spans="2:24">
      <c r="B31" t="s">
        <v>47</v>
      </c>
      <c r="I31">
        <v>2</v>
      </c>
      <c r="L31" t="s">
        <v>54</v>
      </c>
    </row>
    <row r="32" spans="2:24">
      <c r="B32" t="s">
        <v>48</v>
      </c>
      <c r="I32">
        <v>3</v>
      </c>
      <c r="K32" t="s">
        <v>55</v>
      </c>
    </row>
    <row r="33" spans="2:12">
      <c r="B33" t="s">
        <v>49</v>
      </c>
      <c r="I33">
        <v>4</v>
      </c>
      <c r="J33" t="s">
        <v>56</v>
      </c>
    </row>
    <row r="34" spans="2:12">
      <c r="B34" t="s">
        <v>50</v>
      </c>
      <c r="I34">
        <v>5</v>
      </c>
      <c r="L34" t="s">
        <v>57</v>
      </c>
    </row>
    <row r="35" spans="2:12">
      <c r="B35" t="s">
        <v>51</v>
      </c>
      <c r="I35">
        <v>6</v>
      </c>
    </row>
    <row r="37" spans="2:12">
      <c r="I37" t="s">
        <v>20</v>
      </c>
      <c r="J37" t="s">
        <v>21</v>
      </c>
      <c r="K37" t="s">
        <v>22</v>
      </c>
      <c r="L37" t="s">
        <v>23</v>
      </c>
    </row>
    <row r="38" spans="2:12">
      <c r="B38" t="s">
        <v>58</v>
      </c>
      <c r="I38">
        <v>0</v>
      </c>
      <c r="J38" t="s">
        <v>63</v>
      </c>
    </row>
    <row r="39" spans="2:12">
      <c r="B39" t="s">
        <v>46</v>
      </c>
      <c r="I39">
        <v>1</v>
      </c>
      <c r="K39" t="s">
        <v>53</v>
      </c>
    </row>
    <row r="40" spans="2:12">
      <c r="B40" t="s">
        <v>59</v>
      </c>
      <c r="I40">
        <v>2</v>
      </c>
      <c r="L40" t="s">
        <v>64</v>
      </c>
    </row>
    <row r="41" spans="2:12">
      <c r="B41" t="s">
        <v>60</v>
      </c>
      <c r="I41">
        <v>3</v>
      </c>
      <c r="K41" t="s">
        <v>65</v>
      </c>
    </row>
    <row r="42" spans="2:12">
      <c r="B42" t="s">
        <v>61</v>
      </c>
      <c r="I42">
        <v>4</v>
      </c>
      <c r="J42" t="s">
        <v>66</v>
      </c>
    </row>
    <row r="43" spans="2:12">
      <c r="B43" t="s">
        <v>62</v>
      </c>
      <c r="I43">
        <v>5</v>
      </c>
      <c r="L43" t="s">
        <v>67</v>
      </c>
    </row>
    <row r="44" spans="2:12">
      <c r="B44" t="s">
        <v>51</v>
      </c>
      <c r="I44">
        <v>6</v>
      </c>
    </row>
    <row r="46" spans="2:12">
      <c r="B46" t="s">
        <v>68</v>
      </c>
    </row>
    <row r="47" spans="2:12">
      <c r="B47" t="s">
        <v>69</v>
      </c>
    </row>
    <row r="48" spans="2:12">
      <c r="B48" t="s">
        <v>70</v>
      </c>
    </row>
    <row r="49" spans="2:2">
      <c r="B49" t="s">
        <v>71</v>
      </c>
    </row>
    <row r="50" spans="2:2">
      <c r="B50" t="s">
        <v>72</v>
      </c>
    </row>
    <row r="51" spans="2:2">
      <c r="B51" t="s">
        <v>73</v>
      </c>
    </row>
    <row r="52" spans="2:2">
      <c r="B52" t="s">
        <v>51</v>
      </c>
    </row>
  </sheetData>
  <mergeCells count="1">
    <mergeCell ref="B2:C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6"/>
  <sheetViews>
    <sheetView topLeftCell="A8" workbookViewId="0">
      <selection activeCell="K18" sqref="K18"/>
    </sheetView>
  </sheetViews>
  <sheetFormatPr baseColWidth="10" defaultRowHeight="15" x14ac:dyDescent="0"/>
  <cols>
    <col min="2" max="2" width="23.83203125" bestFit="1" customWidth="1"/>
    <col min="9" max="9" width="17.1640625" bestFit="1" customWidth="1"/>
    <col min="10" max="11" width="15.1640625" bestFit="1" customWidth="1"/>
  </cols>
  <sheetData>
    <row r="2" spans="2:6">
      <c r="B2" s="5" t="s">
        <v>38</v>
      </c>
      <c r="C2" s="5"/>
    </row>
    <row r="4" spans="2:6">
      <c r="B4" t="s">
        <v>1</v>
      </c>
    </row>
    <row r="5" spans="2:6">
      <c r="B5" t="s">
        <v>2</v>
      </c>
      <c r="C5" t="s">
        <v>3</v>
      </c>
      <c r="D5" t="s">
        <v>4</v>
      </c>
      <c r="E5" t="s">
        <v>11</v>
      </c>
    </row>
    <row r="13" spans="2:6">
      <c r="B13" s="1"/>
    </row>
    <row r="15" spans="2:6">
      <c r="B15" s="2" t="s">
        <v>13</v>
      </c>
      <c r="C15" s="2">
        <f>SUMPRODUCT(C6:C14,D6:D14)</f>
        <v>0</v>
      </c>
      <c r="D15" s="2">
        <f>SUM(D6:D14)</f>
        <v>0</v>
      </c>
      <c r="E15" s="2">
        <f>SUM(E6:E14)</f>
        <v>0</v>
      </c>
      <c r="F15" t="e">
        <f>E15/D15</f>
        <v>#DIV/0!</v>
      </c>
    </row>
    <row r="17" spans="2:22">
      <c r="B17" t="s">
        <v>5</v>
      </c>
      <c r="H17" t="s">
        <v>20</v>
      </c>
      <c r="I17" t="s">
        <v>21</v>
      </c>
      <c r="J17" t="s">
        <v>22</v>
      </c>
      <c r="K17" t="s">
        <v>23</v>
      </c>
      <c r="M17" t="s">
        <v>32</v>
      </c>
    </row>
    <row r="18" spans="2:22">
      <c r="B18" t="s">
        <v>2</v>
      </c>
      <c r="C18" t="s">
        <v>3</v>
      </c>
      <c r="D18" t="s">
        <v>4</v>
      </c>
      <c r="E18" t="s">
        <v>11</v>
      </c>
      <c r="H18">
        <v>0</v>
      </c>
      <c r="K18" t="s">
        <v>40</v>
      </c>
      <c r="M18">
        <v>1</v>
      </c>
      <c r="N18">
        <v>2</v>
      </c>
      <c r="O18">
        <v>3</v>
      </c>
      <c r="P18">
        <v>4</v>
      </c>
      <c r="Q18">
        <v>5</v>
      </c>
      <c r="R18">
        <v>6</v>
      </c>
      <c r="S18">
        <v>7</v>
      </c>
      <c r="T18">
        <v>8</v>
      </c>
      <c r="U18">
        <v>9</v>
      </c>
      <c r="V18">
        <v>10</v>
      </c>
    </row>
    <row r="19" spans="2:22">
      <c r="B19" t="s">
        <v>39</v>
      </c>
      <c r="C19">
        <v>68934</v>
      </c>
      <c r="D19">
        <v>1</v>
      </c>
      <c r="E19">
        <v>6</v>
      </c>
      <c r="H19">
        <v>1</v>
      </c>
      <c r="I19" t="s">
        <v>41</v>
      </c>
      <c r="M19" t="s">
        <v>34</v>
      </c>
      <c r="N19" t="s">
        <v>36</v>
      </c>
      <c r="O19" t="s">
        <v>36</v>
      </c>
      <c r="P19" t="s">
        <v>36</v>
      </c>
      <c r="Q19">
        <v>2.5</v>
      </c>
      <c r="R19">
        <v>1.4</v>
      </c>
      <c r="S19" t="s">
        <v>35</v>
      </c>
      <c r="T19" t="s">
        <v>34</v>
      </c>
      <c r="U19" t="s">
        <v>34</v>
      </c>
      <c r="V19">
        <v>4</v>
      </c>
    </row>
    <row r="20" spans="2:22">
      <c r="B20" t="s">
        <v>40</v>
      </c>
      <c r="C20">
        <v>107146</v>
      </c>
      <c r="D20">
        <v>2</v>
      </c>
      <c r="E20">
        <v>7</v>
      </c>
      <c r="H20">
        <v>2</v>
      </c>
      <c r="J20" t="s">
        <v>42</v>
      </c>
      <c r="M20" t="s">
        <v>33</v>
      </c>
    </row>
    <row r="21" spans="2:22">
      <c r="B21" t="s">
        <v>41</v>
      </c>
      <c r="C21">
        <v>108661</v>
      </c>
      <c r="D21">
        <v>1</v>
      </c>
      <c r="E21">
        <v>7</v>
      </c>
      <c r="H21">
        <v>3</v>
      </c>
      <c r="K21" t="s">
        <v>40</v>
      </c>
      <c r="M21">
        <v>1</v>
      </c>
      <c r="N21">
        <v>2</v>
      </c>
      <c r="O21">
        <v>3</v>
      </c>
    </row>
    <row r="22" spans="2:22">
      <c r="B22" t="s">
        <v>42</v>
      </c>
      <c r="C22">
        <v>115024</v>
      </c>
      <c r="D22">
        <v>2</v>
      </c>
      <c r="E22">
        <v>8</v>
      </c>
      <c r="H22">
        <v>4</v>
      </c>
      <c r="I22" t="s">
        <v>39</v>
      </c>
      <c r="M22">
        <v>1.4</v>
      </c>
      <c r="N22">
        <v>2.5</v>
      </c>
      <c r="O22">
        <v>0.3</v>
      </c>
    </row>
    <row r="23" spans="2:22">
      <c r="B23" s="2" t="s">
        <v>13</v>
      </c>
      <c r="C23" s="2">
        <f>SUMPRODUCT(C19:C22,D19:D22)</f>
        <v>621935</v>
      </c>
      <c r="D23" s="2">
        <f>SUM(D19:D22)</f>
        <v>6</v>
      </c>
      <c r="E23" s="2">
        <f>SUMPRODUCT(D19:D22,E19:E22)</f>
        <v>43</v>
      </c>
      <c r="F23">
        <f>E23/D23</f>
        <v>7.166666666666667</v>
      </c>
      <c r="H23">
        <v>5</v>
      </c>
      <c r="J23" t="s">
        <v>42</v>
      </c>
    </row>
    <row r="24" spans="2:22">
      <c r="H24">
        <v>6</v>
      </c>
    </row>
    <row r="26" spans="2:22">
      <c r="B26" s="1"/>
    </row>
    <row r="27" spans="2:22">
      <c r="M27">
        <v>6</v>
      </c>
      <c r="N27">
        <v>5</v>
      </c>
      <c r="O27">
        <v>5</v>
      </c>
      <c r="P27">
        <v>5</v>
      </c>
      <c r="Q27">
        <v>2</v>
      </c>
      <c r="R27">
        <v>2</v>
      </c>
      <c r="S27">
        <v>5</v>
      </c>
      <c r="T27">
        <v>6</v>
      </c>
      <c r="U27">
        <v>6</v>
      </c>
      <c r="V27">
        <f>SUM(M27:U27)</f>
        <v>42</v>
      </c>
    </row>
    <row r="29" spans="2:22">
      <c r="H29" t="s">
        <v>20</v>
      </c>
      <c r="I29" t="s">
        <v>21</v>
      </c>
      <c r="J29" t="s">
        <v>22</v>
      </c>
      <c r="K29" t="s">
        <v>23</v>
      </c>
    </row>
    <row r="30" spans="2:22">
      <c r="H30">
        <v>0</v>
      </c>
      <c r="J30" t="s">
        <v>42</v>
      </c>
    </row>
    <row r="31" spans="2:22">
      <c r="H31">
        <v>1</v>
      </c>
      <c r="K31" t="s">
        <v>40</v>
      </c>
    </row>
    <row r="32" spans="2:22">
      <c r="H32">
        <v>2</v>
      </c>
      <c r="I32" t="s">
        <v>41</v>
      </c>
    </row>
    <row r="33" spans="8:11">
      <c r="H33">
        <v>3</v>
      </c>
      <c r="J33" t="s">
        <v>42</v>
      </c>
    </row>
    <row r="34" spans="8:11">
      <c r="H34">
        <v>4</v>
      </c>
      <c r="K34" t="s">
        <v>40</v>
      </c>
    </row>
    <row r="35" spans="8:11">
      <c r="H35">
        <v>5</v>
      </c>
      <c r="I35" t="s">
        <v>39</v>
      </c>
    </row>
    <row r="36" spans="8:11">
      <c r="H36">
        <v>6</v>
      </c>
    </row>
  </sheetData>
  <mergeCells count="1">
    <mergeCell ref="B2:C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37"/>
  <sheetViews>
    <sheetView topLeftCell="A12" workbookViewId="0">
      <selection activeCell="D43" sqref="D43"/>
    </sheetView>
  </sheetViews>
  <sheetFormatPr baseColWidth="10" defaultRowHeight="15" x14ac:dyDescent="0"/>
  <cols>
    <col min="2" max="2" width="23.83203125" bestFit="1" customWidth="1"/>
    <col min="9" max="9" width="23.33203125" bestFit="1" customWidth="1"/>
    <col min="10" max="10" width="25.33203125" bestFit="1" customWidth="1"/>
    <col min="11" max="11" width="26.33203125" bestFit="1" customWidth="1"/>
    <col min="12" max="12" width="21.33203125" bestFit="1" customWidth="1"/>
    <col min="13" max="13" width="3.5" customWidth="1"/>
  </cols>
  <sheetData>
    <row r="3" spans="2:30">
      <c r="B3" s="5" t="s">
        <v>78</v>
      </c>
      <c r="C3" s="5"/>
    </row>
    <row r="5" spans="2:30">
      <c r="B5" t="s">
        <v>1</v>
      </c>
      <c r="N5" t="s">
        <v>11</v>
      </c>
      <c r="P5" t="s">
        <v>109</v>
      </c>
      <c r="S5" s="6"/>
      <c r="Z5" s="6"/>
      <c r="AA5" s="6"/>
      <c r="AB5" s="6"/>
      <c r="AD5" s="6"/>
    </row>
    <row r="6" spans="2:30">
      <c r="B6" t="s">
        <v>2</v>
      </c>
      <c r="C6" t="s">
        <v>3</v>
      </c>
      <c r="D6" t="s">
        <v>4</v>
      </c>
      <c r="E6" t="s">
        <v>11</v>
      </c>
      <c r="F6" t="s">
        <v>12</v>
      </c>
      <c r="H6" t="s">
        <v>20</v>
      </c>
      <c r="I6" t="s">
        <v>21</v>
      </c>
      <c r="J6" t="s">
        <v>22</v>
      </c>
      <c r="K6" t="s">
        <v>23</v>
      </c>
      <c r="L6" t="s">
        <v>24</v>
      </c>
      <c r="S6">
        <v>1</v>
      </c>
      <c r="T6">
        <v>2</v>
      </c>
      <c r="U6">
        <v>3</v>
      </c>
      <c r="V6">
        <v>4</v>
      </c>
      <c r="W6">
        <v>5</v>
      </c>
      <c r="X6">
        <v>6</v>
      </c>
      <c r="Y6">
        <v>7</v>
      </c>
      <c r="Z6">
        <v>8</v>
      </c>
      <c r="AA6">
        <v>9</v>
      </c>
      <c r="AB6">
        <v>10</v>
      </c>
      <c r="AC6">
        <v>11</v>
      </c>
      <c r="AD6">
        <v>12</v>
      </c>
    </row>
    <row r="7" spans="2:30">
      <c r="B7" t="s">
        <v>88</v>
      </c>
      <c r="C7">
        <v>33691</v>
      </c>
      <c r="D7">
        <v>1</v>
      </c>
      <c r="E7">
        <v>2</v>
      </c>
      <c r="H7">
        <v>0</v>
      </c>
      <c r="I7" t="s">
        <v>112</v>
      </c>
      <c r="K7" t="s">
        <v>113</v>
      </c>
      <c r="N7">
        <v>10</v>
      </c>
      <c r="P7" t="s">
        <v>102</v>
      </c>
      <c r="S7" t="s">
        <v>34</v>
      </c>
      <c r="T7" t="s">
        <v>37</v>
      </c>
      <c r="U7" t="s">
        <v>35</v>
      </c>
      <c r="V7" t="s">
        <v>35</v>
      </c>
      <c r="W7">
        <v>2.5</v>
      </c>
      <c r="X7">
        <v>1.5</v>
      </c>
      <c r="Y7" t="s">
        <v>110</v>
      </c>
      <c r="Z7" t="s">
        <v>34</v>
      </c>
      <c r="AA7" t="s">
        <v>34</v>
      </c>
      <c r="AB7">
        <v>0</v>
      </c>
      <c r="AC7" t="s">
        <v>126</v>
      </c>
      <c r="AD7" t="s">
        <v>124</v>
      </c>
    </row>
    <row r="8" spans="2:30">
      <c r="B8" t="s">
        <v>79</v>
      </c>
      <c r="C8">
        <v>113206</v>
      </c>
      <c r="D8">
        <v>1</v>
      </c>
      <c r="E8">
        <v>8</v>
      </c>
      <c r="H8">
        <v>1</v>
      </c>
      <c r="J8" t="s">
        <v>114</v>
      </c>
      <c r="N8">
        <v>7</v>
      </c>
      <c r="P8" t="s">
        <v>120</v>
      </c>
    </row>
    <row r="9" spans="2:30">
      <c r="B9" t="s">
        <v>80</v>
      </c>
      <c r="C9">
        <v>108261</v>
      </c>
      <c r="D9">
        <v>1</v>
      </c>
      <c r="E9">
        <v>7</v>
      </c>
      <c r="H9">
        <v>2</v>
      </c>
      <c r="K9" t="s">
        <v>115</v>
      </c>
      <c r="N9">
        <v>8</v>
      </c>
      <c r="P9" t="s">
        <v>125</v>
      </c>
      <c r="V9">
        <v>10</v>
      </c>
      <c r="W9">
        <v>5</v>
      </c>
      <c r="X9">
        <v>8</v>
      </c>
      <c r="Z9" s="2" t="s">
        <v>103</v>
      </c>
    </row>
    <row r="10" spans="2:30">
      <c r="B10" t="s">
        <v>81</v>
      </c>
      <c r="C10">
        <v>112600</v>
      </c>
      <c r="D10">
        <v>1</v>
      </c>
      <c r="E10">
        <v>8</v>
      </c>
      <c r="H10">
        <v>3</v>
      </c>
      <c r="L10" t="s">
        <v>116</v>
      </c>
      <c r="N10">
        <v>7</v>
      </c>
      <c r="P10" s="4" t="s">
        <v>121</v>
      </c>
      <c r="U10" t="s">
        <v>127</v>
      </c>
      <c r="V10">
        <v>11</v>
      </c>
      <c r="W10" t="s">
        <v>129</v>
      </c>
      <c r="X10">
        <v>8</v>
      </c>
      <c r="Z10" t="s">
        <v>131</v>
      </c>
    </row>
    <row r="11" spans="2:30">
      <c r="B11" t="s">
        <v>82</v>
      </c>
      <c r="C11">
        <v>113206</v>
      </c>
      <c r="D11">
        <v>1</v>
      </c>
      <c r="E11">
        <v>8</v>
      </c>
      <c r="H11">
        <v>4</v>
      </c>
      <c r="I11" t="s">
        <v>117</v>
      </c>
      <c r="N11">
        <v>8</v>
      </c>
      <c r="P11" t="s">
        <v>106</v>
      </c>
      <c r="V11">
        <v>5</v>
      </c>
      <c r="W11">
        <v>1.5</v>
      </c>
      <c r="X11">
        <v>8</v>
      </c>
      <c r="Z11" t="s">
        <v>130</v>
      </c>
    </row>
    <row r="12" spans="2:30">
      <c r="B12" t="s">
        <v>83</v>
      </c>
      <c r="C12">
        <v>74121</v>
      </c>
      <c r="D12">
        <v>1</v>
      </c>
      <c r="E12">
        <v>7</v>
      </c>
      <c r="H12">
        <v>5</v>
      </c>
      <c r="J12" t="s">
        <v>118</v>
      </c>
      <c r="K12" t="s">
        <v>119</v>
      </c>
      <c r="L12" s="1"/>
      <c r="N12">
        <v>11</v>
      </c>
      <c r="P12" t="s">
        <v>104</v>
      </c>
      <c r="X12">
        <v>7</v>
      </c>
      <c r="Z12" s="4" t="s">
        <v>121</v>
      </c>
    </row>
    <row r="13" spans="2:30">
      <c r="B13" t="s">
        <v>84</v>
      </c>
      <c r="C13">
        <v>62911</v>
      </c>
      <c r="D13">
        <v>1</v>
      </c>
      <c r="E13">
        <v>5</v>
      </c>
      <c r="H13">
        <v>6</v>
      </c>
      <c r="N13">
        <f>SUM(N7:N12)</f>
        <v>51</v>
      </c>
      <c r="X13">
        <v>8</v>
      </c>
      <c r="Z13" s="2" t="s">
        <v>106</v>
      </c>
    </row>
    <row r="14" spans="2:30">
      <c r="B14" s="1" t="s">
        <v>85</v>
      </c>
      <c r="C14">
        <v>97257</v>
      </c>
      <c r="D14">
        <v>1</v>
      </c>
      <c r="E14">
        <v>6</v>
      </c>
      <c r="H14" t="s">
        <v>89</v>
      </c>
      <c r="I14">
        <v>1090</v>
      </c>
      <c r="J14">
        <v>1090</v>
      </c>
      <c r="K14">
        <v>1046</v>
      </c>
      <c r="L14">
        <v>900</v>
      </c>
      <c r="X14">
        <v>12</v>
      </c>
      <c r="Z14" s="2" t="s">
        <v>105</v>
      </c>
    </row>
    <row r="15" spans="2:30">
      <c r="B15" s="2" t="s">
        <v>13</v>
      </c>
      <c r="C15" s="2">
        <f>SUMPRODUCT(C7:C14,D7:D14)</f>
        <v>715253</v>
      </c>
      <c r="D15" s="2">
        <f>SUM(D7:D14)</f>
        <v>8</v>
      </c>
      <c r="E15" s="2">
        <f>SUM(E7:E14)</f>
        <v>51</v>
      </c>
      <c r="F15">
        <f>E15/D15</f>
        <v>6.375</v>
      </c>
    </row>
    <row r="17" spans="2:30">
      <c r="B17" t="s">
        <v>5</v>
      </c>
    </row>
    <row r="18" spans="2:30">
      <c r="B18" t="s">
        <v>2</v>
      </c>
      <c r="C18" t="s">
        <v>3</v>
      </c>
      <c r="D18" t="s">
        <v>4</v>
      </c>
      <c r="E18" t="s">
        <v>11</v>
      </c>
      <c r="H18" t="s">
        <v>20</v>
      </c>
      <c r="I18" t="s">
        <v>21</v>
      </c>
      <c r="J18" t="s">
        <v>22</v>
      </c>
      <c r="K18" t="s">
        <v>23</v>
      </c>
      <c r="L18" t="s">
        <v>24</v>
      </c>
      <c r="S18">
        <v>1</v>
      </c>
      <c r="T18">
        <v>2</v>
      </c>
      <c r="U18">
        <v>3</v>
      </c>
      <c r="V18">
        <v>4</v>
      </c>
      <c r="W18">
        <v>5</v>
      </c>
      <c r="X18">
        <v>6</v>
      </c>
      <c r="Y18">
        <v>7</v>
      </c>
      <c r="Z18">
        <v>8</v>
      </c>
      <c r="AA18">
        <v>9</v>
      </c>
      <c r="AB18">
        <v>10</v>
      </c>
      <c r="AC18">
        <v>11</v>
      </c>
      <c r="AD18">
        <v>12</v>
      </c>
    </row>
    <row r="19" spans="2:30">
      <c r="B19" t="s">
        <v>99</v>
      </c>
      <c r="C19">
        <v>65601</v>
      </c>
      <c r="D19">
        <v>1</v>
      </c>
      <c r="E19">
        <v>6</v>
      </c>
      <c r="H19">
        <v>0</v>
      </c>
      <c r="I19" t="s">
        <v>99</v>
      </c>
      <c r="L19" t="s">
        <v>98</v>
      </c>
      <c r="N19">
        <v>12</v>
      </c>
      <c r="P19" s="2" t="s">
        <v>105</v>
      </c>
      <c r="S19" t="s">
        <v>34</v>
      </c>
      <c r="T19" t="s">
        <v>110</v>
      </c>
      <c r="U19" t="s">
        <v>110</v>
      </c>
      <c r="V19" t="s">
        <v>36</v>
      </c>
      <c r="W19">
        <v>0.3</v>
      </c>
      <c r="X19">
        <v>0.4</v>
      </c>
      <c r="Y19" t="s">
        <v>36</v>
      </c>
      <c r="Z19" t="s">
        <v>34</v>
      </c>
      <c r="AA19" t="s">
        <v>122</v>
      </c>
      <c r="AB19">
        <v>0</v>
      </c>
      <c r="AC19" t="s">
        <v>111</v>
      </c>
      <c r="AD19" t="s">
        <v>124</v>
      </c>
    </row>
    <row r="20" spans="2:30">
      <c r="B20" t="s">
        <v>98</v>
      </c>
      <c r="C20">
        <v>101293</v>
      </c>
      <c r="D20">
        <v>1</v>
      </c>
      <c r="E20">
        <v>6</v>
      </c>
      <c r="H20">
        <v>1</v>
      </c>
      <c r="J20" t="s">
        <v>86</v>
      </c>
      <c r="N20">
        <v>8</v>
      </c>
      <c r="P20" s="2" t="s">
        <v>106</v>
      </c>
    </row>
    <row r="21" spans="2:30">
      <c r="B21" t="s">
        <v>86</v>
      </c>
      <c r="C21">
        <v>112297</v>
      </c>
      <c r="D21">
        <v>1</v>
      </c>
      <c r="E21">
        <v>8</v>
      </c>
      <c r="H21">
        <v>2</v>
      </c>
      <c r="K21" t="s">
        <v>87</v>
      </c>
      <c r="N21">
        <v>8</v>
      </c>
      <c r="P21" s="2" t="s">
        <v>103</v>
      </c>
    </row>
    <row r="22" spans="2:30">
      <c r="B22" t="s">
        <v>87</v>
      </c>
      <c r="C22">
        <v>113206</v>
      </c>
      <c r="D22">
        <v>2</v>
      </c>
      <c r="E22">
        <v>8</v>
      </c>
      <c r="H22">
        <v>3</v>
      </c>
      <c r="I22" t="s">
        <v>101</v>
      </c>
      <c r="N22">
        <v>8</v>
      </c>
      <c r="P22" t="s">
        <v>107</v>
      </c>
    </row>
    <row r="23" spans="2:30">
      <c r="B23" t="s">
        <v>101</v>
      </c>
      <c r="C23">
        <v>112200</v>
      </c>
      <c r="D23">
        <v>1</v>
      </c>
      <c r="E23">
        <v>8</v>
      </c>
      <c r="H23">
        <v>4</v>
      </c>
      <c r="J23" t="s">
        <v>100</v>
      </c>
      <c r="N23">
        <v>7</v>
      </c>
      <c r="P23" t="s">
        <v>108</v>
      </c>
      <c r="X23" s="1">
        <v>12</v>
      </c>
      <c r="Y23" s="1"/>
      <c r="Z23" s="1" t="s">
        <v>105</v>
      </c>
    </row>
    <row r="24" spans="2:30">
      <c r="B24" t="s">
        <v>100</v>
      </c>
      <c r="C24">
        <v>75636</v>
      </c>
      <c r="D24">
        <v>1</v>
      </c>
      <c r="E24">
        <v>7</v>
      </c>
      <c r="H24">
        <v>5</v>
      </c>
      <c r="K24" t="s">
        <v>87</v>
      </c>
      <c r="N24">
        <v>8</v>
      </c>
      <c r="P24" s="2" t="s">
        <v>103</v>
      </c>
      <c r="X24" s="1">
        <v>7</v>
      </c>
      <c r="Y24" s="1"/>
      <c r="Z24" s="1" t="s">
        <v>134</v>
      </c>
    </row>
    <row r="25" spans="2:30">
      <c r="B25" s="2" t="s">
        <v>13</v>
      </c>
      <c r="C25" s="2">
        <f>SUMPRODUCT(C19:C24,D19:D24)</f>
        <v>693439</v>
      </c>
      <c r="D25" s="2">
        <f>SUM(D19:D24)</f>
        <v>7</v>
      </c>
      <c r="E25" s="2">
        <f>SUMPRODUCT(D19:D24,E19:E24)</f>
        <v>51</v>
      </c>
      <c r="F25">
        <f>E25/D25</f>
        <v>7.2857142857142856</v>
      </c>
      <c r="H25">
        <v>6</v>
      </c>
      <c r="N25">
        <f>SUM(N19:N24)</f>
        <v>51</v>
      </c>
      <c r="X25" s="1">
        <v>7</v>
      </c>
      <c r="Y25" s="1"/>
      <c r="Z25" s="1" t="s">
        <v>133</v>
      </c>
    </row>
    <row r="26" spans="2:30">
      <c r="H26" t="s">
        <v>89</v>
      </c>
      <c r="I26">
        <v>1046</v>
      </c>
      <c r="J26">
        <v>900</v>
      </c>
      <c r="K26">
        <v>1090</v>
      </c>
      <c r="L26">
        <v>1090</v>
      </c>
      <c r="X26" s="1">
        <v>8</v>
      </c>
      <c r="Y26" s="1"/>
      <c r="Z26" s="1" t="s">
        <v>132</v>
      </c>
    </row>
    <row r="27" spans="2:30">
      <c r="B27" s="1"/>
      <c r="X27" s="1">
        <v>8</v>
      </c>
      <c r="Y27" s="1"/>
      <c r="Z27" s="1" t="s">
        <v>135</v>
      </c>
    </row>
    <row r="28" spans="2:30">
      <c r="X28" s="1">
        <v>9</v>
      </c>
      <c r="Y28" s="1"/>
      <c r="Z28" s="1" t="s">
        <v>128</v>
      </c>
    </row>
    <row r="29" spans="2:30">
      <c r="B29" t="s">
        <v>2</v>
      </c>
      <c r="C29" t="s">
        <v>3</v>
      </c>
      <c r="D29" t="s">
        <v>4</v>
      </c>
      <c r="E29" t="s">
        <v>11</v>
      </c>
      <c r="H29" t="s">
        <v>20</v>
      </c>
      <c r="I29" t="s">
        <v>21</v>
      </c>
      <c r="J29" t="s">
        <v>22</v>
      </c>
      <c r="K29" t="s">
        <v>23</v>
      </c>
      <c r="L29" t="s">
        <v>24</v>
      </c>
    </row>
    <row r="30" spans="2:30">
      <c r="B30" t="s">
        <v>99</v>
      </c>
      <c r="C30">
        <v>65601</v>
      </c>
      <c r="D30">
        <v>1</v>
      </c>
      <c r="E30">
        <v>6</v>
      </c>
      <c r="H30">
        <v>0</v>
      </c>
      <c r="J30" t="s">
        <v>136</v>
      </c>
      <c r="L30" t="s">
        <v>137</v>
      </c>
      <c r="N30">
        <v>12</v>
      </c>
      <c r="P30" t="s">
        <v>105</v>
      </c>
      <c r="S30">
        <v>1</v>
      </c>
      <c r="T30">
        <v>2</v>
      </c>
      <c r="U30">
        <v>3</v>
      </c>
      <c r="V30">
        <v>4</v>
      </c>
      <c r="W30">
        <v>5</v>
      </c>
      <c r="X30">
        <v>6</v>
      </c>
      <c r="Y30">
        <v>7</v>
      </c>
      <c r="Z30">
        <v>8</v>
      </c>
      <c r="AA30">
        <v>9</v>
      </c>
      <c r="AB30">
        <v>10</v>
      </c>
      <c r="AC30">
        <v>11</v>
      </c>
      <c r="AD30">
        <v>12</v>
      </c>
    </row>
    <row r="31" spans="2:30">
      <c r="B31" t="s">
        <v>98</v>
      </c>
      <c r="C31">
        <v>101293</v>
      </c>
      <c r="D31">
        <v>1</v>
      </c>
      <c r="E31">
        <v>6</v>
      </c>
      <c r="H31">
        <v>1</v>
      </c>
      <c r="K31" t="s">
        <v>138</v>
      </c>
      <c r="N31">
        <v>8</v>
      </c>
      <c r="P31" t="s">
        <v>106</v>
      </c>
      <c r="S31" t="s">
        <v>34</v>
      </c>
      <c r="T31" t="s">
        <v>110</v>
      </c>
      <c r="U31" t="s">
        <v>36</v>
      </c>
      <c r="V31" t="s">
        <v>110</v>
      </c>
      <c r="W31">
        <v>0.4</v>
      </c>
      <c r="X31" s="1">
        <v>0.3</v>
      </c>
      <c r="Y31" t="s">
        <v>36</v>
      </c>
      <c r="Z31" s="1" t="s">
        <v>34</v>
      </c>
      <c r="AA31" t="s">
        <v>34</v>
      </c>
      <c r="AB31">
        <v>0</v>
      </c>
      <c r="AC31" t="s">
        <v>123</v>
      </c>
      <c r="AD31" t="s">
        <v>145</v>
      </c>
    </row>
    <row r="32" spans="2:30">
      <c r="B32" t="s">
        <v>86</v>
      </c>
      <c r="C32">
        <v>112297</v>
      </c>
      <c r="D32">
        <v>1</v>
      </c>
      <c r="E32">
        <v>8</v>
      </c>
      <c r="H32">
        <v>2</v>
      </c>
      <c r="I32" t="s">
        <v>139</v>
      </c>
      <c r="N32">
        <v>8</v>
      </c>
      <c r="P32" t="s">
        <v>103</v>
      </c>
      <c r="X32" s="1"/>
    </row>
    <row r="33" spans="2:24">
      <c r="B33" t="s">
        <v>87</v>
      </c>
      <c r="C33">
        <v>113206</v>
      </c>
      <c r="D33">
        <v>2</v>
      </c>
      <c r="E33">
        <v>8</v>
      </c>
      <c r="H33">
        <v>3</v>
      </c>
      <c r="J33" t="s">
        <v>140</v>
      </c>
      <c r="N33">
        <v>7</v>
      </c>
      <c r="P33" t="s">
        <v>143</v>
      </c>
      <c r="X33" s="1"/>
    </row>
    <row r="34" spans="2:24">
      <c r="B34" t="s">
        <v>101</v>
      </c>
      <c r="C34">
        <v>112200</v>
      </c>
      <c r="D34">
        <v>1</v>
      </c>
      <c r="E34">
        <v>8</v>
      </c>
      <c r="H34">
        <v>4</v>
      </c>
      <c r="K34" t="s">
        <v>141</v>
      </c>
      <c r="N34">
        <v>8</v>
      </c>
      <c r="P34" t="s">
        <v>144</v>
      </c>
    </row>
    <row r="35" spans="2:24">
      <c r="B35" t="s">
        <v>100</v>
      </c>
      <c r="C35">
        <v>75636</v>
      </c>
      <c r="D35">
        <v>1</v>
      </c>
      <c r="E35">
        <v>7</v>
      </c>
      <c r="H35">
        <v>5</v>
      </c>
      <c r="I35" t="s">
        <v>142</v>
      </c>
      <c r="N35">
        <v>8</v>
      </c>
      <c r="P35" t="s">
        <v>103</v>
      </c>
    </row>
    <row r="36" spans="2:24">
      <c r="B36" s="2" t="s">
        <v>13</v>
      </c>
      <c r="C36" s="2">
        <f>SUMPRODUCT(C30:C35,D30:D35)</f>
        <v>693439</v>
      </c>
      <c r="D36" s="2">
        <f>SUM(D30:D35)</f>
        <v>7</v>
      </c>
      <c r="E36" s="2">
        <f>SUMPRODUCT(D30:D35,E30:E35)</f>
        <v>51</v>
      </c>
      <c r="F36">
        <f>E36/D36</f>
        <v>7.2857142857142856</v>
      </c>
      <c r="H36">
        <v>6</v>
      </c>
    </row>
    <row r="37" spans="2:24">
      <c r="H37" t="s">
        <v>89</v>
      </c>
      <c r="I37">
        <v>1046</v>
      </c>
      <c r="J37">
        <v>900</v>
      </c>
      <c r="K37">
        <v>1090</v>
      </c>
      <c r="L37">
        <v>1090</v>
      </c>
    </row>
  </sheetData>
  <mergeCells count="1">
    <mergeCell ref="B3:C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27"/>
  <sheetViews>
    <sheetView tabSelected="1" topLeftCell="M1" workbookViewId="0">
      <selection activeCell="AC7" sqref="AC7:AC13"/>
    </sheetView>
  </sheetViews>
  <sheetFormatPr baseColWidth="10" defaultRowHeight="15" x14ac:dyDescent="0"/>
  <cols>
    <col min="2" max="2" width="23.83203125" bestFit="1" customWidth="1"/>
    <col min="9" max="9" width="26.33203125" bestFit="1" customWidth="1"/>
    <col min="10" max="10" width="21.33203125" bestFit="1" customWidth="1"/>
    <col min="11" max="11" width="25.33203125" bestFit="1" customWidth="1"/>
    <col min="12" max="12" width="23.33203125" bestFit="1" customWidth="1"/>
    <col min="13" max="13" width="3.5" customWidth="1"/>
  </cols>
  <sheetData>
    <row r="3" spans="2:29">
      <c r="B3" s="5" t="s">
        <v>90</v>
      </c>
      <c r="C3" s="5"/>
    </row>
    <row r="5" spans="2:29">
      <c r="B5" t="s">
        <v>1</v>
      </c>
      <c r="N5" t="s">
        <v>11</v>
      </c>
    </row>
    <row r="6" spans="2:29">
      <c r="B6" t="s">
        <v>2</v>
      </c>
      <c r="C6" t="s">
        <v>3</v>
      </c>
      <c r="D6" t="s">
        <v>4</v>
      </c>
      <c r="E6" t="s">
        <v>11</v>
      </c>
      <c r="F6" t="s">
        <v>12</v>
      </c>
      <c r="H6" t="s">
        <v>20</v>
      </c>
      <c r="I6" t="s">
        <v>21</v>
      </c>
      <c r="J6" t="s">
        <v>22</v>
      </c>
      <c r="K6" t="s">
        <v>23</v>
      </c>
      <c r="L6" t="s">
        <v>24</v>
      </c>
    </row>
    <row r="7" spans="2:29">
      <c r="G7" s="2">
        <v>112297</v>
      </c>
      <c r="H7">
        <v>0</v>
      </c>
      <c r="I7" t="s">
        <v>157</v>
      </c>
      <c r="N7">
        <v>8</v>
      </c>
      <c r="P7" s="2" t="s">
        <v>148</v>
      </c>
      <c r="S7" s="7" t="s">
        <v>151</v>
      </c>
      <c r="AC7" t="s">
        <v>168</v>
      </c>
    </row>
    <row r="8" spans="2:29">
      <c r="G8" s="2">
        <f>67662+103716</f>
        <v>171378</v>
      </c>
      <c r="H8">
        <v>1</v>
      </c>
      <c r="J8" t="s">
        <v>158</v>
      </c>
      <c r="L8" t="s">
        <v>159</v>
      </c>
      <c r="N8">
        <v>13</v>
      </c>
      <c r="P8" s="2" t="s">
        <v>146</v>
      </c>
      <c r="S8" t="s">
        <v>152</v>
      </c>
      <c r="AC8" t="s">
        <v>169</v>
      </c>
    </row>
    <row r="9" spans="2:29">
      <c r="G9">
        <v>112200</v>
      </c>
      <c r="H9">
        <v>2</v>
      </c>
      <c r="K9" t="s">
        <v>160</v>
      </c>
      <c r="N9">
        <v>8</v>
      </c>
      <c r="P9" t="s">
        <v>165</v>
      </c>
      <c r="S9" t="s">
        <v>153</v>
      </c>
      <c r="AC9" t="s">
        <v>170</v>
      </c>
    </row>
    <row r="10" spans="2:29">
      <c r="G10" s="2">
        <v>112297</v>
      </c>
      <c r="H10">
        <v>3</v>
      </c>
      <c r="I10" t="s">
        <v>161</v>
      </c>
      <c r="N10">
        <v>8</v>
      </c>
      <c r="P10" s="2" t="s">
        <v>148</v>
      </c>
      <c r="S10" t="s">
        <v>154</v>
      </c>
      <c r="AC10" t="s">
        <v>171</v>
      </c>
    </row>
    <row r="11" spans="2:29">
      <c r="G11">
        <v>90785</v>
      </c>
      <c r="H11">
        <v>4</v>
      </c>
      <c r="L11" t="s">
        <v>162</v>
      </c>
      <c r="N11">
        <v>8</v>
      </c>
      <c r="P11" s="4" t="s">
        <v>166</v>
      </c>
      <c r="S11" t="s">
        <v>155</v>
      </c>
      <c r="AC11" t="s">
        <v>172</v>
      </c>
    </row>
    <row r="12" spans="2:29">
      <c r="F12">
        <f>G9+G11</f>
        <v>202985</v>
      </c>
      <c r="G12" s="2">
        <f>103414+77115</f>
        <v>180529</v>
      </c>
      <c r="H12">
        <v>5</v>
      </c>
      <c r="J12" s="1" t="s">
        <v>163</v>
      </c>
      <c r="K12" t="s">
        <v>164</v>
      </c>
      <c r="N12">
        <v>14</v>
      </c>
      <c r="P12" s="2" t="s">
        <v>147</v>
      </c>
      <c r="S12" t="s">
        <v>156</v>
      </c>
      <c r="AC12" t="s">
        <v>173</v>
      </c>
    </row>
    <row r="13" spans="2:29">
      <c r="H13">
        <v>6</v>
      </c>
      <c r="S13" t="s">
        <v>91</v>
      </c>
      <c r="AC13" t="s">
        <v>91</v>
      </c>
    </row>
    <row r="14" spans="2:29">
      <c r="B14" s="1"/>
      <c r="G14">
        <f>SUM(G7:G12)</f>
        <v>779486</v>
      </c>
      <c r="H14" t="s">
        <v>89</v>
      </c>
      <c r="I14">
        <v>1046</v>
      </c>
      <c r="J14">
        <v>900</v>
      </c>
      <c r="K14">
        <v>1090</v>
      </c>
      <c r="L14">
        <v>1090</v>
      </c>
      <c r="N14">
        <f>SUM(N7:N12)</f>
        <v>59</v>
      </c>
    </row>
    <row r="15" spans="2:29">
      <c r="B15" s="2" t="s">
        <v>13</v>
      </c>
      <c r="C15" s="2">
        <f>SUMPRODUCT(C7:C14,D7:D14)</f>
        <v>0</v>
      </c>
      <c r="D15" s="2">
        <f>SUM(D7:D14)</f>
        <v>0</v>
      </c>
      <c r="E15" s="2">
        <f>SUM(E7:E14)</f>
        <v>0</v>
      </c>
      <c r="F15" t="e">
        <f>E15/D15</f>
        <v>#DIV/0!</v>
      </c>
    </row>
    <row r="16" spans="2:29">
      <c r="G16">
        <f>G12+G10+G7+G8+G21+G23</f>
        <v>777064</v>
      </c>
    </row>
    <row r="17" spans="2:19">
      <c r="B17" t="s">
        <v>5</v>
      </c>
    </row>
    <row r="18" spans="2:19">
      <c r="B18" t="s">
        <v>2</v>
      </c>
      <c r="C18" t="s">
        <v>3</v>
      </c>
      <c r="D18" t="s">
        <v>4</v>
      </c>
      <c r="E18" t="s">
        <v>11</v>
      </c>
      <c r="H18" t="s">
        <v>20</v>
      </c>
      <c r="I18" t="s">
        <v>21</v>
      </c>
      <c r="J18" t="s">
        <v>22</v>
      </c>
      <c r="K18" t="s">
        <v>23</v>
      </c>
      <c r="L18" t="s">
        <v>24</v>
      </c>
    </row>
    <row r="19" spans="2:19">
      <c r="G19" s="2">
        <v>112297</v>
      </c>
      <c r="H19">
        <v>0</v>
      </c>
      <c r="L19" t="s">
        <v>92</v>
      </c>
      <c r="N19">
        <v>8</v>
      </c>
      <c r="P19" s="2" t="s">
        <v>148</v>
      </c>
    </row>
    <row r="20" spans="2:19">
      <c r="G20" s="2">
        <f>113509+57870</f>
        <v>171379</v>
      </c>
      <c r="H20">
        <v>1</v>
      </c>
      <c r="I20" t="s">
        <v>93</v>
      </c>
      <c r="J20" t="s">
        <v>94</v>
      </c>
      <c r="N20">
        <v>14</v>
      </c>
      <c r="P20" s="2" t="s">
        <v>147</v>
      </c>
    </row>
    <row r="21" spans="2:19">
      <c r="G21">
        <v>90180</v>
      </c>
      <c r="H21">
        <v>2</v>
      </c>
      <c r="K21" t="s">
        <v>95</v>
      </c>
      <c r="N21">
        <v>8</v>
      </c>
      <c r="P21" s="4" t="s">
        <v>149</v>
      </c>
      <c r="S21" t="s">
        <v>167</v>
      </c>
    </row>
    <row r="22" spans="2:19">
      <c r="G22" s="2">
        <v>112297</v>
      </c>
      <c r="H22">
        <v>3</v>
      </c>
      <c r="L22" t="s">
        <v>92</v>
      </c>
      <c r="N22">
        <v>8</v>
      </c>
      <c r="P22" s="2" t="s">
        <v>148</v>
      </c>
    </row>
    <row r="23" spans="2:19">
      <c r="F23">
        <f>G21+G23</f>
        <v>200563</v>
      </c>
      <c r="G23">
        <v>110383</v>
      </c>
      <c r="H23">
        <v>4</v>
      </c>
      <c r="I23" t="s">
        <v>96</v>
      </c>
      <c r="N23">
        <v>8</v>
      </c>
      <c r="P23" s="4" t="s">
        <v>150</v>
      </c>
    </row>
    <row r="24" spans="2:19">
      <c r="G24" s="2">
        <f>67214+113315</f>
        <v>180529</v>
      </c>
      <c r="H24">
        <v>5</v>
      </c>
      <c r="J24" t="s">
        <v>97</v>
      </c>
      <c r="K24" t="s">
        <v>98</v>
      </c>
      <c r="N24">
        <v>13</v>
      </c>
      <c r="P24" s="2" t="s">
        <v>146</v>
      </c>
    </row>
    <row r="25" spans="2:19">
      <c r="H25">
        <v>6</v>
      </c>
    </row>
    <row r="26" spans="2:19">
      <c r="G26">
        <f>SUM(G19:G24)</f>
        <v>777065</v>
      </c>
      <c r="H26" t="s">
        <v>89</v>
      </c>
      <c r="I26">
        <v>1046</v>
      </c>
      <c r="J26">
        <v>900</v>
      </c>
      <c r="K26">
        <v>1090</v>
      </c>
      <c r="L26">
        <v>1090</v>
      </c>
      <c r="N26">
        <f>SUM(N19:N24)</f>
        <v>59</v>
      </c>
    </row>
    <row r="27" spans="2:19">
      <c r="B27" s="2" t="s">
        <v>13</v>
      </c>
      <c r="C27" s="2">
        <f>SUMPRODUCT(C19:C24,D19:D24)</f>
        <v>0</v>
      </c>
      <c r="D27" s="2">
        <f>SUM(D19:D24)</f>
        <v>0</v>
      </c>
      <c r="E27" s="2">
        <f>SUMPRODUCT(D19:D24,E19:E24)</f>
        <v>0</v>
      </c>
      <c r="F27" t="e">
        <f>E27/D27</f>
        <v>#DIV/0!</v>
      </c>
    </row>
  </sheetData>
  <mergeCells count="1">
    <mergeCell ref="B3:C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workbookViewId="0">
      <selection activeCell="D12" sqref="D12"/>
    </sheetView>
  </sheetViews>
  <sheetFormatPr baseColWidth="10" defaultRowHeight="15" x14ac:dyDescent="0"/>
  <cols>
    <col min="2" max="2" width="15.33203125" bestFit="1" customWidth="1"/>
    <col min="6" max="6" width="11.83203125" bestFit="1" customWidth="1"/>
  </cols>
  <sheetData>
    <row r="3" spans="1:7">
      <c r="B3" t="s">
        <v>14</v>
      </c>
      <c r="C3" t="s">
        <v>15</v>
      </c>
      <c r="D3" t="s">
        <v>16</v>
      </c>
      <c r="E3" t="s">
        <v>17</v>
      </c>
      <c r="F3" t="s">
        <v>18</v>
      </c>
    </row>
    <row r="4" spans="1:7">
      <c r="B4">
        <v>3</v>
      </c>
      <c r="C4">
        <v>16</v>
      </c>
      <c r="D4">
        <v>6</v>
      </c>
      <c r="E4">
        <v>2</v>
      </c>
      <c r="F4" s="3">
        <f>C4/D4</f>
        <v>2.6666666666666665</v>
      </c>
      <c r="G4">
        <f t="shared" ref="G4:G14" si="0">C4/8</f>
        <v>2</v>
      </c>
    </row>
    <row r="5" spans="1:7">
      <c r="B5">
        <v>4</v>
      </c>
      <c r="C5">
        <v>21</v>
      </c>
      <c r="D5">
        <v>6</v>
      </c>
      <c r="E5">
        <v>3</v>
      </c>
      <c r="F5" s="3">
        <f t="shared" ref="F5:F15" si="1">C5/D5</f>
        <v>3.5</v>
      </c>
      <c r="G5">
        <f t="shared" si="0"/>
        <v>2.625</v>
      </c>
    </row>
    <row r="6" spans="1:7">
      <c r="B6">
        <v>5</v>
      </c>
      <c r="C6">
        <v>23</v>
      </c>
      <c r="D6">
        <v>6</v>
      </c>
      <c r="E6">
        <v>3</v>
      </c>
      <c r="F6" s="3">
        <f t="shared" si="1"/>
        <v>3.8333333333333335</v>
      </c>
      <c r="G6">
        <f t="shared" si="0"/>
        <v>2.875</v>
      </c>
    </row>
    <row r="7" spans="1:7">
      <c r="B7">
        <v>6</v>
      </c>
      <c r="C7">
        <v>25</v>
      </c>
      <c r="D7">
        <v>6</v>
      </c>
      <c r="E7">
        <v>3</v>
      </c>
      <c r="F7" s="3">
        <f t="shared" si="1"/>
        <v>4.166666666666667</v>
      </c>
      <c r="G7">
        <f t="shared" si="0"/>
        <v>3.125</v>
      </c>
    </row>
    <row r="8" spans="1:7">
      <c r="B8">
        <v>7</v>
      </c>
      <c r="C8">
        <v>30</v>
      </c>
      <c r="D8">
        <v>6</v>
      </c>
      <c r="E8">
        <v>3</v>
      </c>
      <c r="F8" s="3">
        <f t="shared" si="1"/>
        <v>5</v>
      </c>
      <c r="G8">
        <f t="shared" si="0"/>
        <v>3.75</v>
      </c>
    </row>
    <row r="9" spans="1:7">
      <c r="B9">
        <v>8</v>
      </c>
      <c r="C9">
        <v>36</v>
      </c>
      <c r="D9">
        <v>6</v>
      </c>
      <c r="E9">
        <v>3</v>
      </c>
      <c r="F9" s="3">
        <f t="shared" si="1"/>
        <v>6</v>
      </c>
      <c r="G9">
        <f t="shared" si="0"/>
        <v>4.5</v>
      </c>
    </row>
    <row r="10" spans="1:7">
      <c r="B10">
        <v>9</v>
      </c>
      <c r="C10">
        <v>42</v>
      </c>
      <c r="D10">
        <v>6</v>
      </c>
      <c r="E10">
        <v>3</v>
      </c>
      <c r="F10" s="3">
        <f t="shared" si="1"/>
        <v>7</v>
      </c>
      <c r="G10">
        <f t="shared" si="0"/>
        <v>5.25</v>
      </c>
    </row>
    <row r="11" spans="1:7">
      <c r="B11">
        <v>10</v>
      </c>
      <c r="C11">
        <v>43</v>
      </c>
      <c r="D11">
        <v>6</v>
      </c>
      <c r="E11">
        <v>3</v>
      </c>
      <c r="F11" s="3">
        <f t="shared" si="1"/>
        <v>7.166666666666667</v>
      </c>
      <c r="G11">
        <f t="shared" si="0"/>
        <v>5.375</v>
      </c>
    </row>
    <row r="12" spans="1:7">
      <c r="B12">
        <v>11</v>
      </c>
      <c r="C12">
        <v>47</v>
      </c>
      <c r="D12">
        <v>7</v>
      </c>
      <c r="E12">
        <v>3</v>
      </c>
      <c r="F12" s="3">
        <f t="shared" si="1"/>
        <v>6.7142857142857144</v>
      </c>
      <c r="G12">
        <f t="shared" si="0"/>
        <v>5.875</v>
      </c>
    </row>
    <row r="13" spans="1:7">
      <c r="A13" t="s">
        <v>19</v>
      </c>
      <c r="B13">
        <v>12</v>
      </c>
      <c r="C13">
        <v>51</v>
      </c>
      <c r="D13">
        <v>7</v>
      </c>
      <c r="E13">
        <v>4</v>
      </c>
      <c r="F13" s="3">
        <f t="shared" si="1"/>
        <v>7.2857142857142856</v>
      </c>
      <c r="G13">
        <f t="shared" si="0"/>
        <v>6.375</v>
      </c>
    </row>
    <row r="14" spans="1:7">
      <c r="A14" t="s">
        <v>19</v>
      </c>
      <c r="B14">
        <v>13</v>
      </c>
      <c r="C14">
        <v>55</v>
      </c>
      <c r="D14">
        <v>8</v>
      </c>
      <c r="E14">
        <v>4</v>
      </c>
      <c r="F14" s="3">
        <f t="shared" si="1"/>
        <v>6.875</v>
      </c>
      <c r="G14">
        <f t="shared" si="0"/>
        <v>6.875</v>
      </c>
    </row>
    <row r="15" spans="1:7">
      <c r="A15" t="s">
        <v>19</v>
      </c>
      <c r="B15">
        <v>14</v>
      </c>
      <c r="C15">
        <v>59</v>
      </c>
      <c r="D15">
        <v>9</v>
      </c>
      <c r="E15">
        <v>4</v>
      </c>
      <c r="F15" s="3">
        <f t="shared" si="1"/>
        <v>6.5555555555555554</v>
      </c>
      <c r="G15">
        <f>C15/8</f>
        <v>7.375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instance 9</vt:lpstr>
      <vt:lpstr>Problem instance 10</vt:lpstr>
      <vt:lpstr>Problem instance 12</vt:lpstr>
      <vt:lpstr>Problem instance 14</vt:lpstr>
      <vt:lpstr>Optimal solutions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</dc:creator>
  <cp:lastModifiedBy>hen</cp:lastModifiedBy>
  <dcterms:created xsi:type="dcterms:W3CDTF">2016-04-06T11:56:15Z</dcterms:created>
  <dcterms:modified xsi:type="dcterms:W3CDTF">2016-04-19T09:41:44Z</dcterms:modified>
</cp:coreProperties>
</file>