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theme/themeOverride1.xml" ContentType="application/vnd.openxmlformats-officedocument.themeOverrid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2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2.xml" ContentType="application/vnd.openxmlformats-officedocument.themeOverride+xml"/>
  <Override PartName="/xl/charts/chart2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28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3.xml" ContentType="application/vnd.openxmlformats-officedocument.themeOverride+xml"/>
  <Override PartName="/xl/charts/chart2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30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4.xml" ContentType="application/vnd.openxmlformats-officedocument.themeOverride+xml"/>
  <Override PartName="/xl/charts/chart31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5.xml" ContentType="application/vnd.openxmlformats-officedocument.themeOverride+xml"/>
  <Override PartName="/xl/charts/chart32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6.xml" ContentType="application/vnd.openxmlformats-officedocument.themeOverride+xml"/>
  <Override PartName="/xl/charts/chart33.xml" ContentType="application/vnd.openxmlformats-officedocument.drawingml.chart+xml"/>
  <Override PartName="/xl/theme/themeOverride7.xml" ContentType="application/vnd.openxmlformats-officedocument.themeOverride+xml"/>
  <Override PartName="/xl/charts/chart34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35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8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4.xml" ContentType="application/vnd.openxmlformats-officedocument.drawing+xml"/>
  <Override PartName="/xl/charts/chart39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n2applied.sharepoint.com/sites/RD/Projects/Yara-N2, Effect of pressure on PNG/"/>
    </mc:Choice>
  </mc:AlternateContent>
  <xr:revisionPtr revIDLastSave="1023" documentId="8_{53A6A992-472F-466E-BC1E-97CFA8A8E647}" xr6:coauthVersionLast="47" xr6:coauthVersionMax="47" xr10:uidLastSave="{7B270688-7548-4E4C-A3C1-1A9C781FD29A}"/>
  <bookViews>
    <workbookView xWindow="28680" yWindow="-120" windowWidth="29040" windowHeight="15720" tabRatio="704" xr2:uid="{00000000-000D-0000-FFFF-FFFF00000000}"/>
  </bookViews>
  <sheets>
    <sheet name="2024-1076-Testlog" sheetId="5" r:id="rId1"/>
    <sheet name="selected graphs" sheetId="18" r:id="rId2"/>
    <sheet name="Results" sheetId="20" r:id="rId3"/>
    <sheet name="Choked flow identifier" sheetId="24" r:id="rId4"/>
    <sheet name="heat calcs" sheetId="21" r:id="rId5"/>
    <sheet name="Ivan EC" sheetId="23" r:id="rId6"/>
  </sheets>
  <externalReferences>
    <externalReference r:id="rId7"/>
  </externalReferences>
  <definedNames>
    <definedName name="_xlnm._FilterDatabase" localSheetId="0" hidden="1">'2024-1076-Testlog'!$A$9:$CA$113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113" i="5" l="1"/>
  <c r="AR112" i="5"/>
  <c r="AR111" i="5"/>
  <c r="AR110" i="5"/>
  <c r="AR109" i="5"/>
  <c r="AR108" i="5"/>
  <c r="AR107" i="5"/>
  <c r="AR106" i="5"/>
  <c r="AR105" i="5"/>
  <c r="AR104" i="5"/>
  <c r="AR103" i="5"/>
  <c r="AR102" i="5"/>
  <c r="AR101" i="5"/>
  <c r="AR100" i="5"/>
  <c r="AR99" i="5"/>
  <c r="AR98" i="5"/>
  <c r="AR97" i="5"/>
  <c r="AR96" i="5"/>
  <c r="AR95" i="5"/>
  <c r="AR94" i="5"/>
  <c r="AR93" i="5"/>
  <c r="AR92" i="5"/>
  <c r="AR91" i="5"/>
  <c r="AR90" i="5"/>
  <c r="AR89" i="5"/>
  <c r="AR88" i="5"/>
  <c r="AR87" i="5"/>
  <c r="AR86" i="5"/>
  <c r="AR85" i="5"/>
  <c r="AR84" i="5"/>
  <c r="AR83" i="5"/>
  <c r="AR82" i="5"/>
  <c r="AR81" i="5"/>
  <c r="AR80" i="5"/>
  <c r="AR79" i="5"/>
  <c r="AR78" i="5"/>
  <c r="AR77" i="5"/>
  <c r="AR76" i="5"/>
  <c r="AR75" i="5"/>
  <c r="AR74" i="5"/>
  <c r="AR73" i="5"/>
  <c r="AR72" i="5"/>
  <c r="AR71" i="5"/>
  <c r="AR70" i="5"/>
  <c r="AR69" i="5"/>
  <c r="AR68" i="5"/>
  <c r="AR67" i="5"/>
  <c r="AR66" i="5"/>
  <c r="AR65" i="5"/>
  <c r="AR64" i="5"/>
  <c r="AR63" i="5"/>
  <c r="AR62" i="5"/>
  <c r="AR61" i="5"/>
  <c r="AR60" i="5"/>
  <c r="AR59" i="5"/>
  <c r="AR58" i="5"/>
  <c r="AR57" i="5"/>
  <c r="AR56" i="5"/>
  <c r="AR55" i="5"/>
  <c r="AR54" i="5"/>
  <c r="AR53" i="5"/>
  <c r="AR52" i="5"/>
  <c r="AR51" i="5"/>
  <c r="AR50" i="5"/>
  <c r="AR49" i="5"/>
  <c r="AR48" i="5"/>
  <c r="AR47" i="5"/>
  <c r="AR46" i="5"/>
  <c r="AR45" i="5"/>
  <c r="AR44" i="5"/>
  <c r="AR43" i="5"/>
  <c r="AR42" i="5"/>
  <c r="AR41" i="5"/>
  <c r="AR40" i="5"/>
  <c r="AR39" i="5"/>
  <c r="AR38" i="5"/>
  <c r="AR37" i="5"/>
  <c r="AR36" i="5"/>
  <c r="AR35" i="5"/>
  <c r="AR34" i="5"/>
  <c r="AR33" i="5"/>
  <c r="AR32" i="5"/>
  <c r="AR31" i="5"/>
  <c r="AR30" i="5"/>
  <c r="AR29" i="5"/>
  <c r="AR28" i="5"/>
  <c r="AR27" i="5"/>
  <c r="AR26" i="5"/>
  <c r="AR25" i="5"/>
  <c r="AR24" i="5"/>
  <c r="AR23" i="5"/>
  <c r="AR22" i="5"/>
  <c r="AR21" i="5"/>
  <c r="AR20" i="5"/>
  <c r="AR19" i="5"/>
  <c r="AR18" i="5"/>
  <c r="AR17" i="5"/>
  <c r="AR16" i="5"/>
  <c r="AR15" i="5"/>
  <c r="AR14" i="5"/>
  <c r="AR13" i="5"/>
  <c r="AR12" i="5"/>
  <c r="AR11" i="5"/>
  <c r="AR10" i="5"/>
  <c r="AR9" i="5"/>
  <c r="B12" i="24" a="1"/>
  <c r="B12" i="24" s="1"/>
  <c r="F46" i="24"/>
  <c r="F49" i="24"/>
  <c r="F52" i="24"/>
  <c r="F45" i="24"/>
  <c r="F48" i="24"/>
  <c r="F51" i="24"/>
  <c r="F44" i="24"/>
  <c r="F47" i="24"/>
  <c r="F50" i="24"/>
  <c r="F53" i="24"/>
  <c r="F54" i="24"/>
  <c r="F55" i="24"/>
  <c r="F28" i="24"/>
  <c r="F31" i="24"/>
  <c r="F34" i="24"/>
  <c r="F68" i="24"/>
  <c r="F71" i="24"/>
  <c r="F74" i="24"/>
  <c r="F77" i="24"/>
  <c r="F27" i="24"/>
  <c r="F30" i="24"/>
  <c r="F33" i="24"/>
  <c r="F69" i="24"/>
  <c r="F72" i="24"/>
  <c r="F75" i="24"/>
  <c r="F78" i="24"/>
  <c r="F70" i="24"/>
  <c r="F73" i="24"/>
  <c r="F76" i="24"/>
  <c r="F26" i="24"/>
  <c r="F29" i="24"/>
  <c r="F32" i="24"/>
  <c r="F79" i="24"/>
  <c r="F17" i="24"/>
  <c r="F12" i="24"/>
  <c r="F14" i="24"/>
  <c r="F25" i="24"/>
  <c r="F11" i="24"/>
  <c r="F15" i="24"/>
  <c r="F19" i="24"/>
  <c r="F13" i="24"/>
  <c r="F16" i="24"/>
  <c r="F18" i="24"/>
  <c r="F10" i="24"/>
  <c r="F92" i="24"/>
  <c r="F95" i="24"/>
  <c r="F110" i="24"/>
  <c r="F83" i="24"/>
  <c r="F86" i="24"/>
  <c r="F89" i="24"/>
  <c r="F104" i="24"/>
  <c r="F107" i="24"/>
  <c r="F113" i="24"/>
  <c r="F22" i="24"/>
  <c r="F80" i="24"/>
  <c r="F98" i="24"/>
  <c r="F101" i="24"/>
  <c r="F84" i="24"/>
  <c r="F87" i="24"/>
  <c r="F90" i="24"/>
  <c r="F102" i="24"/>
  <c r="F105" i="24"/>
  <c r="F108" i="24"/>
  <c r="F20" i="24"/>
  <c r="F23" i="24"/>
  <c r="F81" i="24"/>
  <c r="F93" i="24"/>
  <c r="F96" i="24"/>
  <c r="F99" i="24"/>
  <c r="F111" i="24"/>
  <c r="F82" i="24"/>
  <c r="F85" i="24"/>
  <c r="F88" i="24"/>
  <c r="F97" i="24"/>
  <c r="F100" i="24"/>
  <c r="F103" i="24"/>
  <c r="F106" i="24"/>
  <c r="F112" i="24"/>
  <c r="F21" i="24"/>
  <c r="F91" i="24"/>
  <c r="F94" i="24"/>
  <c r="F109" i="24"/>
  <c r="F24" i="24"/>
  <c r="F37" i="24"/>
  <c r="F40" i="24"/>
  <c r="F43" i="24"/>
  <c r="F59" i="24"/>
  <c r="F62" i="24"/>
  <c r="F65" i="24"/>
  <c r="F36" i="24"/>
  <c r="F39" i="24"/>
  <c r="F42" i="24"/>
  <c r="F56" i="24"/>
  <c r="F57" i="24"/>
  <c r="F58" i="24"/>
  <c r="F60" i="24"/>
  <c r="F63" i="24"/>
  <c r="F66" i="24"/>
  <c r="F35" i="24"/>
  <c r="F38" i="24"/>
  <c r="F61" i="24"/>
  <c r="F64" i="24"/>
  <c r="F41" i="24"/>
  <c r="F67" i="24"/>
  <c r="E11" i="24"/>
  <c r="E12" i="24"/>
  <c r="E13" i="24"/>
  <c r="E14" i="24"/>
  <c r="E15" i="24"/>
  <c r="E16" i="24"/>
  <c r="E17" i="24"/>
  <c r="E18" i="24"/>
  <c r="E19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20" i="24"/>
  <c r="E21" i="24"/>
  <c r="E22" i="24"/>
  <c r="E23" i="24"/>
  <c r="E24" i="24"/>
  <c r="E10" i="24"/>
  <c r="D11" i="24"/>
  <c r="D12" i="24"/>
  <c r="D13" i="24"/>
  <c r="D14" i="24"/>
  <c r="D15" i="24"/>
  <c r="D16" i="24"/>
  <c r="D17" i="24"/>
  <c r="D18" i="24"/>
  <c r="D19" i="24"/>
  <c r="D25" i="24"/>
  <c r="D26" i="24"/>
  <c r="D27" i="24"/>
  <c r="D28" i="24"/>
  <c r="D29" i="24"/>
  <c r="D30" i="24"/>
  <c r="D31" i="24"/>
  <c r="D32" i="24"/>
  <c r="D33" i="24"/>
  <c r="D34" i="24"/>
  <c r="D35" i="24"/>
  <c r="D36" i="24"/>
  <c r="D37" i="24"/>
  <c r="D38" i="24"/>
  <c r="D39" i="24"/>
  <c r="D40" i="24"/>
  <c r="D41" i="24"/>
  <c r="D42" i="24"/>
  <c r="D43" i="24"/>
  <c r="D44" i="24"/>
  <c r="D45" i="24"/>
  <c r="D46" i="24"/>
  <c r="D47" i="24"/>
  <c r="D48" i="24"/>
  <c r="D49" i="24"/>
  <c r="D50" i="24"/>
  <c r="D51" i="24"/>
  <c r="D52" i="24"/>
  <c r="D53" i="24"/>
  <c r="D54" i="24"/>
  <c r="D55" i="24"/>
  <c r="D56" i="24"/>
  <c r="D57" i="24"/>
  <c r="D58" i="24"/>
  <c r="D59" i="24"/>
  <c r="D60" i="24"/>
  <c r="D61" i="24"/>
  <c r="D62" i="24"/>
  <c r="D63" i="24"/>
  <c r="D64" i="24"/>
  <c r="D65" i="24"/>
  <c r="D66" i="24"/>
  <c r="D67" i="24"/>
  <c r="D68" i="24"/>
  <c r="D69" i="24"/>
  <c r="D70" i="24"/>
  <c r="D71" i="24"/>
  <c r="D72" i="24"/>
  <c r="D73" i="24"/>
  <c r="D74" i="24"/>
  <c r="D75" i="24"/>
  <c r="D76" i="24"/>
  <c r="D77" i="24"/>
  <c r="D78" i="24"/>
  <c r="D79" i="24"/>
  <c r="D80" i="24"/>
  <c r="D81" i="24"/>
  <c r="D82" i="24"/>
  <c r="D83" i="24"/>
  <c r="D84" i="24"/>
  <c r="D85" i="24"/>
  <c r="D86" i="24"/>
  <c r="D87" i="24"/>
  <c r="D88" i="24"/>
  <c r="D89" i="24"/>
  <c r="D90" i="24"/>
  <c r="D91" i="24"/>
  <c r="D92" i="24"/>
  <c r="D93" i="24"/>
  <c r="D94" i="24"/>
  <c r="D95" i="24"/>
  <c r="D96" i="24"/>
  <c r="D97" i="24"/>
  <c r="D98" i="24"/>
  <c r="D99" i="24"/>
  <c r="D100" i="24"/>
  <c r="D101" i="24"/>
  <c r="D102" i="24"/>
  <c r="D103" i="24"/>
  <c r="D104" i="24"/>
  <c r="D105" i="24"/>
  <c r="D106" i="24"/>
  <c r="D107" i="24"/>
  <c r="D108" i="24"/>
  <c r="D109" i="24"/>
  <c r="D110" i="24"/>
  <c r="D111" i="24"/>
  <c r="D112" i="24"/>
  <c r="D113" i="24"/>
  <c r="D20" i="24"/>
  <c r="D21" i="24"/>
  <c r="D22" i="24"/>
  <c r="D23" i="24"/>
  <c r="D24" i="24"/>
  <c r="D10" i="24"/>
  <c r="C11" i="24"/>
  <c r="C12" i="24"/>
  <c r="C13" i="24"/>
  <c r="C14" i="24"/>
  <c r="C15" i="24"/>
  <c r="C16" i="24"/>
  <c r="C17" i="24"/>
  <c r="C18" i="24"/>
  <c r="C19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C71" i="24"/>
  <c r="C72" i="24"/>
  <c r="C73" i="24"/>
  <c r="C74" i="24"/>
  <c r="C75" i="24"/>
  <c r="C76" i="24"/>
  <c r="C77" i="24"/>
  <c r="C78" i="24"/>
  <c r="C79" i="24"/>
  <c r="C80" i="24"/>
  <c r="C81" i="24"/>
  <c r="C82" i="24"/>
  <c r="C83" i="24"/>
  <c r="C84" i="24"/>
  <c r="C85" i="24"/>
  <c r="C86" i="24"/>
  <c r="C87" i="24"/>
  <c r="C88" i="24"/>
  <c r="C89" i="24"/>
  <c r="C90" i="24"/>
  <c r="C91" i="24"/>
  <c r="C92" i="24"/>
  <c r="C93" i="24"/>
  <c r="C94" i="24"/>
  <c r="C95" i="24"/>
  <c r="C96" i="24"/>
  <c r="C97" i="24"/>
  <c r="C98" i="24"/>
  <c r="C99" i="24"/>
  <c r="C100" i="24"/>
  <c r="C101" i="24"/>
  <c r="C102" i="24"/>
  <c r="C103" i="24"/>
  <c r="C104" i="24"/>
  <c r="C105" i="24"/>
  <c r="C106" i="24"/>
  <c r="C107" i="24"/>
  <c r="C108" i="24"/>
  <c r="C109" i="24"/>
  <c r="C110" i="24"/>
  <c r="C111" i="24"/>
  <c r="C112" i="24"/>
  <c r="C113" i="24"/>
  <c r="C20" i="24"/>
  <c r="C21" i="24"/>
  <c r="C22" i="24"/>
  <c r="C23" i="24"/>
  <c r="C24" i="24"/>
  <c r="C10" i="24"/>
  <c r="A20" i="24"/>
  <c r="B20" i="24" s="1"/>
  <c r="A21" i="24"/>
  <c r="B21" i="24" s="1"/>
  <c r="A22" i="24"/>
  <c r="B22" i="24" s="1"/>
  <c r="A23" i="24"/>
  <c r="B23" i="24" s="1"/>
  <c r="A24" i="24"/>
  <c r="B24" i="24" s="1"/>
  <c r="A16" i="24"/>
  <c r="B16" i="24" s="1"/>
  <c r="A17" i="24"/>
  <c r="B17" i="24" s="1"/>
  <c r="A18" i="24"/>
  <c r="B18" i="24" s="1"/>
  <c r="A19" i="24"/>
  <c r="B19" i="24" s="1"/>
  <c r="A25" i="24"/>
  <c r="B25" i="24" s="1"/>
  <c r="A26" i="24"/>
  <c r="B26" i="24" s="1"/>
  <c r="A27" i="24"/>
  <c r="B27" i="24" s="1"/>
  <c r="A28" i="24"/>
  <c r="B28" i="24" s="1"/>
  <c r="A29" i="24"/>
  <c r="B29" i="24" s="1"/>
  <c r="A30" i="24"/>
  <c r="B30" i="24" s="1"/>
  <c r="A31" i="24"/>
  <c r="B31" i="24" s="1"/>
  <c r="A32" i="24"/>
  <c r="B32" i="24" s="1"/>
  <c r="A33" i="24"/>
  <c r="B33" i="24" s="1"/>
  <c r="A34" i="24"/>
  <c r="B34" i="24" s="1"/>
  <c r="A35" i="24"/>
  <c r="B35" i="24" s="1"/>
  <c r="A36" i="24"/>
  <c r="B36" i="24" s="1"/>
  <c r="A37" i="24"/>
  <c r="B37" i="24" s="1"/>
  <c r="A38" i="24"/>
  <c r="B38" i="24" s="1"/>
  <c r="A39" i="24"/>
  <c r="B39" i="24" s="1"/>
  <c r="A40" i="24"/>
  <c r="B40" i="24" s="1"/>
  <c r="A41" i="24"/>
  <c r="B41" i="24" s="1"/>
  <c r="A42" i="24"/>
  <c r="B42" i="24" s="1"/>
  <c r="A43" i="24"/>
  <c r="B43" i="24" s="1"/>
  <c r="A44" i="24"/>
  <c r="B44" i="24" s="1"/>
  <c r="A45" i="24"/>
  <c r="B45" i="24" s="1"/>
  <c r="A46" i="24"/>
  <c r="B46" i="24" s="1"/>
  <c r="A47" i="24"/>
  <c r="B47" i="24" s="1"/>
  <c r="A48" i="24"/>
  <c r="B48" i="24" s="1"/>
  <c r="A49" i="24"/>
  <c r="B49" i="24" s="1"/>
  <c r="A50" i="24"/>
  <c r="B50" i="24" s="1"/>
  <c r="A51" i="24"/>
  <c r="B51" i="24" s="1"/>
  <c r="A52" i="24"/>
  <c r="B52" i="24" s="1"/>
  <c r="A53" i="24"/>
  <c r="B53" i="24" s="1"/>
  <c r="A54" i="24"/>
  <c r="B54" i="24" s="1"/>
  <c r="A55" i="24"/>
  <c r="B55" i="24" s="1"/>
  <c r="A56" i="24"/>
  <c r="B56" i="24" s="1"/>
  <c r="A57" i="24"/>
  <c r="B57" i="24" s="1"/>
  <c r="A58" i="24"/>
  <c r="B58" i="24" s="1"/>
  <c r="A59" i="24"/>
  <c r="B59" i="24" s="1"/>
  <c r="A60" i="24"/>
  <c r="B60" i="24" s="1"/>
  <c r="A61" i="24"/>
  <c r="B61" i="24" s="1"/>
  <c r="A62" i="24"/>
  <c r="B62" i="24" s="1"/>
  <c r="A63" i="24"/>
  <c r="B63" i="24" s="1"/>
  <c r="A64" i="24"/>
  <c r="B64" i="24" s="1"/>
  <c r="A65" i="24"/>
  <c r="B65" i="24" s="1"/>
  <c r="A66" i="24"/>
  <c r="B66" i="24" s="1"/>
  <c r="A67" i="24"/>
  <c r="B67" i="24" s="1"/>
  <c r="A68" i="24"/>
  <c r="B68" i="24" s="1"/>
  <c r="A69" i="24"/>
  <c r="B69" i="24" s="1"/>
  <c r="A70" i="24"/>
  <c r="B70" i="24" s="1"/>
  <c r="A71" i="24"/>
  <c r="B71" i="24" s="1"/>
  <c r="A72" i="24"/>
  <c r="B72" i="24" s="1"/>
  <c r="A73" i="24"/>
  <c r="B73" i="24" s="1"/>
  <c r="A74" i="24"/>
  <c r="B74" i="24" s="1"/>
  <c r="A75" i="24"/>
  <c r="B75" i="24" s="1"/>
  <c r="A76" i="24"/>
  <c r="B76" i="24" s="1"/>
  <c r="A77" i="24"/>
  <c r="B77" i="24" s="1"/>
  <c r="A78" i="24"/>
  <c r="B78" i="24" s="1"/>
  <c r="A79" i="24"/>
  <c r="B79" i="24" s="1"/>
  <c r="A80" i="24"/>
  <c r="B80" i="24" s="1"/>
  <c r="A81" i="24"/>
  <c r="B81" i="24" s="1"/>
  <c r="A82" i="24"/>
  <c r="B82" i="24" s="1"/>
  <c r="A83" i="24"/>
  <c r="B83" i="24" s="1"/>
  <c r="A84" i="24"/>
  <c r="B84" i="24" s="1"/>
  <c r="A85" i="24"/>
  <c r="B85" i="24" s="1"/>
  <c r="A86" i="24"/>
  <c r="B86" i="24" s="1"/>
  <c r="A87" i="24"/>
  <c r="B87" i="24" s="1"/>
  <c r="A88" i="24"/>
  <c r="B88" i="24" s="1"/>
  <c r="A89" i="24"/>
  <c r="B89" i="24" s="1"/>
  <c r="A90" i="24"/>
  <c r="B90" i="24" s="1"/>
  <c r="A91" i="24"/>
  <c r="B91" i="24" s="1"/>
  <c r="A92" i="24"/>
  <c r="B92" i="24" s="1"/>
  <c r="A93" i="24"/>
  <c r="B93" i="24" s="1"/>
  <c r="A94" i="24"/>
  <c r="B94" i="24" s="1"/>
  <c r="A95" i="24"/>
  <c r="B95" i="24" s="1"/>
  <c r="A96" i="24"/>
  <c r="B96" i="24" s="1"/>
  <c r="A97" i="24"/>
  <c r="B97" i="24" s="1"/>
  <c r="A98" i="24"/>
  <c r="B98" i="24" s="1"/>
  <c r="A99" i="24"/>
  <c r="B99" i="24" s="1"/>
  <c r="A100" i="24"/>
  <c r="B100" i="24" s="1"/>
  <c r="A101" i="24"/>
  <c r="B101" i="24" s="1"/>
  <c r="A102" i="24"/>
  <c r="B102" i="24" s="1"/>
  <c r="A103" i="24"/>
  <c r="B103" i="24" s="1"/>
  <c r="A104" i="24"/>
  <c r="B104" i="24" s="1"/>
  <c r="A105" i="24"/>
  <c r="B105" i="24" s="1"/>
  <c r="A106" i="24"/>
  <c r="B106" i="24" s="1"/>
  <c r="A107" i="24"/>
  <c r="B107" i="24" s="1"/>
  <c r="A108" i="24"/>
  <c r="B108" i="24" s="1"/>
  <c r="A109" i="24"/>
  <c r="B109" i="24" s="1"/>
  <c r="A110" i="24"/>
  <c r="B110" i="24" s="1"/>
  <c r="A111" i="24"/>
  <c r="B111" i="24" s="1"/>
  <c r="A112" i="24"/>
  <c r="B112" i="24" s="1"/>
  <c r="A113" i="24"/>
  <c r="B113" i="24" s="1"/>
  <c r="A15" i="24"/>
  <c r="B15" i="24" s="1"/>
  <c r="A14" i="24"/>
  <c r="B14" i="24" s="1"/>
  <c r="A13" i="24"/>
  <c r="B13" i="24" s="1"/>
  <c r="A12" i="24"/>
  <c r="A11" i="24"/>
  <c r="B11" i="24" s="1"/>
  <c r="A10" i="24"/>
  <c r="B10" i="24" s="1"/>
  <c r="N10" i="5"/>
  <c r="T10" i="5"/>
  <c r="BP10" i="5" s="1"/>
  <c r="V10" i="5"/>
  <c r="AQ10" i="5"/>
  <c r="AS10" i="5"/>
  <c r="AU10" i="5"/>
  <c r="AV10" i="5"/>
  <c r="AY10" i="5"/>
  <c r="AZ10" i="5"/>
  <c r="BA10" i="5"/>
  <c r="BE10" i="5"/>
  <c r="BI10" i="5"/>
  <c r="BK10" i="5"/>
  <c r="BM10" i="5"/>
  <c r="BN10" i="5"/>
  <c r="BO10" i="5" s="1"/>
  <c r="N17" i="5"/>
  <c r="T17" i="5"/>
  <c r="BP17" i="5" s="1"/>
  <c r="V17" i="5"/>
  <c r="AQ17" i="5"/>
  <c r="AS17" i="5"/>
  <c r="AU17" i="5"/>
  <c r="AV17" i="5"/>
  <c r="AY17" i="5"/>
  <c r="AZ17" i="5"/>
  <c r="BA17" i="5"/>
  <c r="BE17" i="5"/>
  <c r="BI17" i="5"/>
  <c r="BK17" i="5"/>
  <c r="BM17" i="5"/>
  <c r="BB104" i="5"/>
  <c r="BB113" i="5"/>
  <c r="BB110" i="5"/>
  <c r="BB107" i="5"/>
  <c r="BB98" i="5"/>
  <c r="BB95" i="5"/>
  <c r="BH95" i="5"/>
  <c r="BI95" i="5" s="1"/>
  <c r="BH94" i="5"/>
  <c r="BI94" i="5" s="1"/>
  <c r="BH93" i="5"/>
  <c r="BI93" i="5" s="1"/>
  <c r="BH96" i="5"/>
  <c r="BH97" i="5"/>
  <c r="BI97" i="5" s="1"/>
  <c r="BH98" i="5"/>
  <c r="BI98" i="5" s="1"/>
  <c r="BH99" i="5"/>
  <c r="BI99" i="5" s="1"/>
  <c r="BH100" i="5"/>
  <c r="BI100" i="5" s="1"/>
  <c r="BH101" i="5"/>
  <c r="BI101" i="5" s="1"/>
  <c r="BH102" i="5"/>
  <c r="BI102" i="5" s="1"/>
  <c r="BH103" i="5"/>
  <c r="BI103" i="5" s="1"/>
  <c r="BH104" i="5"/>
  <c r="BI104" i="5" s="1"/>
  <c r="BH105" i="5"/>
  <c r="BH106" i="5"/>
  <c r="BI106" i="5" s="1"/>
  <c r="BH107" i="5"/>
  <c r="BI107" i="5" s="1"/>
  <c r="BH109" i="5"/>
  <c r="BI109" i="5" s="1"/>
  <c r="BH108" i="5"/>
  <c r="BI108" i="5" s="1"/>
  <c r="BI110" i="5"/>
  <c r="BI113" i="5"/>
  <c r="BH111" i="5"/>
  <c r="BN100" i="5"/>
  <c r="BQ100" i="5" s="1"/>
  <c r="BO100" i="5"/>
  <c r="BN101" i="5"/>
  <c r="BO101" i="5"/>
  <c r="BN102" i="5"/>
  <c r="BO102" i="5"/>
  <c r="BN103" i="5"/>
  <c r="BO103" i="5"/>
  <c r="BN104" i="5"/>
  <c r="BQ104" i="5" s="1"/>
  <c r="BO104" i="5"/>
  <c r="BN105" i="5"/>
  <c r="BQ105" i="5" s="1"/>
  <c r="BO105" i="5"/>
  <c r="BN106" i="5"/>
  <c r="BQ106" i="5" s="1"/>
  <c r="BO106" i="5"/>
  <c r="BN107" i="5"/>
  <c r="BQ107" i="5" s="1"/>
  <c r="BO107" i="5"/>
  <c r="BN108" i="5"/>
  <c r="BQ108" i="5" s="1"/>
  <c r="BO108" i="5"/>
  <c r="BN109" i="5"/>
  <c r="BO109" i="5"/>
  <c r="BN110" i="5"/>
  <c r="BO110" i="5"/>
  <c r="BN111" i="5"/>
  <c r="BO111" i="5"/>
  <c r="BN112" i="5"/>
  <c r="BQ112" i="5" s="1"/>
  <c r="BO112" i="5"/>
  <c r="BN113" i="5"/>
  <c r="BQ113" i="5" s="1"/>
  <c r="BO113" i="5"/>
  <c r="BH112" i="5"/>
  <c r="BI112" i="5" s="1"/>
  <c r="BH113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BA100" i="5"/>
  <c r="BA101" i="5"/>
  <c r="BA102" i="5"/>
  <c r="BA103" i="5"/>
  <c r="BA104" i="5"/>
  <c r="BA105" i="5"/>
  <c r="BA106" i="5"/>
  <c r="BA107" i="5"/>
  <c r="BA108" i="5"/>
  <c r="BA109" i="5"/>
  <c r="BA110" i="5"/>
  <c r="BA111" i="5"/>
  <c r="BA112" i="5"/>
  <c r="BA113" i="5"/>
  <c r="BN99" i="5"/>
  <c r="BQ99" i="5" s="1"/>
  <c r="BO99" i="5"/>
  <c r="BA99" i="5"/>
  <c r="AQ99" i="5"/>
  <c r="BO98" i="5"/>
  <c r="BN98" i="5"/>
  <c r="BQ98" i="5" s="1"/>
  <c r="BA98" i="5"/>
  <c r="AQ98" i="5"/>
  <c r="BO97" i="5"/>
  <c r="BN97" i="5"/>
  <c r="BQ97" i="5" s="1"/>
  <c r="BA97" i="5"/>
  <c r="AQ97" i="5"/>
  <c r="T113" i="5"/>
  <c r="BP113" i="5" s="1"/>
  <c r="T112" i="5"/>
  <c r="BP112" i="5" s="1"/>
  <c r="T111" i="5"/>
  <c r="BP111" i="5" s="1"/>
  <c r="T110" i="5"/>
  <c r="BP110" i="5" s="1"/>
  <c r="T109" i="5"/>
  <c r="BP109" i="5" s="1"/>
  <c r="T108" i="5"/>
  <c r="BP108" i="5" s="1"/>
  <c r="T107" i="5"/>
  <c r="BP107" i="5" s="1"/>
  <c r="T106" i="5"/>
  <c r="BP106" i="5" s="1"/>
  <c r="T105" i="5"/>
  <c r="BP105" i="5" s="1"/>
  <c r="T104" i="5"/>
  <c r="BP104" i="5" s="1"/>
  <c r="T103" i="5"/>
  <c r="BP103" i="5" s="1"/>
  <c r="T102" i="5"/>
  <c r="BP102" i="5" s="1"/>
  <c r="T101" i="5"/>
  <c r="BP101" i="5" s="1"/>
  <c r="T100" i="5"/>
  <c r="BP100" i="5" s="1"/>
  <c r="T99" i="5"/>
  <c r="BP99" i="5" s="1"/>
  <c r="T98" i="5"/>
  <c r="BP98" i="5" s="1"/>
  <c r="T97" i="5"/>
  <c r="BP97" i="5" s="1"/>
  <c r="T96" i="5"/>
  <c r="BP96" i="5" s="1"/>
  <c r="BO96" i="5"/>
  <c r="BN96" i="5"/>
  <c r="BQ96" i="5" s="1"/>
  <c r="BA96" i="5"/>
  <c r="AQ96" i="5"/>
  <c r="N111" i="5"/>
  <c r="N112" i="5"/>
  <c r="N113" i="5"/>
  <c r="BN95" i="5"/>
  <c r="BO95" i="5"/>
  <c r="BA95" i="5"/>
  <c r="AQ95" i="5"/>
  <c r="BN94" i="5"/>
  <c r="BO94" i="5"/>
  <c r="BA94" i="5"/>
  <c r="AQ94" i="5"/>
  <c r="BN93" i="5"/>
  <c r="BA93" i="5"/>
  <c r="BO93" i="5"/>
  <c r="AQ93" i="5"/>
  <c r="N101" i="5"/>
  <c r="N100" i="5"/>
  <c r="N99" i="5"/>
  <c r="N108" i="5"/>
  <c r="N109" i="5"/>
  <c r="N110" i="5"/>
  <c r="N105" i="5"/>
  <c r="N106" i="5"/>
  <c r="N107" i="5"/>
  <c r="N102" i="5"/>
  <c r="N103" i="5"/>
  <c r="N104" i="5"/>
  <c r="N93" i="5"/>
  <c r="T93" i="5"/>
  <c r="BP93" i="5" s="1"/>
  <c r="N94" i="5"/>
  <c r="T94" i="5"/>
  <c r="BP94" i="5" s="1"/>
  <c r="N95" i="5"/>
  <c r="T95" i="5"/>
  <c r="BP95" i="5" s="1"/>
  <c r="N96" i="5"/>
  <c r="N97" i="5"/>
  <c r="N98" i="5"/>
  <c r="BN17" i="5" l="1"/>
  <c r="BQ17" i="5" s="1"/>
  <c r="BR17" i="5" s="1"/>
  <c r="BU17" i="5" s="1"/>
  <c r="BR106" i="5"/>
  <c r="BU106" i="5" s="1"/>
  <c r="G46" i="24"/>
  <c r="BR98" i="5"/>
  <c r="BU98" i="5" s="1"/>
  <c r="BR97" i="5"/>
  <c r="BU97" i="5" s="1"/>
  <c r="BQ10" i="5"/>
  <c r="BR113" i="5"/>
  <c r="BU113" i="5" s="1"/>
  <c r="BR105" i="5"/>
  <c r="BU105" i="5" s="1"/>
  <c r="BQ111" i="5"/>
  <c r="BR111" i="5" s="1"/>
  <c r="BU111" i="5" s="1"/>
  <c r="BQ103" i="5"/>
  <c r="BR103" i="5" s="1"/>
  <c r="BU103" i="5" s="1"/>
  <c r="BQ95" i="5"/>
  <c r="BR95" i="5" s="1"/>
  <c r="BU95" i="5" s="1"/>
  <c r="BR96" i="5"/>
  <c r="BU96" i="5" s="1"/>
  <c r="BQ110" i="5"/>
  <c r="BR110" i="5" s="1"/>
  <c r="BU110" i="5" s="1"/>
  <c r="BQ102" i="5"/>
  <c r="BR102" i="5" s="1"/>
  <c r="BU102" i="5" s="1"/>
  <c r="BQ94" i="5"/>
  <c r="BR94" i="5" s="1"/>
  <c r="BU94" i="5" s="1"/>
  <c r="G83" i="24"/>
  <c r="BQ109" i="5"/>
  <c r="BR109" i="5" s="1"/>
  <c r="BU109" i="5" s="1"/>
  <c r="BQ101" i="5"/>
  <c r="BR101" i="5" s="1"/>
  <c r="BU101" i="5" s="1"/>
  <c r="BQ93" i="5"/>
  <c r="BR93" i="5" s="1"/>
  <c r="BU93" i="5" s="1"/>
  <c r="G22" i="24"/>
  <c r="G67" i="24"/>
  <c r="G78" i="24"/>
  <c r="G29" i="24"/>
  <c r="G60" i="24"/>
  <c r="G36" i="24"/>
  <c r="G108" i="24"/>
  <c r="G44" i="24"/>
  <c r="G91" i="24"/>
  <c r="G64" i="24"/>
  <c r="G32" i="24"/>
  <c r="G88" i="24"/>
  <c r="G56" i="24"/>
  <c r="G10" i="24"/>
  <c r="G87" i="24"/>
  <c r="G55" i="24"/>
  <c r="G39" i="24"/>
  <c r="G70" i="24"/>
  <c r="G54" i="24"/>
  <c r="G38" i="24"/>
  <c r="G101" i="24"/>
  <c r="G85" i="24"/>
  <c r="G69" i="24"/>
  <c r="G53" i="24"/>
  <c r="G16" i="24"/>
  <c r="G112" i="24"/>
  <c r="G11" i="24"/>
  <c r="G18" i="24"/>
  <c r="G100" i="24"/>
  <c r="G80" i="24"/>
  <c r="G84" i="24"/>
  <c r="G68" i="24"/>
  <c r="G15" i="24"/>
  <c r="G75" i="24"/>
  <c r="G59" i="24"/>
  <c r="G43" i="24"/>
  <c r="G21" i="24"/>
  <c r="G99" i="24"/>
  <c r="G51" i="24"/>
  <c r="G35" i="24"/>
  <c r="G14" i="24"/>
  <c r="G103" i="24"/>
  <c r="G24" i="24"/>
  <c r="G17" i="24"/>
  <c r="G23" i="24"/>
  <c r="G37" i="24"/>
  <c r="G66" i="24"/>
  <c r="G81" i="24"/>
  <c r="G49" i="24"/>
  <c r="G12" i="24"/>
  <c r="G72" i="24"/>
  <c r="G96" i="24"/>
  <c r="G48" i="24"/>
  <c r="G110" i="24"/>
  <c r="G94" i="24"/>
  <c r="G62" i="24"/>
  <c r="G30" i="24"/>
  <c r="G76" i="24"/>
  <c r="G28" i="24"/>
  <c r="G40" i="24"/>
  <c r="G71" i="24"/>
  <c r="G86" i="24"/>
  <c r="G52" i="24"/>
  <c r="G111" i="24"/>
  <c r="G31" i="24"/>
  <c r="G109" i="24"/>
  <c r="G45" i="24"/>
  <c r="G107" i="24"/>
  <c r="G27" i="24"/>
  <c r="G104" i="24"/>
  <c r="G19" i="24"/>
  <c r="G79" i="24"/>
  <c r="G47" i="24"/>
  <c r="G93" i="24"/>
  <c r="G61" i="24"/>
  <c r="G20" i="24"/>
  <c r="G82" i="24"/>
  <c r="G13" i="24"/>
  <c r="G90" i="24"/>
  <c r="G26" i="24"/>
  <c r="G102" i="24"/>
  <c r="G95" i="24"/>
  <c r="G63" i="24"/>
  <c r="G77" i="24"/>
  <c r="G92" i="24"/>
  <c r="G98" i="24"/>
  <c r="G50" i="24"/>
  <c r="G34" i="24"/>
  <c r="G106" i="24"/>
  <c r="G74" i="24"/>
  <c r="G58" i="24"/>
  <c r="G42" i="24"/>
  <c r="G113" i="24"/>
  <c r="G97" i="24"/>
  <c r="G65" i="24"/>
  <c r="G33" i="24"/>
  <c r="G105" i="24"/>
  <c r="G89" i="24"/>
  <c r="G73" i="24"/>
  <c r="G57" i="24"/>
  <c r="G41" i="24"/>
  <c r="G25" i="24"/>
  <c r="BR99" i="5"/>
  <c r="BU99" i="5" s="1"/>
  <c r="BR112" i="5"/>
  <c r="BU112" i="5" s="1"/>
  <c r="BR108" i="5"/>
  <c r="BU108" i="5" s="1"/>
  <c r="BR104" i="5"/>
  <c r="BU104" i="5" s="1"/>
  <c r="BR100" i="5"/>
  <c r="BU100" i="5" s="1"/>
  <c r="BR107" i="5"/>
  <c r="BU107" i="5" s="1"/>
  <c r="BR10" i="5"/>
  <c r="BU10" i="5" s="1"/>
  <c r="BO17" i="5"/>
  <c r="AH104" i="5"/>
  <c r="BC113" i="5"/>
  <c r="BC107" i="5"/>
  <c r="BC110" i="5"/>
  <c r="BC95" i="5"/>
  <c r="BC104" i="5"/>
  <c r="AH98" i="5"/>
  <c r="AH107" i="5"/>
  <c r="AH113" i="5"/>
  <c r="BC98" i="5"/>
  <c r="AI110" i="5"/>
  <c r="AI95" i="5"/>
  <c r="AI104" i="5"/>
  <c r="BI111" i="5"/>
  <c r="AI113" i="5" s="1"/>
  <c r="BI105" i="5"/>
  <c r="AI107" i="5" s="1"/>
  <c r="AH110" i="5"/>
  <c r="BI96" i="5"/>
  <c r="AI98" i="5" s="1"/>
  <c r="AH95" i="5"/>
  <c r="AD4" i="23"/>
  <c r="W4" i="23"/>
  <c r="AB4" i="23" s="1"/>
  <c r="V4" i="23"/>
  <c r="AA4" i="23" s="1"/>
  <c r="R6" i="23"/>
  <c r="R7" i="23"/>
  <c r="R8" i="23"/>
  <c r="R9" i="23"/>
  <c r="R10" i="23"/>
  <c r="R11" i="23"/>
  <c r="R12" i="23"/>
  <c r="R13" i="23"/>
  <c r="R14" i="23"/>
  <c r="R15" i="23"/>
  <c r="R16" i="23"/>
  <c r="R17" i="23"/>
  <c r="R18" i="23"/>
  <c r="R19" i="23"/>
  <c r="R20" i="23"/>
  <c r="R21" i="23"/>
  <c r="R22" i="23"/>
  <c r="R23" i="23"/>
  <c r="R24" i="23"/>
  <c r="R25" i="23"/>
  <c r="R26" i="23"/>
  <c r="R27" i="23"/>
  <c r="R28" i="23"/>
  <c r="R29" i="23"/>
  <c r="R30" i="23"/>
  <c r="R31" i="23"/>
  <c r="R32" i="23"/>
  <c r="R33" i="23"/>
  <c r="R34" i="23"/>
  <c r="R35" i="23"/>
  <c r="R36" i="23"/>
  <c r="R37" i="23"/>
  <c r="R38" i="23"/>
  <c r="R39" i="23"/>
  <c r="R40" i="23"/>
  <c r="R41" i="23"/>
  <c r="R42" i="23"/>
  <c r="R43" i="23"/>
  <c r="R44" i="23"/>
  <c r="R45" i="23"/>
  <c r="R46" i="23"/>
  <c r="R47" i="23"/>
  <c r="R48" i="23"/>
  <c r="R49" i="23"/>
  <c r="R50" i="23"/>
  <c r="R51" i="23"/>
  <c r="R52" i="23"/>
  <c r="R53" i="23"/>
  <c r="R54" i="23"/>
  <c r="R55" i="23"/>
  <c r="R56" i="23"/>
  <c r="R57" i="23"/>
  <c r="R58" i="23"/>
  <c r="R59" i="23"/>
  <c r="R60" i="23"/>
  <c r="R61" i="23"/>
  <c r="R62" i="23"/>
  <c r="R63" i="23"/>
  <c r="R64" i="23"/>
  <c r="R65" i="23"/>
  <c r="R66" i="23"/>
  <c r="R67" i="23"/>
  <c r="R68" i="23"/>
  <c r="R69" i="23"/>
  <c r="R70" i="23"/>
  <c r="R71" i="23"/>
  <c r="R72" i="23"/>
  <c r="R73" i="23"/>
  <c r="R74" i="23"/>
  <c r="R75" i="23"/>
  <c r="R76" i="23"/>
  <c r="R77" i="23"/>
  <c r="R78" i="23"/>
  <c r="R79" i="23"/>
  <c r="R80" i="23"/>
  <c r="R81" i="23"/>
  <c r="R82" i="23"/>
  <c r="R83" i="23"/>
  <c r="R84" i="23"/>
  <c r="R85" i="23"/>
  <c r="R86" i="23"/>
  <c r="R87" i="23"/>
  <c r="R88" i="23"/>
  <c r="R89" i="23"/>
  <c r="R90" i="23"/>
  <c r="R91" i="23"/>
  <c r="R92" i="23"/>
  <c r="R93" i="23"/>
  <c r="R94" i="23"/>
  <c r="R95" i="23"/>
  <c r="R96" i="23"/>
  <c r="R97" i="23"/>
  <c r="R98" i="23"/>
  <c r="R99" i="23"/>
  <c r="R100" i="23"/>
  <c r="R101" i="23"/>
  <c r="R102" i="23"/>
  <c r="R103" i="23"/>
  <c r="R104" i="23"/>
  <c r="R105" i="23"/>
  <c r="R106" i="23"/>
  <c r="R107" i="23"/>
  <c r="R108" i="23"/>
  <c r="R109" i="23"/>
  <c r="R110" i="23"/>
  <c r="R111" i="23"/>
  <c r="R112" i="23"/>
  <c r="R113" i="23"/>
  <c r="R114" i="23"/>
  <c r="R115" i="23"/>
  <c r="R116" i="23"/>
  <c r="R117" i="23"/>
  <c r="R118" i="23"/>
  <c r="R119" i="23"/>
  <c r="R120" i="23"/>
  <c r="R121" i="23"/>
  <c r="R122" i="23"/>
  <c r="R123" i="23"/>
  <c r="R124" i="23"/>
  <c r="R125" i="23"/>
  <c r="R126" i="23"/>
  <c r="R127" i="23"/>
  <c r="R128" i="23"/>
  <c r="R129" i="23"/>
  <c r="R130" i="23"/>
  <c r="R131" i="23"/>
  <c r="R132" i="23"/>
  <c r="R133" i="23"/>
  <c r="R134" i="23"/>
  <c r="R135" i="23"/>
  <c r="R136" i="23"/>
  <c r="R137" i="23"/>
  <c r="R138" i="23"/>
  <c r="R139" i="23"/>
  <c r="R140" i="23"/>
  <c r="R141" i="23"/>
  <c r="R142" i="23"/>
  <c r="R143" i="23"/>
  <c r="R144" i="23"/>
  <c r="R145" i="23"/>
  <c r="R146" i="23"/>
  <c r="R147" i="23"/>
  <c r="R148" i="23"/>
  <c r="R149" i="23"/>
  <c r="R150" i="23"/>
  <c r="R151" i="23"/>
  <c r="R152" i="23"/>
  <c r="R153" i="23"/>
  <c r="R154" i="23"/>
  <c r="R155" i="23"/>
  <c r="R156" i="23"/>
  <c r="R157" i="23"/>
  <c r="R158" i="23"/>
  <c r="R159" i="23"/>
  <c r="R160" i="23"/>
  <c r="R161" i="23"/>
  <c r="R162" i="23"/>
  <c r="R163" i="23"/>
  <c r="R164" i="23"/>
  <c r="R165" i="23"/>
  <c r="R166" i="23"/>
  <c r="R167" i="23"/>
  <c r="R168" i="23"/>
  <c r="R169" i="23"/>
  <c r="R170" i="23"/>
  <c r="R171" i="23"/>
  <c r="R172" i="23"/>
  <c r="R173" i="23"/>
  <c r="R174" i="23"/>
  <c r="R175" i="23"/>
  <c r="R176" i="23"/>
  <c r="R177" i="23"/>
  <c r="R178" i="23"/>
  <c r="R179" i="23"/>
  <c r="R180" i="23"/>
  <c r="R181" i="23"/>
  <c r="R182" i="23"/>
  <c r="R183" i="23"/>
  <c r="R184" i="23"/>
  <c r="R185" i="23"/>
  <c r="R186" i="23"/>
  <c r="R187" i="23"/>
  <c r="R188" i="23"/>
  <c r="R189" i="23"/>
  <c r="R190" i="23"/>
  <c r="R191" i="23"/>
  <c r="R192" i="23"/>
  <c r="R193" i="23"/>
  <c r="R194" i="23"/>
  <c r="R195" i="23"/>
  <c r="R196" i="23"/>
  <c r="R197" i="23"/>
  <c r="R198" i="23"/>
  <c r="R199" i="23"/>
  <c r="R200" i="23"/>
  <c r="R201" i="23"/>
  <c r="R202" i="23"/>
  <c r="R203" i="23"/>
  <c r="R204" i="23"/>
  <c r="R205" i="23"/>
  <c r="R206" i="23"/>
  <c r="R207" i="23"/>
  <c r="R208" i="23"/>
  <c r="R209" i="23"/>
  <c r="R210" i="23"/>
  <c r="R211" i="23"/>
  <c r="R212" i="23"/>
  <c r="R213" i="23"/>
  <c r="R214" i="23"/>
  <c r="R215" i="23"/>
  <c r="R216" i="23"/>
  <c r="R217" i="23"/>
  <c r="R218" i="23"/>
  <c r="R219" i="23"/>
  <c r="R220" i="23"/>
  <c r="R221" i="23"/>
  <c r="R222" i="23"/>
  <c r="R223" i="23"/>
  <c r="R224" i="23"/>
  <c r="R225" i="23"/>
  <c r="R226" i="23"/>
  <c r="R227" i="23"/>
  <c r="R228" i="23"/>
  <c r="R229" i="23"/>
  <c r="R230" i="23"/>
  <c r="R231" i="23"/>
  <c r="R232" i="23"/>
  <c r="R233" i="23"/>
  <c r="R234" i="23"/>
  <c r="R235" i="23"/>
  <c r="R236" i="23"/>
  <c r="R237" i="23"/>
  <c r="R238" i="23"/>
  <c r="R239" i="23"/>
  <c r="R240" i="23"/>
  <c r="R241" i="23"/>
  <c r="R242" i="23"/>
  <c r="R243" i="23"/>
  <c r="R244" i="23"/>
  <c r="R245" i="23"/>
  <c r="R246" i="23"/>
  <c r="R247" i="23"/>
  <c r="R248" i="23"/>
  <c r="R249" i="23"/>
  <c r="R250" i="23"/>
  <c r="R251" i="23"/>
  <c r="R252" i="23"/>
  <c r="R253" i="23"/>
  <c r="R254" i="23"/>
  <c r="R255" i="23"/>
  <c r="R256" i="23"/>
  <c r="R257" i="23"/>
  <c r="R258" i="23"/>
  <c r="R259" i="23"/>
  <c r="R260" i="23"/>
  <c r="R261" i="23"/>
  <c r="R262" i="23"/>
  <c r="R263" i="23"/>
  <c r="R264" i="23"/>
  <c r="R265" i="23"/>
  <c r="R266" i="23"/>
  <c r="R267" i="23"/>
  <c r="R268" i="23"/>
  <c r="R269" i="23"/>
  <c r="R270" i="23"/>
  <c r="R271" i="23"/>
  <c r="R272" i="23"/>
  <c r="R273" i="23"/>
  <c r="R274" i="23"/>
  <c r="R275" i="23"/>
  <c r="R276" i="23"/>
  <c r="R277" i="23"/>
  <c r="R278" i="23"/>
  <c r="R279" i="23"/>
  <c r="R280" i="23"/>
  <c r="R281" i="23"/>
  <c r="R282" i="23"/>
  <c r="R283" i="23"/>
  <c r="R284" i="23"/>
  <c r="R285" i="23"/>
  <c r="R286" i="23"/>
  <c r="R287" i="23"/>
  <c r="R288" i="23"/>
  <c r="R289" i="23"/>
  <c r="R5" i="23"/>
  <c r="R3" i="23"/>
  <c r="L10" i="24" l="1" a="1"/>
  <c r="L10" i="24" s="1"/>
  <c r="M10" i="24" s="1" a="1"/>
  <c r="M10" i="24" s="1"/>
  <c r="BE11" i="5"/>
  <c r="BE12" i="5"/>
  <c r="BE13" i="5"/>
  <c r="BE14" i="5"/>
  <c r="BE15" i="5"/>
  <c r="BE16" i="5"/>
  <c r="BE18" i="5"/>
  <c r="BE19" i="5"/>
  <c r="BE20" i="5"/>
  <c r="BE21" i="5"/>
  <c r="BE22" i="5"/>
  <c r="BE23" i="5"/>
  <c r="BE24" i="5"/>
  <c r="BE25" i="5"/>
  <c r="BE26" i="5"/>
  <c r="BE27" i="5"/>
  <c r="BE28" i="5"/>
  <c r="BE29" i="5"/>
  <c r="BE30" i="5"/>
  <c r="BE31" i="5"/>
  <c r="BE32" i="5"/>
  <c r="BE33" i="5"/>
  <c r="BE34" i="5"/>
  <c r="BE35" i="5"/>
  <c r="BE36" i="5"/>
  <c r="BE37" i="5"/>
  <c r="BE38" i="5"/>
  <c r="BE39" i="5"/>
  <c r="BE40" i="5"/>
  <c r="BE41" i="5"/>
  <c r="BE42" i="5"/>
  <c r="BE43" i="5"/>
  <c r="BE44" i="5"/>
  <c r="BE45" i="5"/>
  <c r="BE46" i="5"/>
  <c r="BE47" i="5"/>
  <c r="BE48" i="5"/>
  <c r="BE49" i="5"/>
  <c r="BE50" i="5"/>
  <c r="BE51" i="5"/>
  <c r="BE52" i="5"/>
  <c r="BE53" i="5"/>
  <c r="BE54" i="5"/>
  <c r="BE55" i="5"/>
  <c r="BE56" i="5"/>
  <c r="BE57" i="5"/>
  <c r="BE58" i="5"/>
  <c r="BE59" i="5"/>
  <c r="BE60" i="5"/>
  <c r="BE61" i="5"/>
  <c r="BE62" i="5"/>
  <c r="BE63" i="5"/>
  <c r="BE64" i="5"/>
  <c r="BE65" i="5"/>
  <c r="BE66" i="5"/>
  <c r="BE67" i="5"/>
  <c r="BE68" i="5"/>
  <c r="BE69" i="5"/>
  <c r="BE70" i="5"/>
  <c r="BE71" i="5"/>
  <c r="BE72" i="5"/>
  <c r="BE73" i="5"/>
  <c r="BE74" i="5"/>
  <c r="BE75" i="5"/>
  <c r="BE76" i="5"/>
  <c r="BE77" i="5"/>
  <c r="BE78" i="5"/>
  <c r="BE79" i="5"/>
  <c r="BE80" i="5"/>
  <c r="BE81" i="5"/>
  <c r="BE82" i="5"/>
  <c r="BE83" i="5"/>
  <c r="BE84" i="5"/>
  <c r="BE85" i="5"/>
  <c r="BE86" i="5"/>
  <c r="BE87" i="5"/>
  <c r="BE88" i="5"/>
  <c r="BE89" i="5"/>
  <c r="BE90" i="5"/>
  <c r="BE91" i="5"/>
  <c r="BE92" i="5"/>
  <c r="BE9" i="5"/>
  <c r="X92" i="5"/>
  <c r="X91" i="5"/>
  <c r="X90" i="5"/>
  <c r="X89" i="5"/>
  <c r="X88" i="5"/>
  <c r="X87" i="5"/>
  <c r="X86" i="5"/>
  <c r="X85" i="5"/>
  <c r="X84" i="5"/>
  <c r="X83" i="5"/>
  <c r="X82" i="5"/>
  <c r="X81" i="5"/>
  <c r="X80" i="5"/>
  <c r="X79" i="5"/>
  <c r="X78" i="5"/>
  <c r="X77" i="5"/>
  <c r="X76" i="5"/>
  <c r="X75" i="5"/>
  <c r="X74" i="5"/>
  <c r="X73" i="5"/>
  <c r="X72" i="5"/>
  <c r="X71" i="5"/>
  <c r="X70" i="5"/>
  <c r="X69" i="5"/>
  <c r="X68" i="5"/>
  <c r="X67" i="5"/>
  <c r="X66" i="5"/>
  <c r="X65" i="5"/>
  <c r="X64" i="5"/>
  <c r="X63" i="5"/>
  <c r="X62" i="5"/>
  <c r="X61" i="5"/>
  <c r="X60" i="5"/>
  <c r="X59" i="5"/>
  <c r="X58" i="5"/>
  <c r="X57" i="5"/>
  <c r="X56" i="5"/>
  <c r="X55" i="5"/>
  <c r="X54" i="5"/>
  <c r="X53" i="5"/>
  <c r="X52" i="5"/>
  <c r="X51" i="5"/>
  <c r="X50" i="5"/>
  <c r="X49" i="5"/>
  <c r="X48" i="5"/>
  <c r="X47" i="5"/>
  <c r="X46" i="5"/>
  <c r="X45" i="5"/>
  <c r="X44" i="5"/>
  <c r="X43" i="5"/>
  <c r="X42" i="5"/>
  <c r="X41" i="5"/>
  <c r="X40" i="5"/>
  <c r="X39" i="5"/>
  <c r="X38" i="5"/>
  <c r="X37" i="5"/>
  <c r="X36" i="5"/>
  <c r="X35" i="5"/>
  <c r="X34" i="5"/>
  <c r="X33" i="5"/>
  <c r="X32" i="5"/>
  <c r="X31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6" i="5"/>
  <c r="X15" i="5"/>
  <c r="X14" i="5"/>
  <c r="X13" i="5"/>
  <c r="X12" i="5"/>
  <c r="X11" i="5"/>
  <c r="X9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53" i="5"/>
  <c r="V51" i="5"/>
  <c r="V52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30" i="5"/>
  <c r="V31" i="5"/>
  <c r="V32" i="5"/>
  <c r="V33" i="5"/>
  <c r="V34" i="5"/>
  <c r="V35" i="5"/>
  <c r="V27" i="5"/>
  <c r="V28" i="5"/>
  <c r="V29" i="5"/>
  <c r="V12" i="5"/>
  <c r="V13" i="5"/>
  <c r="V14" i="5"/>
  <c r="V15" i="5"/>
  <c r="V16" i="5"/>
  <c r="V18" i="5"/>
  <c r="V19" i="5"/>
  <c r="V20" i="5"/>
  <c r="V21" i="5"/>
  <c r="V22" i="5"/>
  <c r="V23" i="5"/>
  <c r="V24" i="5"/>
  <c r="V25" i="5"/>
  <c r="V26" i="5"/>
  <c r="BM11" i="5"/>
  <c r="BM12" i="5"/>
  <c r="BM13" i="5"/>
  <c r="BM14" i="5"/>
  <c r="BM15" i="5"/>
  <c r="BM16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9" i="5"/>
  <c r="BM60" i="5"/>
  <c r="BM61" i="5"/>
  <c r="BM62" i="5"/>
  <c r="BM63" i="5"/>
  <c r="BM64" i="5"/>
  <c r="BM65" i="5"/>
  <c r="BM66" i="5"/>
  <c r="BM67" i="5"/>
  <c r="BM68" i="5"/>
  <c r="BM69" i="5"/>
  <c r="BM70" i="5"/>
  <c r="BM71" i="5"/>
  <c r="BM72" i="5"/>
  <c r="BM73" i="5"/>
  <c r="BM74" i="5"/>
  <c r="BM75" i="5"/>
  <c r="BM76" i="5"/>
  <c r="BM77" i="5"/>
  <c r="BM78" i="5"/>
  <c r="BM79" i="5"/>
  <c r="BM80" i="5"/>
  <c r="BM81" i="5"/>
  <c r="BM82" i="5"/>
  <c r="BM83" i="5"/>
  <c r="BM84" i="5"/>
  <c r="BM85" i="5"/>
  <c r="BM86" i="5"/>
  <c r="BM87" i="5"/>
  <c r="BM88" i="5"/>
  <c r="BM89" i="5"/>
  <c r="BM90" i="5"/>
  <c r="BM91" i="5"/>
  <c r="BM92" i="5"/>
  <c r="BK11" i="5"/>
  <c r="BK12" i="5"/>
  <c r="BK13" i="5"/>
  <c r="BK14" i="5"/>
  <c r="BK15" i="5"/>
  <c r="BK16" i="5"/>
  <c r="BK18" i="5"/>
  <c r="BK19" i="5"/>
  <c r="BK20" i="5"/>
  <c r="BK21" i="5"/>
  <c r="BK22" i="5"/>
  <c r="BK23" i="5"/>
  <c r="BK24" i="5"/>
  <c r="BK25" i="5"/>
  <c r="BK26" i="5"/>
  <c r="BK27" i="5"/>
  <c r="BK28" i="5"/>
  <c r="BK29" i="5"/>
  <c r="BK30" i="5"/>
  <c r="BK31" i="5"/>
  <c r="BK32" i="5"/>
  <c r="BK33" i="5"/>
  <c r="BK34" i="5"/>
  <c r="BK35" i="5"/>
  <c r="BK36" i="5"/>
  <c r="BK37" i="5"/>
  <c r="BK38" i="5"/>
  <c r="BK39" i="5"/>
  <c r="BK40" i="5"/>
  <c r="BK41" i="5"/>
  <c r="BK42" i="5"/>
  <c r="BK43" i="5"/>
  <c r="BK44" i="5"/>
  <c r="BK45" i="5"/>
  <c r="BK46" i="5"/>
  <c r="BK47" i="5"/>
  <c r="BK48" i="5"/>
  <c r="BK49" i="5"/>
  <c r="BK50" i="5"/>
  <c r="BK51" i="5"/>
  <c r="BK52" i="5"/>
  <c r="BK53" i="5"/>
  <c r="BK54" i="5"/>
  <c r="BK55" i="5"/>
  <c r="BK56" i="5"/>
  <c r="BK57" i="5"/>
  <c r="BK58" i="5"/>
  <c r="BK59" i="5"/>
  <c r="BK60" i="5"/>
  <c r="BK61" i="5"/>
  <c r="BK62" i="5"/>
  <c r="BK63" i="5"/>
  <c r="BK64" i="5"/>
  <c r="BK65" i="5"/>
  <c r="BK66" i="5"/>
  <c r="BK67" i="5"/>
  <c r="BK68" i="5"/>
  <c r="BK69" i="5"/>
  <c r="BK70" i="5"/>
  <c r="BK71" i="5"/>
  <c r="BK72" i="5"/>
  <c r="BK73" i="5"/>
  <c r="BK74" i="5"/>
  <c r="BK75" i="5"/>
  <c r="BK76" i="5"/>
  <c r="BK77" i="5"/>
  <c r="BK78" i="5"/>
  <c r="BK79" i="5"/>
  <c r="BK80" i="5"/>
  <c r="BK81" i="5"/>
  <c r="BK82" i="5"/>
  <c r="BK83" i="5"/>
  <c r="BK84" i="5"/>
  <c r="BK85" i="5"/>
  <c r="BK86" i="5"/>
  <c r="BK87" i="5"/>
  <c r="BK88" i="5"/>
  <c r="BK89" i="5"/>
  <c r="BK90" i="5"/>
  <c r="BK91" i="5"/>
  <c r="BK92" i="5"/>
  <c r="BM9" i="5"/>
  <c r="BK9" i="5"/>
  <c r="AZ11" i="5"/>
  <c r="AZ12" i="5"/>
  <c r="AZ13" i="5"/>
  <c r="AZ14" i="5"/>
  <c r="AZ15" i="5"/>
  <c r="AZ16" i="5"/>
  <c r="AZ18" i="5"/>
  <c r="AZ19" i="5"/>
  <c r="AZ20" i="5"/>
  <c r="AZ21" i="5"/>
  <c r="AZ22" i="5"/>
  <c r="AZ23" i="5"/>
  <c r="AZ24" i="5"/>
  <c r="AZ25" i="5"/>
  <c r="AZ26" i="5"/>
  <c r="AZ27" i="5"/>
  <c r="AZ28" i="5"/>
  <c r="AZ29" i="5"/>
  <c r="AZ30" i="5"/>
  <c r="AZ31" i="5"/>
  <c r="AZ32" i="5"/>
  <c r="AZ33" i="5"/>
  <c r="AZ34" i="5"/>
  <c r="AZ35" i="5"/>
  <c r="AZ36" i="5"/>
  <c r="AZ37" i="5"/>
  <c r="AZ38" i="5"/>
  <c r="AZ39" i="5"/>
  <c r="AZ40" i="5"/>
  <c r="AZ41" i="5"/>
  <c r="AZ42" i="5"/>
  <c r="AZ43" i="5"/>
  <c r="AZ44" i="5"/>
  <c r="AZ45" i="5"/>
  <c r="AZ46" i="5"/>
  <c r="AZ47" i="5"/>
  <c r="AZ48" i="5"/>
  <c r="AZ49" i="5"/>
  <c r="AZ50" i="5"/>
  <c r="AZ51" i="5"/>
  <c r="AZ52" i="5"/>
  <c r="AZ53" i="5"/>
  <c r="AZ54" i="5"/>
  <c r="AZ55" i="5"/>
  <c r="AZ56" i="5"/>
  <c r="AZ57" i="5"/>
  <c r="AZ58" i="5"/>
  <c r="AZ59" i="5"/>
  <c r="AZ60" i="5"/>
  <c r="AZ61" i="5"/>
  <c r="AZ62" i="5"/>
  <c r="AZ63" i="5"/>
  <c r="AZ64" i="5"/>
  <c r="AZ65" i="5"/>
  <c r="AZ66" i="5"/>
  <c r="AZ67" i="5"/>
  <c r="AZ68" i="5"/>
  <c r="AZ69" i="5"/>
  <c r="AZ70" i="5"/>
  <c r="AZ71" i="5"/>
  <c r="AZ72" i="5"/>
  <c r="AZ73" i="5"/>
  <c r="AZ74" i="5"/>
  <c r="AZ75" i="5"/>
  <c r="AZ76" i="5"/>
  <c r="AZ77" i="5"/>
  <c r="AZ78" i="5"/>
  <c r="AZ79" i="5"/>
  <c r="AZ80" i="5"/>
  <c r="AZ81" i="5"/>
  <c r="AZ82" i="5"/>
  <c r="AZ83" i="5"/>
  <c r="AZ84" i="5"/>
  <c r="AZ85" i="5"/>
  <c r="AZ86" i="5"/>
  <c r="AZ87" i="5"/>
  <c r="AZ88" i="5"/>
  <c r="AZ89" i="5"/>
  <c r="AZ90" i="5"/>
  <c r="AZ91" i="5"/>
  <c r="AZ92" i="5"/>
  <c r="AY11" i="5"/>
  <c r="X5" i="23" s="1"/>
  <c r="AY12" i="5"/>
  <c r="X6" i="23" s="1"/>
  <c r="Y6" i="23" s="1"/>
  <c r="AY13" i="5"/>
  <c r="X7" i="23" s="1"/>
  <c r="Y7" i="23" s="1"/>
  <c r="AY14" i="5"/>
  <c r="X8" i="23" s="1"/>
  <c r="Y8" i="23" s="1"/>
  <c r="AY15" i="5"/>
  <c r="X9" i="23" s="1"/>
  <c r="Y9" i="23" s="1"/>
  <c r="AY16" i="5"/>
  <c r="X10" i="23" s="1"/>
  <c r="Y10" i="23" s="1"/>
  <c r="AY18" i="5"/>
  <c r="X11" i="23" s="1"/>
  <c r="Y11" i="23" s="1"/>
  <c r="AY19" i="5"/>
  <c r="X12" i="23" s="1"/>
  <c r="Y12" i="23" s="1"/>
  <c r="AY20" i="5"/>
  <c r="X13" i="23" s="1"/>
  <c r="Y13" i="23" s="1"/>
  <c r="AY21" i="5"/>
  <c r="X14" i="23" s="1"/>
  <c r="Y14" i="23" s="1"/>
  <c r="AY22" i="5"/>
  <c r="X15" i="23" s="1"/>
  <c r="Y15" i="23" s="1"/>
  <c r="AY23" i="5"/>
  <c r="X16" i="23" s="1"/>
  <c r="Y16" i="23" s="1"/>
  <c r="AY24" i="5"/>
  <c r="X17" i="23" s="1"/>
  <c r="Y17" i="23" s="1"/>
  <c r="AY25" i="5"/>
  <c r="X18" i="23" s="1"/>
  <c r="Y18" i="23" s="1"/>
  <c r="AY26" i="5"/>
  <c r="X19" i="23" s="1"/>
  <c r="Y19" i="23" s="1"/>
  <c r="AY27" i="5"/>
  <c r="X20" i="23" s="1"/>
  <c r="Y20" i="23" s="1"/>
  <c r="AY28" i="5"/>
  <c r="X21" i="23" s="1"/>
  <c r="Y21" i="23" s="1"/>
  <c r="AY29" i="5"/>
  <c r="X22" i="23" s="1"/>
  <c r="Y22" i="23" s="1"/>
  <c r="AY30" i="5"/>
  <c r="X23" i="23" s="1"/>
  <c r="Y23" i="23" s="1"/>
  <c r="AY31" i="5"/>
  <c r="X24" i="23" s="1"/>
  <c r="Y24" i="23" s="1"/>
  <c r="AY32" i="5"/>
  <c r="X25" i="23" s="1"/>
  <c r="Y25" i="23" s="1"/>
  <c r="AY33" i="5"/>
  <c r="X26" i="23" s="1"/>
  <c r="Y26" i="23" s="1"/>
  <c r="AY34" i="5"/>
  <c r="X27" i="23" s="1"/>
  <c r="Y27" i="23" s="1"/>
  <c r="AY35" i="5"/>
  <c r="X28" i="23" s="1"/>
  <c r="Y28" i="23" s="1"/>
  <c r="AY36" i="5"/>
  <c r="X29" i="23" s="1"/>
  <c r="Y29" i="23" s="1"/>
  <c r="AY37" i="5"/>
  <c r="X30" i="23" s="1"/>
  <c r="Y30" i="23" s="1"/>
  <c r="AY38" i="5"/>
  <c r="X31" i="23" s="1"/>
  <c r="Y31" i="23" s="1"/>
  <c r="AY39" i="5"/>
  <c r="X32" i="23" s="1"/>
  <c r="Y32" i="23" s="1"/>
  <c r="AY40" i="5"/>
  <c r="X33" i="23" s="1"/>
  <c r="Y33" i="23" s="1"/>
  <c r="AY41" i="5"/>
  <c r="X34" i="23" s="1"/>
  <c r="Y34" i="23" s="1"/>
  <c r="AY42" i="5"/>
  <c r="X35" i="23" s="1"/>
  <c r="Y35" i="23" s="1"/>
  <c r="AY43" i="5"/>
  <c r="X36" i="23" s="1"/>
  <c r="Y36" i="23" s="1"/>
  <c r="AY44" i="5"/>
  <c r="X37" i="23" s="1"/>
  <c r="Y37" i="23" s="1"/>
  <c r="AY45" i="5"/>
  <c r="X38" i="23" s="1"/>
  <c r="Y38" i="23" s="1"/>
  <c r="AY46" i="5"/>
  <c r="X39" i="23" s="1"/>
  <c r="Y39" i="23" s="1"/>
  <c r="AY47" i="5"/>
  <c r="X40" i="23" s="1"/>
  <c r="Y40" i="23" s="1"/>
  <c r="AY48" i="5"/>
  <c r="X41" i="23" s="1"/>
  <c r="Y41" i="23" s="1"/>
  <c r="AY49" i="5"/>
  <c r="X42" i="23" s="1"/>
  <c r="Y42" i="23" s="1"/>
  <c r="AY50" i="5"/>
  <c r="X43" i="23" s="1"/>
  <c r="Y43" i="23" s="1"/>
  <c r="AY51" i="5"/>
  <c r="X44" i="23" s="1"/>
  <c r="Y44" i="23" s="1"/>
  <c r="AY52" i="5"/>
  <c r="X45" i="23" s="1"/>
  <c r="Y45" i="23" s="1"/>
  <c r="AY53" i="5"/>
  <c r="X46" i="23" s="1"/>
  <c r="Y46" i="23" s="1"/>
  <c r="AY54" i="5"/>
  <c r="X47" i="23" s="1"/>
  <c r="Y47" i="23" s="1"/>
  <c r="AY55" i="5"/>
  <c r="X48" i="23" s="1"/>
  <c r="Y48" i="23" s="1"/>
  <c r="AY56" i="5"/>
  <c r="X49" i="23" s="1"/>
  <c r="Y49" i="23" s="1"/>
  <c r="AY57" i="5"/>
  <c r="X50" i="23" s="1"/>
  <c r="Y50" i="23" s="1"/>
  <c r="AY58" i="5"/>
  <c r="X51" i="23" s="1"/>
  <c r="Y51" i="23" s="1"/>
  <c r="AY59" i="5"/>
  <c r="X52" i="23" s="1"/>
  <c r="Y52" i="23" s="1"/>
  <c r="AY60" i="5"/>
  <c r="X53" i="23" s="1"/>
  <c r="Y53" i="23" s="1"/>
  <c r="AY61" i="5"/>
  <c r="X54" i="23" s="1"/>
  <c r="Y54" i="23" s="1"/>
  <c r="AY62" i="5"/>
  <c r="X55" i="23" s="1"/>
  <c r="Y55" i="23" s="1"/>
  <c r="AY63" i="5"/>
  <c r="X56" i="23" s="1"/>
  <c r="Y56" i="23" s="1"/>
  <c r="AY64" i="5"/>
  <c r="X57" i="23" s="1"/>
  <c r="Y57" i="23" s="1"/>
  <c r="AY65" i="5"/>
  <c r="X58" i="23" s="1"/>
  <c r="Y58" i="23" s="1"/>
  <c r="AY66" i="5"/>
  <c r="X59" i="23" s="1"/>
  <c r="Y59" i="23" s="1"/>
  <c r="AY67" i="5"/>
  <c r="X60" i="23" s="1"/>
  <c r="Y60" i="23" s="1"/>
  <c r="AY68" i="5"/>
  <c r="X61" i="23" s="1"/>
  <c r="Y61" i="23" s="1"/>
  <c r="AY69" i="5"/>
  <c r="X62" i="23" s="1"/>
  <c r="Y62" i="23" s="1"/>
  <c r="AY70" i="5"/>
  <c r="X63" i="23" s="1"/>
  <c r="Y63" i="23" s="1"/>
  <c r="AY71" i="5"/>
  <c r="X64" i="23" s="1"/>
  <c r="Y64" i="23" s="1"/>
  <c r="AY72" i="5"/>
  <c r="X65" i="23" s="1"/>
  <c r="Y65" i="23" s="1"/>
  <c r="AY73" i="5"/>
  <c r="X66" i="23" s="1"/>
  <c r="Y66" i="23" s="1"/>
  <c r="AY74" i="5"/>
  <c r="X67" i="23" s="1"/>
  <c r="Y67" i="23" s="1"/>
  <c r="AY75" i="5"/>
  <c r="X68" i="23" s="1"/>
  <c r="Y68" i="23" s="1"/>
  <c r="AY76" i="5"/>
  <c r="X69" i="23" s="1"/>
  <c r="Y69" i="23" s="1"/>
  <c r="AY77" i="5"/>
  <c r="X70" i="23" s="1"/>
  <c r="Y70" i="23" s="1"/>
  <c r="AY78" i="5"/>
  <c r="X71" i="23" s="1"/>
  <c r="Y71" i="23" s="1"/>
  <c r="AY79" i="5"/>
  <c r="X72" i="23" s="1"/>
  <c r="Y72" i="23" s="1"/>
  <c r="AY80" i="5"/>
  <c r="X73" i="23" s="1"/>
  <c r="Y73" i="23" s="1"/>
  <c r="AY81" i="5"/>
  <c r="X74" i="23" s="1"/>
  <c r="Y74" i="23" s="1"/>
  <c r="AY82" i="5"/>
  <c r="X75" i="23" s="1"/>
  <c r="Y75" i="23" s="1"/>
  <c r="AY83" i="5"/>
  <c r="X76" i="23" s="1"/>
  <c r="Y76" i="23" s="1"/>
  <c r="AY84" i="5"/>
  <c r="X77" i="23" s="1"/>
  <c r="Y77" i="23" s="1"/>
  <c r="AY85" i="5"/>
  <c r="X78" i="23" s="1"/>
  <c r="Y78" i="23" s="1"/>
  <c r="AY86" i="5"/>
  <c r="X79" i="23" s="1"/>
  <c r="Y79" i="23" s="1"/>
  <c r="AY87" i="5"/>
  <c r="X80" i="23" s="1"/>
  <c r="Y80" i="23" s="1"/>
  <c r="AY88" i="5"/>
  <c r="X81" i="23" s="1"/>
  <c r="Y81" i="23" s="1"/>
  <c r="AY89" i="5"/>
  <c r="X82" i="23" s="1"/>
  <c r="Y82" i="23" s="1"/>
  <c r="AY90" i="5"/>
  <c r="X83" i="23" s="1"/>
  <c r="Y83" i="23" s="1"/>
  <c r="AY91" i="5"/>
  <c r="X84" i="23" s="1"/>
  <c r="Y84" i="23" s="1"/>
  <c r="AY92" i="5"/>
  <c r="X85" i="23" s="1"/>
  <c r="Y85" i="23" s="1"/>
  <c r="AY9" i="5"/>
  <c r="X4" i="23" s="1"/>
  <c r="AC4" i="23" s="1"/>
  <c r="AV11" i="5"/>
  <c r="AV12" i="5"/>
  <c r="AV13" i="5"/>
  <c r="AV14" i="5"/>
  <c r="AV15" i="5"/>
  <c r="AV16" i="5"/>
  <c r="AV18" i="5"/>
  <c r="AV19" i="5"/>
  <c r="AV20" i="5"/>
  <c r="AV21" i="5"/>
  <c r="AV22" i="5"/>
  <c r="AV23" i="5"/>
  <c r="AV24" i="5"/>
  <c r="AV25" i="5"/>
  <c r="AV26" i="5"/>
  <c r="AV27" i="5"/>
  <c r="AV28" i="5"/>
  <c r="AV29" i="5"/>
  <c r="AV30" i="5"/>
  <c r="AV31" i="5"/>
  <c r="AV32" i="5"/>
  <c r="AV33" i="5"/>
  <c r="AV34" i="5"/>
  <c r="AV35" i="5"/>
  <c r="AV36" i="5"/>
  <c r="AV37" i="5"/>
  <c r="AV38" i="5"/>
  <c r="AV39" i="5"/>
  <c r="AV40" i="5"/>
  <c r="AV41" i="5"/>
  <c r="AV42" i="5"/>
  <c r="AV43" i="5"/>
  <c r="AV44" i="5"/>
  <c r="AV45" i="5"/>
  <c r="AV46" i="5"/>
  <c r="AV47" i="5"/>
  <c r="AV48" i="5"/>
  <c r="AV49" i="5"/>
  <c r="AV50" i="5"/>
  <c r="AV51" i="5"/>
  <c r="AV52" i="5"/>
  <c r="AV53" i="5"/>
  <c r="AV54" i="5"/>
  <c r="AV55" i="5"/>
  <c r="AV56" i="5"/>
  <c r="AV57" i="5"/>
  <c r="AV58" i="5"/>
  <c r="AV59" i="5"/>
  <c r="AV60" i="5"/>
  <c r="AV61" i="5"/>
  <c r="AV62" i="5"/>
  <c r="AV63" i="5"/>
  <c r="AV64" i="5"/>
  <c r="AV65" i="5"/>
  <c r="AV66" i="5"/>
  <c r="AV67" i="5"/>
  <c r="AV68" i="5"/>
  <c r="AV69" i="5"/>
  <c r="AV70" i="5"/>
  <c r="AV71" i="5"/>
  <c r="AV72" i="5"/>
  <c r="AV73" i="5"/>
  <c r="AV74" i="5"/>
  <c r="AV75" i="5"/>
  <c r="AV76" i="5"/>
  <c r="AV77" i="5"/>
  <c r="AV78" i="5"/>
  <c r="AV79" i="5"/>
  <c r="AV80" i="5"/>
  <c r="AV81" i="5"/>
  <c r="AV82" i="5"/>
  <c r="AV83" i="5"/>
  <c r="AV84" i="5"/>
  <c r="AV85" i="5"/>
  <c r="AV86" i="5"/>
  <c r="AV87" i="5"/>
  <c r="AV88" i="5"/>
  <c r="AV89" i="5"/>
  <c r="AV90" i="5"/>
  <c r="AV91" i="5"/>
  <c r="AV92" i="5"/>
  <c r="AU11" i="5"/>
  <c r="AU12" i="5"/>
  <c r="AU13" i="5"/>
  <c r="AU14" i="5"/>
  <c r="AU15" i="5"/>
  <c r="AU16" i="5"/>
  <c r="AU18" i="5"/>
  <c r="AU19" i="5"/>
  <c r="AU20" i="5"/>
  <c r="AU21" i="5"/>
  <c r="AU22" i="5"/>
  <c r="AU23" i="5"/>
  <c r="AU24" i="5"/>
  <c r="AU25" i="5"/>
  <c r="AU26" i="5"/>
  <c r="AU27" i="5"/>
  <c r="AU28" i="5"/>
  <c r="AU29" i="5"/>
  <c r="AU30" i="5"/>
  <c r="AU31" i="5"/>
  <c r="AU32" i="5"/>
  <c r="AU33" i="5"/>
  <c r="AU34" i="5"/>
  <c r="AU35" i="5"/>
  <c r="AU36" i="5"/>
  <c r="AU37" i="5"/>
  <c r="AU38" i="5"/>
  <c r="AU39" i="5"/>
  <c r="AU40" i="5"/>
  <c r="AU41" i="5"/>
  <c r="AU42" i="5"/>
  <c r="AU43" i="5"/>
  <c r="AU44" i="5"/>
  <c r="AU45" i="5"/>
  <c r="AU46" i="5"/>
  <c r="AU47" i="5"/>
  <c r="AU48" i="5"/>
  <c r="AU49" i="5"/>
  <c r="AU50" i="5"/>
  <c r="AU51" i="5"/>
  <c r="AU52" i="5"/>
  <c r="AU53" i="5"/>
  <c r="AU54" i="5"/>
  <c r="AU55" i="5"/>
  <c r="AU56" i="5"/>
  <c r="AU57" i="5"/>
  <c r="AU58" i="5"/>
  <c r="AU59" i="5"/>
  <c r="AU60" i="5"/>
  <c r="AU61" i="5"/>
  <c r="AU62" i="5"/>
  <c r="AU63" i="5"/>
  <c r="AU64" i="5"/>
  <c r="AU65" i="5"/>
  <c r="AU66" i="5"/>
  <c r="AU67" i="5"/>
  <c r="AU68" i="5"/>
  <c r="AU69" i="5"/>
  <c r="AU70" i="5"/>
  <c r="AU71" i="5"/>
  <c r="AU72" i="5"/>
  <c r="AU73" i="5"/>
  <c r="AU74" i="5"/>
  <c r="AU75" i="5"/>
  <c r="AU76" i="5"/>
  <c r="AU77" i="5"/>
  <c r="AU78" i="5"/>
  <c r="AU79" i="5"/>
  <c r="AU80" i="5"/>
  <c r="AU81" i="5"/>
  <c r="AU82" i="5"/>
  <c r="AU83" i="5"/>
  <c r="AU84" i="5"/>
  <c r="AU85" i="5"/>
  <c r="AU86" i="5"/>
  <c r="AU87" i="5"/>
  <c r="AU88" i="5"/>
  <c r="AU89" i="5"/>
  <c r="AU90" i="5"/>
  <c r="AU91" i="5"/>
  <c r="AU92" i="5"/>
  <c r="AS11" i="5"/>
  <c r="AS12" i="5"/>
  <c r="AS13" i="5"/>
  <c r="AS14" i="5"/>
  <c r="AS15" i="5"/>
  <c r="AS16" i="5"/>
  <c r="AS18" i="5"/>
  <c r="AS19" i="5"/>
  <c r="AS20" i="5"/>
  <c r="AS21" i="5"/>
  <c r="AS22" i="5"/>
  <c r="AS23" i="5"/>
  <c r="AS24" i="5"/>
  <c r="AS25" i="5"/>
  <c r="AS26" i="5"/>
  <c r="AS27" i="5"/>
  <c r="AS28" i="5"/>
  <c r="AS29" i="5"/>
  <c r="AS30" i="5"/>
  <c r="AS31" i="5"/>
  <c r="AS32" i="5"/>
  <c r="AS33" i="5"/>
  <c r="AS34" i="5"/>
  <c r="AS35" i="5"/>
  <c r="AS36" i="5"/>
  <c r="AS37" i="5"/>
  <c r="AS38" i="5"/>
  <c r="AS39" i="5"/>
  <c r="AS40" i="5"/>
  <c r="AS41" i="5"/>
  <c r="AS42" i="5"/>
  <c r="AS43" i="5"/>
  <c r="AS44" i="5"/>
  <c r="AS45" i="5"/>
  <c r="AS46" i="5"/>
  <c r="AS47" i="5"/>
  <c r="AS48" i="5"/>
  <c r="AS49" i="5"/>
  <c r="AS50" i="5"/>
  <c r="AS51" i="5"/>
  <c r="AS52" i="5"/>
  <c r="AS53" i="5"/>
  <c r="AS54" i="5"/>
  <c r="AS55" i="5"/>
  <c r="AS56" i="5"/>
  <c r="AS57" i="5"/>
  <c r="AS58" i="5"/>
  <c r="AS59" i="5"/>
  <c r="AS60" i="5"/>
  <c r="AS61" i="5"/>
  <c r="AS62" i="5"/>
  <c r="AS63" i="5"/>
  <c r="AS64" i="5"/>
  <c r="AS65" i="5"/>
  <c r="AS66" i="5"/>
  <c r="AS67" i="5"/>
  <c r="AS68" i="5"/>
  <c r="AS69" i="5"/>
  <c r="AS70" i="5"/>
  <c r="AS71" i="5"/>
  <c r="AS72" i="5"/>
  <c r="AS73" i="5"/>
  <c r="AS74" i="5"/>
  <c r="AS75" i="5"/>
  <c r="AS76" i="5"/>
  <c r="AS77" i="5"/>
  <c r="AS78" i="5"/>
  <c r="AS79" i="5"/>
  <c r="AS80" i="5"/>
  <c r="AS81" i="5"/>
  <c r="AS82" i="5"/>
  <c r="AS83" i="5"/>
  <c r="AS84" i="5"/>
  <c r="AS85" i="5"/>
  <c r="AS86" i="5"/>
  <c r="AS87" i="5"/>
  <c r="AS88" i="5"/>
  <c r="AS89" i="5"/>
  <c r="AS90" i="5"/>
  <c r="AS91" i="5"/>
  <c r="AS92" i="5"/>
  <c r="AZ9" i="5"/>
  <c r="BB92" i="5"/>
  <c r="BH89" i="5"/>
  <c r="BI89" i="5" s="1"/>
  <c r="AI89" i="5" s="1"/>
  <c r="BB89" i="5"/>
  <c r="BA87" i="5"/>
  <c r="T88" i="5"/>
  <c r="BA15" i="5"/>
  <c r="BA16" i="5"/>
  <c r="BA18" i="5"/>
  <c r="BA19" i="5"/>
  <c r="BA20" i="5"/>
  <c r="BA21" i="5"/>
  <c r="BA22" i="5"/>
  <c r="BA23" i="5"/>
  <c r="BA24" i="5"/>
  <c r="BA25" i="5"/>
  <c r="BA26" i="5"/>
  <c r="BA27" i="5"/>
  <c r="BA28" i="5"/>
  <c r="BA29" i="5"/>
  <c r="BA30" i="5"/>
  <c r="BA31" i="5"/>
  <c r="BA32" i="5"/>
  <c r="BA33" i="5"/>
  <c r="BA34" i="5"/>
  <c r="BA35" i="5"/>
  <c r="BA36" i="5"/>
  <c r="BA37" i="5"/>
  <c r="BA38" i="5"/>
  <c r="BA39" i="5"/>
  <c r="BA40" i="5"/>
  <c r="BA41" i="5"/>
  <c r="BA42" i="5"/>
  <c r="BA43" i="5"/>
  <c r="BA44" i="5"/>
  <c r="BA45" i="5"/>
  <c r="BA46" i="5"/>
  <c r="BA47" i="5"/>
  <c r="BA48" i="5"/>
  <c r="BA49" i="5"/>
  <c r="BA50" i="5"/>
  <c r="BA51" i="5"/>
  <c r="BA52" i="5"/>
  <c r="BA53" i="5"/>
  <c r="BA54" i="5"/>
  <c r="BA55" i="5"/>
  <c r="BA56" i="5"/>
  <c r="BA57" i="5"/>
  <c r="BA58" i="5"/>
  <c r="BA59" i="5"/>
  <c r="BA60" i="5"/>
  <c r="BA61" i="5"/>
  <c r="BA62" i="5"/>
  <c r="BA63" i="5"/>
  <c r="BA64" i="5"/>
  <c r="BA65" i="5"/>
  <c r="BA66" i="5"/>
  <c r="BA67" i="5"/>
  <c r="BA68" i="5"/>
  <c r="BA69" i="5"/>
  <c r="BA70" i="5"/>
  <c r="BA71" i="5"/>
  <c r="BA72" i="5"/>
  <c r="BA73" i="5"/>
  <c r="BA74" i="5"/>
  <c r="BA75" i="5"/>
  <c r="BA76" i="5"/>
  <c r="BA77" i="5"/>
  <c r="BA78" i="5"/>
  <c r="BA79" i="5"/>
  <c r="BA80" i="5"/>
  <c r="BA81" i="5"/>
  <c r="BA82" i="5"/>
  <c r="BA83" i="5"/>
  <c r="BA84" i="5"/>
  <c r="BA85" i="5"/>
  <c r="BA86" i="5"/>
  <c r="BA88" i="5"/>
  <c r="BA89" i="5"/>
  <c r="BA90" i="5"/>
  <c r="BA91" i="5"/>
  <c r="BA92" i="5"/>
  <c r="BA14" i="5"/>
  <c r="BA11" i="5"/>
  <c r="BA12" i="5"/>
  <c r="BA13" i="5"/>
  <c r="BB86" i="5"/>
  <c r="BH86" i="5"/>
  <c r="AH86" i="5" s="1"/>
  <c r="BH83" i="5"/>
  <c r="BB83" i="5"/>
  <c r="T83" i="5"/>
  <c r="V76" i="23" s="1"/>
  <c r="BH53" i="5"/>
  <c r="AH53" i="5" s="1"/>
  <c r="BB80" i="5"/>
  <c r="BB77" i="5"/>
  <c r="BB74" i="5"/>
  <c r="AH77" i="5"/>
  <c r="T29" i="5"/>
  <c r="V22" i="23" s="1"/>
  <c r="T28" i="5"/>
  <c r="V21" i="23" s="1"/>
  <c r="T27" i="5"/>
  <c r="V20" i="23" s="1"/>
  <c r="T38" i="5"/>
  <c r="V31" i="23" s="1"/>
  <c r="T37" i="5"/>
  <c r="V30" i="23" s="1"/>
  <c r="T36" i="5"/>
  <c r="V29" i="23" s="1"/>
  <c r="T53" i="5"/>
  <c r="V46" i="23" s="1"/>
  <c r="N90" i="5"/>
  <c r="T90" i="5"/>
  <c r="AQ90" i="5"/>
  <c r="BI90" i="5"/>
  <c r="BO90" i="5"/>
  <c r="N91" i="5"/>
  <c r="T91" i="5"/>
  <c r="AQ91" i="5"/>
  <c r="BI91" i="5"/>
  <c r="BO91" i="5"/>
  <c r="N92" i="5"/>
  <c r="T92" i="5"/>
  <c r="AH92" i="5"/>
  <c r="AQ92" i="5"/>
  <c r="BI92" i="5"/>
  <c r="AI92" i="5" s="1"/>
  <c r="BO92" i="5"/>
  <c r="N84" i="5"/>
  <c r="T84" i="5"/>
  <c r="AQ84" i="5"/>
  <c r="BI84" i="5"/>
  <c r="BO84" i="5"/>
  <c r="N85" i="5"/>
  <c r="T85" i="5"/>
  <c r="AQ85" i="5"/>
  <c r="BI85" i="5"/>
  <c r="BO85" i="5"/>
  <c r="N86" i="5"/>
  <c r="T86" i="5"/>
  <c r="AQ86" i="5"/>
  <c r="BO86" i="5"/>
  <c r="BB71" i="5"/>
  <c r="BB68" i="5"/>
  <c r="N72" i="5"/>
  <c r="T72" i="5"/>
  <c r="AQ72" i="5"/>
  <c r="BI72" i="5"/>
  <c r="BO72" i="5"/>
  <c r="N73" i="5"/>
  <c r="T73" i="5"/>
  <c r="AQ73" i="5"/>
  <c r="BI73" i="5"/>
  <c r="BO73" i="5"/>
  <c r="N74" i="5"/>
  <c r="T74" i="5"/>
  <c r="AH74" i="5"/>
  <c r="AQ74" i="5"/>
  <c r="BI74" i="5"/>
  <c r="AI74" i="5" s="1"/>
  <c r="BO74" i="5"/>
  <c r="N87" i="5"/>
  <c r="T87" i="5"/>
  <c r="AQ87" i="5"/>
  <c r="BI87" i="5"/>
  <c r="BO87" i="5"/>
  <c r="N88" i="5"/>
  <c r="AQ88" i="5"/>
  <c r="BI88" i="5"/>
  <c r="BO88" i="5"/>
  <c r="N89" i="5"/>
  <c r="T89" i="5"/>
  <c r="AQ89" i="5"/>
  <c r="BO89" i="5"/>
  <c r="BH68" i="5"/>
  <c r="BN88" i="5" l="1"/>
  <c r="BN64" i="5"/>
  <c r="BN40" i="5"/>
  <c r="BQ40" i="5" s="1"/>
  <c r="BN16" i="5"/>
  <c r="BQ16" i="5" s="1"/>
  <c r="BN87" i="5"/>
  <c r="BN63" i="5"/>
  <c r="BN39" i="5"/>
  <c r="BQ39" i="5" s="1"/>
  <c r="BN15" i="5"/>
  <c r="BQ15" i="5" s="1"/>
  <c r="BN48" i="5"/>
  <c r="BQ48" i="5" s="1"/>
  <c r="BN72" i="5"/>
  <c r="BN24" i="5"/>
  <c r="BQ24" i="5" s="1"/>
  <c r="BG5" i="23" a="1"/>
  <c r="BG5" i="23" s="1"/>
  <c r="BN71" i="5"/>
  <c r="BN47" i="5"/>
  <c r="BQ47" i="5" s="1"/>
  <c r="BN23" i="5"/>
  <c r="BQ23" i="5" s="1"/>
  <c r="BN80" i="5"/>
  <c r="BN56" i="5"/>
  <c r="BQ56" i="5" s="1"/>
  <c r="BN32" i="5"/>
  <c r="BQ32" i="5" s="1"/>
  <c r="BI86" i="5"/>
  <c r="AI86" i="5" s="1"/>
  <c r="BN79" i="5"/>
  <c r="BN55" i="5"/>
  <c r="BQ55" i="5" s="1"/>
  <c r="BN31" i="5"/>
  <c r="BQ31" i="5" s="1"/>
  <c r="Y5" i="23"/>
  <c r="AA5" i="23" s="1" a="1"/>
  <c r="AA5" i="23" s="1"/>
  <c r="BK5" i="23" a="1"/>
  <c r="BK5" i="23" s="1"/>
  <c r="BC5" i="23" a="1"/>
  <c r="BC5" i="23" s="1"/>
  <c r="BP73" i="5"/>
  <c r="V66" i="23"/>
  <c r="BP85" i="5"/>
  <c r="V78" i="23"/>
  <c r="BP91" i="5"/>
  <c r="V84" i="23"/>
  <c r="BP74" i="5"/>
  <c r="V67" i="23"/>
  <c r="BP88" i="5"/>
  <c r="V81" i="23"/>
  <c r="BP89" i="5"/>
  <c r="V82" i="23"/>
  <c r="BP86" i="5"/>
  <c r="V79" i="23"/>
  <c r="BP92" i="5"/>
  <c r="V85" i="23"/>
  <c r="BP87" i="5"/>
  <c r="V80" i="23"/>
  <c r="BP72" i="5"/>
  <c r="V65" i="23"/>
  <c r="BP84" i="5"/>
  <c r="V77" i="23"/>
  <c r="BP90" i="5"/>
  <c r="V83" i="23"/>
  <c r="BN85" i="5"/>
  <c r="BN77" i="5"/>
  <c r="BN69" i="5"/>
  <c r="BN61" i="5"/>
  <c r="BQ61" i="5" s="1"/>
  <c r="BN53" i="5"/>
  <c r="BQ53" i="5" s="1"/>
  <c r="BN45" i="5"/>
  <c r="BQ45" i="5" s="1"/>
  <c r="BN37" i="5"/>
  <c r="BN29" i="5"/>
  <c r="BN21" i="5"/>
  <c r="BQ21" i="5" s="1"/>
  <c r="BN13" i="5"/>
  <c r="BQ13" i="5" s="1"/>
  <c r="BN92" i="5"/>
  <c r="BN84" i="5"/>
  <c r="BN76" i="5"/>
  <c r="BN68" i="5"/>
  <c r="BN60" i="5"/>
  <c r="BQ60" i="5" s="1"/>
  <c r="BN52" i="5"/>
  <c r="BQ52" i="5" s="1"/>
  <c r="BN44" i="5"/>
  <c r="BQ44" i="5" s="1"/>
  <c r="BN36" i="5"/>
  <c r="BN28" i="5"/>
  <c r="BN20" i="5"/>
  <c r="BQ20" i="5" s="1"/>
  <c r="BN12" i="5"/>
  <c r="BQ12" i="5" s="1"/>
  <c r="BN14" i="5"/>
  <c r="BQ14" i="5" s="1"/>
  <c r="BN90" i="5"/>
  <c r="BN82" i="5"/>
  <c r="BN74" i="5"/>
  <c r="BN66" i="5"/>
  <c r="BN58" i="5"/>
  <c r="BQ58" i="5" s="1"/>
  <c r="BN50" i="5"/>
  <c r="BQ50" i="5" s="1"/>
  <c r="BN42" i="5"/>
  <c r="BQ42" i="5" s="1"/>
  <c r="BN34" i="5"/>
  <c r="BQ34" i="5" s="1"/>
  <c r="BN26" i="5"/>
  <c r="BQ26" i="5" s="1"/>
  <c r="BN18" i="5"/>
  <c r="BQ18" i="5" s="1"/>
  <c r="BN91" i="5"/>
  <c r="BN83" i="5"/>
  <c r="BN75" i="5"/>
  <c r="BN67" i="5"/>
  <c r="BN59" i="5"/>
  <c r="BQ59" i="5" s="1"/>
  <c r="BN51" i="5"/>
  <c r="BQ51" i="5" s="1"/>
  <c r="BN43" i="5"/>
  <c r="BQ43" i="5" s="1"/>
  <c r="BN35" i="5"/>
  <c r="BQ35" i="5" s="1"/>
  <c r="BN27" i="5"/>
  <c r="BN19" i="5"/>
  <c r="BQ19" i="5" s="1"/>
  <c r="BN11" i="5"/>
  <c r="BN89" i="5"/>
  <c r="BN81" i="5"/>
  <c r="BN73" i="5"/>
  <c r="BN65" i="5"/>
  <c r="BN57" i="5"/>
  <c r="BQ57" i="5" s="1"/>
  <c r="BN49" i="5"/>
  <c r="BQ49" i="5" s="1"/>
  <c r="BN41" i="5"/>
  <c r="BQ41" i="5" s="1"/>
  <c r="BN33" i="5"/>
  <c r="BQ33" i="5" s="1"/>
  <c r="BN25" i="5"/>
  <c r="BQ25" i="5" s="1"/>
  <c r="BN86" i="5"/>
  <c r="BN78" i="5"/>
  <c r="BN70" i="5"/>
  <c r="BN62" i="5"/>
  <c r="BQ62" i="5" s="1"/>
  <c r="BN54" i="5"/>
  <c r="BQ54" i="5" s="1"/>
  <c r="BN46" i="5"/>
  <c r="BQ46" i="5" s="1"/>
  <c r="BN38" i="5"/>
  <c r="BN30" i="5"/>
  <c r="BQ30" i="5" s="1"/>
  <c r="BN22" i="5"/>
  <c r="BQ22" i="5" s="1"/>
  <c r="AH89" i="5"/>
  <c r="BC83" i="5"/>
  <c r="BC59" i="5"/>
  <c r="BC16" i="5"/>
  <c r="BC56" i="5"/>
  <c r="BC80" i="5"/>
  <c r="BC32" i="5"/>
  <c r="BC35" i="5"/>
  <c r="BC92" i="5"/>
  <c r="BC74" i="5"/>
  <c r="BC50" i="5"/>
  <c r="BC86" i="5"/>
  <c r="BC62" i="5"/>
  <c r="BC38" i="5"/>
  <c r="BC71" i="5"/>
  <c r="BC13" i="5"/>
  <c r="BC77" i="5"/>
  <c r="BC53" i="5"/>
  <c r="BC29" i="5"/>
  <c r="BC47" i="5"/>
  <c r="BC68" i="5"/>
  <c r="BC44" i="5"/>
  <c r="BC20" i="5"/>
  <c r="BC26" i="5"/>
  <c r="BC65" i="5"/>
  <c r="BC41" i="5"/>
  <c r="BC23" i="5"/>
  <c r="BC89" i="5"/>
  <c r="AH65" i="5"/>
  <c r="BO83" i="5"/>
  <c r="BI83" i="5"/>
  <c r="AI83" i="5" s="1"/>
  <c r="AQ83" i="5"/>
  <c r="AH83" i="5"/>
  <c r="BP83" i="5"/>
  <c r="N83" i="5"/>
  <c r="BO82" i="5"/>
  <c r="BI82" i="5"/>
  <c r="AQ82" i="5"/>
  <c r="T82" i="5"/>
  <c r="V75" i="23" s="1"/>
  <c r="N82" i="5"/>
  <c r="BO81" i="5"/>
  <c r="BI81" i="5"/>
  <c r="AQ81" i="5"/>
  <c r="T81" i="5"/>
  <c r="V74" i="23" s="1"/>
  <c r="N81" i="5"/>
  <c r="BO80" i="5"/>
  <c r="BI80" i="5"/>
  <c r="AI80" i="5" s="1"/>
  <c r="AQ80" i="5"/>
  <c r="AH80" i="5"/>
  <c r="T80" i="5"/>
  <c r="V73" i="23" s="1"/>
  <c r="N80" i="5"/>
  <c r="BO79" i="5"/>
  <c r="BI79" i="5"/>
  <c r="AQ79" i="5"/>
  <c r="T79" i="5"/>
  <c r="V72" i="23" s="1"/>
  <c r="N79" i="5"/>
  <c r="BO78" i="5"/>
  <c r="BI78" i="5"/>
  <c r="AQ78" i="5"/>
  <c r="T78" i="5"/>
  <c r="V71" i="23" s="1"/>
  <c r="N78" i="5"/>
  <c r="BO77" i="5"/>
  <c r="BI77" i="5"/>
  <c r="AI77" i="5" s="1"/>
  <c r="AQ77" i="5"/>
  <c r="T77" i="5"/>
  <c r="V70" i="23" s="1"/>
  <c r="N77" i="5"/>
  <c r="BO76" i="5"/>
  <c r="BI76" i="5"/>
  <c r="AQ76" i="5"/>
  <c r="T76" i="5"/>
  <c r="V69" i="23" s="1"/>
  <c r="N76" i="5"/>
  <c r="BO75" i="5"/>
  <c r="BI75" i="5"/>
  <c r="AQ75" i="5"/>
  <c r="T75" i="5"/>
  <c r="V68" i="23" s="1"/>
  <c r="N75" i="5"/>
  <c r="BB65" i="5"/>
  <c r="BB62" i="5"/>
  <c r="BB59" i="5"/>
  <c r="BB56" i="5"/>
  <c r="BB53" i="5"/>
  <c r="BB50" i="5"/>
  <c r="BB47" i="5"/>
  <c r="BB44" i="5"/>
  <c r="BB41" i="5"/>
  <c r="BB38" i="5"/>
  <c r="BB35" i="5"/>
  <c r="BB32" i="5"/>
  <c r="BB29" i="5"/>
  <c r="BB26" i="5"/>
  <c r="BB23" i="5"/>
  <c r="BB20" i="5"/>
  <c r="BB16" i="5"/>
  <c r="BB13" i="5"/>
  <c r="BO71" i="5"/>
  <c r="BI71" i="5"/>
  <c r="AI71" i="5" s="1"/>
  <c r="AQ71" i="5"/>
  <c r="AH71" i="5"/>
  <c r="T71" i="5"/>
  <c r="V64" i="23" s="1"/>
  <c r="N71" i="5"/>
  <c r="BO70" i="5"/>
  <c r="BI70" i="5"/>
  <c r="AQ70" i="5"/>
  <c r="T70" i="5"/>
  <c r="V63" i="23" s="1"/>
  <c r="N70" i="5"/>
  <c r="BO69" i="5"/>
  <c r="BI69" i="5"/>
  <c r="AQ69" i="5"/>
  <c r="T69" i="5"/>
  <c r="V62" i="23" s="1"/>
  <c r="N69" i="5"/>
  <c r="BO68" i="5"/>
  <c r="BI68" i="5"/>
  <c r="AI68" i="5" s="1"/>
  <c r="AQ68" i="5"/>
  <c r="AH68" i="5"/>
  <c r="T68" i="5"/>
  <c r="V61" i="23" s="1"/>
  <c r="N68" i="5"/>
  <c r="BO67" i="5"/>
  <c r="BI67" i="5"/>
  <c r="AQ67" i="5"/>
  <c r="T67" i="5"/>
  <c r="V60" i="23" s="1"/>
  <c r="N67" i="5"/>
  <c r="BO66" i="5"/>
  <c r="BI66" i="5"/>
  <c r="AQ66" i="5"/>
  <c r="T66" i="5"/>
  <c r="V59" i="23" s="1"/>
  <c r="N66" i="5"/>
  <c r="BO65" i="5"/>
  <c r="BI65" i="5"/>
  <c r="AI65" i="5" s="1"/>
  <c r="AQ65" i="5"/>
  <c r="T65" i="5"/>
  <c r="V58" i="23" s="1"/>
  <c r="N65" i="5"/>
  <c r="BO64" i="5"/>
  <c r="BI64" i="5"/>
  <c r="AQ64" i="5"/>
  <c r="T64" i="5"/>
  <c r="V57" i="23" s="1"/>
  <c r="N64" i="5"/>
  <c r="BO63" i="5"/>
  <c r="BI63" i="5"/>
  <c r="AQ63" i="5"/>
  <c r="T63" i="5"/>
  <c r="V56" i="23" s="1"/>
  <c r="N63" i="5"/>
  <c r="C10" i="21"/>
  <c r="C7" i="21"/>
  <c r="C6" i="21"/>
  <c r="T60" i="5"/>
  <c r="V53" i="23" s="1"/>
  <c r="BQ82" i="5" l="1"/>
  <c r="BR82" i="5" s="1"/>
  <c r="BQ86" i="5"/>
  <c r="BR86" i="5" s="1"/>
  <c r="BQ81" i="5"/>
  <c r="BR81" i="5" s="1"/>
  <c r="BQ76" i="5"/>
  <c r="BR76" i="5" s="1"/>
  <c r="BQ63" i="5"/>
  <c r="BR63" i="5" s="1"/>
  <c r="BQ80" i="5"/>
  <c r="BR80" i="5" s="1"/>
  <c r="BQ78" i="5"/>
  <c r="BR78" i="5" s="1"/>
  <c r="BQ73" i="5"/>
  <c r="BR73" i="5" s="1"/>
  <c r="BQ68" i="5"/>
  <c r="BR68" i="5" s="1"/>
  <c r="BQ89" i="5"/>
  <c r="BR89" i="5" s="1"/>
  <c r="BQ67" i="5"/>
  <c r="BR67" i="5" s="1"/>
  <c r="BQ84" i="5"/>
  <c r="BR84" i="5" s="1"/>
  <c r="BQ71" i="5"/>
  <c r="BR71" i="5" s="1"/>
  <c r="BQ87" i="5"/>
  <c r="BR87" i="5" s="1"/>
  <c r="BO38" i="5"/>
  <c r="BQ38" i="5"/>
  <c r="BO11" i="5"/>
  <c r="BQ11" i="5"/>
  <c r="BQ75" i="5"/>
  <c r="BR75" i="5" s="1"/>
  <c r="BO28" i="5"/>
  <c r="BQ28" i="5"/>
  <c r="BQ92" i="5"/>
  <c r="BR92" i="5" s="1"/>
  <c r="BQ69" i="5"/>
  <c r="BR69" i="5" s="1"/>
  <c r="BQ83" i="5"/>
  <c r="BR83" i="5" s="1"/>
  <c r="BQ66" i="5"/>
  <c r="BR66" i="5" s="1"/>
  <c r="BO36" i="5"/>
  <c r="BQ36" i="5"/>
  <c r="BQ77" i="5"/>
  <c r="BR77" i="5" s="1"/>
  <c r="BQ70" i="5"/>
  <c r="BR70" i="5" s="1"/>
  <c r="BQ65" i="5"/>
  <c r="BR65" i="5" s="1"/>
  <c r="BQ90" i="5"/>
  <c r="BR90" i="5" s="1"/>
  <c r="BO37" i="5"/>
  <c r="BQ37" i="5"/>
  <c r="BQ79" i="5"/>
  <c r="BR79" i="5" s="1"/>
  <c r="BO27" i="5"/>
  <c r="BQ27" i="5"/>
  <c r="BQ91" i="5"/>
  <c r="BR91" i="5" s="1"/>
  <c r="BQ74" i="5"/>
  <c r="BR74" i="5" s="1"/>
  <c r="BQ85" i="5"/>
  <c r="BR85" i="5" s="1"/>
  <c r="BQ72" i="5"/>
  <c r="BR72" i="5" s="1"/>
  <c r="BQ64" i="5"/>
  <c r="BR64" i="5" s="1"/>
  <c r="BO29" i="5"/>
  <c r="BQ29" i="5"/>
  <c r="BQ88" i="5"/>
  <c r="BR88" i="5" s="1"/>
  <c r="AE5" i="23" a="1"/>
  <c r="AE5" i="23" s="1"/>
  <c r="BP66" i="5"/>
  <c r="BP82" i="5"/>
  <c r="BP65" i="5"/>
  <c r="BP80" i="5"/>
  <c r="BP81" i="5"/>
  <c r="BP64" i="5"/>
  <c r="BP79" i="5"/>
  <c r="BP78" i="5"/>
  <c r="BP71" i="5"/>
  <c r="BP77" i="5"/>
  <c r="BP70" i="5"/>
  <c r="BP76" i="5"/>
  <c r="BP68" i="5"/>
  <c r="BP69" i="5"/>
  <c r="BP75" i="5"/>
  <c r="BP63" i="5"/>
  <c r="BP67" i="5"/>
  <c r="T52" i="5"/>
  <c r="BP53" i="5"/>
  <c r="T54" i="5"/>
  <c r="V47" i="23" s="1"/>
  <c r="T55" i="5"/>
  <c r="V48" i="23" s="1"/>
  <c r="T56" i="5"/>
  <c r="V49" i="23" s="1"/>
  <c r="T57" i="5"/>
  <c r="V50" i="23" s="1"/>
  <c r="T58" i="5"/>
  <c r="V51" i="23" s="1"/>
  <c r="T59" i="5"/>
  <c r="V52" i="23" s="1"/>
  <c r="T61" i="5"/>
  <c r="V54" i="23" s="1"/>
  <c r="T62" i="5"/>
  <c r="V55" i="23" s="1"/>
  <c r="T51" i="5"/>
  <c r="V44" i="23" s="1"/>
  <c r="BO55" i="5"/>
  <c r="BR56" i="5"/>
  <c r="BO56" i="5"/>
  <c r="BR57" i="5"/>
  <c r="BO57" i="5"/>
  <c r="BR58" i="5"/>
  <c r="BO58" i="5"/>
  <c r="BO59" i="5"/>
  <c r="BO60" i="5"/>
  <c r="BP60" i="5"/>
  <c r="BR61" i="5"/>
  <c r="BO61" i="5"/>
  <c r="BR62" i="5"/>
  <c r="BO62" i="5"/>
  <c r="BO54" i="5"/>
  <c r="BR54" i="5"/>
  <c r="BO53" i="5"/>
  <c r="BO52" i="5"/>
  <c r="BO51" i="5"/>
  <c r="BI59" i="5"/>
  <c r="AI59" i="5" s="1"/>
  <c r="AQ59" i="5"/>
  <c r="AH59" i="5"/>
  <c r="N59" i="5"/>
  <c r="BI58" i="5"/>
  <c r="AQ58" i="5"/>
  <c r="N58" i="5"/>
  <c r="BI57" i="5"/>
  <c r="AQ57" i="5"/>
  <c r="N57" i="5"/>
  <c r="BI62" i="5"/>
  <c r="AI62" i="5" s="1"/>
  <c r="AQ62" i="5"/>
  <c r="N62" i="5"/>
  <c r="BI61" i="5"/>
  <c r="AQ61" i="5"/>
  <c r="N61" i="5"/>
  <c r="BI60" i="5"/>
  <c r="AQ60" i="5"/>
  <c r="N60" i="5"/>
  <c r="BI56" i="5"/>
  <c r="AI56" i="5" s="1"/>
  <c r="AQ56" i="5"/>
  <c r="N56" i="5"/>
  <c r="BI55" i="5"/>
  <c r="AQ55" i="5"/>
  <c r="N55" i="5"/>
  <c r="BI54" i="5"/>
  <c r="AQ54" i="5"/>
  <c r="N54" i="5"/>
  <c r="BI53" i="5"/>
  <c r="AI53" i="5" s="1"/>
  <c r="AQ53" i="5"/>
  <c r="N53" i="5"/>
  <c r="BI52" i="5"/>
  <c r="AQ52" i="5"/>
  <c r="N52" i="5"/>
  <c r="BI51" i="5"/>
  <c r="AQ51" i="5"/>
  <c r="N51" i="5"/>
  <c r="BH50" i="5"/>
  <c r="BI50" i="5" s="1"/>
  <c r="AI50" i="5" s="1"/>
  <c r="BR50" i="5"/>
  <c r="AQ50" i="5"/>
  <c r="T50" i="5"/>
  <c r="V43" i="23" s="1"/>
  <c r="N50" i="5"/>
  <c r="BR49" i="5"/>
  <c r="BI49" i="5"/>
  <c r="AQ49" i="5"/>
  <c r="T49" i="5"/>
  <c r="V42" i="23" s="1"/>
  <c r="N49" i="5"/>
  <c r="BR48" i="5"/>
  <c r="BI48" i="5"/>
  <c r="AQ48" i="5"/>
  <c r="T48" i="5"/>
  <c r="V41" i="23" s="1"/>
  <c r="N48" i="5"/>
  <c r="BH44" i="5"/>
  <c r="BI44" i="5" s="1"/>
  <c r="AI44" i="5" s="1"/>
  <c r="T43" i="5"/>
  <c r="V36" i="23" s="1"/>
  <c r="BH41" i="5"/>
  <c r="AH41" i="5" s="1"/>
  <c r="BH38" i="5"/>
  <c r="AH38" i="5" s="1"/>
  <c r="T40" i="5"/>
  <c r="V33" i="23" s="1"/>
  <c r="T41" i="5"/>
  <c r="V34" i="23" s="1"/>
  <c r="T42" i="5"/>
  <c r="V35" i="23" s="1"/>
  <c r="T44" i="5"/>
  <c r="V37" i="23" s="1"/>
  <c r="T45" i="5"/>
  <c r="V38" i="23" s="1"/>
  <c r="T46" i="5"/>
  <c r="V39" i="23" s="1"/>
  <c r="T47" i="5"/>
  <c r="V40" i="23" s="1"/>
  <c r="T39" i="5"/>
  <c r="V32" i="23" s="1"/>
  <c r="BR40" i="5"/>
  <c r="BO41" i="5"/>
  <c r="BR42" i="5"/>
  <c r="BR43" i="5"/>
  <c r="BO44" i="5"/>
  <c r="BO45" i="5"/>
  <c r="BO47" i="5"/>
  <c r="BO39" i="5"/>
  <c r="V11" i="5"/>
  <c r="V9" i="5"/>
  <c r="AV9" i="5"/>
  <c r="AU9" i="5"/>
  <c r="BI47" i="5"/>
  <c r="AI47" i="5" s="1"/>
  <c r="AQ47" i="5"/>
  <c r="AH47" i="5"/>
  <c r="N47" i="5"/>
  <c r="BI46" i="5"/>
  <c r="AQ46" i="5"/>
  <c r="N46" i="5"/>
  <c r="BI45" i="5"/>
  <c r="AQ45" i="5"/>
  <c r="N45" i="5"/>
  <c r="AQ44" i="5"/>
  <c r="N44" i="5"/>
  <c r="BI43" i="5"/>
  <c r="AQ43" i="5"/>
  <c r="N43" i="5"/>
  <c r="BI42" i="5"/>
  <c r="AQ42" i="5"/>
  <c r="N42" i="5"/>
  <c r="AQ41" i="5"/>
  <c r="N41" i="5"/>
  <c r="BI40" i="5"/>
  <c r="AQ40" i="5"/>
  <c r="N40" i="5"/>
  <c r="BI39" i="5"/>
  <c r="AQ39" i="5"/>
  <c r="N39" i="5"/>
  <c r="BH35" i="5"/>
  <c r="BN6" i="5"/>
  <c r="AQ38" i="5"/>
  <c r="N38" i="5"/>
  <c r="BI37" i="5"/>
  <c r="AQ37" i="5"/>
  <c r="N37" i="5"/>
  <c r="BI36" i="5"/>
  <c r="AQ36" i="5"/>
  <c r="N36" i="5"/>
  <c r="AQ35" i="5"/>
  <c r="N35" i="5"/>
  <c r="BI34" i="5"/>
  <c r="AQ34" i="5"/>
  <c r="N34" i="5"/>
  <c r="BI33" i="5"/>
  <c r="AQ33" i="5"/>
  <c r="N33" i="5"/>
  <c r="BI32" i="5"/>
  <c r="AI32" i="5" s="1"/>
  <c r="AQ32" i="5"/>
  <c r="AH32" i="5"/>
  <c r="N32" i="5"/>
  <c r="BI31" i="5"/>
  <c r="AQ31" i="5"/>
  <c r="N31" i="5"/>
  <c r="BI30" i="5"/>
  <c r="AQ30" i="5"/>
  <c r="N30" i="5"/>
  <c r="W80" i="23" l="1"/>
  <c r="AI5" i="23" s="1" a="1"/>
  <c r="AI5" i="23" s="1"/>
  <c r="BU87" i="5"/>
  <c r="W73" i="23"/>
  <c r="BU80" i="5"/>
  <c r="BU83" i="5"/>
  <c r="W76" i="23"/>
  <c r="BU78" i="5"/>
  <c r="W71" i="23"/>
  <c r="W84" i="23"/>
  <c r="BU91" i="5"/>
  <c r="BU70" i="5"/>
  <c r="W63" i="23"/>
  <c r="W64" i="23"/>
  <c r="BU71" i="5"/>
  <c r="BU63" i="5"/>
  <c r="W56" i="23"/>
  <c r="W78" i="23"/>
  <c r="BU85" i="5"/>
  <c r="BU74" i="5"/>
  <c r="W67" i="23"/>
  <c r="W68" i="23"/>
  <c r="BU75" i="5"/>
  <c r="BU67" i="5"/>
  <c r="W60" i="23"/>
  <c r="BU81" i="5"/>
  <c r="W74" i="23"/>
  <c r="BU73" i="5"/>
  <c r="W66" i="23"/>
  <c r="BU90" i="5"/>
  <c r="W83" i="23"/>
  <c r="W85" i="23"/>
  <c r="BU92" i="5"/>
  <c r="BU88" i="5"/>
  <c r="W81" i="23"/>
  <c r="BU76" i="5"/>
  <c r="W69" i="23"/>
  <c r="BU79" i="5"/>
  <c r="W72" i="23"/>
  <c r="W82" i="23"/>
  <c r="BU89" i="5"/>
  <c r="W79" i="23"/>
  <c r="BU86" i="5"/>
  <c r="W65" i="23"/>
  <c r="BU72" i="5"/>
  <c r="W62" i="23"/>
  <c r="BU69" i="5"/>
  <c r="W58" i="23"/>
  <c r="BU65" i="5"/>
  <c r="W70" i="23"/>
  <c r="BU77" i="5"/>
  <c r="W77" i="23"/>
  <c r="BU84" i="5"/>
  <c r="W57" i="23"/>
  <c r="BU64" i="5"/>
  <c r="BU66" i="5"/>
  <c r="W59" i="23"/>
  <c r="W61" i="23"/>
  <c r="BU68" i="5"/>
  <c r="BU82" i="5"/>
  <c r="W75" i="23"/>
  <c r="BU42" i="5"/>
  <c r="W35" i="23"/>
  <c r="BU49" i="5"/>
  <c r="W42" i="23"/>
  <c r="BU58" i="5"/>
  <c r="W51" i="23"/>
  <c r="BP52" i="5"/>
  <c r="V45" i="23"/>
  <c r="W55" i="23"/>
  <c r="BU62" i="5"/>
  <c r="BU40" i="5"/>
  <c r="W33" i="23"/>
  <c r="W50" i="23"/>
  <c r="BU57" i="5"/>
  <c r="W41" i="23"/>
  <c r="BU48" i="5"/>
  <c r="W54" i="23"/>
  <c r="BU61" i="5"/>
  <c r="BU50" i="5"/>
  <c r="W43" i="23"/>
  <c r="BU56" i="5"/>
  <c r="W49" i="23"/>
  <c r="W47" i="23"/>
  <c r="BU54" i="5"/>
  <c r="BU43" i="5"/>
  <c r="W36" i="23"/>
  <c r="BR11" i="5"/>
  <c r="T14" i="5"/>
  <c r="V8" i="23" s="1"/>
  <c r="BP46" i="5"/>
  <c r="BP43" i="5"/>
  <c r="BP49" i="5"/>
  <c r="BP57" i="5"/>
  <c r="BP45" i="5"/>
  <c r="BP56" i="5"/>
  <c r="BP44" i="5"/>
  <c r="BP51" i="5"/>
  <c r="BP54" i="5"/>
  <c r="BP41" i="5"/>
  <c r="BP62" i="5"/>
  <c r="BP55" i="5"/>
  <c r="BP42" i="5"/>
  <c r="BP40" i="5"/>
  <c r="BP50" i="5"/>
  <c r="BP61" i="5"/>
  <c r="BP48" i="5"/>
  <c r="BP39" i="5"/>
  <c r="BP59" i="5"/>
  <c r="BP47" i="5"/>
  <c r="BP58" i="5"/>
  <c r="T11" i="5"/>
  <c r="V5" i="23" s="1"/>
  <c r="T19" i="5"/>
  <c r="V12" i="23" s="1"/>
  <c r="BI41" i="5"/>
  <c r="AI41" i="5" s="1"/>
  <c r="BR52" i="5"/>
  <c r="BR60" i="5"/>
  <c r="BR59" i="5"/>
  <c r="BR55" i="5"/>
  <c r="AH56" i="5"/>
  <c r="AH62" i="5"/>
  <c r="BR51" i="5"/>
  <c r="BR53" i="5"/>
  <c r="AH50" i="5"/>
  <c r="T12" i="5"/>
  <c r="V6" i="23" s="1"/>
  <c r="BO19" i="5"/>
  <c r="T21" i="5"/>
  <c r="V14" i="23" s="1"/>
  <c r="T20" i="5"/>
  <c r="V13" i="23" s="1"/>
  <c r="T15" i="5"/>
  <c r="V9" i="23" s="1"/>
  <c r="BO35" i="5"/>
  <c r="T31" i="5"/>
  <c r="V24" i="23" s="1"/>
  <c r="BR37" i="5"/>
  <c r="T24" i="5"/>
  <c r="V17" i="23" s="1"/>
  <c r="T13" i="5"/>
  <c r="V7" i="23" s="1"/>
  <c r="T25" i="5"/>
  <c r="V18" i="23" s="1"/>
  <c r="BP37" i="5"/>
  <c r="T26" i="5"/>
  <c r="V19" i="23" s="1"/>
  <c r="BP38" i="5"/>
  <c r="T22" i="5"/>
  <c r="V15" i="23" s="1"/>
  <c r="T23" i="5"/>
  <c r="V16" i="23" s="1"/>
  <c r="T16" i="5"/>
  <c r="V10" i="23" s="1"/>
  <c r="T32" i="5"/>
  <c r="V25" i="23" s="1"/>
  <c r="T33" i="5"/>
  <c r="V26" i="23" s="1"/>
  <c r="T34" i="5"/>
  <c r="V27" i="23" s="1"/>
  <c r="T35" i="5"/>
  <c r="V28" i="23" s="1"/>
  <c r="BP36" i="5"/>
  <c r="T18" i="5"/>
  <c r="V11" i="23" s="1"/>
  <c r="T30" i="5"/>
  <c r="V23" i="23" s="1"/>
  <c r="BR33" i="5"/>
  <c r="BR34" i="5"/>
  <c r="BO49" i="5"/>
  <c r="BO50" i="5"/>
  <c r="BO48" i="5"/>
  <c r="BO40" i="5"/>
  <c r="BR47" i="5"/>
  <c r="BO46" i="5"/>
  <c r="BR45" i="5"/>
  <c r="BR44" i="5"/>
  <c r="BR41" i="5"/>
  <c r="BR39" i="5"/>
  <c r="AH44" i="5"/>
  <c r="BO42" i="5"/>
  <c r="BO43" i="5"/>
  <c r="BR46" i="5"/>
  <c r="BR38" i="5"/>
  <c r="AH35" i="5"/>
  <c r="BI35" i="5"/>
  <c r="AI35" i="5" s="1"/>
  <c r="BI38" i="5"/>
  <c r="AI38" i="5" s="1"/>
  <c r="AH29" i="5"/>
  <c r="BH26" i="5"/>
  <c r="AH26" i="5" s="1"/>
  <c r="W53" i="23" l="1"/>
  <c r="AY5" i="23" s="1" a="1"/>
  <c r="AY5" i="23" s="1"/>
  <c r="BU60" i="5"/>
  <c r="W37" i="23"/>
  <c r="BU44" i="5"/>
  <c r="BU34" i="5"/>
  <c r="W27" i="23"/>
  <c r="W31" i="23"/>
  <c r="BU38" i="5"/>
  <c r="W38" i="23"/>
  <c r="BU45" i="5"/>
  <c r="BU33" i="5"/>
  <c r="W26" i="23"/>
  <c r="BU59" i="5"/>
  <c r="W52" i="23"/>
  <c r="W39" i="23"/>
  <c r="BU46" i="5"/>
  <c r="W40" i="23"/>
  <c r="BU47" i="5"/>
  <c r="W30" i="23"/>
  <c r="BU37" i="5"/>
  <c r="W45" i="23"/>
  <c r="BU52" i="5"/>
  <c r="W46" i="23"/>
  <c r="BU53" i="5"/>
  <c r="BU51" i="5"/>
  <c r="W44" i="23"/>
  <c r="BU11" i="5"/>
  <c r="W5" i="23"/>
  <c r="BU39" i="5"/>
  <c r="W32" i="23"/>
  <c r="W34" i="23"/>
  <c r="BU41" i="5"/>
  <c r="BU55" i="5"/>
  <c r="W48" i="23"/>
  <c r="BP35" i="5"/>
  <c r="BP34" i="5"/>
  <c r="BP33" i="5"/>
  <c r="BP32" i="5"/>
  <c r="BP30" i="5"/>
  <c r="BP31" i="5"/>
  <c r="BR35" i="5"/>
  <c r="BO33" i="5"/>
  <c r="BO25" i="5"/>
  <c r="BO16" i="5"/>
  <c r="BO34" i="5"/>
  <c r="BO26" i="5"/>
  <c r="BO18" i="5"/>
  <c r="BO13" i="5"/>
  <c r="BO23" i="5"/>
  <c r="BO15" i="5"/>
  <c r="BO12" i="5"/>
  <c r="BR36" i="5"/>
  <c r="BO21" i="5"/>
  <c r="BO20" i="5"/>
  <c r="BO30" i="5"/>
  <c r="BR30" i="5"/>
  <c r="BO32" i="5"/>
  <c r="BR32" i="5"/>
  <c r="BO22" i="5"/>
  <c r="BO31" i="5"/>
  <c r="BR31" i="5"/>
  <c r="BO24" i="5"/>
  <c r="BO14" i="5"/>
  <c r="BH23" i="5"/>
  <c r="BH20" i="5"/>
  <c r="AH20" i="5" s="1"/>
  <c r="AH16" i="5"/>
  <c r="BI18" i="5"/>
  <c r="AQ18" i="5"/>
  <c r="BP18" i="5"/>
  <c r="N18" i="5"/>
  <c r="BP11" i="5"/>
  <c r="BP12" i="5"/>
  <c r="BP13" i="5"/>
  <c r="BP14" i="5"/>
  <c r="BP15" i="5"/>
  <c r="BP16" i="5"/>
  <c r="BP19" i="5"/>
  <c r="BP20" i="5"/>
  <c r="BP21" i="5"/>
  <c r="BP22" i="5"/>
  <c r="BP23" i="5"/>
  <c r="BP24" i="5"/>
  <c r="BP25" i="5"/>
  <c r="BP26" i="5"/>
  <c r="BP27" i="5"/>
  <c r="BP28" i="5"/>
  <c r="BP29" i="5"/>
  <c r="BH13" i="5"/>
  <c r="AQ13" i="5"/>
  <c r="N13" i="5"/>
  <c r="BI29" i="5"/>
  <c r="AI29" i="5" s="1"/>
  <c r="AQ29" i="5"/>
  <c r="N29" i="5"/>
  <c r="BI28" i="5"/>
  <c r="AQ28" i="5"/>
  <c r="N28" i="5"/>
  <c r="BI27" i="5"/>
  <c r="AQ27" i="5"/>
  <c r="N27" i="5"/>
  <c r="BI26" i="5"/>
  <c r="AI26" i="5" s="1"/>
  <c r="AQ26" i="5"/>
  <c r="N26" i="5"/>
  <c r="BI25" i="5"/>
  <c r="AQ25" i="5"/>
  <c r="N25" i="5"/>
  <c r="BI24" i="5"/>
  <c r="AQ24" i="5"/>
  <c r="N24" i="5"/>
  <c r="AQ23" i="5"/>
  <c r="N23" i="5"/>
  <c r="BI22" i="5"/>
  <c r="AQ22" i="5"/>
  <c r="N22" i="5"/>
  <c r="BI21" i="5"/>
  <c r="AQ21" i="5"/>
  <c r="N21" i="5"/>
  <c r="AQ20" i="5"/>
  <c r="N20" i="5"/>
  <c r="BI19" i="5"/>
  <c r="AQ19" i="5"/>
  <c r="N19" i="5"/>
  <c r="BI16" i="5"/>
  <c r="AI16" i="5" s="1"/>
  <c r="AQ16" i="5"/>
  <c r="N16" i="5"/>
  <c r="BI15" i="5"/>
  <c r="AQ15" i="5"/>
  <c r="N15" i="5"/>
  <c r="BI14" i="5"/>
  <c r="AQ14" i="5"/>
  <c r="N14" i="5"/>
  <c r="BI12" i="5"/>
  <c r="AQ12" i="5"/>
  <c r="BI11" i="5"/>
  <c r="AQ11" i="5"/>
  <c r="N12" i="5"/>
  <c r="N11" i="5"/>
  <c r="W29" i="23" l="1"/>
  <c r="BU36" i="5"/>
  <c r="BU31" i="5"/>
  <c r="W24" i="23"/>
  <c r="W25" i="23"/>
  <c r="BU32" i="5"/>
  <c r="BU35" i="5"/>
  <c r="W28" i="23"/>
  <c r="W23" i="23"/>
  <c r="BU30" i="5"/>
  <c r="AH13" i="5"/>
  <c r="BI13" i="5"/>
  <c r="AI13" i="5" s="1"/>
  <c r="BR16" i="5"/>
  <c r="BR24" i="5"/>
  <c r="BR26" i="5"/>
  <c r="BR28" i="5"/>
  <c r="BR20" i="5"/>
  <c r="BR13" i="5"/>
  <c r="BR18" i="5"/>
  <c r="BR12" i="5"/>
  <c r="BR15" i="5"/>
  <c r="BR22" i="5"/>
  <c r="BR21" i="5"/>
  <c r="BR14" i="5"/>
  <c r="BR23" i="5"/>
  <c r="BR25" i="5"/>
  <c r="BR27" i="5"/>
  <c r="BR29" i="5"/>
  <c r="BI23" i="5"/>
  <c r="AI23" i="5" s="1"/>
  <c r="AH23" i="5"/>
  <c r="BI20" i="5"/>
  <c r="AI20" i="5" s="1"/>
  <c r="W18" i="23" l="1"/>
  <c r="BU25" i="5"/>
  <c r="W22" i="23"/>
  <c r="BU29" i="5"/>
  <c r="W9" i="23"/>
  <c r="BU15" i="5"/>
  <c r="BU16" i="5"/>
  <c r="W10" i="23"/>
  <c r="BU27" i="5"/>
  <c r="W20" i="23"/>
  <c r="W6" i="23"/>
  <c r="AM5" i="23" s="1" a="1"/>
  <c r="AM5" i="23" s="1"/>
  <c r="BU12" i="5"/>
  <c r="BU23" i="5"/>
  <c r="W16" i="23"/>
  <c r="W7" i="23"/>
  <c r="BU13" i="5"/>
  <c r="BU14" i="5"/>
  <c r="W8" i="23"/>
  <c r="W13" i="23"/>
  <c r="BU20" i="5"/>
  <c r="W14" i="23"/>
  <c r="BU21" i="5"/>
  <c r="W21" i="23"/>
  <c r="BU28" i="5"/>
  <c r="W15" i="23"/>
  <c r="BU22" i="5"/>
  <c r="BU26" i="5"/>
  <c r="W19" i="23"/>
  <c r="BU18" i="5"/>
  <c r="W11" i="23"/>
  <c r="AU5" i="23" s="1" a="1"/>
  <c r="AU5" i="23" s="1"/>
  <c r="BU24" i="5"/>
  <c r="W17" i="23"/>
  <c r="BR19" i="5"/>
  <c r="BU19" i="5" l="1"/>
  <c r="W12" i="23"/>
  <c r="AQ5" i="23" s="1" a="1"/>
  <c r="AQ5" i="2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tc={0890FE9F-4F63-4C12-8B7D-8163115BFFC6}</author>
  </authors>
  <commentList>
    <comment ref="B135" authorId="0" shapeId="0" xr:uid="{0890FE9F-4F63-4C12-8B7D-8163115BFFC6}">
      <text>
        <t>[Threaded comment]
Your version of Excel allows you to read this threaded comment; however, any edits to it will get removed if the file is opened in a newer version of Excel. Learn more: https://go.microsoft.com/fwlink/?linkid=870924
Comment:
    Beautiful results!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<sst xmlns="http://schemas.openxmlformats.org/spreadsheetml/2006/main" count="2038" uniqueCount="492">
  <si>
    <t>Project</t>
  </si>
  <si>
    <t>406-WP6</t>
  </si>
  <si>
    <t>Project no</t>
  </si>
  <si>
    <t>2024-1076</t>
  </si>
  <si>
    <t>Standard temperature</t>
  </si>
  <si>
    <t>K</t>
  </si>
  <si>
    <t>Cp</t>
  </si>
  <si>
    <t>Objective</t>
  </si>
  <si>
    <t>Effect of increased pressure in PNG</t>
  </si>
  <si>
    <t>Standard pressure</t>
  </si>
  <si>
    <t>Pa</t>
  </si>
  <si>
    <t>Density air</t>
  </si>
  <si>
    <t>Main project</t>
  </si>
  <si>
    <t>Mol mas N</t>
  </si>
  <si>
    <t>g/mol</t>
  </si>
  <si>
    <t>Testbench</t>
  </si>
  <si>
    <t>TB17</t>
  </si>
  <si>
    <t>R</t>
  </si>
  <si>
    <t>J/(K*mol)</t>
  </si>
  <si>
    <t>Measurements</t>
  </si>
  <si>
    <t>40 min per test</t>
  </si>
  <si>
    <t>SMC</t>
  </si>
  <si>
    <t>Measured</t>
  </si>
  <si>
    <t>FESTO</t>
  </si>
  <si>
    <t>Vi må huske å veie 
elektroder før og etter</t>
  </si>
  <si>
    <t>DSE electrode at end of exp</t>
  </si>
  <si>
    <t>Run Order</t>
  </si>
  <si>
    <t>Date [yyyy.mm.dd]</t>
  </si>
  <si>
    <t>HW start Time [hh:mm]</t>
  </si>
  <si>
    <t>Exp start Time [hh:mm]</t>
  </si>
  <si>
    <t>Exp stop Time [hh:mm]</t>
  </si>
  <si>
    <t>Duration [min]</t>
  </si>
  <si>
    <t>Target Power [kW]</t>
  </si>
  <si>
    <t>Back pressure PT2001 [barg]</t>
  </si>
  <si>
    <t>Target enthalpy [kWh/Nm³]</t>
  </si>
  <si>
    <t>Setpoint airflow FV2201 [Nm³/h]</t>
  </si>
  <si>
    <t>Polarity upstream</t>
  </si>
  <si>
    <t>PSU</t>
  </si>
  <si>
    <t>FTIR channel</t>
  </si>
  <si>
    <t>Current [A]</t>
  </si>
  <si>
    <t>Specific enthalpy [kWh/m3]</t>
  </si>
  <si>
    <t>FESTO air flow [Nm³/h]</t>
  </si>
  <si>
    <t>Bronkhorst air flow [Nm³/h]</t>
  </si>
  <si>
    <t>Pipe outer diameter [mm]</t>
  </si>
  <si>
    <t>Pipe inner diameter [mm]</t>
  </si>
  <si>
    <t>Length of arc (end to end electrodes)</t>
  </si>
  <si>
    <t>DSE diameter</t>
  </si>
  <si>
    <t>DSE length</t>
  </si>
  <si>
    <t>DSE ID</t>
  </si>
  <si>
    <t>DSE material</t>
  </si>
  <si>
    <t>DSE wgt bef [g]</t>
  </si>
  <si>
    <t>DSE wgt aft [g]</t>
  </si>
  <si>
    <t>material loss [g/h]</t>
  </si>
  <si>
    <t>material loss [g/kWh]</t>
  </si>
  <si>
    <t>Pipe holder</t>
  </si>
  <si>
    <t>Tip</t>
  </si>
  <si>
    <t>USE wear [mm] 
@start</t>
  </si>
  <si>
    <t>Swirl inlet</t>
  </si>
  <si>
    <t>Voltage mean [V]</t>
  </si>
  <si>
    <t>Min voltage [V]</t>
  </si>
  <si>
    <t>Max Voltage [V]</t>
  </si>
  <si>
    <t>Voltage range 
[V]</t>
  </si>
  <si>
    <t>G2101(arc_voltage) Std</t>
  </si>
  <si>
    <t>Plasma  power [kW]</t>
  </si>
  <si>
    <t>Socket power [kW]</t>
  </si>
  <si>
    <t>Inlet pressure [bar]</t>
  </si>
  <si>
    <t>PoPF</t>
  </si>
  <si>
    <t>Average pressure</t>
  </si>
  <si>
    <t>Average PoPF</t>
  </si>
  <si>
    <t>Reactor wall TT2203 [°C]</t>
  </si>
  <si>
    <t>Reactor wall TT2204 [°C]</t>
  </si>
  <si>
    <t>Gas temp TT2201</t>
  </si>
  <si>
    <t>Running time test [h]</t>
  </si>
  <si>
    <t>Energy [kWh]</t>
  </si>
  <si>
    <t>FTIR NO [%]</t>
  </si>
  <si>
    <t>FTIR NO2 [%]</t>
  </si>
  <si>
    <t>FTIR NOX [%]</t>
  </si>
  <si>
    <t>NO/NOx [-]</t>
  </si>
  <si>
    <t>Avg. Temp</t>
  </si>
  <si>
    <t>N fixation rate [kgN/hr]</t>
  </si>
  <si>
    <t>N Energy cost 
[kWh/kgN]</t>
  </si>
  <si>
    <t>Comment</t>
  </si>
  <si>
    <t>Observations / destination</t>
  </si>
  <si>
    <t>2024-1076-01</t>
  </si>
  <si>
    <t>NU</t>
  </si>
  <si>
    <t>JEMA</t>
  </si>
  <si>
    <t>-</t>
  </si>
  <si>
    <t>Wins</t>
  </si>
  <si>
    <t>Knut Svein</t>
  </si>
  <si>
    <t>Twin 8mm</t>
  </si>
  <si>
    <t>2024-1076-02</t>
  </si>
  <si>
    <t>2024-1076-03</t>
  </si>
  <si>
    <t>2024-1076-04</t>
  </si>
  <si>
    <t>2024-1076-05</t>
  </si>
  <si>
    <t>2024-1076-06</t>
  </si>
  <si>
    <t>2024-1076-07</t>
  </si>
  <si>
    <t>2024-1076-08</t>
  </si>
  <si>
    <t>2024-1076-09</t>
  </si>
  <si>
    <t>2024-1076-10</t>
  </si>
  <si>
    <t>2024-1076-11</t>
  </si>
  <si>
    <t>2024-1076-12</t>
  </si>
  <si>
    <t>2024-1076-13</t>
  </si>
  <si>
    <t>2024-1076-14</t>
  </si>
  <si>
    <t>2024-1076-15</t>
  </si>
  <si>
    <t>2024-1076-16</t>
  </si>
  <si>
    <t>2024-1076-17</t>
  </si>
  <si>
    <t>2024-1076-18</t>
  </si>
  <si>
    <t>2024-1076-19</t>
  </si>
  <si>
    <t>2024-1076-20</t>
  </si>
  <si>
    <t>2024-1076-21</t>
  </si>
  <si>
    <t>2024-1076-22</t>
  </si>
  <si>
    <t>2024-1076-23</t>
  </si>
  <si>
    <t>2024-1076-24</t>
  </si>
  <si>
    <t>2024-1076-25</t>
  </si>
  <si>
    <t>2024-1076-26</t>
  </si>
  <si>
    <t>2024-1076-27</t>
  </si>
  <si>
    <t>2024-1076-28</t>
  </si>
  <si>
    <t>2024-1076-29</t>
  </si>
  <si>
    <t>2024-1076-30</t>
  </si>
  <si>
    <t>2024-1076-31</t>
  </si>
  <si>
    <t>2024-1076-32</t>
  </si>
  <si>
    <t>2024-1076-33</t>
  </si>
  <si>
    <t>2024-1076-34</t>
  </si>
  <si>
    <t>2024-1076-35</t>
  </si>
  <si>
    <t>2024-1076-36</t>
  </si>
  <si>
    <t>2024-1076-37</t>
  </si>
  <si>
    <t>2024-1076-38</t>
  </si>
  <si>
    <t>2024-1076-39</t>
  </si>
  <si>
    <t>2024-1076-40</t>
  </si>
  <si>
    <t>2024-1076-41</t>
  </si>
  <si>
    <t>2024-1076-42</t>
  </si>
  <si>
    <t>2024-1076-43</t>
  </si>
  <si>
    <t>2024-1076-44</t>
  </si>
  <si>
    <t>2024-1076-45</t>
  </si>
  <si>
    <t>2024-1076-46</t>
  </si>
  <si>
    <t>2024-1076-47</t>
  </si>
  <si>
    <t>2024-1076-48</t>
  </si>
  <si>
    <t>2024-1076-49</t>
  </si>
  <si>
    <t>2024-1076-50</t>
  </si>
  <si>
    <t>2024-1076-51</t>
  </si>
  <si>
    <t>2024-1076-52</t>
  </si>
  <si>
    <t>2024-1076-53</t>
  </si>
  <si>
    <t>2024-1076-54</t>
  </si>
  <si>
    <t>2024-1076-55</t>
  </si>
  <si>
    <t>2024-1076-56</t>
  </si>
  <si>
    <t>2024-1076-57</t>
  </si>
  <si>
    <t>2024-1076-58</t>
  </si>
  <si>
    <t>2024-1076-59</t>
  </si>
  <si>
    <t>2024-1076-60</t>
  </si>
  <si>
    <t>2024-1076-61</t>
  </si>
  <si>
    <t>2024-1076-62</t>
  </si>
  <si>
    <t>2024-1076-63</t>
  </si>
  <si>
    <t>2024-1076-64</t>
  </si>
  <si>
    <t>2024-1076-65</t>
  </si>
  <si>
    <t>2024-1076-66</t>
  </si>
  <si>
    <t>2024-1076-67</t>
  </si>
  <si>
    <t>2024-1076-68</t>
  </si>
  <si>
    <t>2024-1076-69</t>
  </si>
  <si>
    <t>2024-1076-70</t>
  </si>
  <si>
    <t>2024-1076-71</t>
  </si>
  <si>
    <t>2024-1076-72</t>
  </si>
  <si>
    <t>2024-1076-73</t>
  </si>
  <si>
    <t>2024-1076-74</t>
  </si>
  <si>
    <t>2024-1076-75</t>
  </si>
  <si>
    <t>2024-1076-76</t>
  </si>
  <si>
    <t>2024-1076-77</t>
  </si>
  <si>
    <t>2024-1076-78</t>
  </si>
  <si>
    <t>2024-1076-79</t>
  </si>
  <si>
    <t>2024-1076-80</t>
  </si>
  <si>
    <t>2024-1076-81</t>
  </si>
  <si>
    <t>2024-1076-82</t>
  </si>
  <si>
    <t>2024-1076-83</t>
  </si>
  <si>
    <t>2024-1076-84</t>
  </si>
  <si>
    <t>2024-1076-85</t>
  </si>
  <si>
    <t>2024-1076-86</t>
  </si>
  <si>
    <t>2024-1076-87</t>
  </si>
  <si>
    <t>2024-1076-88</t>
  </si>
  <si>
    <t>2024-1076-89</t>
  </si>
  <si>
    <t>USE destroyed</t>
  </si>
  <si>
    <t>2024-1076-90</t>
  </si>
  <si>
    <t>2024-1076-91</t>
  </si>
  <si>
    <t>2024-1076-92</t>
  </si>
  <si>
    <t>2024-1076-93</t>
  </si>
  <si>
    <t>2024-1076-94</t>
  </si>
  <si>
    <t>2024-1076-95</t>
  </si>
  <si>
    <t>2024-1076-96</t>
  </si>
  <si>
    <t>2024-1076-97</t>
  </si>
  <si>
    <t>2024-1076-98</t>
  </si>
  <si>
    <t>2024-1076-99</t>
  </si>
  <si>
    <t>2024-1076-100</t>
  </si>
  <si>
    <t>2024-1076-101</t>
  </si>
  <si>
    <t>Quench</t>
  </si>
  <si>
    <t>5.0x30</t>
  </si>
  <si>
    <t>5.5x30</t>
  </si>
  <si>
    <t>6x30</t>
  </si>
  <si>
    <t>6.5x30</t>
  </si>
  <si>
    <t>7.0x30</t>
  </si>
  <si>
    <t>7.5x30</t>
  </si>
  <si>
    <t>FV2001(pressure) Mean</t>
  </si>
  <si>
    <t>TT2203(temperature) Mean</t>
  </si>
  <si>
    <t>Channel_2(NO_Corrected) Mean</t>
  </si>
  <si>
    <t>Quench diameter [mm]</t>
  </si>
  <si>
    <t>exp_stop</t>
  </si>
  <si>
    <t>Test OK 1=OK</t>
  </si>
  <si>
    <t>Density @stc</t>
  </si>
  <si>
    <t>kg/m³</t>
  </si>
  <si>
    <t>kJ/kgK</t>
  </si>
  <si>
    <t>Tin</t>
  </si>
  <si>
    <t>Volume flow</t>
  </si>
  <si>
    <t>Nm³/h</t>
  </si>
  <si>
    <t>Nm³/s</t>
  </si>
  <si>
    <t>mass flow</t>
  </si>
  <si>
    <t>kg/s</t>
  </si>
  <si>
    <t>Power</t>
  </si>
  <si>
    <t>kW</t>
  </si>
  <si>
    <t>Tout</t>
  </si>
  <si>
    <t>°C</t>
  </si>
  <si>
    <t>pressure range</t>
  </si>
  <si>
    <t>Min pressure</t>
  </si>
  <si>
    <t>Temperature</t>
  </si>
  <si>
    <t>P=1 bara</t>
  </si>
  <si>
    <t>P=2 bara</t>
  </si>
  <si>
    <t>P=3 bara</t>
  </si>
  <si>
    <t>P=4 bara</t>
  </si>
  <si>
    <t>P=5 bara</t>
  </si>
  <si>
    <t>P=6 bara</t>
  </si>
  <si>
    <t>P=7 bara</t>
  </si>
  <si>
    <t>P=1 bar</t>
  </si>
  <si>
    <t>P=2 bar</t>
  </si>
  <si>
    <t>P=3 bar</t>
  </si>
  <si>
    <t>P=4 bar</t>
  </si>
  <si>
    <t>P=5 bar</t>
  </si>
  <si>
    <t>P=6 bar</t>
  </si>
  <si>
    <t>P=7 bar</t>
  </si>
  <si>
    <t>max pressure</t>
  </si>
  <si>
    <t>T[K]</t>
  </si>
  <si>
    <t>EC[kWh/kgN]</t>
  </si>
  <si>
    <t>SEI[kJ/L]</t>
  </si>
  <si>
    <t>SEI [kWh/Nm³]</t>
  </si>
  <si>
    <t>Pressure Bara</t>
  </si>
  <si>
    <t>2024-1076-102</t>
  </si>
  <si>
    <t>2024-1076-103</t>
  </si>
  <si>
    <t>2024-1076-104</t>
  </si>
  <si>
    <t>Quench distance [mm]</t>
  </si>
  <si>
    <t>N Energy cost [kWh/kgN]</t>
  </si>
  <si>
    <t>FTIR on correct channel from 14:30</t>
  </si>
  <si>
    <t xml:space="preserve">Quench </t>
  </si>
  <si>
    <t>7.5x58</t>
  </si>
  <si>
    <t>7.5x86</t>
  </si>
  <si>
    <t>Test_ID</t>
  </si>
  <si>
    <t>Test id</t>
  </si>
  <si>
    <t>Backpressure</t>
  </si>
  <si>
    <t>Quench diameter</t>
  </si>
  <si>
    <t>Flow</t>
  </si>
  <si>
    <t>Unique ids</t>
  </si>
  <si>
    <t>siffer etter komma</t>
  </si>
  <si>
    <t>Inlet p</t>
  </si>
  <si>
    <t>Test ID2</t>
  </si>
  <si>
    <t>Target enthalpy [kWh/NmÂ³]</t>
  </si>
  <si>
    <t>Setpoint airflow FV2201 [NmÂ³/h]</t>
  </si>
  <si>
    <t>FESTO air flow [NmÂ³/h]</t>
  </si>
  <si>
    <t xml:space="preserve">USE wear [mm] </t>
  </si>
  <si>
    <t>Reactor wall TT2203 [Â°C]</t>
  </si>
  <si>
    <t>exp_start</t>
  </si>
  <si>
    <t>Channel_2(NO2_Corrected)_mean</t>
  </si>
  <si>
    <t>Channel_2(NO2_Corrected)_std</t>
  </si>
  <si>
    <t>Channel_2(NO_Corrected)_mean</t>
  </si>
  <si>
    <t>Channel_2(NO_Corrected)_std</t>
  </si>
  <si>
    <t>EC_calc_mean</t>
  </si>
  <si>
    <t>EC_calc_std</t>
  </si>
  <si>
    <t>FV2001(flow)_mean</t>
  </si>
  <si>
    <t>FV2001(flow)_std</t>
  </si>
  <si>
    <t>FV2001(pressure)_mean</t>
  </si>
  <si>
    <t>FV2001(pressure)_std</t>
  </si>
  <si>
    <t>G2101(arc_current)_mean</t>
  </si>
  <si>
    <t>G2101(arc_current)_std</t>
  </si>
  <si>
    <t>G2101(arc_power)_mean</t>
  </si>
  <si>
    <t>G2101(arc_power)_std</t>
  </si>
  <si>
    <t>G2101(arc_voltage)_mean</t>
  </si>
  <si>
    <t>G2101(arc_voltage)_std</t>
  </si>
  <si>
    <t>NO/NO2_mean</t>
  </si>
  <si>
    <t>NO/NO2_std</t>
  </si>
  <si>
    <t>NOx%_mean</t>
  </si>
  <si>
    <t>NOx%_std</t>
  </si>
  <si>
    <t>PT2201(pressure)_mean</t>
  </si>
  <si>
    <t>PT2201(pressure)_std</t>
  </si>
  <si>
    <t>enthalpy_calc_mean</t>
  </si>
  <si>
    <t>enthalpy_calc_std</t>
  </si>
  <si>
    <t>Lampeland</t>
  </si>
  <si>
    <t>2024-10-31 14:30:00+01:00</t>
  </si>
  <si>
    <t>2024-10-31 14:55:00+01:00</t>
  </si>
  <si>
    <t>BAHAMAS!!!!</t>
  </si>
  <si>
    <t>2024-10-31 15:25:00+01:00</t>
  </si>
  <si>
    <t>2024-10-31 15:45:00+01:00</t>
  </si>
  <si>
    <t>2024-11-01 08:45:00+01:00</t>
  </si>
  <si>
    <t>2024-11-01 09:05:00+01:00</t>
  </si>
  <si>
    <t>2024-11-01 09:10:00+01:00</t>
  </si>
  <si>
    <t>2024-11-01 09:40:00+01:00</t>
  </si>
  <si>
    <t>2024-11-01 09:47:00+01:00</t>
  </si>
  <si>
    <t>2024-11-01 10:40:00+01:00</t>
  </si>
  <si>
    <t>2024-11-01 12:10:00+01:00</t>
  </si>
  <si>
    <t>2024-11-01 12:50:00+01:00</t>
  </si>
  <si>
    <t>2024-11-01 12:55:00+01:00</t>
  </si>
  <si>
    <t>2024-11-01 13:35:00+01:00</t>
  </si>
  <si>
    <t>2024-11-01 13:40:00+01:00</t>
  </si>
  <si>
    <t>2024-11-01 14:20:00+01:00</t>
  </si>
  <si>
    <t>2024-11-04 09:55:00+01:00</t>
  </si>
  <si>
    <t>2024-11-04 10:35:00+01:00</t>
  </si>
  <si>
    <t>2024-11-04 10:41:00+01:00</t>
  </si>
  <si>
    <t>2024-11-04 11:21:00+01:00</t>
  </si>
  <si>
    <t>2024-11-04 11:26:00+01:00</t>
  </si>
  <si>
    <t>2024-11-04 12:06:00+01:00</t>
  </si>
  <si>
    <t>2024-11-04 12:36:00+01:00</t>
  </si>
  <si>
    <t>2024-11-04 13:16:00+01:00</t>
  </si>
  <si>
    <t>2024-11-04 13:20:00+01:00</t>
  </si>
  <si>
    <t>2024-11-04 14:12:00+01:00</t>
  </si>
  <si>
    <t>2024-11-04 14:17:00+01:00</t>
  </si>
  <si>
    <t>2024-11-04 14:45:00+01:00</t>
  </si>
  <si>
    <t>2024-11-04 15:15:00+01:00</t>
  </si>
  <si>
    <t>2024-11-04 15:55:00+01:00</t>
  </si>
  <si>
    <t>2024-11-04 16:00:00+01:00</t>
  </si>
  <si>
    <t>2024-11-04 16:30:00+01:00</t>
  </si>
  <si>
    <t>2024-11-04 16:35:00+01:00</t>
  </si>
  <si>
    <t>2024-11-04 17:09:00+01:00</t>
  </si>
  <si>
    <t>2024-11-05 13:35:00+01:00</t>
  </si>
  <si>
    <t>2024-11-05 14:23:00+01:00</t>
  </si>
  <si>
    <t>2024-11-05 14:28:00+01:00</t>
  </si>
  <si>
    <t>2024-11-05 15:08:00+01:00</t>
  </si>
  <si>
    <t>2024-11-05 15:20:00+01:00</t>
  </si>
  <si>
    <t>2024-11-05 15:53:00+01:00</t>
  </si>
  <si>
    <t>2024-11-06 07:45:00+01:00</t>
  </si>
  <si>
    <t>2024-11-06 08:30:00+01:00</t>
  </si>
  <si>
    <t>2024-11-06 08:35:00+01:00</t>
  </si>
  <si>
    <t>2024-11-06 09:15:00+01:00</t>
  </si>
  <si>
    <t>2024-11-06 09:20:00+01:00</t>
  </si>
  <si>
    <t>2024-11-06 10:00:00+01:00</t>
  </si>
  <si>
    <t>2024-11-06 10:35:00+01:00</t>
  </si>
  <si>
    <t>2024-11-06 11:15:00+01:00</t>
  </si>
  <si>
    <t>2024-11-06 11:20:00+01:00</t>
  </si>
  <si>
    <t>2024-11-06 12:00:00+01:00</t>
  </si>
  <si>
    <t>2024-11-06 12:05:00+01:00</t>
  </si>
  <si>
    <t>2024-11-06 12:45:00+01:00</t>
  </si>
  <si>
    <t>2024-11-07 10:10:00+01:00</t>
  </si>
  <si>
    <t>2024-11-07 10:25:00+01:00</t>
  </si>
  <si>
    <t>2024-11-07 10:30:00+01:00</t>
  </si>
  <si>
    <t>2024-11-07 11:10:00+01:00</t>
  </si>
  <si>
    <t>2024-11-07 11:15:00+01:00</t>
  </si>
  <si>
    <t>2024-11-07 11:55:00+01:00</t>
  </si>
  <si>
    <t>2024-11-07 13:00:00+01:00</t>
  </si>
  <si>
    <t>2024-11-07 13:45:00+01:00</t>
  </si>
  <si>
    <t>2024-11-07 13:50:00+01:00</t>
  </si>
  <si>
    <t>2024-11-07 14:30:00+01:00</t>
  </si>
  <si>
    <t>2024-11-07 14:40:00+01:00</t>
  </si>
  <si>
    <t>2024-11-07 15:10:00+01:00</t>
  </si>
  <si>
    <t>2024-11-07 15:40:00+01:00</t>
  </si>
  <si>
    <t>2024-11-07 16:05:00+01:00</t>
  </si>
  <si>
    <t>2024-11-07 16:15:00+01:00</t>
  </si>
  <si>
    <t>2024-11-07 16:50:00+01:00</t>
  </si>
  <si>
    <t>2024-11-07 16:55:00+01:00</t>
  </si>
  <si>
    <t>2024-11-07 17:30:00+01:00</t>
  </si>
  <si>
    <t>2024-11-11 12:50:00+01:00</t>
  </si>
  <si>
    <t>2024-11-11 13:25:00+01:00</t>
  </si>
  <si>
    <t>2024-11-11 13:35:00+01:00</t>
  </si>
  <si>
    <t>2024-11-11 14:10:00+01:00</t>
  </si>
  <si>
    <t>Maldives</t>
  </si>
  <si>
    <t>2024-11-11 14:15:00+01:00</t>
  </si>
  <si>
    <t>2024-11-11 14:55:00+01:00</t>
  </si>
  <si>
    <t>2024-11-21 09:20:00+01:00</t>
  </si>
  <si>
    <t>2024-11-21 10:00:00+01:00</t>
  </si>
  <si>
    <t>2024-11-21 10:05:00+01:00</t>
  </si>
  <si>
    <t>2024-11-21 10:28:00+01:00</t>
  </si>
  <si>
    <t>2024-11-21 10:35:00+01:00</t>
  </si>
  <si>
    <t>2024-11-21 11:00:00+01:00</t>
  </si>
  <si>
    <t>2024-11-21 12:42:00+01:00</t>
  </si>
  <si>
    <t>2024-11-21 13:16:00+01:00</t>
  </si>
  <si>
    <t>2024-11-21 13:21:00+01:00</t>
  </si>
  <si>
    <t>2024-11-21 13:56:00+01:00</t>
  </si>
  <si>
    <t>2024-11-21 14:01:00+01:00</t>
  </si>
  <si>
    <t>2024-11-21 14:36:00+01:00</t>
  </si>
  <si>
    <t>2024-11-21 15:19:00+01:00</t>
  </si>
  <si>
    <t>2024-11-21 15:55:00+01:00</t>
  </si>
  <si>
    <t>2024-11-21 16:00:00+01:00</t>
  </si>
  <si>
    <t>2024-11-21 16:30:00+01:00</t>
  </si>
  <si>
    <t>2024-11-21 16:35:00+01:00</t>
  </si>
  <si>
    <t>2024-11-21 17:05:00+01:00</t>
  </si>
  <si>
    <t>2024-11-22 09:30:00+01:00</t>
  </si>
  <si>
    <t>2024-11-22 10:00:00+01:00</t>
  </si>
  <si>
    <t>2024-11-22 10:05:00+01:00</t>
  </si>
  <si>
    <t>2024-11-22 10:35:00+01:00</t>
  </si>
  <si>
    <t>2024-11-22 10:40:00+01:00</t>
  </si>
  <si>
    <t>2024-11-22 11:15:00+01:00</t>
  </si>
  <si>
    <t>2024-11-22 12:45:00+01:00</t>
  </si>
  <si>
    <t>2024-11-22 13:20:00+01:00</t>
  </si>
  <si>
    <t>2024-11-22 13:25:00+01:00</t>
  </si>
  <si>
    <t>2024-11-22 13:40:00+01:00</t>
  </si>
  <si>
    <t>2024-11-22 14:25:00+01:00</t>
  </si>
  <si>
    <t>2024-11-22 14:40:00+01:00</t>
  </si>
  <si>
    <t>2024-11-25 09:26:00+01:00</t>
  </si>
  <si>
    <t>2024-11-25 09:50:00+01:00</t>
  </si>
  <si>
    <t>2024-11-25 09:55:00+01:00</t>
  </si>
  <si>
    <t>2024-11-25 10:25:00+01:00</t>
  </si>
  <si>
    <t>2024-11-25 10:30:00+01:00</t>
  </si>
  <si>
    <t>2024-11-25 11:00:00+01:00</t>
  </si>
  <si>
    <t>2024-11-25 11:25:00+01:00</t>
  </si>
  <si>
    <t>2024-11-25 12:00:00+01:00</t>
  </si>
  <si>
    <t>2024-11-25 12:05:00+01:00</t>
  </si>
  <si>
    <t>2024-11-25 12:35:00+01:00</t>
  </si>
  <si>
    <t>2024-11-25 12:40:00+01:00</t>
  </si>
  <si>
    <t>2024-11-25 13:14:00+01:00</t>
  </si>
  <si>
    <t>2024-11-25 14:00:00+01:00</t>
  </si>
  <si>
    <t>2024-11-25 14:30:00+01:00</t>
  </si>
  <si>
    <t>2024-11-25 14:35:00+01:00</t>
  </si>
  <si>
    <t>2024-11-25 15:10:00+01:00</t>
  </si>
  <si>
    <t>2024-11-25 15:15:00+01:00</t>
  </si>
  <si>
    <t>2024-11-25 15:50:00+01:00</t>
  </si>
  <si>
    <t>2024-11-26 09:30:00+01:00</t>
  </si>
  <si>
    <t>2024-11-26 10:00:00+01:00</t>
  </si>
  <si>
    <t>2024-11-26 10:05:00+01:00</t>
  </si>
  <si>
    <t>2024-11-26 10:40:00+01:00</t>
  </si>
  <si>
    <t>2024-11-26 10:45:00+01:00</t>
  </si>
  <si>
    <t>2024-11-26 11:20:00+01:00</t>
  </si>
  <si>
    <t>2024-11-26 11:45:00+01:00</t>
  </si>
  <si>
    <t>2024-11-26 12:20:00+01:00</t>
  </si>
  <si>
    <t>2024-11-26 12:25:00+01:00</t>
  </si>
  <si>
    <t>2024-11-26 13:00:00+01:00</t>
  </si>
  <si>
    <t>2024-11-26 13:05:00+01:00</t>
  </si>
  <si>
    <t>2024-11-26 13:40:00+01:00</t>
  </si>
  <si>
    <t>2024-11-26 14:30:00+01:00</t>
  </si>
  <si>
    <t>2024-11-26 15:00:00+01:00</t>
  </si>
  <si>
    <t>2024-11-26 15:20:00+01:00</t>
  </si>
  <si>
    <t>2024-11-26 15:40:00+01:00</t>
  </si>
  <si>
    <t>2024-11-26 15:45:00+01:00</t>
  </si>
  <si>
    <t>2024-11-26 16:20:00+01:00</t>
  </si>
  <si>
    <t>2024-11-27 08:35:00+01:00</t>
  </si>
  <si>
    <t>2024-11-27 09:15:00+01:00</t>
  </si>
  <si>
    <t>2024-11-27 09:20:00+01:00</t>
  </si>
  <si>
    <t>2024-11-27 09:55:00+01:00</t>
  </si>
  <si>
    <t>2024-11-27 10:00:00+01:00</t>
  </si>
  <si>
    <t>2024-11-27 10:35:00+01:00</t>
  </si>
  <si>
    <t>2024-11-27 11:15:00+01:00</t>
  </si>
  <si>
    <t>2024-11-27 11:50:00+01:00</t>
  </si>
  <si>
    <t>2024-11-27 11:55:00+01:00</t>
  </si>
  <si>
    <t>2024-11-27 12:30:00+01:00</t>
  </si>
  <si>
    <t>2024-11-27 12:35:00+01:00</t>
  </si>
  <si>
    <t>2024-11-27 13:10:00+01:00</t>
  </si>
  <si>
    <t>2024-11-27 13:40:00+01:00</t>
  </si>
  <si>
    <t>2024-11-27 14:10:00+01:00</t>
  </si>
  <si>
    <t>2024-11-27 14:15:00+01:00</t>
  </si>
  <si>
    <t>2024-11-27 14:50:00+01:00</t>
  </si>
  <si>
    <t>2024-11-27 14:55:00+01:00</t>
  </si>
  <si>
    <t>2024-11-27 15:30:00+01:00</t>
  </si>
  <si>
    <t>2024-12-09 10:47:00+01:00</t>
  </si>
  <si>
    <t>2024-12-09 11:05:00+01:00</t>
  </si>
  <si>
    <t>2024-12-09 11:20:00+01:00</t>
  </si>
  <si>
    <t>2024-12-09 11:48:00+01:00</t>
  </si>
  <si>
    <t>2024-12-09 12:10:00+01:00</t>
  </si>
  <si>
    <t>2024-12-09 12:24:00+01:00</t>
  </si>
  <si>
    <t>2024-12-10 14:50:00+01:00</t>
  </si>
  <si>
    <t>2024-12-10 15:00:00+01:00</t>
  </si>
  <si>
    <t>2024-12-11 11:05:00+01:00</t>
  </si>
  <si>
    <t>2024-12-11 11:30:00+01:00</t>
  </si>
  <si>
    <t>2024-12-16 14:37:00+01:00</t>
  </si>
  <si>
    <t>2024-12-16 15:07:00+01:00</t>
  </si>
  <si>
    <t>2024-12-17 11:25:00+01:00</t>
  </si>
  <si>
    <t>2024-12-17 11:43:00+01:00</t>
  </si>
  <si>
    <t>2024-12-17 12:15:00+01:00</t>
  </si>
  <si>
    <t>2024-12-17 12:30:00+01:00</t>
  </si>
  <si>
    <t>2024-12-17 13:04:00+01:00</t>
  </si>
  <si>
    <t>2024-12-17 13:19:00+01:00</t>
  </si>
  <si>
    <t>2024-12-17 13:43:00+01:00</t>
  </si>
  <si>
    <t>2024-12-17 13:53:00+01:00</t>
  </si>
  <si>
    <t>2024-12-17 14:25:00+01:00</t>
  </si>
  <si>
    <t>2024-12-17 14:40:00+01:00</t>
  </si>
  <si>
    <t>2025-01-03 14:25:00+01:00</t>
  </si>
  <si>
    <t>2025-01-03 14:53:00+01:00</t>
  </si>
  <si>
    <t>2025-01-06 13:29:00+01:00</t>
  </si>
  <si>
    <t>2025-01-06 13:58:00+01:00</t>
  </si>
  <si>
    <t>2025-01-06 14:30:00+01:00</t>
  </si>
  <si>
    <t>2025-01-06 14:39:00+01:00</t>
  </si>
  <si>
    <t>2025-01-08 12:35:00+01:00</t>
  </si>
  <si>
    <t>2025-01-08 12:45:00+01:00</t>
  </si>
  <si>
    <t>2025-01-08 12:50:00+01:00</t>
  </si>
  <si>
    <t>2025-01-08 13:00:00+01:00</t>
  </si>
  <si>
    <t>2025-01-08 13:50:00+01:00</t>
  </si>
  <si>
    <t>2025-01-08 13:59:00+01:00</t>
  </si>
  <si>
    <t>2025-01-08 14:49:00+01:00</t>
  </si>
  <si>
    <t>2025-01-08 15:19:00+01:00</t>
  </si>
  <si>
    <t>2025-01-09 10:50:00+01:00</t>
  </si>
  <si>
    <t>2025-01-09 11:20:00+01:00</t>
  </si>
  <si>
    <t>2025-01-09 11:57:00+01:00</t>
  </si>
  <si>
    <t>2025-01-09 12:26:00+01:00</t>
  </si>
  <si>
    <t xml:space="preserve">Voltage range[V]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</si>
</sst>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6" formatCode="0.000"/>
    <numFmt numFmtId="169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/>
      <bottom style="double">
        <color indexed="64"/>
      </bottom>
      <diagonal/>
    </border>
    <border>
      <left/>
      <right style="thin">
        <color rgb="FF7F7F7F"/>
      </right>
      <top style="thin">
        <color rgb="FF7F7F7F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double">
        <color indexed="64"/>
      </bottom>
      <diagonal/>
    </border>
    <border>
      <left/>
      <right style="thin">
        <color rgb="FF7F7F7F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4" applyNumberFormat="0" applyAlignment="0" applyProtection="0"/>
    <xf numFmtId="0" fontId="6" fillId="6" borderId="4" applyNumberForma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18" applyNumberFormat="0" applyFont="0" applyAlignment="0" applyProtection="0"/>
    <xf numFmtId="0" fontId="10" fillId="0" borderId="0"/>
  </cellStyleXfs>
  <cellXfs count="318">
    <xf numFmtId="0" fontId="0" fillId="0" borderId="0" xfId="0"/>
    <xf numFmtId="0" fontId="0" fillId="0" borderId="0" xfId="0" applyAlignment="1">
      <alignment horizontal="center"/>
    </xf>
    <xf numFmtId="0" fontId="0" fillId="3" borderId="0" xfId="2" applyFont="1" applyAlignment="1">
      <alignment horizontal="center"/>
    </xf>
    <xf numFmtId="0" fontId="3" fillId="3" borderId="0" xfId="2" applyFont="1" applyAlignment="1">
      <alignment horizontal="center"/>
    </xf>
    <xf numFmtId="0" fontId="0" fillId="3" borderId="0" xfId="2" applyFont="1" applyAlignment="1">
      <alignment horizontal="center" wrapText="1"/>
    </xf>
    <xf numFmtId="0" fontId="0" fillId="3" borderId="1" xfId="2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1" applyFont="1" applyFill="1" applyAlignment="1">
      <alignment horizontal="center" wrapText="1"/>
    </xf>
    <xf numFmtId="0" fontId="0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0" fillId="2" borderId="3" xfId="1" applyFont="1" applyBorder="1" applyAlignment="1">
      <alignment horizontal="center" vertical="center" wrapText="1"/>
    </xf>
    <xf numFmtId="0" fontId="0" fillId="2" borderId="0" xfId="1" applyFont="1" applyAlignment="1">
      <alignment horizontal="center" vertical="center" wrapText="1"/>
    </xf>
    <xf numFmtId="0" fontId="3" fillId="2" borderId="0" xfId="1" applyFont="1" applyAlignment="1">
      <alignment horizontal="center" vertical="center" wrapText="1"/>
    </xf>
    <xf numFmtId="0" fontId="3" fillId="2" borderId="3" xfId="1" applyFont="1" applyBorder="1" applyAlignment="1">
      <alignment horizontal="center" vertical="center" wrapText="1"/>
    </xf>
    <xf numFmtId="0" fontId="0" fillId="2" borderId="0" xfId="1" applyFont="1" applyBorder="1" applyAlignment="1">
      <alignment horizontal="center" vertical="center" wrapText="1"/>
    </xf>
    <xf numFmtId="164" fontId="0" fillId="3" borderId="0" xfId="2" applyNumberFormat="1" applyFont="1" applyAlignment="1">
      <alignment horizontal="center"/>
    </xf>
    <xf numFmtId="0" fontId="3" fillId="3" borderId="1" xfId="2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3" borderId="0" xfId="2" applyNumberFormat="1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2" borderId="0" xfId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right" vertical="center" wrapText="1"/>
    </xf>
    <xf numFmtId="0" fontId="0" fillId="0" borderId="3" xfId="0" applyBorder="1"/>
    <xf numFmtId="0" fontId="5" fillId="5" borderId="4" xfId="4"/>
    <xf numFmtId="164" fontId="5" fillId="5" borderId="4" xfId="4" applyNumberFormat="1"/>
    <xf numFmtId="164" fontId="1" fillId="7" borderId="0" xfId="6" applyNumberFormat="1"/>
    <xf numFmtId="0" fontId="1" fillId="8" borderId="0" xfId="7"/>
    <xf numFmtId="0" fontId="6" fillId="6" borderId="4" xfId="5"/>
    <xf numFmtId="14" fontId="5" fillId="5" borderId="4" xfId="4" applyNumberFormat="1"/>
    <xf numFmtId="20" fontId="5" fillId="5" borderId="4" xfId="4" applyNumberFormat="1"/>
    <xf numFmtId="164" fontId="5" fillId="5" borderId="4" xfId="4" applyNumberFormat="1" applyAlignment="1">
      <alignment horizontal="right" vertical="center" wrapText="1"/>
    </xf>
    <xf numFmtId="0" fontId="5" fillId="5" borderId="4" xfId="4" applyAlignment="1">
      <alignment horizontal="right" vertical="center" wrapText="1"/>
    </xf>
    <xf numFmtId="0" fontId="1" fillId="2" borderId="3" xfId="1" applyBorder="1" applyAlignment="1">
      <alignment horizontal="center" vertical="center" wrapText="1"/>
    </xf>
    <xf numFmtId="2" fontId="5" fillId="5" borderId="4" xfId="4" applyNumberFormat="1"/>
    <xf numFmtId="14" fontId="5" fillId="5" borderId="5" xfId="4" applyNumberFormat="1" applyBorder="1"/>
    <xf numFmtId="20" fontId="5" fillId="5" borderId="5" xfId="4" applyNumberFormat="1" applyBorder="1"/>
    <xf numFmtId="164" fontId="5" fillId="5" borderId="5" xfId="4" applyNumberFormat="1" applyBorder="1" applyAlignment="1">
      <alignment horizontal="right" vertical="center" wrapText="1"/>
    </xf>
    <xf numFmtId="0" fontId="5" fillId="5" borderId="5" xfId="4" applyBorder="1" applyAlignment="1">
      <alignment horizontal="right" vertical="center" wrapText="1"/>
    </xf>
    <xf numFmtId="0" fontId="5" fillId="5" borderId="5" xfId="4" applyBorder="1"/>
    <xf numFmtId="2" fontId="5" fillId="5" borderId="5" xfId="4" applyNumberFormat="1" applyBorder="1"/>
    <xf numFmtId="164" fontId="5" fillId="5" borderId="5" xfId="4" applyNumberFormat="1" applyBorder="1"/>
    <xf numFmtId="0" fontId="6" fillId="6" borderId="5" xfId="5" applyBorder="1"/>
    <xf numFmtId="14" fontId="5" fillId="5" borderId="6" xfId="4" applyNumberFormat="1" applyBorder="1"/>
    <xf numFmtId="20" fontId="5" fillId="5" borderId="6" xfId="4" applyNumberFormat="1" applyBorder="1"/>
    <xf numFmtId="164" fontId="5" fillId="5" borderId="6" xfId="4" applyNumberFormat="1" applyBorder="1" applyAlignment="1">
      <alignment horizontal="right" vertical="center" wrapText="1"/>
    </xf>
    <xf numFmtId="0" fontId="5" fillId="5" borderId="6" xfId="4" applyBorder="1" applyAlignment="1">
      <alignment horizontal="right" vertical="center" wrapText="1"/>
    </xf>
    <xf numFmtId="0" fontId="5" fillId="5" borderId="6" xfId="4" applyBorder="1"/>
    <xf numFmtId="2" fontId="5" fillId="5" borderId="6" xfId="4" applyNumberFormat="1" applyBorder="1"/>
    <xf numFmtId="164" fontId="1" fillId="7" borderId="3" xfId="6" applyNumberFormat="1" applyBorder="1"/>
    <xf numFmtId="164" fontId="5" fillId="5" borderId="6" xfId="4" applyNumberFormat="1" applyBorder="1"/>
    <xf numFmtId="0" fontId="6" fillId="6" borderId="6" xfId="5" applyBorder="1"/>
    <xf numFmtId="0" fontId="1" fillId="8" borderId="3" xfId="7" applyBorder="1"/>
    <xf numFmtId="2" fontId="1" fillId="8" borderId="3" xfId="7" applyNumberFormat="1" applyBorder="1"/>
    <xf numFmtId="164" fontId="5" fillId="5" borderId="7" xfId="4" applyNumberFormat="1" applyBorder="1" applyAlignment="1">
      <alignment horizontal="right" vertical="center" wrapText="1"/>
    </xf>
    <xf numFmtId="0" fontId="5" fillId="5" borderId="7" xfId="4" applyBorder="1" applyAlignment="1">
      <alignment horizontal="right" vertical="center" wrapText="1"/>
    </xf>
    <xf numFmtId="14" fontId="5" fillId="5" borderId="7" xfId="4" applyNumberForma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14" fontId="5" fillId="5" borderId="8" xfId="4" applyNumberFormat="1" applyBorder="1"/>
    <xf numFmtId="20" fontId="5" fillId="5" borderId="8" xfId="4" applyNumberFormat="1" applyBorder="1"/>
    <xf numFmtId="0" fontId="5" fillId="5" borderId="8" xfId="4" applyBorder="1"/>
    <xf numFmtId="164" fontId="5" fillId="5" borderId="8" xfId="4" applyNumberFormat="1" applyBorder="1" applyAlignment="1">
      <alignment horizontal="right" vertical="center" wrapText="1"/>
    </xf>
    <xf numFmtId="0" fontId="5" fillId="5" borderId="8" xfId="4" applyBorder="1" applyAlignment="1">
      <alignment horizontal="right" vertical="center" wrapText="1"/>
    </xf>
    <xf numFmtId="2" fontId="5" fillId="5" borderId="8" xfId="4" applyNumberFormat="1" applyBorder="1"/>
    <xf numFmtId="164" fontId="1" fillId="7" borderId="1" xfId="6" applyNumberFormat="1" applyBorder="1"/>
    <xf numFmtId="164" fontId="5" fillId="5" borderId="8" xfId="4" applyNumberFormat="1" applyBorder="1"/>
    <xf numFmtId="0" fontId="6" fillId="6" borderId="8" xfId="5" applyBorder="1"/>
    <xf numFmtId="0" fontId="1" fillId="8" borderId="1" xfId="7" applyBorder="1"/>
    <xf numFmtId="2" fontId="1" fillId="8" borderId="1" xfId="7" applyNumberFormat="1" applyBorder="1"/>
    <xf numFmtId="0" fontId="0" fillId="0" borderId="1" xfId="0" applyBorder="1"/>
    <xf numFmtId="14" fontId="5" fillId="5" borderId="9" xfId="4" applyNumberFormat="1" applyBorder="1"/>
    <xf numFmtId="164" fontId="5" fillId="5" borderId="9" xfId="4" applyNumberFormat="1" applyBorder="1" applyAlignment="1">
      <alignment horizontal="right" vertical="center" wrapText="1"/>
    </xf>
    <xf numFmtId="0" fontId="5" fillId="5" borderId="9" xfId="4" applyBorder="1" applyAlignment="1">
      <alignment horizontal="right" vertical="center" wrapText="1"/>
    </xf>
    <xf numFmtId="20" fontId="0" fillId="0" borderId="0" xfId="0" applyNumberFormat="1"/>
    <xf numFmtId="0" fontId="1" fillId="8" borderId="4" xfId="7" applyBorder="1"/>
    <xf numFmtId="0" fontId="1" fillId="8" borderId="6" xfId="7" applyBorder="1"/>
    <xf numFmtId="0" fontId="1" fillId="8" borderId="5" xfId="7" applyBorder="1"/>
    <xf numFmtId="0" fontId="1" fillId="8" borderId="8" xfId="7" applyBorder="1"/>
    <xf numFmtId="20" fontId="5" fillId="5" borderId="10" xfId="4" applyNumberFormat="1" applyBorder="1"/>
    <xf numFmtId="0" fontId="3" fillId="3" borderId="1" xfId="2" applyFont="1" applyBorder="1"/>
    <xf numFmtId="0" fontId="0" fillId="3" borderId="0" xfId="2" applyFont="1"/>
    <xf numFmtId="0" fontId="3" fillId="3" borderId="0" xfId="2" applyFont="1"/>
    <xf numFmtId="0" fontId="0" fillId="3" borderId="0" xfId="2" quotePrefix="1" applyFont="1"/>
    <xf numFmtId="164" fontId="6" fillId="6" borderId="4" xfId="5" applyNumberFormat="1"/>
    <xf numFmtId="164" fontId="6" fillId="6" borderId="6" xfId="5" applyNumberFormat="1" applyBorder="1"/>
    <xf numFmtId="164" fontId="6" fillId="6" borderId="5" xfId="5" applyNumberFormat="1" applyBorder="1"/>
    <xf numFmtId="164" fontId="6" fillId="6" borderId="8" xfId="5" applyNumberFormat="1" applyBorder="1"/>
    <xf numFmtId="0" fontId="1" fillId="9" borderId="3" xfId="8" applyBorder="1" applyAlignment="1">
      <alignment horizontal="center" vertical="center" wrapText="1"/>
    </xf>
    <xf numFmtId="0" fontId="1" fillId="9" borderId="0" xfId="8"/>
    <xf numFmtId="0" fontId="1" fillId="9" borderId="0" xfId="8" applyBorder="1" applyAlignment="1">
      <alignment horizontal="center" vertical="center" wrapText="1"/>
    </xf>
    <xf numFmtId="164" fontId="6" fillId="6" borderId="3" xfId="5" applyNumberFormat="1" applyBorder="1"/>
    <xf numFmtId="164" fontId="6" fillId="6" borderId="0" xfId="5" applyNumberFormat="1" applyBorder="1"/>
    <xf numFmtId="164" fontId="6" fillId="6" borderId="1" xfId="5" applyNumberFormat="1" applyBorder="1"/>
    <xf numFmtId="164" fontId="1" fillId="9" borderId="4" xfId="8" applyNumberFormat="1" applyBorder="1"/>
    <xf numFmtId="164" fontId="1" fillId="9" borderId="3" xfId="8" applyNumberFormat="1" applyBorder="1"/>
    <xf numFmtId="164" fontId="1" fillId="9" borderId="0" xfId="8" applyNumberFormat="1" applyBorder="1"/>
    <xf numFmtId="164" fontId="1" fillId="9" borderId="1" xfId="8" applyNumberFormat="1" applyBorder="1"/>
    <xf numFmtId="0" fontId="3" fillId="3" borderId="0" xfId="2" applyFont="1" applyBorder="1" applyAlignment="1">
      <alignment horizontal="center"/>
    </xf>
    <xf numFmtId="164" fontId="1" fillId="9" borderId="0" xfId="8" applyNumberFormat="1"/>
    <xf numFmtId="20" fontId="5" fillId="5" borderId="11" xfId="4" applyNumberFormat="1" applyBorder="1"/>
    <xf numFmtId="14" fontId="5" fillId="5" borderId="12" xfId="4" applyNumberFormat="1" applyBorder="1"/>
    <xf numFmtId="0" fontId="0" fillId="0" borderId="13" xfId="0" applyBorder="1"/>
    <xf numFmtId="20" fontId="0" fillId="0" borderId="1" xfId="0" applyNumberFormat="1" applyBorder="1"/>
    <xf numFmtId="0" fontId="6" fillId="6" borderId="7" xfId="5" applyBorder="1"/>
    <xf numFmtId="164" fontId="6" fillId="6" borderId="7" xfId="5" applyNumberFormat="1" applyBorder="1"/>
    <xf numFmtId="20" fontId="0" fillId="0" borderId="3" xfId="0" applyNumberFormat="1" applyBorder="1"/>
    <xf numFmtId="2" fontId="6" fillId="6" borderId="4" xfId="5" applyNumberFormat="1" applyAlignment="1">
      <alignment horizontal="right" vertical="center" wrapText="1"/>
    </xf>
    <xf numFmtId="2" fontId="6" fillId="6" borderId="8" xfId="5" applyNumberFormat="1" applyBorder="1" applyAlignment="1">
      <alignment horizontal="right" vertical="center" wrapText="1"/>
    </xf>
    <xf numFmtId="2" fontId="6" fillId="6" borderId="5" xfId="5" applyNumberFormat="1" applyBorder="1" applyAlignment="1">
      <alignment horizontal="right" vertical="center" wrapText="1"/>
    </xf>
    <xf numFmtId="2" fontId="6" fillId="6" borderId="6" xfId="5" applyNumberFormat="1" applyBorder="1" applyAlignment="1">
      <alignment horizontal="right" vertical="center" wrapText="1"/>
    </xf>
    <xf numFmtId="0" fontId="0" fillId="0" borderId="17" xfId="0" applyBorder="1" applyAlignment="1">
      <alignment horizontal="right" vertical="center" wrapText="1"/>
    </xf>
    <xf numFmtId="164" fontId="1" fillId="7" borderId="0" xfId="6" applyNumberFormat="1" applyBorder="1"/>
    <xf numFmtId="0" fontId="1" fillId="8" borderId="0" xfId="7" applyBorder="1"/>
    <xf numFmtId="166" fontId="1" fillId="8" borderId="3" xfId="7" applyNumberFormat="1" applyBorder="1"/>
    <xf numFmtId="164" fontId="1" fillId="8" borderId="0" xfId="7" applyNumberFormat="1"/>
    <xf numFmtId="164" fontId="1" fillId="8" borderId="3" xfId="7" applyNumberFormat="1" applyBorder="1"/>
    <xf numFmtId="164" fontId="1" fillId="8" borderId="0" xfId="7" applyNumberFormat="1" applyBorder="1"/>
    <xf numFmtId="0" fontId="1" fillId="10" borderId="0" xfId="9" applyAlignment="1">
      <alignment horizontal="center" vertical="center" wrapText="1"/>
    </xf>
    <xf numFmtId="164" fontId="0" fillId="8" borderId="0" xfId="7" applyNumberFormat="1" applyFont="1"/>
    <xf numFmtId="0" fontId="0" fillId="8" borderId="0" xfId="7" applyFont="1"/>
    <xf numFmtId="0" fontId="0" fillId="8" borderId="5" xfId="7" applyFont="1" applyBorder="1"/>
    <xf numFmtId="164" fontId="0" fillId="7" borderId="0" xfId="6" applyNumberFormat="1" applyFont="1"/>
    <xf numFmtId="0" fontId="7" fillId="12" borderId="5" xfId="4" applyFont="1" applyFill="1" applyBorder="1"/>
    <xf numFmtId="20" fontId="1" fillId="11" borderId="6" xfId="10" applyNumberFormat="1" applyBorder="1"/>
    <xf numFmtId="0" fontId="1" fillId="9" borderId="0" xfId="8" applyAlignment="1">
      <alignment wrapText="1"/>
    </xf>
    <xf numFmtId="0" fontId="0" fillId="13" borderId="18" xfId="11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2" fontId="9" fillId="6" borderId="4" xfId="5" applyNumberFormat="1" applyFont="1" applyAlignment="1">
      <alignment horizontal="right" vertical="center" wrapText="1"/>
    </xf>
    <xf numFmtId="164" fontId="8" fillId="7" borderId="0" xfId="6" applyNumberFormat="1" applyFont="1" applyBorder="1"/>
    <xf numFmtId="164" fontId="8" fillId="9" borderId="0" xfId="8" applyNumberFormat="1" applyFont="1"/>
    <xf numFmtId="0" fontId="8" fillId="8" borderId="0" xfId="7" applyFont="1" applyBorder="1"/>
    <xf numFmtId="0" fontId="8" fillId="9" borderId="0" xfId="8" applyFont="1"/>
    <xf numFmtId="0" fontId="8" fillId="10" borderId="0" xfId="9" applyFont="1" applyAlignment="1">
      <alignment horizontal="center" vertical="center" wrapText="1"/>
    </xf>
    <xf numFmtId="0" fontId="9" fillId="6" borderId="4" xfId="5" applyFont="1"/>
    <xf numFmtId="164" fontId="8" fillId="8" borderId="0" xfId="7" applyNumberFormat="1" applyFont="1" applyBorder="1"/>
    <xf numFmtId="0" fontId="8" fillId="13" borderId="18" xfId="11" applyFont="1" applyAlignment="1">
      <alignment horizontal="center" vertical="center" wrapText="1"/>
    </xf>
    <xf numFmtId="0" fontId="8" fillId="9" borderId="0" xfId="8" applyFont="1" applyBorder="1" applyAlignment="1">
      <alignment horizontal="center" vertical="center" wrapText="1"/>
    </xf>
    <xf numFmtId="0" fontId="8" fillId="0" borderId="0" xfId="0" applyFont="1"/>
    <xf numFmtId="20" fontId="8" fillId="0" borderId="0" xfId="0" applyNumberFormat="1" applyFont="1"/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14" fontId="8" fillId="5" borderId="6" xfId="4" applyNumberFormat="1" applyFont="1" applyBorder="1"/>
    <xf numFmtId="20" fontId="8" fillId="5" borderId="6" xfId="4" applyNumberFormat="1" applyFont="1" applyBorder="1"/>
    <xf numFmtId="20" fontId="8" fillId="11" borderId="6" xfId="10" applyNumberFormat="1" applyFont="1" applyBorder="1"/>
    <xf numFmtId="0" fontId="8" fillId="5" borderId="6" xfId="4" applyFont="1" applyBorder="1"/>
    <xf numFmtId="0" fontId="8" fillId="5" borderId="6" xfId="4" applyFont="1" applyBorder="1" applyAlignment="1">
      <alignment horizontal="right" vertical="center" wrapText="1"/>
    </xf>
    <xf numFmtId="2" fontId="8" fillId="5" borderId="6" xfId="4" applyNumberFormat="1" applyFont="1" applyBorder="1"/>
    <xf numFmtId="164" fontId="8" fillId="7" borderId="3" xfId="6" applyNumberFormat="1" applyFont="1" applyBorder="1"/>
    <xf numFmtId="164" fontId="8" fillId="5" borderId="6" xfId="4" applyNumberFormat="1" applyFont="1" applyBorder="1"/>
    <xf numFmtId="0" fontId="8" fillId="8" borderId="6" xfId="7" applyFont="1" applyBorder="1"/>
    <xf numFmtId="0" fontId="9" fillId="6" borderId="6" xfId="5" applyFont="1" applyBorder="1"/>
    <xf numFmtId="0" fontId="8" fillId="8" borderId="3" xfId="7" applyFont="1" applyBorder="1"/>
    <xf numFmtId="164" fontId="8" fillId="8" borderId="3" xfId="7" applyNumberFormat="1" applyFont="1" applyBorder="1"/>
    <xf numFmtId="164" fontId="9" fillId="6" borderId="6" xfId="5" applyNumberFormat="1" applyFont="1" applyBorder="1"/>
    <xf numFmtId="0" fontId="8" fillId="0" borderId="3" xfId="0" applyFont="1" applyBorder="1"/>
    <xf numFmtId="14" fontId="8" fillId="5" borderId="5" xfId="4" applyNumberFormat="1" applyFont="1" applyBorder="1"/>
    <xf numFmtId="20" fontId="8" fillId="5" borderId="5" xfId="4" applyNumberFormat="1" applyFont="1" applyBorder="1"/>
    <xf numFmtId="0" fontId="8" fillId="5" borderId="5" xfId="4" applyFont="1" applyBorder="1"/>
    <xf numFmtId="164" fontId="8" fillId="5" borderId="5" xfId="4" applyNumberFormat="1" applyFont="1" applyBorder="1" applyAlignment="1">
      <alignment horizontal="right" vertical="center" wrapText="1"/>
    </xf>
    <xf numFmtId="0" fontId="8" fillId="5" borderId="5" xfId="4" applyFont="1" applyBorder="1" applyAlignment="1">
      <alignment horizontal="right" vertical="center" wrapText="1"/>
    </xf>
    <xf numFmtId="2" fontId="8" fillId="5" borderId="5" xfId="4" applyNumberFormat="1" applyFont="1" applyBorder="1"/>
    <xf numFmtId="164" fontId="8" fillId="7" borderId="0" xfId="6" applyNumberFormat="1" applyFont="1"/>
    <xf numFmtId="164" fontId="8" fillId="5" borderId="5" xfId="4" applyNumberFormat="1" applyFont="1" applyBorder="1"/>
    <xf numFmtId="0" fontId="8" fillId="8" borderId="5" xfId="7" applyFont="1" applyBorder="1"/>
    <xf numFmtId="0" fontId="9" fillId="6" borderId="5" xfId="5" applyFont="1" applyBorder="1"/>
    <xf numFmtId="0" fontId="8" fillId="8" borderId="0" xfId="7" applyFont="1"/>
    <xf numFmtId="164" fontId="8" fillId="8" borderId="0" xfId="7" applyNumberFormat="1" applyFont="1"/>
    <xf numFmtId="164" fontId="9" fillId="6" borderId="5" xfId="5" applyNumberFormat="1" applyFont="1" applyBorder="1"/>
    <xf numFmtId="164" fontId="9" fillId="6" borderId="0" xfId="5" applyNumberFormat="1" applyFont="1" applyBorder="1"/>
    <xf numFmtId="0" fontId="10" fillId="0" borderId="0" xfId="12"/>
    <xf numFmtId="164" fontId="10" fillId="0" borderId="0" xfId="12" applyNumberFormat="1"/>
    <xf numFmtId="0" fontId="11" fillId="0" borderId="0" xfId="12" applyFont="1"/>
    <xf numFmtId="0" fontId="8" fillId="0" borderId="1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1" xfId="0" applyFont="1" applyBorder="1" applyAlignment="1">
      <alignment horizontal="right" vertical="center" wrapText="1"/>
    </xf>
    <xf numFmtId="0" fontId="8" fillId="0" borderId="13" xfId="0" applyFont="1" applyBorder="1" applyAlignment="1">
      <alignment horizontal="right" vertical="center" wrapText="1"/>
    </xf>
    <xf numFmtId="14" fontId="8" fillId="5" borderId="8" xfId="4" applyNumberFormat="1" applyFont="1" applyBorder="1"/>
    <xf numFmtId="14" fontId="8" fillId="5" borderId="14" xfId="4" applyNumberFormat="1" applyFont="1" applyBorder="1"/>
    <xf numFmtId="20" fontId="8" fillId="5" borderId="8" xfId="4" applyNumberFormat="1" applyFont="1" applyBorder="1"/>
    <xf numFmtId="20" fontId="8" fillId="5" borderId="15" xfId="4" applyNumberFormat="1" applyFont="1" applyBorder="1"/>
    <xf numFmtId="20" fontId="8" fillId="5" borderId="16" xfId="4" applyNumberFormat="1" applyFont="1" applyBorder="1"/>
    <xf numFmtId="0" fontId="8" fillId="5" borderId="8" xfId="4" applyFont="1" applyBorder="1"/>
    <xf numFmtId="0" fontId="8" fillId="5" borderId="16" xfId="4" applyFont="1" applyBorder="1"/>
    <xf numFmtId="164" fontId="8" fillId="5" borderId="9" xfId="4" applyNumberFormat="1" applyFont="1" applyBorder="1" applyAlignment="1">
      <alignment horizontal="right" vertical="center" wrapText="1"/>
    </xf>
    <xf numFmtId="164" fontId="8" fillId="5" borderId="7" xfId="4" applyNumberFormat="1" applyFont="1" applyBorder="1" applyAlignment="1">
      <alignment horizontal="right" vertical="center" wrapText="1"/>
    </xf>
    <xf numFmtId="164" fontId="8" fillId="5" borderId="16" xfId="4" applyNumberFormat="1" applyFont="1" applyBorder="1" applyAlignment="1">
      <alignment horizontal="right" vertical="center" wrapText="1"/>
    </xf>
    <xf numFmtId="0" fontId="8" fillId="5" borderId="9" xfId="4" applyFont="1" applyBorder="1" applyAlignment="1">
      <alignment horizontal="right" vertical="center" wrapText="1"/>
    </xf>
    <xf numFmtId="0" fontId="8" fillId="5" borderId="7" xfId="4" applyFont="1" applyBorder="1" applyAlignment="1">
      <alignment horizontal="right" vertical="center" wrapText="1"/>
    </xf>
    <xf numFmtId="0" fontId="8" fillId="5" borderId="14" xfId="4" applyFont="1" applyBorder="1" applyAlignment="1">
      <alignment horizontal="right" vertical="center" wrapText="1"/>
    </xf>
    <xf numFmtId="2" fontId="8" fillId="5" borderId="8" xfId="4" applyNumberFormat="1" applyFont="1" applyBorder="1"/>
    <xf numFmtId="2" fontId="8" fillId="5" borderId="16" xfId="4" applyNumberFormat="1" applyFont="1" applyBorder="1"/>
    <xf numFmtId="0" fontId="8" fillId="5" borderId="8" xfId="4" applyFont="1" applyBorder="1" applyAlignment="1">
      <alignment horizontal="right" vertical="center" wrapText="1"/>
    </xf>
    <xf numFmtId="0" fontId="8" fillId="5" borderId="16" xfId="4" applyFont="1" applyBorder="1" applyAlignment="1">
      <alignment horizontal="right" vertical="center" wrapText="1"/>
    </xf>
    <xf numFmtId="2" fontId="9" fillId="6" borderId="16" xfId="5" applyNumberFormat="1" applyFont="1" applyBorder="1" applyAlignment="1">
      <alignment horizontal="right" vertical="center" wrapText="1"/>
    </xf>
    <xf numFmtId="164" fontId="8" fillId="7" borderId="1" xfId="6" applyNumberFormat="1" applyFont="1" applyBorder="1"/>
    <xf numFmtId="164" fontId="8" fillId="7" borderId="13" xfId="6" applyNumberFormat="1" applyFont="1" applyBorder="1"/>
    <xf numFmtId="164" fontId="8" fillId="5" borderId="8" xfId="4" applyNumberFormat="1" applyFont="1" applyBorder="1"/>
    <xf numFmtId="164" fontId="8" fillId="5" borderId="16" xfId="4" applyNumberFormat="1" applyFont="1" applyBorder="1"/>
    <xf numFmtId="0" fontId="8" fillId="8" borderId="8" xfId="7" applyFont="1" applyBorder="1"/>
    <xf numFmtId="0" fontId="8" fillId="8" borderId="16" xfId="7" applyFont="1" applyBorder="1"/>
    <xf numFmtId="0" fontId="9" fillId="6" borderId="8" xfId="5" applyFont="1" applyBorder="1"/>
    <xf numFmtId="0" fontId="9" fillId="6" borderId="16" xfId="5" applyFont="1" applyBorder="1"/>
    <xf numFmtId="0" fontId="8" fillId="8" borderId="1" xfId="7" applyFont="1" applyBorder="1"/>
    <xf numFmtId="0" fontId="8" fillId="8" borderId="13" xfId="7" applyFont="1" applyBorder="1"/>
    <xf numFmtId="166" fontId="8" fillId="8" borderId="3" xfId="7" applyNumberFormat="1" applyFont="1" applyBorder="1"/>
    <xf numFmtId="2" fontId="8" fillId="8" borderId="3" xfId="7" applyNumberFormat="1" applyFont="1" applyBorder="1"/>
    <xf numFmtId="2" fontId="8" fillId="8" borderId="13" xfId="7" applyNumberFormat="1" applyFont="1" applyBorder="1"/>
    <xf numFmtId="164" fontId="9" fillId="6" borderId="8" xfId="5" applyNumberFormat="1" applyFont="1" applyBorder="1"/>
    <xf numFmtId="164" fontId="9" fillId="6" borderId="16" xfId="5" applyNumberFormat="1" applyFont="1" applyBorder="1"/>
    <xf numFmtId="0" fontId="9" fillId="6" borderId="9" xfId="5" applyFont="1" applyBorder="1"/>
    <xf numFmtId="164" fontId="8" fillId="9" borderId="1" xfId="8" applyNumberFormat="1" applyFont="1" applyBorder="1"/>
    <xf numFmtId="164" fontId="8" fillId="9" borderId="3" xfId="8" applyNumberFormat="1" applyFont="1" applyBorder="1"/>
    <xf numFmtId="164" fontId="9" fillId="6" borderId="13" xfId="5" applyNumberFormat="1" applyFont="1" applyBorder="1"/>
    <xf numFmtId="0" fontId="8" fillId="0" borderId="1" xfId="0" applyFont="1" applyBorder="1"/>
    <xf numFmtId="0" fontId="8" fillId="0" borderId="13" xfId="0" applyFont="1" applyBorder="1"/>
    <xf numFmtId="2" fontId="10" fillId="0" borderId="0" xfId="12" applyNumberFormat="1"/>
    <xf numFmtId="20" fontId="5" fillId="5" borderId="19" xfId="4" applyNumberFormat="1" applyBorder="1"/>
    <xf numFmtId="0" fontId="0" fillId="13" borderId="20" xfId="11" applyFont="1" applyBorder="1" applyAlignment="1">
      <alignment horizontal="center" vertical="center" wrapText="1"/>
    </xf>
    <xf numFmtId="164" fontId="1" fillId="9" borderId="5" xfId="8" applyNumberFormat="1" applyBorder="1"/>
    <xf numFmtId="0" fontId="1" fillId="9" borderId="3" xfId="8" applyBorder="1"/>
    <xf numFmtId="0" fontId="1" fillId="10" borderId="3" xfId="9" applyBorder="1" applyAlignment="1">
      <alignment horizontal="center" vertical="center" wrapText="1"/>
    </xf>
    <xf numFmtId="0" fontId="0" fillId="13" borderId="21" xfId="11" applyFont="1" applyBorder="1" applyAlignment="1">
      <alignment horizontal="center" vertical="center" wrapText="1"/>
    </xf>
    <xf numFmtId="164" fontId="1" fillId="9" borderId="6" xfId="8" applyNumberFormat="1" applyBorder="1"/>
    <xf numFmtId="2" fontId="1" fillId="8" borderId="0" xfId="7" applyNumberFormat="1"/>
    <xf numFmtId="2" fontId="1" fillId="8" borderId="0" xfId="7" applyNumberFormat="1" applyBorder="1"/>
    <xf numFmtId="2" fontId="0" fillId="8" borderId="0" xfId="7" applyNumberFormat="1" applyFont="1"/>
    <xf numFmtId="2" fontId="8" fillId="8" borderId="0" xfId="7" applyNumberFormat="1" applyFont="1" applyBorder="1"/>
    <xf numFmtId="2" fontId="8" fillId="8" borderId="0" xfId="7" applyNumberFormat="1" applyFont="1"/>
    <xf numFmtId="2" fontId="8" fillId="8" borderId="1" xfId="7" applyNumberFormat="1" applyFont="1" applyBorder="1"/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right" vertical="center" wrapText="1"/>
    </xf>
    <xf numFmtId="14" fontId="12" fillId="5" borderId="5" xfId="4" applyNumberFormat="1" applyFont="1" applyBorder="1"/>
    <xf numFmtId="20" fontId="12" fillId="5" borderId="19" xfId="4" applyNumberFormat="1" applyFont="1" applyBorder="1"/>
    <xf numFmtId="20" fontId="12" fillId="5" borderId="5" xfId="4" applyNumberFormat="1" applyFont="1" applyBorder="1"/>
    <xf numFmtId="0" fontId="12" fillId="5" borderId="5" xfId="4" applyFont="1" applyBorder="1"/>
    <xf numFmtId="164" fontId="12" fillId="5" borderId="5" xfId="4" applyNumberFormat="1" applyFont="1" applyBorder="1" applyAlignment="1">
      <alignment horizontal="right" vertical="center" wrapText="1"/>
    </xf>
    <xf numFmtId="0" fontId="12" fillId="5" borderId="5" xfId="4" applyFont="1" applyBorder="1" applyAlignment="1">
      <alignment horizontal="right" vertical="center" wrapText="1"/>
    </xf>
    <xf numFmtId="2" fontId="12" fillId="5" borderId="5" xfId="4" applyNumberFormat="1" applyFont="1" applyBorder="1"/>
    <xf numFmtId="2" fontId="13" fillId="6" borderId="5" xfId="5" applyNumberFormat="1" applyFont="1" applyBorder="1" applyAlignment="1">
      <alignment horizontal="right" vertical="center" wrapText="1"/>
    </xf>
    <xf numFmtId="164" fontId="12" fillId="7" borderId="0" xfId="6" applyNumberFormat="1" applyFont="1"/>
    <xf numFmtId="164" fontId="12" fillId="9" borderId="0" xfId="8" applyNumberFormat="1" applyFont="1"/>
    <xf numFmtId="164" fontId="12" fillId="5" borderId="5" xfId="4" applyNumberFormat="1" applyFont="1" applyBorder="1"/>
    <xf numFmtId="0" fontId="12" fillId="8" borderId="5" xfId="7" applyFont="1" applyBorder="1"/>
    <xf numFmtId="0" fontId="13" fillId="6" borderId="5" xfId="5" applyFont="1" applyBorder="1"/>
    <xf numFmtId="0" fontId="12" fillId="8" borderId="0" xfId="7" applyFont="1"/>
    <xf numFmtId="0" fontId="12" fillId="9" borderId="0" xfId="8" applyFont="1"/>
    <xf numFmtId="0" fontId="12" fillId="10" borderId="0" xfId="9" applyFont="1" applyAlignment="1">
      <alignment horizontal="center" vertical="center" wrapText="1"/>
    </xf>
    <xf numFmtId="164" fontId="12" fillId="8" borderId="0" xfId="7" applyNumberFormat="1" applyFont="1"/>
    <xf numFmtId="0" fontId="12" fillId="13" borderId="20" xfId="11" applyFont="1" applyBorder="1" applyAlignment="1">
      <alignment horizontal="center" vertical="center" wrapText="1"/>
    </xf>
    <xf numFmtId="2" fontId="12" fillId="8" borderId="0" xfId="7" applyNumberFormat="1" applyFont="1"/>
    <xf numFmtId="164" fontId="13" fillId="6" borderId="5" xfId="5" applyNumberFormat="1" applyFont="1" applyBorder="1"/>
    <xf numFmtId="0" fontId="12" fillId="9" borderId="0" xfId="8" applyFont="1" applyAlignment="1">
      <alignment horizontal="center" vertical="center" wrapText="1"/>
    </xf>
    <xf numFmtId="0" fontId="13" fillId="6" borderId="6" xfId="5" applyFont="1" applyBorder="1"/>
    <xf numFmtId="0" fontId="13" fillId="6" borderId="7" xfId="5" applyFont="1" applyBorder="1"/>
    <xf numFmtId="164" fontId="13" fillId="6" borderId="6" xfId="5" applyNumberFormat="1" applyFont="1" applyBorder="1"/>
    <xf numFmtId="164" fontId="12" fillId="9" borderId="5" xfId="8" applyNumberFormat="1" applyFont="1" applyBorder="1"/>
    <xf numFmtId="0" fontId="12" fillId="0" borderId="0" xfId="0" applyFont="1"/>
    <xf numFmtId="0" fontId="12" fillId="0" borderId="3" xfId="0" applyFont="1" applyBorder="1"/>
    <xf numFmtId="20" fontId="12" fillId="0" borderId="0" xfId="0" applyNumberFormat="1" applyFont="1"/>
    <xf numFmtId="20" fontId="12" fillId="5" borderId="10" xfId="4" applyNumberFormat="1" applyFont="1" applyBorder="1"/>
    <xf numFmtId="20" fontId="12" fillId="5" borderId="4" xfId="4" applyNumberFormat="1" applyFont="1"/>
    <xf numFmtId="0" fontId="12" fillId="5" borderId="4" xfId="4" applyFont="1"/>
    <xf numFmtId="2" fontId="12" fillId="5" borderId="4" xfId="4" applyNumberFormat="1" applyFont="1"/>
    <xf numFmtId="0" fontId="12" fillId="5" borderId="4" xfId="4" applyFont="1" applyAlignment="1">
      <alignment horizontal="right" vertical="center" wrapText="1"/>
    </xf>
    <xf numFmtId="2" fontId="13" fillId="6" borderId="4" xfId="5" applyNumberFormat="1" applyFont="1" applyAlignment="1">
      <alignment horizontal="right" vertical="center" wrapText="1"/>
    </xf>
    <xf numFmtId="164" fontId="12" fillId="5" borderId="4" xfId="4" applyNumberFormat="1" applyFont="1"/>
    <xf numFmtId="0" fontId="12" fillId="8" borderId="4" xfId="7" applyFont="1" applyBorder="1"/>
    <xf numFmtId="0" fontId="13" fillId="6" borderId="4" xfId="5" applyFont="1"/>
    <xf numFmtId="0" fontId="12" fillId="13" borderId="18" xfId="11" applyFont="1" applyAlignment="1">
      <alignment horizontal="center" vertical="center" wrapText="1"/>
    </xf>
    <xf numFmtId="0" fontId="12" fillId="9" borderId="0" xfId="8" applyFont="1" applyBorder="1" applyAlignment="1">
      <alignment horizontal="center" vertical="center" wrapText="1"/>
    </xf>
    <xf numFmtId="164" fontId="12" fillId="9" borderId="4" xfId="8" applyNumberFormat="1" applyFont="1" applyBorder="1"/>
    <xf numFmtId="0" fontId="12" fillId="0" borderId="3" xfId="0" applyFont="1" applyBorder="1" applyAlignment="1">
      <alignment vertical="center" wrapText="1"/>
    </xf>
    <xf numFmtId="0" fontId="12" fillId="0" borderId="3" xfId="0" applyFont="1" applyBorder="1" applyAlignment="1">
      <alignment horizontal="right" vertical="center" wrapText="1"/>
    </xf>
    <xf numFmtId="20" fontId="12" fillId="5" borderId="11" xfId="4" applyNumberFormat="1" applyFont="1" applyBorder="1"/>
    <xf numFmtId="20" fontId="12" fillId="5" borderId="6" xfId="4" applyNumberFormat="1" applyFont="1" applyBorder="1"/>
    <xf numFmtId="0" fontId="12" fillId="5" borderId="6" xfId="4" applyFont="1" applyBorder="1"/>
    <xf numFmtId="164" fontId="12" fillId="5" borderId="7" xfId="4" applyNumberFormat="1" applyFont="1" applyBorder="1" applyAlignment="1">
      <alignment horizontal="right" vertical="center" wrapText="1"/>
    </xf>
    <xf numFmtId="0" fontId="12" fillId="5" borderId="6" xfId="4" applyFont="1" applyBorder="1" applyAlignment="1">
      <alignment horizontal="right" vertical="center" wrapText="1"/>
    </xf>
    <xf numFmtId="2" fontId="12" fillId="5" borderId="6" xfId="4" applyNumberFormat="1" applyFont="1" applyBorder="1"/>
    <xf numFmtId="2" fontId="13" fillId="6" borderId="6" xfId="5" applyNumberFormat="1" applyFont="1" applyBorder="1" applyAlignment="1">
      <alignment horizontal="right" vertical="center" wrapText="1"/>
    </xf>
    <xf numFmtId="164" fontId="12" fillId="7" borderId="3" xfId="6" applyNumberFormat="1" applyFont="1" applyBorder="1"/>
    <xf numFmtId="164" fontId="12" fillId="9" borderId="3" xfId="8" applyNumberFormat="1" applyFont="1" applyBorder="1"/>
    <xf numFmtId="164" fontId="12" fillId="5" borderId="6" xfId="4" applyNumberFormat="1" applyFont="1" applyBorder="1"/>
    <xf numFmtId="0" fontId="12" fillId="8" borderId="6" xfId="7" applyFont="1" applyBorder="1"/>
    <xf numFmtId="0" fontId="12" fillId="8" borderId="3" xfId="7" applyFont="1" applyBorder="1"/>
    <xf numFmtId="0" fontId="12" fillId="9" borderId="3" xfId="8" applyFont="1" applyBorder="1"/>
    <xf numFmtId="0" fontId="12" fillId="10" borderId="3" xfId="9" applyFont="1" applyBorder="1" applyAlignment="1">
      <alignment horizontal="center" vertical="center" wrapText="1"/>
    </xf>
    <xf numFmtId="164" fontId="12" fillId="8" borderId="3" xfId="7" applyNumberFormat="1" applyFont="1" applyBorder="1"/>
    <xf numFmtId="0" fontId="12" fillId="13" borderId="21" xfId="11" applyFont="1" applyBorder="1" applyAlignment="1">
      <alignment horizontal="center" vertical="center" wrapText="1"/>
    </xf>
    <xf numFmtId="2" fontId="12" fillId="8" borderId="3" xfId="7" applyNumberFormat="1" applyFont="1" applyBorder="1"/>
    <xf numFmtId="0" fontId="12" fillId="9" borderId="3" xfId="8" applyFont="1" applyBorder="1" applyAlignment="1">
      <alignment horizontal="center" vertical="center" wrapText="1"/>
    </xf>
    <xf numFmtId="164" fontId="12" fillId="9" borderId="6" xfId="8" applyNumberFormat="1" applyFont="1" applyBorder="1"/>
    <xf numFmtId="20" fontId="12" fillId="0" borderId="3" xfId="0" applyNumberFormat="1" applyFont="1" applyBorder="1"/>
    <xf numFmtId="1" fontId="12" fillId="8" borderId="0" xfId="7" applyNumberFormat="1" applyFont="1"/>
    <xf numFmtId="14" fontId="12" fillId="5" borderId="7" xfId="4" applyNumberFormat="1" applyFont="1" applyBorder="1"/>
    <xf numFmtId="0" fontId="12" fillId="7" borderId="0" xfId="6" applyFont="1"/>
    <xf numFmtId="0" fontId="12" fillId="7" borderId="3" xfId="6" applyFont="1" applyBorder="1"/>
    <xf numFmtId="2" fontId="0" fillId="0" borderId="0" xfId="0" applyNumberFormat="1"/>
    <xf numFmtId="164" fontId="0" fillId="0" borderId="0" xfId="0" applyNumberFormat="1"/>
    <xf numFmtId="0" fontId="0" fillId="0" borderId="0" xfId="1" applyFont="1" applyFill="1" applyAlignment="1">
      <alignment horizontal="center" wrapText="1"/>
    </xf>
    <xf numFmtId="0" fontId="4" fillId="4" borderId="0" xfId="3" applyAlignment="1">
      <alignment horizontal="center" wrapText="1"/>
    </xf>
    <xf numFmtId="0" fontId="4" fillId="4" borderId="0" xfId="3" applyAlignment="1">
      <alignment horizontal="center"/>
    </xf>
    <xf numFmtId="0" fontId="3" fillId="0" borderId="2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NumberFormat="1"/>
    <xf numFmtId="0" fontId="3" fillId="0" borderId="22" xfId="0" applyNumberFormat="1" applyFont="1" applyBorder="1" applyAlignment="1">
      <alignment horizontal="center" vertical="top"/>
    </xf>
    <xf numFmtId="169" fontId="0" fillId="0" borderId="0" xfId="0" applyNumberFormat="1"/>
  </cellXfs>
  <cellStyles count="13">
    <cellStyle name="20% - Accent4" xfId="9" builtinId="42"/>
    <cellStyle name="20% - Accent6" xfId="2" builtinId="50"/>
    <cellStyle name="40% - Accent1" xfId="1" builtinId="31"/>
    <cellStyle name="40% - Accent4" xfId="8" builtinId="43"/>
    <cellStyle name="40% - Accent5" xfId="6" builtinId="47"/>
    <cellStyle name="60% - Accent5" xfId="7" builtinId="48"/>
    <cellStyle name="60% - Accent6" xfId="10" builtinId="52"/>
    <cellStyle name="Bad" xfId="3" builtinId="27"/>
    <cellStyle name="Calculation" xfId="5" builtinId="22"/>
    <cellStyle name="Input" xfId="4" builtinId="20"/>
    <cellStyle name="Normal" xfId="0" builtinId="0"/>
    <cellStyle name="Normal 2" xfId="12" xr:uid="{21436980-2DB7-4A8A-9FB8-19A4508F0AD0}"/>
    <cellStyle name="Note" xfId="11" builtinId="10"/>
  </cellStyles>
  <dxfs count="3">
    <dxf>
      <fill>
        <patternFill>
          <bgColor theme="9"/>
        </patternFill>
      </fill>
    </dxf>
    <dxf>
      <numFmt numFmtId="0" formatCode="General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3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</a:t>
            </a:r>
            <a:r>
              <a:rPr lang="en-US" baseline="0"/>
              <a:t> on NO/NOx ratio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Pb=0barg, 7.5mmx58mm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'2024-1076-Testlog'!$T$93:$T$95</c:f>
              <c:numCache>
                <c:formatCode>0.00</c:formatCode>
                <c:ptCount val="3"/>
                <c:pt idx="0">
                  <c:v>0.97789855072463761</c:v>
                </c:pt>
                <c:pt idx="1">
                  <c:v>0.9</c:v>
                </c:pt>
                <c:pt idx="2">
                  <c:v>0.80597014925373134</c:v>
                </c:pt>
              </c:numCache>
            </c:numRef>
          </c:xVal>
          <c:yVal>
            <c:numRef>
              <c:f>'2024-1076-Testlog'!$BO$93:$BO$95</c:f>
              <c:numCache>
                <c:formatCode>General</c:formatCode>
                <c:ptCount val="3"/>
                <c:pt idx="0">
                  <c:v>0.64984025559105429</c:v>
                </c:pt>
                <c:pt idx="1">
                  <c:v>0.68345813478556838</c:v>
                </c:pt>
                <c:pt idx="2">
                  <c:v>0.73962264150943402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0B-494E-84E2-F757D7C23029}"/>
            </c:ext>
          </c:extLst>
        </c:ser>
        <c:ser>
          <c:idx val="1"/>
          <c:order val="1"/>
          <c:tx>
            <c:v>Pb=0barg, 7.5mmx30mm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'2024-1076-Testlog'!$T$87:$T$89</c:f>
              <c:numCache>
                <c:formatCode>0.00</c:formatCode>
                <c:ptCount val="3"/>
                <c:pt idx="0">
                  <c:v>0.95954394998161086</c:v>
                </c:pt>
                <c:pt idx="1">
                  <c:v>0.90442655935613681</c:v>
                </c:pt>
                <c:pt idx="2">
                  <c:v>0.80047435517343624</c:v>
                </c:pt>
              </c:numCache>
            </c:numRef>
          </c:xVal>
          <c:yVal>
            <c:numRef>
              <c:f>'2024-1076-Testlog'!$BO$87:$BO$89</c:f>
              <c:numCache>
                <c:formatCode>General</c:formatCode>
                <c:ptCount val="3"/>
                <c:pt idx="0">
                  <c:v>0.7649282464123206</c:v>
                </c:pt>
                <c:pt idx="1">
                  <c:v>0.78669375317420009</c:v>
                </c:pt>
                <c:pt idx="2">
                  <c:v>0.84869706840390879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0B-494E-84E2-F757D7C23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384255"/>
        <c:axId val="398406335"/>
      </c:scatterChart>
      <c:valAx>
        <c:axId val="398384255"/>
        <c:scaling>
          <c:orientation val="minMax"/>
          <c:min val="0.75000000000000011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406335"/>
        <c:crosses val="autoZero"/>
        <c:crossBetween val="midCat"/>
      </c:valAx>
      <c:valAx>
        <c:axId val="398406335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384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Effect on 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Pb=0 barg, 6mmx30mm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'2024-1076-Testlog'!$T$11:$T$13</c:f>
              <c:numCache>
                <c:formatCode>0.00</c:formatCode>
                <c:ptCount val="2"/>
                <c:pt idx="0">
                  <c:v>2.4166666666666666E-2</c:v>
                </c:pt>
                <c:pt idx="1">
                  <c:v>3.2118055555555559E-2</c:v>
                </c:pt>
              </c:numCache>
            </c:numRef>
          </c:xVal>
          <c:yVal>
            <c:numRef>
              <c:f>'2024-1076-Testlog'!$BR$11:$BR$13</c:f>
              <c:numCache>
                <c:formatCode>0.0</c:formatCode>
                <c:ptCount val="2"/>
                <c:pt idx="0">
                  <c:v>132.02632806200478</c:v>
                </c:pt>
                <c:pt idx="1">
                  <c:v>1.2311199066134131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46-4CA9-9A64-20303F33FC43}"/>
            </c:ext>
          </c:extLst>
        </c:ser>
        <c:ser>
          <c:idx val="1"/>
          <c:order val="1"/>
          <c:tx>
            <c:v>Pb=1barg, 6mmx30mm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'2024-1076-Testlog'!$T$14:$T$16</c:f>
              <c:numCache>
                <c:formatCode>0.00</c:formatCode>
                <c:ptCount val="3"/>
                <c:pt idx="0">
                  <c:v>1.8229166666666664E-2</c:v>
                </c:pt>
                <c:pt idx="1">
                  <c:v>1.2731481481481481E-2</c:v>
                </c:pt>
                <c:pt idx="2">
                  <c:v>8.1527777777777779E-3</c:v>
                </c:pt>
              </c:numCache>
            </c:numRef>
          </c:xVal>
          <c:yVal>
            <c:numRef>
              <c:f>'2024-1076-Testlog'!$BR$14:$BR$16</c:f>
              <c:numCache>
                <c:formatCode>0.0</c:formatCode>
                <c:ptCount val="3"/>
                <c:pt idx="0">
                  <c:v>165.61592196479279</c:v>
                </c:pt>
                <c:pt idx="1">
                  <c:v>149.59314378283582</c:v>
                </c:pt>
                <c:pt idx="2">
                  <c:v>1.8692981148635623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46-4CA9-9A64-20303F33FC43}"/>
            </c:ext>
          </c:extLst>
        </c:ser>
        <c:ser>
          <c:idx val="2"/>
          <c:order val="2"/>
          <c:tx>
            <c:v>Pb=2 barg, 6mmx30mm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'2024-1076-Testlog'!$T$18:$T$20</c:f>
              <c:numCache>
                <c:formatCode>0.00</c:formatCode>
                <c:ptCount val="3"/>
                <c:pt idx="0">
                  <c:v>1.345486111111111E-2</c:v>
                </c:pt>
                <c:pt idx="1">
                  <c:v>1.4236111111111111E-2</c:v>
                </c:pt>
                <c:pt idx="2">
                  <c:v>1.0329861111111111E-2</c:v>
                </c:pt>
              </c:numCache>
            </c:numRef>
          </c:xVal>
          <c:yVal>
            <c:numRef>
              <c:f>'2024-1076-Testlog'!$BR$18:$BR$20</c:f>
              <c:numCache>
                <c:formatCode>0.0</c:formatCode>
                <c:ptCount val="3"/>
                <c:pt idx="0">
                  <c:v>182.49301969817387</c:v>
                </c:pt>
                <c:pt idx="1">
                  <c:v>2.3156322372339657</c:v>
                </c:pt>
                <c:pt idx="2">
                  <c:v>155.93690690832605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46-4CA9-9A64-20303F33F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95616"/>
        <c:axId val="1326896576"/>
      </c:scatterChart>
      <c:valAx>
        <c:axId val="1326895616"/>
        <c:scaling>
          <c:orientation val="minMax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Specific Enthalpy [kWh/Nm³]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6576"/>
        <c:crosses val="autoZero"/>
        <c:crossBetween val="midCat"/>
      </c:valAx>
      <c:valAx>
        <c:axId val="1326896576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Energy cost [kWh/kgN]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Effect on inlet 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Pb=0 barg, 6mmx30mm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'2024-1076-Testlog'!$T$11:$T$13</c:f>
              <c:numCache>
                <c:formatCode>0.00</c:formatCode>
                <c:ptCount val="2"/>
                <c:pt idx="0">
                  <c:v>2.4166666666666666E-2</c:v>
                </c:pt>
                <c:pt idx="1">
                  <c:v>3.2118055555555559E-2</c:v>
                </c:pt>
              </c:numCache>
            </c:numRef>
          </c:xVal>
          <c:yVal>
            <c:numRef>
              <c:f>'2024-1076-Testlog'!$AX$11:$AX$13</c:f>
              <c:numCache>
                <c:formatCode>General</c:formatCode>
                <c:ptCount val="2"/>
                <c:pt idx="0">
                  <c:v>3.31</c:v>
                </c:pt>
                <c:pt idx="1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46-4CA9-9A64-20303F33FC43}"/>
            </c:ext>
          </c:extLst>
        </c:ser>
        <c:ser>
          <c:idx val="1"/>
          <c:order val="1"/>
          <c:tx>
            <c:v>Pb=1barg, 6mmx30mm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'2024-1076-Testlog'!$T$14:$T$16</c:f>
              <c:numCache>
                <c:formatCode>0.00</c:formatCode>
                <c:ptCount val="3"/>
                <c:pt idx="0">
                  <c:v>1.8229166666666664E-2</c:v>
                </c:pt>
                <c:pt idx="1">
                  <c:v>1.2731481481481481E-2</c:v>
                </c:pt>
                <c:pt idx="2">
                  <c:v>8.1527777777777779E-3</c:v>
                </c:pt>
              </c:numCache>
            </c:numRef>
          </c:xVal>
          <c:yVal>
            <c:numRef>
              <c:f>'2024-1076-Testlog'!$AX$14:$AX$16</c:f>
              <c:numCache>
                <c:formatCode>General</c:formatCode>
                <c:ptCount val="3"/>
                <c:pt idx="0">
                  <c:v>3.41</c:v>
                </c:pt>
                <c:pt idx="1">
                  <c:v>3.78</c:v>
                </c:pt>
                <c:pt idx="2">
                  <c:v>4.2699999999999996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46-4CA9-9A64-20303F33FC43}"/>
            </c:ext>
          </c:extLst>
        </c:ser>
        <c:ser>
          <c:idx val="2"/>
          <c:order val="2"/>
          <c:tx>
            <c:v>Pb=2 barg, 6mmx30mm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'2024-1076-Testlog'!$T$17:$T$20</c:f>
              <c:numCache>
                <c:formatCode>0.00</c:formatCode>
                <c:ptCount val="3"/>
                <c:pt idx="0">
                  <c:v>1.345486111111111E-2</c:v>
                </c:pt>
                <c:pt idx="1">
                  <c:v>1.4236111111111111E-2</c:v>
                </c:pt>
                <c:pt idx="2">
                  <c:v>1.0329861111111111E-2</c:v>
                </c:pt>
              </c:numCache>
            </c:numRef>
          </c:xVal>
          <c:yVal>
            <c:numRef>
              <c:f>'2024-1076-Testlog'!$AX$17:$AX$20</c:f>
              <c:numCache>
                <c:formatCode>General</c:formatCode>
                <c:ptCount val="3"/>
                <c:pt idx="0">
                  <c:v>4.5199999999999996</c:v>
                </c:pt>
                <c:pt idx="1">
                  <c:v>4.09</c:v>
                </c:pt>
                <c:pt idx="2">
                  <c:v>3.78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46-4CA9-9A64-20303F33F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95616"/>
        <c:axId val="1326896576"/>
      </c:scatterChart>
      <c:valAx>
        <c:axId val="1326895616"/>
        <c:scaling>
          <c:orientation val="minMax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Specific Enthalpy [kWh/Nm³]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6576"/>
        <c:crosses val="autoZero"/>
        <c:crossBetween val="midCat"/>
      </c:valAx>
      <c:valAx>
        <c:axId val="1326896576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Inlet Pressure [barg]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Effect on Wall</a:t>
            </a:r>
            <a:r>
              <a:rPr lang="nb-NO" baseline="0"/>
              <a:t> temperature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Pb=0 barg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'2024-1076-Testlog'!$T$11:$T$13</c:f>
              <c:numCache>
                <c:formatCode>0.00</c:formatCode>
                <c:ptCount val="2"/>
                <c:pt idx="0">
                  <c:v>2.4166666666666666E-2</c:v>
                </c:pt>
                <c:pt idx="1">
                  <c:v>3.2118055555555559E-2</c:v>
                </c:pt>
              </c:numCache>
            </c:numRef>
          </c:xVal>
          <c:yVal>
            <c:numRef>
              <c:f>'2024-1076-Testlog'!$BD$11:$BD$13</c:f>
              <c:numCache>
                <c:formatCode>General</c:formatCode>
                <c:ptCount val="2"/>
                <c:pt idx="0">
                  <c:v>233.9</c:v>
                </c:pt>
                <c:pt idx="1">
                  <c:v>164.6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46-4CA9-9A64-20303F33FC43}"/>
            </c:ext>
          </c:extLst>
        </c:ser>
        <c:ser>
          <c:idx val="1"/>
          <c:order val="1"/>
          <c:tx>
            <c:v>Pb=1barg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'2024-1076-Testlog'!$T$14:$T$16</c:f>
              <c:numCache>
                <c:formatCode>0.00</c:formatCode>
                <c:ptCount val="3"/>
                <c:pt idx="0">
                  <c:v>1.8229166666666664E-2</c:v>
                </c:pt>
                <c:pt idx="1">
                  <c:v>1.2731481481481481E-2</c:v>
                </c:pt>
                <c:pt idx="2">
                  <c:v>8.1527777777777779E-3</c:v>
                </c:pt>
              </c:numCache>
            </c:numRef>
          </c:xVal>
          <c:yVal>
            <c:numRef>
              <c:f>'2024-1076-Testlog'!$BD$14:$BD$16</c:f>
              <c:numCache>
                <c:formatCode>General</c:formatCode>
                <c:ptCount val="3"/>
                <c:pt idx="0">
                  <c:v>238.4</c:v>
                </c:pt>
                <c:pt idx="1">
                  <c:v>196.6</c:v>
                </c:pt>
                <c:pt idx="2">
                  <c:v>163.9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46-4CA9-9A64-20303F33FC43}"/>
            </c:ext>
          </c:extLst>
        </c:ser>
        <c:ser>
          <c:idx val="2"/>
          <c:order val="2"/>
          <c:tx>
            <c:v>Pb=2 barg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'2024-1076-Testlog'!$T$17:$T$20</c:f>
              <c:numCache>
                <c:formatCode>0.00</c:formatCode>
                <c:ptCount val="3"/>
                <c:pt idx="0">
                  <c:v>1.345486111111111E-2</c:v>
                </c:pt>
                <c:pt idx="1">
                  <c:v>1.4236111111111111E-2</c:v>
                </c:pt>
                <c:pt idx="2">
                  <c:v>1.0329861111111111E-2</c:v>
                </c:pt>
              </c:numCache>
            </c:numRef>
          </c:xVal>
          <c:yVal>
            <c:numRef>
              <c:f>'2024-1076-Testlog'!$BD$17:$BD$20</c:f>
              <c:numCache>
                <c:formatCode>General</c:formatCode>
                <c:ptCount val="3"/>
                <c:pt idx="0">
                  <c:v>174.4</c:v>
                </c:pt>
                <c:pt idx="1">
                  <c:v>216.4</c:v>
                </c:pt>
                <c:pt idx="2">
                  <c:v>267.3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46-4CA9-9A64-20303F33F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95616"/>
        <c:axId val="1326896576"/>
      </c:scatterChart>
      <c:valAx>
        <c:axId val="1326895616"/>
        <c:scaling>
          <c:orientation val="minMax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Specific Enthalpy [kWh/Nm³]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6576"/>
        <c:crosses val="autoZero"/>
        <c:crossBetween val="midCat"/>
      </c:valAx>
      <c:valAx>
        <c:axId val="13268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Wall temperature TT2203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Effect on voltage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Pb=0 barg, 6x30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'2024-1076-Testlog'!$T$11:$T$13</c:f>
              <c:numCache>
                <c:formatCode>0.00</c:formatCode>
                <c:ptCount val="2"/>
                <c:pt idx="0">
                  <c:v>2.4166666666666666E-2</c:v>
                </c:pt>
                <c:pt idx="1">
                  <c:v>3.2118055555555559E-2</c:v>
                </c:pt>
              </c:numCache>
            </c:numRef>
          </c:xVal>
          <c:yVal>
            <c:numRef>
              <c:f>'2024-1076-Testlog'!$AQ$11:$AQ$13</c:f>
              <c:numCache>
                <c:formatCode>General</c:formatCode>
                <c:ptCount val="2"/>
                <c:pt idx="0">
                  <c:v>101</c:v>
                </c:pt>
                <c:pt idx="1">
                  <c:v>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46-4CA9-9A64-20303F33FC43}"/>
            </c:ext>
          </c:extLst>
        </c:ser>
        <c:ser>
          <c:idx val="1"/>
          <c:order val="1"/>
          <c:tx>
            <c:v>Pb=1barg, 6x30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'2024-1076-Testlog'!$T$14:$T$16</c:f>
              <c:numCache>
                <c:formatCode>0.00</c:formatCode>
                <c:ptCount val="3"/>
                <c:pt idx="0">
                  <c:v>1.8229166666666664E-2</c:v>
                </c:pt>
                <c:pt idx="1">
                  <c:v>1.2731481481481481E-2</c:v>
                </c:pt>
                <c:pt idx="2">
                  <c:v>8.1527777777777779E-3</c:v>
                </c:pt>
              </c:numCache>
            </c:numRef>
          </c:xVal>
          <c:yVal>
            <c:numRef>
              <c:f>'2024-1076-Testlog'!$AQ$14:$AQ$16</c:f>
              <c:numCache>
                <c:formatCode>General</c:formatCode>
                <c:ptCount val="3"/>
                <c:pt idx="0">
                  <c:v>103</c:v>
                </c:pt>
                <c:pt idx="1">
                  <c:v>150</c:v>
                </c:pt>
                <c:pt idx="2">
                  <c:v>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46-4CA9-9A64-20303F33FC43}"/>
            </c:ext>
          </c:extLst>
        </c:ser>
        <c:ser>
          <c:idx val="2"/>
          <c:order val="2"/>
          <c:tx>
            <c:v>Pb=2 barg, 6x30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'2024-1076-Testlog'!$T$18:$T$20</c:f>
              <c:numCache>
                <c:formatCode>0.00</c:formatCode>
                <c:ptCount val="3"/>
                <c:pt idx="0">
                  <c:v>1.345486111111111E-2</c:v>
                </c:pt>
                <c:pt idx="1">
                  <c:v>1.4236111111111111E-2</c:v>
                </c:pt>
                <c:pt idx="2">
                  <c:v>1.0329861111111111E-2</c:v>
                </c:pt>
              </c:numCache>
            </c:numRef>
          </c:xVal>
          <c:yVal>
            <c:numRef>
              <c:f>'2024-1076-Testlog'!$AQ$18:$AQ$20</c:f>
              <c:numCache>
                <c:formatCode>General</c:formatCode>
                <c:ptCount val="3"/>
                <c:pt idx="0">
                  <c:v>172</c:v>
                </c:pt>
                <c:pt idx="1">
                  <c:v>158</c:v>
                </c:pt>
                <c:pt idx="2">
                  <c:v>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46-4CA9-9A64-20303F33F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95616"/>
        <c:axId val="1326896576"/>
      </c:scatterChart>
      <c:valAx>
        <c:axId val="1326895616"/>
        <c:scaling>
          <c:orientation val="minMax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Specific Enthalpy [kWh/Nm³]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6576"/>
        <c:crosses val="autoZero"/>
        <c:crossBetween val="midCat"/>
      </c:valAx>
      <c:valAx>
        <c:axId val="13268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Max-min voltage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Effect on NO/NOx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Pb=0 barg, 6x30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'2024-1076-Testlog'!$T$11:$T$13</c:f>
              <c:numCache>
                <c:formatCode>0.00</c:formatCode>
                <c:ptCount val="2"/>
                <c:pt idx="0">
                  <c:v>2.4166666666666666E-2</c:v>
                </c:pt>
                <c:pt idx="1">
                  <c:v>3.2118055555555559E-2</c:v>
                </c:pt>
              </c:numCache>
            </c:numRef>
          </c:xVal>
          <c:yVal>
            <c:numRef>
              <c:f>'2024-1076-Testlog'!$BO$11:$BO$13</c:f>
              <c:numCache>
                <c:formatCode>General</c:formatCode>
                <c:ptCount val="2"/>
                <c:pt idx="0">
                  <c:v>0</c:v>
                </c:pt>
                <c:pt idx="1">
                  <c:v>0.98920399356698141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46-4CA9-9A64-20303F33FC43}"/>
            </c:ext>
          </c:extLst>
        </c:ser>
        <c:ser>
          <c:idx val="1"/>
          <c:order val="1"/>
          <c:tx>
            <c:v>Pb=1barg, 6x30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'2024-1076-Testlog'!$T$14:$T$16</c:f>
              <c:numCache>
                <c:formatCode>0.00</c:formatCode>
                <c:ptCount val="3"/>
                <c:pt idx="0">
                  <c:v>1.8229166666666664E-2</c:v>
                </c:pt>
                <c:pt idx="1">
                  <c:v>1.2731481481481481E-2</c:v>
                </c:pt>
                <c:pt idx="2">
                  <c:v>8.1527777777777779E-3</c:v>
                </c:pt>
              </c:numCache>
            </c:numRef>
          </c:xVal>
          <c:yVal>
            <c:numRef>
              <c:f>'2024-1076-Testlog'!$BO$14:$BO$16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0.9859772129710781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46-4CA9-9A64-20303F33FC43}"/>
            </c:ext>
          </c:extLst>
        </c:ser>
        <c:ser>
          <c:idx val="2"/>
          <c:order val="2"/>
          <c:tx>
            <c:v>Pb=2 barg, 6x30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'2024-1076-Testlog'!$T$17:$T$20</c:f>
              <c:numCache>
                <c:formatCode>0.00</c:formatCode>
                <c:ptCount val="3"/>
                <c:pt idx="0">
                  <c:v>1.345486111111111E-2</c:v>
                </c:pt>
                <c:pt idx="1">
                  <c:v>1.4236111111111111E-2</c:v>
                </c:pt>
                <c:pt idx="2">
                  <c:v>1.0329861111111111E-2</c:v>
                </c:pt>
              </c:numCache>
            </c:numRef>
          </c:xVal>
          <c:yVal>
            <c:numRef>
              <c:f>'2024-1076-Testlog'!$BO$17:$BO$20</c:f>
              <c:numCache>
                <c:formatCode>General</c:formatCode>
                <c:ptCount val="3"/>
                <c:pt idx="0">
                  <c:v>0</c:v>
                </c:pt>
                <c:pt idx="1">
                  <c:v>0.98913442863891665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46-4CA9-9A64-20303F33F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95616"/>
        <c:axId val="1326896576"/>
      </c:scatterChart>
      <c:valAx>
        <c:axId val="1326895616"/>
        <c:scaling>
          <c:orientation val="minMax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Specific Enthalpy [kWh/Nm³]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6576"/>
        <c:crosses val="autoZero"/>
        <c:crossBetween val="midCat"/>
      </c:valAx>
      <c:valAx>
        <c:axId val="13268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NO/NOx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material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6mmx30mm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('2024-1076-Testlog'!$L$13,'2024-1076-Testlog'!$L$16,'2024-1076-Testlog'!$L$20)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('2024-1076-Testlog'!$AH$13,'2024-1076-Testlog'!$AH$16,'2024-1076-Testlog'!$AH$20)</c:f>
              <c:numCache>
                <c:formatCode>General</c:formatCode>
                <c:ptCount val="3"/>
                <c:pt idx="0">
                  <c:v>1.3043478260857702E-2</c:v>
                </c:pt>
                <c:pt idx="1">
                  <c:v>1.999999999998181E-2</c:v>
                </c:pt>
                <c:pt idx="2">
                  <c:v>3.0000000000070158E-2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C9-4F1A-97C1-15EB25537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95616"/>
        <c:axId val="1326896576"/>
      </c:scatterChart>
      <c:valAx>
        <c:axId val="132689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Pressure [barg]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6576"/>
        <c:crosses val="autoZero"/>
        <c:crossBetween val="midCat"/>
      </c:valAx>
      <c:valAx>
        <c:axId val="13268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material loss [g/h]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Effect on EC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Pb=0 barg, 6.5mmx30mm</c:v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'2024-1076-Testlog'!$T$21:$T$23</c:f>
              <c:numCache>
                <c:formatCode>0.00</c:formatCode>
                <c:ptCount val="3"/>
                <c:pt idx="0">
                  <c:v>1.1128472222222222E-2</c:v>
                </c:pt>
                <c:pt idx="1">
                  <c:v>1.1909722222222221E-2</c:v>
                </c:pt>
                <c:pt idx="2">
                  <c:v>1.3125000000000001E-2</c:v>
                </c:pt>
              </c:numCache>
            </c:numRef>
          </c:xVal>
          <c:yVal>
            <c:numRef>
              <c:f>'2024-1076-Testlog'!$BR$21:$BR$23</c:f>
              <c:numCache>
                <c:formatCode>0.0</c:formatCode>
                <c:ptCount val="3"/>
                <c:pt idx="0">
                  <c:v>115.14764787672085</c:v>
                </c:pt>
                <c:pt idx="1">
                  <c:v>2.367574587063451</c:v>
                </c:pt>
                <c:pt idx="2">
                  <c:v>165.23829797472391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62-4B25-8E71-DF9F5006DF22}"/>
            </c:ext>
          </c:extLst>
        </c:ser>
        <c:ser>
          <c:idx val="1"/>
          <c:order val="1"/>
          <c:tx>
            <c:v>Pb=1barg, 6.5mmx30mm</c:v>
          </c:tx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'2024-1076-Testlog'!$T$24:$T$26</c:f>
              <c:numCache>
                <c:formatCode>0.00</c:formatCode>
                <c:ptCount val="3"/>
                <c:pt idx="0">
                  <c:v>1.0683760683760684E-2</c:v>
                </c:pt>
                <c:pt idx="1">
                  <c:v>2.1254960317460318E-2</c:v>
                </c:pt>
                <c:pt idx="2">
                  <c:v>1.5885416666666666E-2</c:v>
                </c:pt>
              </c:numCache>
            </c:numRef>
          </c:xVal>
          <c:yVal>
            <c:numRef>
              <c:f>'2024-1076-Testlog'!$BR$24:$BR$26</c:f>
              <c:numCache>
                <c:formatCode>0.0</c:formatCode>
                <c:ptCount val="3"/>
                <c:pt idx="0">
                  <c:v>124.9389478488564</c:v>
                </c:pt>
                <c:pt idx="1">
                  <c:v>2.2997821757659644</c:v>
                </c:pt>
                <c:pt idx="2">
                  <c:v>225.37218689472851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62-4B25-8E71-DF9F5006DF22}"/>
            </c:ext>
          </c:extLst>
        </c:ser>
        <c:ser>
          <c:idx val="2"/>
          <c:order val="2"/>
          <c:tx>
            <c:v>Pb=2 barg, 6.5mmx30mm</c:v>
          </c:tx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'2024-1076-Testlog'!$T$27:$T$29</c:f>
              <c:numCache>
                <c:formatCode>0.00</c:formatCode>
                <c:ptCount val="3"/>
                <c:pt idx="0">
                  <c:v>0.79787234042553179</c:v>
                </c:pt>
                <c:pt idx="1">
                  <c:v>0.91185410334346506</c:v>
                </c:pt>
                <c:pt idx="2">
                  <c:v>1.0231148162182644</c:v>
                </c:pt>
              </c:numCache>
            </c:numRef>
          </c:xVal>
          <c:yVal>
            <c:numRef>
              <c:f>'2024-1076-Testlog'!$BR$27:$BR$29</c:f>
              <c:numCache>
                <c:formatCode>0.0</c:formatCode>
                <c:ptCount val="3"/>
                <c:pt idx="0">
                  <c:v>176.34903539498126</c:v>
                </c:pt>
                <c:pt idx="1">
                  <c:v>2.6872567420485951</c:v>
                </c:pt>
                <c:pt idx="2">
                  <c:v>154.28737865411156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62-4B25-8E71-DF9F5006DF22}"/>
            </c:ext>
          </c:extLst>
        </c:ser>
        <c:ser>
          <c:idx val="6"/>
          <c:order val="3"/>
          <c:tx>
            <c:v>Pb=2.5barg, 6.5mmx30mm</c:v>
          </c:tx>
          <c:marker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'2024-1076-Testlog'!$T$69:$T$71</c:f>
              <c:numCache>
                <c:formatCode>0.00</c:formatCode>
                <c:ptCount val="3"/>
                <c:pt idx="0">
                  <c:v>1.009352787130565</c:v>
                </c:pt>
                <c:pt idx="1">
                  <c:v>0.9256085018854987</c:v>
                </c:pt>
                <c:pt idx="2">
                  <c:v>0.81986634264884561</c:v>
                </c:pt>
              </c:numCache>
            </c:numRef>
          </c:xVal>
          <c:yVal>
            <c:numRef>
              <c:f>'2024-1076-Testlog'!$BR$69:$BR$71</c:f>
              <c:numCache>
                <c:formatCode>0.0</c:formatCode>
                <c:ptCount val="3"/>
                <c:pt idx="0">
                  <c:v>251.96331835351546</c:v>
                </c:pt>
                <c:pt idx="1">
                  <c:v>2.7397496701997572</c:v>
                </c:pt>
                <c:pt idx="2">
                  <c:v>575.63239710258449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A2-47CC-8050-739422EBFC8A}"/>
            </c:ext>
          </c:extLst>
        </c:ser>
        <c:ser>
          <c:idx val="3"/>
          <c:order val="4"/>
          <c:tx>
            <c:v>Pb=3 barg, 6.5mmx30mm</c:v>
          </c:tx>
          <c:xVal>
            <c:numRef>
              <c:f>'2024-1076-Testlog'!$T$63:$T$65</c:f>
              <c:numCache>
                <c:formatCode>0.00</c:formatCode>
                <c:ptCount val="3"/>
                <c:pt idx="0">
                  <c:v>1.0101123595505619</c:v>
                </c:pt>
                <c:pt idx="1">
                  <c:v>0.92118730808597749</c:v>
                </c:pt>
                <c:pt idx="2">
                  <c:v>0.81038103810381046</c:v>
                </c:pt>
              </c:numCache>
            </c:numRef>
          </c:xVal>
          <c:yVal>
            <c:numRef>
              <c:f>'2024-1076-Testlog'!$BR$63:$BR$65</c:f>
              <c:numCache>
                <c:formatCode>0.0</c:formatCode>
                <c:ptCount val="3"/>
                <c:pt idx="0">
                  <c:v>299.48226029399149</c:v>
                </c:pt>
                <c:pt idx="1">
                  <c:v>2.584536729816048</c:v>
                </c:pt>
                <c:pt idx="2">
                  <c:v>401.00390378066811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64-422C-968B-69C73E9430C2}"/>
            </c:ext>
          </c:extLst>
        </c:ser>
        <c:ser>
          <c:idx val="4"/>
          <c:order val="5"/>
          <c:tx>
            <c:v>Pb=4 barg, 6.5mmx30mm</c:v>
          </c:tx>
          <c:xVal>
            <c:numRef>
              <c:f>'2024-1076-Testlog'!$T$66:$T$68</c:f>
              <c:numCache>
                <c:formatCode>0.00</c:formatCode>
                <c:ptCount val="3"/>
                <c:pt idx="0">
                  <c:v>1.0333078101071975</c:v>
                </c:pt>
                <c:pt idx="1">
                  <c:v>0.92402464065708423</c:v>
                </c:pt>
                <c:pt idx="2">
                  <c:v>0.8040500297796308</c:v>
                </c:pt>
              </c:numCache>
            </c:numRef>
          </c:xVal>
          <c:yVal>
            <c:numRef>
              <c:f>'2024-1076-Testlog'!$BR$66:$BR$68</c:f>
              <c:numCache>
                <c:formatCode>0.0</c:formatCode>
                <c:ptCount val="3"/>
                <c:pt idx="0">
                  <c:v>479.19441026372812</c:v>
                </c:pt>
                <c:pt idx="1">
                  <c:v>2.6370775740565713</c:v>
                </c:pt>
                <c:pt idx="2">
                  <c:v>206.93066204627635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A2-47CC-8050-739422EBFC8A}"/>
            </c:ext>
          </c:extLst>
        </c:ser>
        <c:ser>
          <c:idx val="5"/>
          <c:order val="6"/>
          <c:tx>
            <c:v>Pb=5barg, 6.5mmx30mm</c:v>
          </c:tx>
          <c:xVal>
            <c:numRef>
              <c:f>'2024-1076-Testlog'!$T$72:$T$74</c:f>
              <c:numCache>
                <c:formatCode>0.00</c:formatCode>
                <c:ptCount val="3"/>
                <c:pt idx="0">
                  <c:v>1.0328997704667175</c:v>
                </c:pt>
                <c:pt idx="1">
                  <c:v>0.9084791386271871</c:v>
                </c:pt>
                <c:pt idx="2">
                  <c:v>0.78924291142940661</c:v>
                </c:pt>
              </c:numCache>
            </c:numRef>
          </c:xVal>
          <c:yVal>
            <c:numRef>
              <c:f>'2024-1076-Testlog'!$BR$72:$BR$74</c:f>
              <c:numCache>
                <c:formatCode>0.0</c:formatCode>
                <c:ptCount val="3"/>
                <c:pt idx="0">
                  <c:v>668.26600902313498</c:v>
                </c:pt>
                <c:pt idx="1">
                  <c:v>2.70091322969221</c:v>
                </c:pt>
                <c:pt idx="2">
                  <c:v>172.47553787913952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A2-47CC-8050-739422EBF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091695"/>
        <c:axId val="1459084495"/>
      </c:scatterChart>
      <c:valAx>
        <c:axId val="1459091695"/>
        <c:scaling>
          <c:orientation val="minMax"/>
          <c:max val="1.1000000000000001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Specific enthalpy [kWh/Nm³]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84495"/>
        <c:crosses val="autoZero"/>
        <c:crossBetween val="midCat"/>
      </c:valAx>
      <c:valAx>
        <c:axId val="1459084495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Energy cost [kWh/kgN]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91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Effect on inlet P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Pb=0 barg, 6mmx30mm</c:v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'2024-1076-Testlog'!$T$11:$T$13</c:f>
              <c:numCache>
                <c:formatCode>0.00</c:formatCode>
                <c:ptCount val="2"/>
                <c:pt idx="0">
                  <c:v>2.4166666666666666E-2</c:v>
                </c:pt>
                <c:pt idx="1">
                  <c:v>3.2118055555555559E-2</c:v>
                </c:pt>
              </c:numCache>
            </c:numRef>
          </c:xVal>
          <c:yVal>
            <c:numRef>
              <c:f>'2024-1076-Testlog'!$AX$11:$AX$13</c:f>
              <c:numCache>
                <c:formatCode>General</c:formatCode>
                <c:ptCount val="2"/>
                <c:pt idx="0">
                  <c:v>3.31</c:v>
                </c:pt>
                <c:pt idx="1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D2-4276-B8AC-4C169FAB99AF}"/>
            </c:ext>
          </c:extLst>
        </c:ser>
        <c:ser>
          <c:idx val="1"/>
          <c:order val="1"/>
          <c:tx>
            <c:v>Pb=1barg, 6mmx30mm</c:v>
          </c:tx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'2024-1076-Testlog'!$T$14:$T$16</c:f>
              <c:numCache>
                <c:formatCode>0.00</c:formatCode>
                <c:ptCount val="3"/>
                <c:pt idx="0">
                  <c:v>1.8229166666666664E-2</c:v>
                </c:pt>
                <c:pt idx="1">
                  <c:v>1.2731481481481481E-2</c:v>
                </c:pt>
                <c:pt idx="2">
                  <c:v>8.1527777777777779E-3</c:v>
                </c:pt>
              </c:numCache>
            </c:numRef>
          </c:xVal>
          <c:yVal>
            <c:numRef>
              <c:f>'2024-1076-Testlog'!$AX$14:$AX$16</c:f>
              <c:numCache>
                <c:formatCode>General</c:formatCode>
                <c:ptCount val="3"/>
                <c:pt idx="0">
                  <c:v>3.41</c:v>
                </c:pt>
                <c:pt idx="1">
                  <c:v>3.78</c:v>
                </c:pt>
                <c:pt idx="2">
                  <c:v>4.2699999999999996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D2-4276-B8AC-4C169FAB99AF}"/>
            </c:ext>
          </c:extLst>
        </c:ser>
        <c:ser>
          <c:idx val="2"/>
          <c:order val="2"/>
          <c:tx>
            <c:v>Pb=2 barg, 6mmx30mm</c:v>
          </c:tx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'2024-1076-Testlog'!$T$17:$T$20</c:f>
              <c:numCache>
                <c:formatCode>0.00</c:formatCode>
                <c:ptCount val="3"/>
                <c:pt idx="0">
                  <c:v>1.345486111111111E-2</c:v>
                </c:pt>
                <c:pt idx="1">
                  <c:v>1.4236111111111111E-2</c:v>
                </c:pt>
                <c:pt idx="2">
                  <c:v>1.0329861111111111E-2</c:v>
                </c:pt>
              </c:numCache>
            </c:numRef>
          </c:xVal>
          <c:yVal>
            <c:numRef>
              <c:f>'2024-1076-Testlog'!$AX$17:$AX$20</c:f>
              <c:numCache>
                <c:formatCode>General</c:formatCode>
                <c:ptCount val="3"/>
                <c:pt idx="0">
                  <c:v>4.5199999999999996</c:v>
                </c:pt>
                <c:pt idx="1">
                  <c:v>4.09</c:v>
                </c:pt>
                <c:pt idx="2">
                  <c:v>3.78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ED2-4276-B8AC-4C169FAB99AF}"/>
            </c:ext>
          </c:extLst>
        </c:ser>
        <c:ser>
          <c:idx val="3"/>
          <c:order val="3"/>
          <c:tx>
            <c:v>Pb=0 barg, 6.5mmx30mm</c:v>
          </c:tx>
          <c:marker>
            <c:spPr>
              <a:ln>
                <a:solidFill>
                  <a:schemeClr val="accent1"/>
                </a:solidFill>
              </a:ln>
            </c:spPr>
          </c:marker>
          <c:xVal>
            <c:numRef>
              <c:f>'2024-1076-Testlog'!$T$21:$T$23</c:f>
              <c:numCache>
                <c:formatCode>0.00</c:formatCode>
                <c:ptCount val="3"/>
                <c:pt idx="0">
                  <c:v>1.1128472222222222E-2</c:v>
                </c:pt>
                <c:pt idx="1">
                  <c:v>1.1909722222222221E-2</c:v>
                </c:pt>
                <c:pt idx="2">
                  <c:v>1.3125000000000001E-2</c:v>
                </c:pt>
              </c:numCache>
            </c:numRef>
          </c:xVal>
          <c:yVal>
            <c:numRef>
              <c:f>'2024-1076-Testlog'!$AX$21:$AX$23</c:f>
              <c:numCache>
                <c:formatCode>General</c:formatCode>
                <c:ptCount val="3"/>
                <c:pt idx="0">
                  <c:v>3.79</c:v>
                </c:pt>
                <c:pt idx="1">
                  <c:v>3.32</c:v>
                </c:pt>
                <c:pt idx="2">
                  <c:v>2.97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ED2-4276-B8AC-4C169FAB99AF}"/>
            </c:ext>
          </c:extLst>
        </c:ser>
        <c:ser>
          <c:idx val="4"/>
          <c:order val="4"/>
          <c:tx>
            <c:v>Pb=1barg, 6.5mmx30mm</c:v>
          </c:tx>
          <c:marker>
            <c:symbol val="x"/>
            <c:size val="7"/>
            <c:spPr>
              <a:ln>
                <a:solidFill>
                  <a:schemeClr val="accent2"/>
                </a:solidFill>
              </a:ln>
            </c:spPr>
          </c:marker>
          <c:xVal>
            <c:numRef>
              <c:f>'2024-1076-Testlog'!$T$24:$T$26</c:f>
              <c:numCache>
                <c:formatCode>0.00</c:formatCode>
                <c:ptCount val="3"/>
                <c:pt idx="0">
                  <c:v>1.0683760683760684E-2</c:v>
                </c:pt>
                <c:pt idx="1">
                  <c:v>2.1254960317460318E-2</c:v>
                </c:pt>
                <c:pt idx="2">
                  <c:v>1.5885416666666666E-2</c:v>
                </c:pt>
              </c:numCache>
            </c:numRef>
          </c:xVal>
          <c:yVal>
            <c:numRef>
              <c:f>'2024-1076-Testlog'!$AX$24:$AX$26</c:f>
              <c:numCache>
                <c:formatCode>General</c:formatCode>
                <c:ptCount val="3"/>
                <c:pt idx="0">
                  <c:v>3.8</c:v>
                </c:pt>
                <c:pt idx="1">
                  <c:v>3.33</c:v>
                </c:pt>
                <c:pt idx="2">
                  <c:v>2.98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ED2-4276-B8AC-4C169FAB99AF}"/>
            </c:ext>
          </c:extLst>
        </c:ser>
        <c:ser>
          <c:idx val="5"/>
          <c:order val="5"/>
          <c:tx>
            <c:v>Pb=2 barg, 6.5mmx30mm</c:v>
          </c:tx>
          <c:marker>
            <c:symbol val="x"/>
            <c:size val="7"/>
            <c:spPr>
              <a:ln>
                <a:solidFill>
                  <a:schemeClr val="accent3"/>
                </a:solidFill>
              </a:ln>
            </c:spPr>
          </c:marker>
          <c:xVal>
            <c:numRef>
              <c:f>'2024-1076-Testlog'!$T$27:$T$29</c:f>
              <c:numCache>
                <c:formatCode>0.00</c:formatCode>
                <c:ptCount val="3"/>
                <c:pt idx="0">
                  <c:v>0.79787234042553179</c:v>
                </c:pt>
                <c:pt idx="1">
                  <c:v>0.91185410334346506</c:v>
                </c:pt>
                <c:pt idx="2">
                  <c:v>1.0231148162182644</c:v>
                </c:pt>
              </c:numCache>
            </c:numRef>
          </c:xVal>
          <c:yVal>
            <c:numRef>
              <c:f>'2024-1076-Testlog'!$AX$27:$AX$29</c:f>
              <c:numCache>
                <c:formatCode>General</c:formatCode>
                <c:ptCount val="3"/>
                <c:pt idx="0">
                  <c:v>4.0199999999999996</c:v>
                </c:pt>
                <c:pt idx="1">
                  <c:v>3.64</c:v>
                </c:pt>
                <c:pt idx="2">
                  <c:v>3.38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ED2-4276-B8AC-4C169FAB9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95616"/>
        <c:axId val="1326896576"/>
      </c:scatterChart>
      <c:valAx>
        <c:axId val="1326895616"/>
        <c:scaling>
          <c:orientation val="minMax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Specific Enthalpy [kWh/Nm³]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6576"/>
        <c:crosses val="autoZero"/>
        <c:crossBetween val="midCat"/>
      </c:valAx>
      <c:valAx>
        <c:axId val="1326896576"/>
        <c:scaling>
          <c:orientation val="minMax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Inlet Pressure [barg]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5616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Effect on Wall</a:t>
            </a:r>
            <a:r>
              <a:rPr lang="nb-NO" baseline="0"/>
              <a:t> temperature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Pb=0 barg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'2024-1076-Testlog'!$T$21:$T$23</c:f>
              <c:numCache>
                <c:formatCode>0.00</c:formatCode>
                <c:ptCount val="3"/>
                <c:pt idx="0">
                  <c:v>1.1128472222222222E-2</c:v>
                </c:pt>
                <c:pt idx="1">
                  <c:v>1.1909722222222221E-2</c:v>
                </c:pt>
                <c:pt idx="2">
                  <c:v>1.3125000000000001E-2</c:v>
                </c:pt>
              </c:numCache>
            </c:numRef>
          </c:xVal>
          <c:yVal>
            <c:numRef>
              <c:f>'2024-1076-Testlog'!$BD$21:$BD$23</c:f>
              <c:numCache>
                <c:formatCode>General</c:formatCode>
                <c:ptCount val="3"/>
                <c:pt idx="0">
                  <c:v>242.7</c:v>
                </c:pt>
                <c:pt idx="1">
                  <c:v>245.7</c:v>
                </c:pt>
                <c:pt idx="2">
                  <c:v>215.9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46-4CA9-9A64-20303F33FC43}"/>
            </c:ext>
          </c:extLst>
        </c:ser>
        <c:ser>
          <c:idx val="1"/>
          <c:order val="1"/>
          <c:tx>
            <c:v>Pb=1barg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'2024-1076-Testlog'!$T$24:$T$26</c:f>
              <c:numCache>
                <c:formatCode>0.00</c:formatCode>
                <c:ptCount val="3"/>
                <c:pt idx="0">
                  <c:v>1.0683760683760684E-2</c:v>
                </c:pt>
                <c:pt idx="1">
                  <c:v>2.1254960317460318E-2</c:v>
                </c:pt>
                <c:pt idx="2">
                  <c:v>1.5885416666666666E-2</c:v>
                </c:pt>
              </c:numCache>
            </c:numRef>
          </c:xVal>
          <c:yVal>
            <c:numRef>
              <c:f>'2024-1076-Testlog'!$BD$24:$BD$26</c:f>
              <c:numCache>
                <c:formatCode>General</c:formatCode>
                <c:ptCount val="3"/>
                <c:pt idx="0">
                  <c:v>152.6</c:v>
                </c:pt>
                <c:pt idx="1">
                  <c:v>180.5</c:v>
                </c:pt>
                <c:pt idx="2">
                  <c:v>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46-4CA9-9A64-20303F33FC43}"/>
            </c:ext>
          </c:extLst>
        </c:ser>
        <c:ser>
          <c:idx val="2"/>
          <c:order val="2"/>
          <c:tx>
            <c:v>Pb=2 barg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'2024-1076-Testlog'!$T$27:$T$29</c:f>
              <c:numCache>
                <c:formatCode>0.00</c:formatCode>
                <c:ptCount val="3"/>
                <c:pt idx="0">
                  <c:v>0.79787234042553179</c:v>
                </c:pt>
                <c:pt idx="1">
                  <c:v>0.91185410334346506</c:v>
                </c:pt>
                <c:pt idx="2">
                  <c:v>1.0231148162182644</c:v>
                </c:pt>
              </c:numCache>
            </c:numRef>
          </c:xVal>
          <c:yVal>
            <c:numRef>
              <c:f>'2024-1076-Testlog'!$BD$27:$BD$29</c:f>
              <c:numCache>
                <c:formatCode>General</c:formatCode>
                <c:ptCount val="3"/>
                <c:pt idx="0">
                  <c:v>158.69999999999999</c:v>
                </c:pt>
                <c:pt idx="1">
                  <c:v>191.2</c:v>
                </c:pt>
                <c:pt idx="2">
                  <c:v>235.9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46-4CA9-9A64-20303F33F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95616"/>
        <c:axId val="1326896576"/>
      </c:scatterChart>
      <c:valAx>
        <c:axId val="1326895616"/>
        <c:scaling>
          <c:orientation val="minMax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Specific Enthalpy [kWh/Nm³]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6576"/>
        <c:crosses val="autoZero"/>
        <c:crossBetween val="midCat"/>
      </c:valAx>
      <c:valAx>
        <c:axId val="13268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Wall temperature TT2203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Effect on Voltage range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Pb=0 barg, 6.5x30</c:v>
          </c:tx>
          <c:marker>
            <c:spPr>
              <a:noFill/>
              <a:ln>
                <a:solidFill>
                  <a:schemeClr val="accent1"/>
                </a:solidFill>
              </a:ln>
            </c:spPr>
          </c:marker>
          <c:xVal>
            <c:numRef>
              <c:f>'2024-1076-Testlog'!$T$21:$T$23</c:f>
              <c:numCache>
                <c:formatCode>0.00</c:formatCode>
                <c:ptCount val="3"/>
                <c:pt idx="0">
                  <c:v>1.1128472222222222E-2</c:v>
                </c:pt>
                <c:pt idx="1">
                  <c:v>1.1909722222222221E-2</c:v>
                </c:pt>
                <c:pt idx="2">
                  <c:v>1.3125000000000001E-2</c:v>
                </c:pt>
              </c:numCache>
            </c:numRef>
          </c:xVal>
          <c:yVal>
            <c:numRef>
              <c:f>'2024-1076-Testlog'!$AQ$21:$AQ$23</c:f>
              <c:numCache>
                <c:formatCode>General</c:formatCode>
                <c:ptCount val="3"/>
                <c:pt idx="0">
                  <c:v>173</c:v>
                </c:pt>
                <c:pt idx="1">
                  <c:v>132</c:v>
                </c:pt>
                <c:pt idx="2">
                  <c:v>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7D68-4798-A012-146E806A9689}"/>
            </c:ext>
          </c:extLst>
        </c:ser>
        <c:ser>
          <c:idx val="4"/>
          <c:order val="1"/>
          <c:tx>
            <c:v>Pb=1barg, 6.5x30</c:v>
          </c:tx>
          <c:marker>
            <c:symbol val="x"/>
            <c:size val="7"/>
            <c:spPr>
              <a:ln>
                <a:solidFill>
                  <a:schemeClr val="accent2"/>
                </a:solidFill>
              </a:ln>
            </c:spPr>
          </c:marker>
          <c:xVal>
            <c:numRef>
              <c:f>'2024-1076-Testlog'!$T$24:$T$26</c:f>
              <c:numCache>
                <c:formatCode>0.00</c:formatCode>
                <c:ptCount val="3"/>
                <c:pt idx="0">
                  <c:v>1.0683760683760684E-2</c:v>
                </c:pt>
                <c:pt idx="1">
                  <c:v>2.1254960317460318E-2</c:v>
                </c:pt>
                <c:pt idx="2">
                  <c:v>1.5885416666666666E-2</c:v>
                </c:pt>
              </c:numCache>
            </c:numRef>
          </c:xVal>
          <c:yVal>
            <c:numRef>
              <c:f>'2024-1076-Testlog'!$AQ$24:$AQ$26</c:f>
              <c:numCache>
                <c:formatCode>General</c:formatCode>
                <c:ptCount val="3"/>
                <c:pt idx="0">
                  <c:v>156</c:v>
                </c:pt>
                <c:pt idx="1">
                  <c:v>140</c:v>
                </c:pt>
                <c:pt idx="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7D68-4798-A012-146E806A9689}"/>
            </c:ext>
          </c:extLst>
        </c:ser>
        <c:ser>
          <c:idx val="5"/>
          <c:order val="2"/>
          <c:tx>
            <c:v>Pb=2 barg, 6.5x30</c:v>
          </c:tx>
          <c:marker>
            <c:symbol val="x"/>
            <c:size val="7"/>
            <c:spPr>
              <a:ln>
                <a:solidFill>
                  <a:schemeClr val="accent3"/>
                </a:solidFill>
              </a:ln>
            </c:spPr>
          </c:marker>
          <c:xVal>
            <c:numRef>
              <c:f>'2024-1076-Testlog'!$T$27:$T$29</c:f>
              <c:numCache>
                <c:formatCode>0.00</c:formatCode>
                <c:ptCount val="3"/>
                <c:pt idx="0">
                  <c:v>0.79787234042553179</c:v>
                </c:pt>
                <c:pt idx="1">
                  <c:v>0.91185410334346506</c:v>
                </c:pt>
                <c:pt idx="2">
                  <c:v>1.0231148162182644</c:v>
                </c:pt>
              </c:numCache>
            </c:numRef>
          </c:xVal>
          <c:yVal>
            <c:numRef>
              <c:f>'2024-1076-Testlog'!$AQ$27:$AQ$29</c:f>
              <c:numCache>
                <c:formatCode>General</c:formatCode>
                <c:ptCount val="3"/>
                <c:pt idx="0">
                  <c:v>175</c:v>
                </c:pt>
                <c:pt idx="1">
                  <c:v>122</c:v>
                </c:pt>
                <c:pt idx="2">
                  <c:v>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7D68-4798-A012-146E806A9689}"/>
            </c:ext>
          </c:extLst>
        </c:ser>
        <c:ser>
          <c:idx val="0"/>
          <c:order val="3"/>
          <c:tx>
            <c:v>Pb=0 barg, 6x30</c:v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'2024-1076-Testlog'!$T$11:$T$13</c:f>
              <c:numCache>
                <c:formatCode>0.00</c:formatCode>
                <c:ptCount val="2"/>
                <c:pt idx="0">
                  <c:v>2.4166666666666666E-2</c:v>
                </c:pt>
                <c:pt idx="1">
                  <c:v>3.2118055555555559E-2</c:v>
                </c:pt>
              </c:numCache>
            </c:numRef>
          </c:xVal>
          <c:yVal>
            <c:numRef>
              <c:f>'2024-1076-Testlog'!$AQ$11:$AQ$13</c:f>
              <c:numCache>
                <c:formatCode>General</c:formatCode>
                <c:ptCount val="2"/>
                <c:pt idx="0">
                  <c:v>101</c:v>
                </c:pt>
                <c:pt idx="1">
                  <c:v>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D68-4798-A012-146E806A9689}"/>
            </c:ext>
          </c:extLst>
        </c:ser>
        <c:ser>
          <c:idx val="1"/>
          <c:order val="4"/>
          <c:tx>
            <c:v>Pb=1barg, 6x30</c:v>
          </c:tx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'2024-1076-Testlog'!$T$14:$T$16</c:f>
              <c:numCache>
                <c:formatCode>0.00</c:formatCode>
                <c:ptCount val="3"/>
                <c:pt idx="0">
                  <c:v>1.8229166666666664E-2</c:v>
                </c:pt>
                <c:pt idx="1">
                  <c:v>1.2731481481481481E-2</c:v>
                </c:pt>
                <c:pt idx="2">
                  <c:v>8.1527777777777779E-3</c:v>
                </c:pt>
              </c:numCache>
            </c:numRef>
          </c:xVal>
          <c:yVal>
            <c:numRef>
              <c:f>'2024-1076-Testlog'!$AQ$14:$AQ$16</c:f>
              <c:numCache>
                <c:formatCode>General</c:formatCode>
                <c:ptCount val="3"/>
                <c:pt idx="0">
                  <c:v>103</c:v>
                </c:pt>
                <c:pt idx="1">
                  <c:v>150</c:v>
                </c:pt>
                <c:pt idx="2">
                  <c:v>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D68-4798-A012-146E806A9689}"/>
            </c:ext>
          </c:extLst>
        </c:ser>
        <c:ser>
          <c:idx val="2"/>
          <c:order val="5"/>
          <c:tx>
            <c:v>Pb=2 barg, 6x30</c:v>
          </c:tx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'2024-1076-Testlog'!$T$18:$T$20</c:f>
              <c:numCache>
                <c:formatCode>0.00</c:formatCode>
                <c:ptCount val="3"/>
                <c:pt idx="0">
                  <c:v>1.345486111111111E-2</c:v>
                </c:pt>
                <c:pt idx="1">
                  <c:v>1.4236111111111111E-2</c:v>
                </c:pt>
                <c:pt idx="2">
                  <c:v>1.0329861111111111E-2</c:v>
                </c:pt>
              </c:numCache>
            </c:numRef>
          </c:xVal>
          <c:yVal>
            <c:numRef>
              <c:f>'2024-1076-Testlog'!$AQ$18:$AQ$20</c:f>
              <c:numCache>
                <c:formatCode>General</c:formatCode>
                <c:ptCount val="3"/>
                <c:pt idx="0">
                  <c:v>172</c:v>
                </c:pt>
                <c:pt idx="1">
                  <c:v>158</c:v>
                </c:pt>
                <c:pt idx="2">
                  <c:v>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D68-4798-A012-146E806A9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95616"/>
        <c:axId val="1326896576"/>
      </c:scatterChart>
      <c:valAx>
        <c:axId val="1326895616"/>
        <c:scaling>
          <c:orientation val="minMax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Specific Enthalpy [kWh/Nm³]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6576"/>
        <c:crosses val="autoZero"/>
        <c:crossBetween val="midCat"/>
      </c:valAx>
      <c:valAx>
        <c:axId val="13268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Max-min voltage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5616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Effect on NO/NOx ratio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Pb=0 barg, 6.5x30</c:v>
          </c:tx>
          <c:marker>
            <c:spPr>
              <a:noFill/>
              <a:ln>
                <a:solidFill>
                  <a:schemeClr val="accent1"/>
                </a:solidFill>
              </a:ln>
            </c:spPr>
          </c:marker>
          <c:xVal>
            <c:numRef>
              <c:f>'2024-1076-Testlog'!$T$21:$T$23</c:f>
              <c:numCache>
                <c:formatCode>0.00</c:formatCode>
                <c:ptCount val="3"/>
                <c:pt idx="0">
                  <c:v>1.1128472222222222E-2</c:v>
                </c:pt>
                <c:pt idx="1">
                  <c:v>1.1909722222222221E-2</c:v>
                </c:pt>
                <c:pt idx="2">
                  <c:v>1.3125000000000001E-2</c:v>
                </c:pt>
              </c:numCache>
            </c:numRef>
          </c:xVal>
          <c:yVal>
            <c:numRef>
              <c:f>'2024-1076-Testlog'!$BO$21:$BO$23</c:f>
              <c:numCache>
                <c:formatCode>General</c:formatCode>
                <c:ptCount val="3"/>
                <c:pt idx="0">
                  <c:v>0</c:v>
                </c:pt>
                <c:pt idx="1">
                  <c:v>0.98079483558603997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D5B-4D10-B0A1-449D559A6DE6}"/>
            </c:ext>
          </c:extLst>
        </c:ser>
        <c:ser>
          <c:idx val="4"/>
          <c:order val="1"/>
          <c:tx>
            <c:v>Pb=1barg, 6.5x30</c:v>
          </c:tx>
          <c:marker>
            <c:symbol val="x"/>
            <c:size val="7"/>
            <c:spPr>
              <a:noFill/>
              <a:ln>
                <a:solidFill>
                  <a:schemeClr val="accent2"/>
                </a:solidFill>
              </a:ln>
            </c:spPr>
          </c:marker>
          <c:xVal>
            <c:numRef>
              <c:f>'2024-1076-Testlog'!$T$24:$T$26</c:f>
              <c:numCache>
                <c:formatCode>0.00</c:formatCode>
                <c:ptCount val="3"/>
                <c:pt idx="0">
                  <c:v>1.0683760683760684E-2</c:v>
                </c:pt>
                <c:pt idx="1">
                  <c:v>2.1254960317460318E-2</c:v>
                </c:pt>
                <c:pt idx="2">
                  <c:v>1.5885416666666666E-2</c:v>
                </c:pt>
              </c:numCache>
            </c:numRef>
          </c:xVal>
          <c:yVal>
            <c:numRef>
              <c:f>'2024-1076-Testlog'!$BO$24:$BO$26</c:f>
              <c:numCache>
                <c:formatCode>General</c:formatCode>
                <c:ptCount val="3"/>
                <c:pt idx="0">
                  <c:v>0</c:v>
                </c:pt>
                <c:pt idx="1">
                  <c:v>0.98360655737704927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5B-4D10-B0A1-449D559A6DE6}"/>
            </c:ext>
          </c:extLst>
        </c:ser>
        <c:ser>
          <c:idx val="5"/>
          <c:order val="2"/>
          <c:tx>
            <c:v>Pb=2 barg, 6.5x30</c:v>
          </c:tx>
          <c:marker>
            <c:symbol val="x"/>
            <c:size val="7"/>
            <c:spPr>
              <a:noFill/>
              <a:ln>
                <a:solidFill>
                  <a:schemeClr val="accent3"/>
                </a:solidFill>
              </a:ln>
            </c:spPr>
          </c:marker>
          <c:xVal>
            <c:numRef>
              <c:f>'2024-1076-Testlog'!$T$27:$T$29</c:f>
              <c:numCache>
                <c:formatCode>0.00</c:formatCode>
                <c:ptCount val="3"/>
                <c:pt idx="0">
                  <c:v>0.79787234042553179</c:v>
                </c:pt>
                <c:pt idx="1">
                  <c:v>0.91185410334346506</c:v>
                </c:pt>
                <c:pt idx="2">
                  <c:v>1.0231148162182644</c:v>
                </c:pt>
              </c:numCache>
            </c:numRef>
          </c:xVal>
          <c:yVal>
            <c:numRef>
              <c:f>'2024-1076-Testlog'!$BO$27:$BO$29</c:f>
              <c:numCache>
                <c:formatCode>General</c:formatCode>
                <c:ptCount val="3"/>
                <c:pt idx="0">
                  <c:v>1.0082191780821919</c:v>
                </c:pt>
                <c:pt idx="1">
                  <c:v>1.3299232736572889E-2</c:v>
                </c:pt>
                <c:pt idx="2">
                  <c:v>0.69345794392523363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D5B-4D10-B0A1-449D559A6DE6}"/>
            </c:ext>
          </c:extLst>
        </c:ser>
        <c:ser>
          <c:idx val="0"/>
          <c:order val="3"/>
          <c:tx>
            <c:v>Pb=0 barg, 6x30</c:v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'2024-1076-Testlog'!$T$11:$T$13</c:f>
              <c:numCache>
                <c:formatCode>0.00</c:formatCode>
                <c:ptCount val="2"/>
                <c:pt idx="0">
                  <c:v>2.4166666666666666E-2</c:v>
                </c:pt>
                <c:pt idx="1">
                  <c:v>3.2118055555555559E-2</c:v>
                </c:pt>
              </c:numCache>
            </c:numRef>
          </c:xVal>
          <c:yVal>
            <c:numRef>
              <c:f>'2024-1076-Testlog'!$BO$11:$BO$13</c:f>
              <c:numCache>
                <c:formatCode>General</c:formatCode>
                <c:ptCount val="2"/>
                <c:pt idx="0">
                  <c:v>0</c:v>
                </c:pt>
                <c:pt idx="1">
                  <c:v>0.98920399356698141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5B-4D10-B0A1-449D559A6DE6}"/>
            </c:ext>
          </c:extLst>
        </c:ser>
        <c:ser>
          <c:idx val="1"/>
          <c:order val="4"/>
          <c:tx>
            <c:v>Pb=1barg, 6x30</c:v>
          </c:tx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'2024-1076-Testlog'!$T$14:$T$16</c:f>
              <c:numCache>
                <c:formatCode>0.00</c:formatCode>
                <c:ptCount val="3"/>
                <c:pt idx="0">
                  <c:v>1.8229166666666664E-2</c:v>
                </c:pt>
                <c:pt idx="1">
                  <c:v>1.2731481481481481E-2</c:v>
                </c:pt>
                <c:pt idx="2">
                  <c:v>8.1527777777777779E-3</c:v>
                </c:pt>
              </c:numCache>
            </c:numRef>
          </c:xVal>
          <c:yVal>
            <c:numRef>
              <c:f>'2024-1076-Testlog'!$BO$14:$BO$16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0.9859772129710781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5B-4D10-B0A1-449D559A6DE6}"/>
            </c:ext>
          </c:extLst>
        </c:ser>
        <c:ser>
          <c:idx val="2"/>
          <c:order val="5"/>
          <c:tx>
            <c:v>Pb=2 barg, 6x30</c:v>
          </c:tx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'2024-1076-Testlog'!$T$17:$T$20</c:f>
              <c:numCache>
                <c:formatCode>0.00</c:formatCode>
                <c:ptCount val="3"/>
                <c:pt idx="0">
                  <c:v>1.345486111111111E-2</c:v>
                </c:pt>
                <c:pt idx="1">
                  <c:v>1.4236111111111111E-2</c:v>
                </c:pt>
                <c:pt idx="2">
                  <c:v>1.0329861111111111E-2</c:v>
                </c:pt>
              </c:numCache>
            </c:numRef>
          </c:xVal>
          <c:yVal>
            <c:numRef>
              <c:f>'2024-1076-Testlog'!$BO$17:$BO$20</c:f>
              <c:numCache>
                <c:formatCode>General</c:formatCode>
                <c:ptCount val="3"/>
                <c:pt idx="0">
                  <c:v>0</c:v>
                </c:pt>
                <c:pt idx="1">
                  <c:v>0.98913442863891665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5B-4D10-B0A1-449D559A6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95616"/>
        <c:axId val="1326896576"/>
      </c:scatterChart>
      <c:valAx>
        <c:axId val="1326895616"/>
        <c:scaling>
          <c:orientation val="minMax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Specific Enthalpy [kWh/Nm³]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6576"/>
        <c:crosses val="autoZero"/>
        <c:crossBetween val="midCat"/>
      </c:valAx>
      <c:valAx>
        <c:axId val="13268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NO/NOx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5616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material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6mmx30mm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('2024-1076-Testlog'!$L$13,'2024-1076-Testlog'!$L$16,'2024-1076-Testlog'!$L$20)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('2024-1076-Testlog'!$AH$13,'2024-1076-Testlog'!$AH$16,'2024-1076-Testlog'!$AH$20)</c:f>
              <c:numCache>
                <c:formatCode>General</c:formatCode>
                <c:ptCount val="3"/>
                <c:pt idx="0">
                  <c:v>1.3043478260857702E-2</c:v>
                </c:pt>
                <c:pt idx="1">
                  <c:v>1.999999999998181E-2</c:v>
                </c:pt>
                <c:pt idx="2">
                  <c:v>3.0000000000070158E-2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68-4176-AB65-5C72ECEB4FF4}"/>
            </c:ext>
          </c:extLst>
        </c:ser>
        <c:ser>
          <c:idx val="1"/>
          <c:order val="1"/>
          <c:tx>
            <c:v>6.5mmx30mm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('2024-1076-Testlog'!$L$23,'2024-1076-Testlog'!$L$26,'2024-1076-Testlog'!$L$29)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('2024-1076-Testlog'!$AH$23,'2024-1076-Testlog'!$AH$26,'2024-1076-Testlog'!$AH$29)</c:f>
              <c:numCache>
                <c:formatCode>General</c:formatCode>
                <c:ptCount val="3"/>
                <c:pt idx="0">
                  <c:v>-8.8888888889818597E-3</c:v>
                </c:pt>
                <c:pt idx="1">
                  <c:v>4.285714285710388E-3</c:v>
                </c:pt>
                <c:pt idx="2">
                  <c:v>1.0000000000104592E-2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68-4176-AB65-5C72ECEB4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95616"/>
        <c:axId val="1326896576"/>
      </c:scatterChart>
      <c:valAx>
        <c:axId val="132689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Pressure [barg]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6576"/>
        <c:crosses val="autoZero"/>
        <c:crossBetween val="midCat"/>
      </c:valAx>
      <c:valAx>
        <c:axId val="13268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material loss [g/h]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Effect on inlet P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6"/>
          <c:order val="0"/>
          <c:tx>
            <c:v>Pb=0barg, 7mmx30mm</c:v>
          </c:tx>
          <c:marker>
            <c:symbol val="diamond"/>
            <c:size val="7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xVal>
            <c:numRef>
              <c:f>'2024-1076-Testlog'!$T$30:$T$32</c:f>
              <c:numCache>
                <c:formatCode>0.00</c:formatCode>
                <c:ptCount val="3"/>
                <c:pt idx="0">
                  <c:v>1.5069444444444444E-2</c:v>
                </c:pt>
                <c:pt idx="1">
                  <c:v>1.5972222222222221E-2</c:v>
                </c:pt>
                <c:pt idx="2">
                  <c:v>8.0729166666666675E-3</c:v>
                </c:pt>
              </c:numCache>
            </c:numRef>
          </c:xVal>
          <c:yVal>
            <c:numRef>
              <c:f>'2024-1076-Testlog'!$AX$30:$AX$32</c:f>
              <c:numCache>
                <c:formatCode>General</c:formatCode>
                <c:ptCount val="3"/>
                <c:pt idx="0">
                  <c:v>3.75</c:v>
                </c:pt>
                <c:pt idx="1">
                  <c:v>3.29</c:v>
                </c:pt>
                <c:pt idx="2">
                  <c:v>2.94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41B-4115-9032-47AEEBACB458}"/>
            </c:ext>
          </c:extLst>
        </c:ser>
        <c:ser>
          <c:idx val="7"/>
          <c:order val="1"/>
          <c:tx>
            <c:v>Pb=1barg, 7mmx30mm</c:v>
          </c:tx>
          <c:marker>
            <c:symbol val="diamond"/>
            <c:size val="7"/>
            <c:spPr>
              <a:solidFill>
                <a:schemeClr val="accent2"/>
              </a:solidFill>
            </c:spPr>
          </c:marker>
          <c:xVal>
            <c:numRef>
              <c:f>'2024-1076-Testlog'!$T$33:$T$35</c:f>
              <c:numCache>
                <c:formatCode>0.00</c:formatCode>
                <c:ptCount val="3"/>
                <c:pt idx="0">
                  <c:v>8.9409722222222217E-3</c:v>
                </c:pt>
                <c:pt idx="1">
                  <c:v>9.7222222222222224E-3</c:v>
                </c:pt>
                <c:pt idx="2">
                  <c:v>1.1024305555555555E-2</c:v>
                </c:pt>
              </c:numCache>
            </c:numRef>
          </c:xVal>
          <c:yVal>
            <c:numRef>
              <c:f>'2024-1076-Testlog'!$AX$33:$AX$35</c:f>
              <c:numCache>
                <c:formatCode>General</c:formatCode>
                <c:ptCount val="3"/>
                <c:pt idx="0">
                  <c:v>3.74</c:v>
                </c:pt>
                <c:pt idx="1">
                  <c:v>3.31</c:v>
                </c:pt>
                <c:pt idx="2">
                  <c:v>3.02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41B-4115-9032-47AEEBACB458}"/>
            </c:ext>
          </c:extLst>
        </c:ser>
        <c:ser>
          <c:idx val="8"/>
          <c:order val="2"/>
          <c:tx>
            <c:v>Pb=2barg, 7mmx30mm</c:v>
          </c:tx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'2024-1076-Testlog'!$T$36:$T$38</c:f>
              <c:numCache>
                <c:formatCode>0.00</c:formatCode>
                <c:ptCount val="3"/>
                <c:pt idx="0">
                  <c:v>0.79225352112676062</c:v>
                </c:pt>
                <c:pt idx="1">
                  <c:v>0.91031692515171947</c:v>
                </c:pt>
                <c:pt idx="2">
                  <c:v>1.0246585735963583</c:v>
                </c:pt>
              </c:numCache>
            </c:numRef>
          </c:xVal>
          <c:yVal>
            <c:numRef>
              <c:f>'2024-1076-Testlog'!$AX$36:$AX$38</c:f>
              <c:numCache>
                <c:formatCode>General</c:formatCode>
                <c:ptCount val="3"/>
                <c:pt idx="0">
                  <c:v>4.16</c:v>
                </c:pt>
                <c:pt idx="1">
                  <c:v>3.77</c:v>
                </c:pt>
                <c:pt idx="2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41B-4115-9032-47AEEBACB458}"/>
            </c:ext>
          </c:extLst>
        </c:ser>
        <c:ser>
          <c:idx val="0"/>
          <c:order val="3"/>
          <c:tx>
            <c:v>Pb=3barg, 7mmx30mm</c:v>
          </c:tx>
          <c:xVal>
            <c:numRef>
              <c:f>'2024-1076-Testlog'!$T$54:$T$56</c:f>
              <c:numCache>
                <c:formatCode>0.00</c:formatCode>
                <c:ptCount val="3"/>
                <c:pt idx="0">
                  <c:v>1.0116235470566179</c:v>
                </c:pt>
                <c:pt idx="1">
                  <c:v>0.91993185689948886</c:v>
                </c:pt>
                <c:pt idx="2">
                  <c:v>0.80838323353293418</c:v>
                </c:pt>
              </c:numCache>
            </c:numRef>
          </c:xVal>
          <c:yVal>
            <c:numRef>
              <c:f>'2024-1076-Testlog'!$AX$54:$AX$56</c:f>
              <c:numCache>
                <c:formatCode>General</c:formatCode>
                <c:ptCount val="3"/>
                <c:pt idx="0">
                  <c:v>4.16</c:v>
                </c:pt>
                <c:pt idx="1">
                  <c:v>4.3600000000000003</c:v>
                </c:pt>
                <c:pt idx="2">
                  <c:v>4.6500000000000004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A9-4B1A-810E-51F59BAA7ACE}"/>
            </c:ext>
          </c:extLst>
        </c:ser>
        <c:ser>
          <c:idx val="1"/>
          <c:order val="4"/>
          <c:tx>
            <c:v>Pb=4barg, 7mmx30mm</c:v>
          </c:tx>
          <c:xVal>
            <c:numRef>
              <c:f>'2024-1076-Testlog'!$T$57:$T$59</c:f>
              <c:numCache>
                <c:formatCode>0.00</c:formatCode>
                <c:ptCount val="3"/>
                <c:pt idx="0">
                  <c:v>1.0266159695817489</c:v>
                </c:pt>
                <c:pt idx="1">
                  <c:v>0.9180550833049983</c:v>
                </c:pt>
                <c:pt idx="2">
                  <c:v>0.80219780219780223</c:v>
                </c:pt>
              </c:numCache>
            </c:numRef>
          </c:xVal>
          <c:yVal>
            <c:numRef>
              <c:f>'2024-1076-Testlog'!$AX$57:$AX$59</c:f>
              <c:numCache>
                <c:formatCode>General</c:formatCode>
                <c:ptCount val="3"/>
                <c:pt idx="0">
                  <c:v>4.9000000000000004</c:v>
                </c:pt>
                <c:pt idx="1">
                  <c:v>5.09</c:v>
                </c:pt>
                <c:pt idx="2">
                  <c:v>5.35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A9-4B1A-810E-51F59BAA7ACE}"/>
            </c:ext>
          </c:extLst>
        </c:ser>
        <c:ser>
          <c:idx val="2"/>
          <c:order val="5"/>
          <c:tx>
            <c:v>Pb=5barg, 7mmx30mm</c:v>
          </c:tx>
          <c:xVal>
            <c:numRef>
              <c:f>'2024-1076-Testlog'!$T$60:$T$62</c:f>
              <c:numCache>
                <c:formatCode>0.00</c:formatCode>
                <c:ptCount val="3"/>
                <c:pt idx="0">
                  <c:v>1.01886080724255</c:v>
                </c:pt>
                <c:pt idx="1">
                  <c:v>0.89820359281437134</c:v>
                </c:pt>
                <c:pt idx="2">
                  <c:v>0.78289855072463777</c:v>
                </c:pt>
              </c:numCache>
            </c:numRef>
          </c:xVal>
          <c:yVal>
            <c:numRef>
              <c:f>'2024-1076-Testlog'!$AX$60:$AX$62</c:f>
              <c:numCache>
                <c:formatCode>General</c:formatCode>
                <c:ptCount val="3"/>
                <c:pt idx="0">
                  <c:v>5.73</c:v>
                </c:pt>
                <c:pt idx="1">
                  <c:v>5.9</c:v>
                </c:pt>
                <c:pt idx="2">
                  <c:v>6.14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A9-4B1A-810E-51F59BAA7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95616"/>
        <c:axId val="1326896576"/>
      </c:scatterChart>
      <c:valAx>
        <c:axId val="1326895616"/>
        <c:scaling>
          <c:orientation val="minMax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Specific Enthalpy [kWh/Nm³]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6576"/>
        <c:crosses val="autoZero"/>
        <c:crossBetween val="midCat"/>
      </c:valAx>
      <c:valAx>
        <c:axId val="1326896576"/>
        <c:scaling>
          <c:orientation val="minMax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Inlet</a:t>
                </a:r>
                <a:r>
                  <a:rPr lang="nb-NO" baseline="0"/>
                  <a:t> Pressure [barg]</a:t>
                </a:r>
                <a:endParaRPr lang="nb-NO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5616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Effect wall</a:t>
            </a:r>
            <a:r>
              <a:rPr lang="nb-NO" baseline="0"/>
              <a:t> temperature</a:t>
            </a:r>
            <a:endParaRPr lang="nb-NO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6"/>
          <c:order val="0"/>
          <c:tx>
            <c:v>Pb=0barg, 7mmx30mm</c:v>
          </c:tx>
          <c:marker>
            <c:symbol val="triangle"/>
            <c:size val="7"/>
            <c:spPr>
              <a:noFill/>
              <a:ln>
                <a:solidFill>
                  <a:schemeClr val="accent1"/>
                </a:solidFill>
              </a:ln>
            </c:spPr>
          </c:marker>
          <c:xVal>
            <c:numRef>
              <c:f>'2024-1076-Testlog'!$T$30:$T$32</c:f>
              <c:numCache>
                <c:formatCode>0.00</c:formatCode>
                <c:ptCount val="3"/>
                <c:pt idx="0">
                  <c:v>1.5069444444444444E-2</c:v>
                </c:pt>
                <c:pt idx="1">
                  <c:v>1.5972222222222221E-2</c:v>
                </c:pt>
                <c:pt idx="2">
                  <c:v>8.0729166666666675E-3</c:v>
                </c:pt>
              </c:numCache>
            </c:numRef>
          </c:xVal>
          <c:yVal>
            <c:numRef>
              <c:f>'2024-1076-Testlog'!$BD$30:$BD$32</c:f>
              <c:numCache>
                <c:formatCode>General</c:formatCode>
                <c:ptCount val="3"/>
                <c:pt idx="0">
                  <c:v>147.6</c:v>
                </c:pt>
                <c:pt idx="1">
                  <c:v>171.6</c:v>
                </c:pt>
                <c:pt idx="2">
                  <c:v>208.4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E05-4152-8EB0-351B3F704A27}"/>
            </c:ext>
          </c:extLst>
        </c:ser>
        <c:ser>
          <c:idx val="7"/>
          <c:order val="1"/>
          <c:tx>
            <c:v>Pb=1barg, 7mmx30mm</c:v>
          </c:tx>
          <c:marker>
            <c:symbol val="triangle"/>
            <c:size val="7"/>
            <c:spPr>
              <a:noFill/>
            </c:spPr>
          </c:marker>
          <c:xVal>
            <c:numRef>
              <c:f>'2024-1076-Testlog'!$T$33:$T$35</c:f>
              <c:numCache>
                <c:formatCode>0.00</c:formatCode>
                <c:ptCount val="3"/>
                <c:pt idx="0">
                  <c:v>8.9409722222222217E-3</c:v>
                </c:pt>
                <c:pt idx="1">
                  <c:v>9.7222222222222224E-3</c:v>
                </c:pt>
                <c:pt idx="2">
                  <c:v>1.1024305555555555E-2</c:v>
                </c:pt>
              </c:numCache>
            </c:numRef>
          </c:xVal>
          <c:yVal>
            <c:numRef>
              <c:f>'2024-1076-Testlog'!$BD$33:$BD$35</c:f>
              <c:numCache>
                <c:formatCode>General</c:formatCode>
                <c:ptCount val="3"/>
                <c:pt idx="0">
                  <c:v>152.30000000000001</c:v>
                </c:pt>
                <c:pt idx="1">
                  <c:v>182.4</c:v>
                </c:pt>
                <c:pt idx="2">
                  <c:v>221.9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E05-4152-8EB0-351B3F704A27}"/>
            </c:ext>
          </c:extLst>
        </c:ser>
        <c:ser>
          <c:idx val="8"/>
          <c:order val="2"/>
          <c:tx>
            <c:v>Pb=2barg, 7mmx30mm</c:v>
          </c:tx>
          <c:marker>
            <c:symbol val="triangle"/>
            <c:size val="7"/>
            <c:spPr>
              <a:noFill/>
            </c:spPr>
          </c:marker>
          <c:xVal>
            <c:numRef>
              <c:f>'2024-1076-Testlog'!$T$36:$T$38</c:f>
              <c:numCache>
                <c:formatCode>0.00</c:formatCode>
                <c:ptCount val="3"/>
                <c:pt idx="0">
                  <c:v>0.79225352112676062</c:v>
                </c:pt>
                <c:pt idx="1">
                  <c:v>0.91031692515171947</c:v>
                </c:pt>
                <c:pt idx="2">
                  <c:v>1.0246585735963583</c:v>
                </c:pt>
              </c:numCache>
            </c:numRef>
          </c:xVal>
          <c:yVal>
            <c:numRef>
              <c:f>'2024-1076-Testlog'!$BD$36:$BD$38</c:f>
              <c:numCache>
                <c:formatCode>General</c:formatCode>
                <c:ptCount val="3"/>
                <c:pt idx="0">
                  <c:v>159.80000000000001</c:v>
                </c:pt>
                <c:pt idx="1">
                  <c:v>196.8</c:v>
                </c:pt>
                <c:pt idx="2">
                  <c:v>247.2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E05-4152-8EB0-351B3F704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95616"/>
        <c:axId val="1326896576"/>
      </c:scatterChart>
      <c:valAx>
        <c:axId val="1326895616"/>
        <c:scaling>
          <c:orientation val="minMax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Specific Enthalpy [kWh/Nm³]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6576"/>
        <c:crosses val="autoZero"/>
        <c:crossBetween val="midCat"/>
      </c:valAx>
      <c:valAx>
        <c:axId val="1326896576"/>
        <c:scaling>
          <c:orientation val="minMax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baseline="0"/>
                  <a:t>Reactor wall temperature [°C]</a:t>
                </a:r>
                <a:endParaRPr lang="nb-NO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5616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Effect on voltage</a:t>
            </a:r>
            <a:r>
              <a:rPr lang="nb-NO" baseline="0"/>
              <a:t> stdev</a:t>
            </a:r>
            <a:endParaRPr lang="nb-NO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6"/>
          <c:order val="0"/>
          <c:tx>
            <c:v>Pb=0barg, 7mmx30mm</c:v>
          </c:tx>
          <c:marker>
            <c:symbol val="triangle"/>
            <c:size val="7"/>
            <c:spPr>
              <a:noFill/>
              <a:ln>
                <a:solidFill>
                  <a:schemeClr val="accent1"/>
                </a:solidFill>
              </a:ln>
            </c:spPr>
          </c:marker>
          <c:xVal>
            <c:numRef>
              <c:f>'2024-1076-Testlog'!$T$30:$T$32</c:f>
              <c:numCache>
                <c:formatCode>0.00</c:formatCode>
                <c:ptCount val="3"/>
                <c:pt idx="0">
                  <c:v>1.5069444444444444E-2</c:v>
                </c:pt>
                <c:pt idx="1">
                  <c:v>1.5972222222222221E-2</c:v>
                </c:pt>
                <c:pt idx="2">
                  <c:v>8.0729166666666675E-3</c:v>
                </c:pt>
              </c:numCache>
            </c:numRef>
          </c:xVal>
          <c:yVal>
            <c:numRef>
              <c:f>'2024-1076-Testlog'!$AS$30:$AS$32</c:f>
              <c:numCache>
                <c:formatCode>General</c:formatCode>
                <c:ptCount val="3"/>
                <c:pt idx="0">
                  <c:v>22</c:v>
                </c:pt>
                <c:pt idx="1">
                  <c:v>23</c:v>
                </c:pt>
                <c:pt idx="2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D4-4911-9D1D-56431AA6ABB0}"/>
            </c:ext>
          </c:extLst>
        </c:ser>
        <c:ser>
          <c:idx val="7"/>
          <c:order val="1"/>
          <c:tx>
            <c:v>Pb=1barg, 7mmx30mm</c:v>
          </c:tx>
          <c:marker>
            <c:symbol val="triangle"/>
            <c:size val="7"/>
            <c:spPr>
              <a:noFill/>
            </c:spPr>
          </c:marker>
          <c:xVal>
            <c:numRef>
              <c:f>'2024-1076-Testlog'!$T$33:$T$35</c:f>
              <c:numCache>
                <c:formatCode>0.00</c:formatCode>
                <c:ptCount val="3"/>
                <c:pt idx="0">
                  <c:v>8.9409722222222217E-3</c:v>
                </c:pt>
                <c:pt idx="1">
                  <c:v>9.7222222222222224E-3</c:v>
                </c:pt>
                <c:pt idx="2">
                  <c:v>1.1024305555555555E-2</c:v>
                </c:pt>
              </c:numCache>
            </c:numRef>
          </c:xVal>
          <c:yVal>
            <c:numRef>
              <c:f>'2024-1076-Testlog'!$AS$33:$AS$35</c:f>
              <c:numCache>
                <c:formatCode>General</c:formatCode>
                <c:ptCount val="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D4-4911-9D1D-56431AA6ABB0}"/>
            </c:ext>
          </c:extLst>
        </c:ser>
        <c:ser>
          <c:idx val="8"/>
          <c:order val="2"/>
          <c:tx>
            <c:v>Pb=2barg, 7mmx30mm</c:v>
          </c:tx>
          <c:marker>
            <c:symbol val="triangle"/>
            <c:size val="7"/>
            <c:spPr>
              <a:noFill/>
            </c:spPr>
          </c:marker>
          <c:xVal>
            <c:numRef>
              <c:f>'2024-1076-Testlog'!$T$36:$T$38</c:f>
              <c:numCache>
                <c:formatCode>0.00</c:formatCode>
                <c:ptCount val="3"/>
                <c:pt idx="0">
                  <c:v>0.79225352112676062</c:v>
                </c:pt>
                <c:pt idx="1">
                  <c:v>0.91031692515171947</c:v>
                </c:pt>
                <c:pt idx="2">
                  <c:v>1.0246585735963583</c:v>
                </c:pt>
              </c:numCache>
            </c:numRef>
          </c:xVal>
          <c:yVal>
            <c:numRef>
              <c:f>'2024-1076-Testlog'!$AS$36:$AS$38</c:f>
              <c:numCache>
                <c:formatCode>General</c:formatCode>
                <c:ptCount val="3"/>
                <c:pt idx="0">
                  <c:v>28</c:v>
                </c:pt>
                <c:pt idx="1">
                  <c:v>29</c:v>
                </c:pt>
                <c:pt idx="2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2D4-4911-9D1D-56431AA6A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95616"/>
        <c:axId val="1326896576"/>
      </c:scatterChart>
      <c:valAx>
        <c:axId val="1326895616"/>
        <c:scaling>
          <c:orientation val="minMax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Specific Enthalpy [kWh/Nm³]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6576"/>
        <c:crosses val="autoZero"/>
        <c:crossBetween val="midCat"/>
      </c:valAx>
      <c:valAx>
        <c:axId val="1326896576"/>
        <c:scaling>
          <c:orientation val="minMax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Stdev Voltage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5616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Effect on NO/NOx ratio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6"/>
          <c:order val="0"/>
          <c:tx>
            <c:v>Pb=0barg, 7mmx30mm</c:v>
          </c:tx>
          <c:marker>
            <c:symbol val="triangle"/>
            <c:size val="7"/>
            <c:spPr>
              <a:noFill/>
              <a:ln>
                <a:solidFill>
                  <a:schemeClr val="accent1"/>
                </a:solidFill>
              </a:ln>
            </c:spPr>
          </c:marker>
          <c:xVal>
            <c:numRef>
              <c:f>'2024-1076-Testlog'!$T$30:$T$32</c:f>
              <c:numCache>
                <c:formatCode>0.00</c:formatCode>
                <c:ptCount val="3"/>
                <c:pt idx="0">
                  <c:v>1.5069444444444444E-2</c:v>
                </c:pt>
                <c:pt idx="1">
                  <c:v>1.5972222222222221E-2</c:v>
                </c:pt>
                <c:pt idx="2">
                  <c:v>8.0729166666666675E-3</c:v>
                </c:pt>
              </c:numCache>
            </c:numRef>
          </c:xVal>
          <c:yVal>
            <c:numRef>
              <c:f>'2024-1076-Testlog'!$BO$30:$BO$32</c:f>
              <c:numCache>
                <c:formatCode>General</c:formatCode>
                <c:ptCount val="3"/>
                <c:pt idx="0">
                  <c:v>0</c:v>
                </c:pt>
                <c:pt idx="1">
                  <c:v>0.98296199213630409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B9E-48A6-86A5-F180236E3ED9}"/>
            </c:ext>
          </c:extLst>
        </c:ser>
        <c:ser>
          <c:idx val="7"/>
          <c:order val="1"/>
          <c:tx>
            <c:v>Pb=1barg, 7mmx30mm</c:v>
          </c:tx>
          <c:marker>
            <c:symbol val="triangle"/>
            <c:size val="7"/>
            <c:spPr>
              <a:noFill/>
            </c:spPr>
          </c:marker>
          <c:xVal>
            <c:numRef>
              <c:f>'2024-1076-Testlog'!$T$33:$T$35</c:f>
              <c:numCache>
                <c:formatCode>0.00</c:formatCode>
                <c:ptCount val="3"/>
                <c:pt idx="0">
                  <c:v>8.9409722222222217E-3</c:v>
                </c:pt>
                <c:pt idx="1">
                  <c:v>9.7222222222222224E-3</c:v>
                </c:pt>
                <c:pt idx="2">
                  <c:v>1.1024305555555555E-2</c:v>
                </c:pt>
              </c:numCache>
            </c:numRef>
          </c:xVal>
          <c:yVal>
            <c:numRef>
              <c:f>'2024-1076-Testlog'!$BO$33:$BO$35</c:f>
              <c:numCache>
                <c:formatCode>General</c:formatCode>
                <c:ptCount val="3"/>
                <c:pt idx="0">
                  <c:v>0</c:v>
                </c:pt>
                <c:pt idx="1">
                  <c:v>0.98579327195556621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B9E-48A6-86A5-F180236E3ED9}"/>
            </c:ext>
          </c:extLst>
        </c:ser>
        <c:ser>
          <c:idx val="8"/>
          <c:order val="2"/>
          <c:tx>
            <c:v>Pb=2barg, 7mmx30mm</c:v>
          </c:tx>
          <c:marker>
            <c:symbol val="triangle"/>
            <c:size val="7"/>
            <c:spPr>
              <a:noFill/>
            </c:spPr>
          </c:marker>
          <c:xVal>
            <c:numRef>
              <c:f>'2024-1076-Testlog'!$T$36:$T$38</c:f>
              <c:numCache>
                <c:formatCode>0.00</c:formatCode>
                <c:ptCount val="3"/>
                <c:pt idx="0">
                  <c:v>0.79225352112676062</c:v>
                </c:pt>
                <c:pt idx="1">
                  <c:v>0.91031692515171947</c:v>
                </c:pt>
                <c:pt idx="2">
                  <c:v>1.0246585735963583</c:v>
                </c:pt>
              </c:numCache>
            </c:numRef>
          </c:xVal>
          <c:yVal>
            <c:numRef>
              <c:f>'2024-1076-Testlog'!$BO$36:$BO$38</c:f>
              <c:numCache>
                <c:formatCode>General</c:formatCode>
                <c:ptCount val="3"/>
                <c:pt idx="0">
                  <c:v>1.0305555555555557</c:v>
                </c:pt>
                <c:pt idx="1">
                  <c:v>1.1061271817405103E-2</c:v>
                </c:pt>
                <c:pt idx="2">
                  <c:v>0.64504504504504501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B9E-48A6-86A5-F180236E3ED9}"/>
            </c:ext>
          </c:extLst>
        </c:ser>
        <c:ser>
          <c:idx val="0"/>
          <c:order val="3"/>
          <c:tx>
            <c:v>Pb=3barg, 7mmx30mm</c:v>
          </c:tx>
          <c:xVal>
            <c:numRef>
              <c:f>'2024-1076-Testlog'!$T$54:$T$56</c:f>
              <c:numCache>
                <c:formatCode>0.00</c:formatCode>
                <c:ptCount val="3"/>
                <c:pt idx="0">
                  <c:v>1.0116235470566179</c:v>
                </c:pt>
                <c:pt idx="1">
                  <c:v>0.91993185689948886</c:v>
                </c:pt>
                <c:pt idx="2">
                  <c:v>0.80838323353293418</c:v>
                </c:pt>
              </c:numCache>
            </c:numRef>
          </c:xVal>
          <c:yVal>
            <c:numRef>
              <c:f>'2024-1076-Testlog'!$BO$54:$BO$56</c:f>
              <c:numCache>
                <c:formatCode>General</c:formatCode>
                <c:ptCount val="3"/>
                <c:pt idx="0">
                  <c:v>0.1924198250728863</c:v>
                </c:pt>
                <c:pt idx="1">
                  <c:v>0.21785292961069602</c:v>
                </c:pt>
                <c:pt idx="2">
                  <c:v>0.25472943246810381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85-4DED-8B17-8E4E598327AA}"/>
            </c:ext>
          </c:extLst>
        </c:ser>
        <c:ser>
          <c:idx val="1"/>
          <c:order val="4"/>
          <c:tx>
            <c:v>Pb=4barg, 7mmx30mm</c:v>
          </c:tx>
          <c:xVal>
            <c:numRef>
              <c:f>'2024-1076-Testlog'!$T$57:$T$59</c:f>
              <c:numCache>
                <c:formatCode>0.00</c:formatCode>
                <c:ptCount val="3"/>
                <c:pt idx="0">
                  <c:v>1.0266159695817489</c:v>
                </c:pt>
                <c:pt idx="1">
                  <c:v>0.9180550833049983</c:v>
                </c:pt>
                <c:pt idx="2">
                  <c:v>0.80219780219780223</c:v>
                </c:pt>
              </c:numCache>
            </c:numRef>
          </c:xVal>
          <c:yVal>
            <c:numRef>
              <c:f>'2024-1076-Testlog'!$BO$57:$BO$59</c:f>
              <c:numCache>
                <c:formatCode>General</c:formatCode>
                <c:ptCount val="3"/>
                <c:pt idx="0">
                  <c:v>0.12491649966599866</c:v>
                </c:pt>
                <c:pt idx="1">
                  <c:v>0.13809351214208046</c:v>
                </c:pt>
                <c:pt idx="2">
                  <c:v>0.15980629539951574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85-4DED-8B17-8E4E598327AA}"/>
            </c:ext>
          </c:extLst>
        </c:ser>
        <c:ser>
          <c:idx val="2"/>
          <c:order val="5"/>
          <c:tx>
            <c:v>Pb=5barg, 7mmx30mm</c:v>
          </c:tx>
          <c:xVal>
            <c:numRef>
              <c:f>'2024-1076-Testlog'!$T$60:$T$62</c:f>
              <c:numCache>
                <c:formatCode>0.00</c:formatCode>
                <c:ptCount val="3"/>
                <c:pt idx="0">
                  <c:v>1.01886080724255</c:v>
                </c:pt>
                <c:pt idx="1">
                  <c:v>0.89820359281437134</c:v>
                </c:pt>
                <c:pt idx="2">
                  <c:v>0.78289855072463777</c:v>
                </c:pt>
              </c:numCache>
            </c:numRef>
          </c:xVal>
          <c:yVal>
            <c:numRef>
              <c:f>'2024-1076-Testlog'!$BO$60:$BO$62</c:f>
              <c:numCache>
                <c:formatCode>General</c:formatCode>
                <c:ptCount val="3"/>
                <c:pt idx="0">
                  <c:v>7.0554123711340205E-2</c:v>
                </c:pt>
                <c:pt idx="1">
                  <c:v>8.2568807339449546E-2</c:v>
                </c:pt>
                <c:pt idx="2">
                  <c:v>0.10456496293406164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85-4DED-8B17-8E4E59832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95616"/>
        <c:axId val="1326896576"/>
      </c:scatterChart>
      <c:valAx>
        <c:axId val="1326895616"/>
        <c:scaling>
          <c:orientation val="minMax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Specific Enthalpy [kWh/Nm³]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6576"/>
        <c:crosses val="autoZero"/>
        <c:crossBetween val="midCat"/>
      </c:valAx>
      <c:valAx>
        <c:axId val="13268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NO/NOx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56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4091368991627606"/>
          <c:y val="0.16118912219305923"/>
          <c:w val="0.31173144179009571"/>
          <c:h val="0.502303149606299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material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5.0mmx30mm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'2024-1076-Testlog'!$L$48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'2024-1076-Testlog'!$AH$50</c:f>
              <c:numCache>
                <c:formatCode>General</c:formatCode>
                <c:ptCount val="1"/>
                <c:pt idx="0">
                  <c:v>0.17956204379555671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CF-4124-B685-2336B3073EED}"/>
            </c:ext>
          </c:extLst>
        </c:ser>
        <c:ser>
          <c:idx val="3"/>
          <c:order val="1"/>
          <c:tx>
            <c:v>5.5mmx30mm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97E-46F2-A4FF-EEF46A9A44E0}"/>
              </c:ext>
            </c:extLst>
          </c:dPt>
          <c:xVal>
            <c:numRef>
              <c:f>('2024-1076-Testlog'!$L$41,'2024-1076-Testlog'!$L$44,'2024-1076-Testlog'!$L$47)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('2024-1076-Testlog'!$AH$41,'2024-1076-Testlog'!$AH$44,'2024-1076-Testlog'!$AH$47)</c:f>
              <c:numCache>
                <c:formatCode>General</c:formatCode>
                <c:ptCount val="3"/>
                <c:pt idx="0">
                  <c:v>5.217391304343081E-2</c:v>
                </c:pt>
                <c:pt idx="1">
                  <c:v>8.0769230769244763E-2</c:v>
                </c:pt>
                <c:pt idx="2">
                  <c:v>0.10000000000002274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5E-4561-9A5B-E8336F00ACC9}"/>
            </c:ext>
          </c:extLst>
        </c:ser>
        <c:ser>
          <c:idx val="0"/>
          <c:order val="2"/>
          <c:tx>
            <c:v>6mmx30mm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('2024-1076-Testlog'!$L$13,'2024-1076-Testlog'!$L$16,'2024-1076-Testlog'!$L$20)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('2024-1076-Testlog'!$AH$13,'2024-1076-Testlog'!$AH$16,'2024-1076-Testlog'!$AH$20)</c:f>
              <c:numCache>
                <c:formatCode>General</c:formatCode>
                <c:ptCount val="3"/>
                <c:pt idx="0">
                  <c:v>1.3043478260857702E-2</c:v>
                </c:pt>
                <c:pt idx="1">
                  <c:v>1.999999999998181E-2</c:v>
                </c:pt>
                <c:pt idx="2">
                  <c:v>3.0000000000070158E-2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5E-4561-9A5B-E8336F00ACC9}"/>
            </c:ext>
          </c:extLst>
        </c:ser>
        <c:ser>
          <c:idx val="1"/>
          <c:order val="3"/>
          <c:tx>
            <c:v>6.5mmx30mm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('2024-1076-Testlog'!$L$23,'2024-1076-Testlog'!$L$26,'2024-1076-Testlog'!$L$29,'2024-1076-Testlog'!$L$65,'2024-1076-Testlog'!$L$68,'2024-1076-Testlog'!$L$71,'2024-1076-Testlog'!$L$74)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2.5</c:v>
                </c:pt>
                <c:pt idx="6">
                  <c:v>5</c:v>
                </c:pt>
              </c:numCache>
            </c:numRef>
          </c:xVal>
          <c:yVal>
            <c:numRef>
              <c:f>('2024-1076-Testlog'!$AH$23,'2024-1076-Testlog'!$AH$26,'2024-1076-Testlog'!$AH$29,'2024-1076-Testlog'!$AH$65,'2024-1076-Testlog'!$AH$68,'2024-1076-Testlog'!$AH$71,'2024-1076-Testlog'!$AH$74)</c:f>
              <c:numCache>
                <c:formatCode>General</c:formatCode>
                <c:ptCount val="7"/>
                <c:pt idx="0">
                  <c:v>-8.8888888889818597E-3</c:v>
                </c:pt>
                <c:pt idx="1">
                  <c:v>4.285714285710388E-3</c:v>
                </c:pt>
                <c:pt idx="2">
                  <c:v>1.0000000000104592E-2</c:v>
                </c:pt>
                <c:pt idx="3">
                  <c:v>6.6037735849103787E-2</c:v>
                </c:pt>
                <c:pt idx="4">
                  <c:v>0.11039999999989958</c:v>
                </c:pt>
                <c:pt idx="5">
                  <c:v>5.5000000000063665E-2</c:v>
                </c:pt>
                <c:pt idx="6">
                  <c:v>0.18999999999994088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5E-4561-9A5B-E8336F00ACC9}"/>
            </c:ext>
          </c:extLst>
        </c:ser>
        <c:ser>
          <c:idx val="2"/>
          <c:order val="4"/>
          <c:tx>
            <c:v>7.0mmx30mm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('2024-1076-Testlog'!$L$32,'2024-1076-Testlog'!$L$35,'2024-1076-Testlog'!$L$38,'2024-1076-Testlog'!$L$56,'2024-1076-Testlog'!$L$59,'2024-1076-Testlog'!$L$62)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('2024-1076-Testlog'!$AH$32,'2024-1076-Testlog'!$AH$35,'2024-1076-Testlog'!$AH$38,'2024-1076-Testlog'!$AH$56,'2024-1076-Testlog'!$AH$59,'2024-1076-Testlog'!$AH$62)</c:f>
              <c:numCache>
                <c:formatCode>General</c:formatCode>
                <c:ptCount val="6"/>
                <c:pt idx="0">
                  <c:v>-8.0000000000836728E-3</c:v>
                </c:pt>
                <c:pt idx="1">
                  <c:v>1.6551724138010069E-2</c:v>
                </c:pt>
                <c:pt idx="2">
                  <c:v>4.1666666666628771E-3</c:v>
                </c:pt>
                <c:pt idx="3">
                  <c:v>5.999999999994543E-2</c:v>
                </c:pt>
                <c:pt idx="4">
                  <c:v>0.13499999999999091</c:v>
                </c:pt>
                <c:pt idx="5">
                  <c:v>0.19500000000005002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5E-4561-9A5B-E8336F00ACC9}"/>
            </c:ext>
          </c:extLst>
        </c:ser>
        <c:ser>
          <c:idx val="5"/>
          <c:order val="5"/>
          <c:tx>
            <c:v>7.5mmx30mm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('2024-1076-Testlog'!$L$77,'2024-1076-Testlog'!$L$80,'2024-1076-Testlog'!$L$83,'2024-1076-Testlog'!$L$86,'2024-1076-Testlog'!$L$89,'2024-1076-Testlog'!$L$92)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0</c:v>
                </c:pt>
                <c:pt idx="5">
                  <c:v>1</c:v>
                </c:pt>
              </c:numCache>
            </c:numRef>
          </c:xVal>
          <c:yVal>
            <c:numRef>
              <c:f>('2024-1076-Testlog'!$AH$77,'2024-1076-Testlog'!$AH$80,'2024-1076-Testlog'!$AH$83,'2024-1076-Testlog'!$AH$86,'2024-1076-Testlog'!$AH$89,'2024-1076-Testlog'!$AH$92)</c:f>
              <c:numCache>
                <c:formatCode>General</c:formatCode>
                <c:ptCount val="6"/>
                <c:pt idx="0">
                  <c:v>2.5000000000090949E-2</c:v>
                </c:pt>
                <c:pt idx="1">
                  <c:v>3.3653846153815545E-2</c:v>
                </c:pt>
                <c:pt idx="2">
                  <c:v>0.10619469026551087</c:v>
                </c:pt>
                <c:pt idx="3">
                  <c:v>0.18897637795269145</c:v>
                </c:pt>
                <c:pt idx="4">
                  <c:v>9.8360655737615467E-3</c:v>
                </c:pt>
                <c:pt idx="5">
                  <c:v>9.9999999999909051E-3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C6-45FA-9907-9DD0440BE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95616"/>
        <c:axId val="1326896576"/>
      </c:scatterChart>
      <c:valAx>
        <c:axId val="132689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Back pressure [barg]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6576"/>
        <c:crosses val="autoZero"/>
        <c:crossBetween val="midCat"/>
        <c:majorUnit val="1"/>
      </c:valAx>
      <c:valAx>
        <c:axId val="13268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material loss [g/h]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Effect on EC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9"/>
          <c:order val="0"/>
          <c:tx>
            <c:v>Pb=0barg, 7mmx30mm</c:v>
          </c:tx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'2024-1076-Testlog'!$T$30:$T$32</c:f>
              <c:numCache>
                <c:formatCode>0.00</c:formatCode>
                <c:ptCount val="3"/>
                <c:pt idx="0">
                  <c:v>1.5069444444444444E-2</c:v>
                </c:pt>
                <c:pt idx="1">
                  <c:v>1.5972222222222221E-2</c:v>
                </c:pt>
                <c:pt idx="2">
                  <c:v>8.0729166666666675E-3</c:v>
                </c:pt>
              </c:numCache>
            </c:numRef>
          </c:xVal>
          <c:yVal>
            <c:numRef>
              <c:f>'2024-1076-Testlog'!$BR$30:$BR$32</c:f>
              <c:numCache>
                <c:formatCode>0.0</c:formatCode>
                <c:ptCount val="3"/>
                <c:pt idx="0">
                  <c:v>115.32800022861207</c:v>
                </c:pt>
                <c:pt idx="1">
                  <c:v>2.1348001824708498</c:v>
                </c:pt>
                <c:pt idx="2">
                  <c:v>181.97033730665353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D41B-4115-9032-47AEEBACB458}"/>
            </c:ext>
          </c:extLst>
        </c:ser>
        <c:ser>
          <c:idx val="10"/>
          <c:order val="1"/>
          <c:tx>
            <c:v>Pb=1barg, 7mmx30mm</c:v>
          </c:tx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'2024-1076-Testlog'!$T$33:$T$35</c:f>
              <c:numCache>
                <c:formatCode>0.00</c:formatCode>
                <c:ptCount val="3"/>
                <c:pt idx="0">
                  <c:v>8.9409722222222217E-3</c:v>
                </c:pt>
                <c:pt idx="1">
                  <c:v>9.7222222222222224E-3</c:v>
                </c:pt>
                <c:pt idx="2">
                  <c:v>1.1024305555555555E-2</c:v>
                </c:pt>
              </c:numCache>
            </c:numRef>
          </c:xVal>
          <c:yVal>
            <c:numRef>
              <c:f>'2024-1076-Testlog'!$BR$33:$BR$35</c:f>
              <c:numCache>
                <c:formatCode>0.0</c:formatCode>
                <c:ptCount val="3"/>
                <c:pt idx="0">
                  <c:v>137.3612108562325</c:v>
                </c:pt>
                <c:pt idx="1">
                  <c:v>2.2238993552359476</c:v>
                </c:pt>
                <c:pt idx="2">
                  <c:v>221.65342290172813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D41B-4115-9032-47AEEBACB458}"/>
            </c:ext>
          </c:extLst>
        </c:ser>
        <c:ser>
          <c:idx val="11"/>
          <c:order val="2"/>
          <c:tx>
            <c:v>Pb=2barg, 7mmx30mm</c:v>
          </c:tx>
          <c:marker>
            <c:symbol val="circle"/>
            <c:size val="5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xVal>
            <c:numRef>
              <c:f>'2024-1076-Testlog'!$T$36:$T$38</c:f>
              <c:numCache>
                <c:formatCode>0.00</c:formatCode>
                <c:ptCount val="3"/>
                <c:pt idx="0">
                  <c:v>0.79225352112676062</c:v>
                </c:pt>
                <c:pt idx="1">
                  <c:v>0.91031692515171947</c:v>
                </c:pt>
                <c:pt idx="2">
                  <c:v>1.0246585735963583</c:v>
                </c:pt>
              </c:numCache>
            </c:numRef>
          </c:xVal>
          <c:yVal>
            <c:numRef>
              <c:f>'2024-1076-Testlog'!$BR$36:$BR$38</c:f>
              <c:numCache>
                <c:formatCode>0.0</c:formatCode>
                <c:ptCount val="3"/>
                <c:pt idx="0">
                  <c:v>177.94993691242283</c:v>
                </c:pt>
                <c:pt idx="1">
                  <c:v>2.239724995599996</c:v>
                </c:pt>
                <c:pt idx="2">
                  <c:v>148.04713027668564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D41B-4115-9032-47AEEBACB458}"/>
            </c:ext>
          </c:extLst>
        </c:ser>
        <c:ser>
          <c:idx val="0"/>
          <c:order val="3"/>
          <c:tx>
            <c:v>Pb=3barg, 7mmx30mm</c:v>
          </c:tx>
          <c:marker>
            <c:symbol val="x"/>
            <c:size val="7"/>
            <c:spPr>
              <a:noFill/>
              <a:ln>
                <a:solidFill>
                  <a:srgbClr val="FFC000"/>
                </a:solidFill>
              </a:ln>
            </c:spPr>
          </c:marker>
          <c:xVal>
            <c:numRef>
              <c:f>'2024-1076-Testlog'!$T$54:$T$56</c:f>
              <c:numCache>
                <c:formatCode>0.00</c:formatCode>
                <c:ptCount val="3"/>
                <c:pt idx="0">
                  <c:v>1.0116235470566179</c:v>
                </c:pt>
                <c:pt idx="1">
                  <c:v>0.91993185689948886</c:v>
                </c:pt>
                <c:pt idx="2">
                  <c:v>0.80838323353293418</c:v>
                </c:pt>
              </c:numCache>
            </c:numRef>
          </c:xVal>
          <c:yVal>
            <c:numRef>
              <c:f>'2024-1076-Testlog'!$BR$54:$BR$56</c:f>
              <c:numCache>
                <c:formatCode>0.0</c:formatCode>
                <c:ptCount val="3"/>
                <c:pt idx="0">
                  <c:v>302.13027480363456</c:v>
                </c:pt>
                <c:pt idx="1">
                  <c:v>2.7532555313043914</c:v>
                </c:pt>
                <c:pt idx="2">
                  <c:v>357.84841907501527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90-43F8-9D86-E18EC0985CE4}"/>
            </c:ext>
          </c:extLst>
        </c:ser>
        <c:ser>
          <c:idx val="1"/>
          <c:order val="4"/>
          <c:tx>
            <c:v>Pb=4barg, 7mmx30mm</c:v>
          </c:tx>
          <c:xVal>
            <c:numRef>
              <c:f>'2024-1076-Testlog'!$T$57:$T$59</c:f>
              <c:numCache>
                <c:formatCode>0.00</c:formatCode>
                <c:ptCount val="3"/>
                <c:pt idx="0">
                  <c:v>1.0266159695817489</c:v>
                </c:pt>
                <c:pt idx="1">
                  <c:v>0.9180550833049983</c:v>
                </c:pt>
                <c:pt idx="2">
                  <c:v>0.80219780219780223</c:v>
                </c:pt>
              </c:numCache>
            </c:numRef>
          </c:xVal>
          <c:yVal>
            <c:numRef>
              <c:f>'2024-1076-Testlog'!$BR$57:$BR$59</c:f>
              <c:numCache>
                <c:formatCode>0.0</c:formatCode>
                <c:ptCount val="3"/>
                <c:pt idx="0">
                  <c:v>441.52680105616423</c:v>
                </c:pt>
                <c:pt idx="1">
                  <c:v>2.7508254682049746</c:v>
                </c:pt>
                <c:pt idx="2">
                  <c:v>595.8502046167705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90-43F8-9D86-E18EC0985CE4}"/>
            </c:ext>
          </c:extLst>
        </c:ser>
        <c:ser>
          <c:idx val="2"/>
          <c:order val="5"/>
          <c:tx>
            <c:v>Pb=5barg, 7mmx30mm</c:v>
          </c:tx>
          <c:xVal>
            <c:numRef>
              <c:f>'2024-1076-Testlog'!$T$60:$T$62</c:f>
              <c:numCache>
                <c:formatCode>0.00</c:formatCode>
                <c:ptCount val="3"/>
                <c:pt idx="0">
                  <c:v>1.01886080724255</c:v>
                </c:pt>
                <c:pt idx="1">
                  <c:v>0.89820359281437134</c:v>
                </c:pt>
                <c:pt idx="2">
                  <c:v>0.78289855072463777</c:v>
                </c:pt>
              </c:numCache>
            </c:numRef>
          </c:xVal>
          <c:yVal>
            <c:numRef>
              <c:f>'2024-1076-Testlog'!$BR$60:$BR$62</c:f>
              <c:numCache>
                <c:formatCode>0.0</c:formatCode>
                <c:ptCount val="3"/>
                <c:pt idx="0">
                  <c:v>693.95309476032185</c:v>
                </c:pt>
                <c:pt idx="1">
                  <c:v>2.6985053694063694</c:v>
                </c:pt>
                <c:pt idx="2">
                  <c:v>240.19450769262696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90-43F8-9D86-E18EC0985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95616"/>
        <c:axId val="1326896576"/>
      </c:scatterChart>
      <c:valAx>
        <c:axId val="1326895616"/>
        <c:scaling>
          <c:orientation val="minMax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Specific Enthalpy [kWh/Nm³]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6576"/>
        <c:crosses val="autoZero"/>
        <c:crossBetween val="midCat"/>
      </c:valAx>
      <c:valAx>
        <c:axId val="1326896576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Energy cost [kWh/kgN]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5616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Effect on EC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Pb=2 barg, 5.5mmx30mm</c:v>
          </c:tx>
          <c:spPr>
            <a:ln w="28575">
              <a:noFill/>
            </a:ln>
          </c:spPr>
          <c:xVal>
            <c:numRef>
              <c:f>'2024-1076-Testlog'!$T$45:$T$47</c:f>
              <c:numCache>
                <c:formatCode>0.00</c:formatCode>
                <c:ptCount val="3"/>
                <c:pt idx="0">
                  <c:v>0.79881656804733736</c:v>
                </c:pt>
                <c:pt idx="1">
                  <c:v>0.92368240930869261</c:v>
                </c:pt>
                <c:pt idx="2">
                  <c:v>1.0404468412942989</c:v>
                </c:pt>
              </c:numCache>
            </c:numRef>
          </c:xVal>
          <c:yVal>
            <c:numRef>
              <c:f>'2024-1076-Testlog'!$BR$45:$BR$47</c:f>
              <c:numCache>
                <c:formatCode>0.0</c:formatCode>
                <c:ptCount val="3"/>
                <c:pt idx="0">
                  <c:v>166.00091248499837</c:v>
                </c:pt>
                <c:pt idx="1">
                  <c:v>2.698572365091584</c:v>
                </c:pt>
                <c:pt idx="2">
                  <c:v>136.46277609207368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39-4C17-A2D5-3412EF41F195}"/>
            </c:ext>
          </c:extLst>
        </c:ser>
        <c:ser>
          <c:idx val="8"/>
          <c:order val="1"/>
          <c:tx>
            <c:v>Pb=2 barg, 6mmx30mm</c:v>
          </c:tx>
          <c:spPr>
            <a:ln w="28575">
              <a:noFill/>
            </a:ln>
          </c:spPr>
          <c:xVal>
            <c:numRef>
              <c:f>'2024-1076-Testlog'!$T$18:$T$20</c:f>
              <c:numCache>
                <c:formatCode>0.00</c:formatCode>
                <c:ptCount val="3"/>
                <c:pt idx="0">
                  <c:v>1.345486111111111E-2</c:v>
                </c:pt>
                <c:pt idx="1">
                  <c:v>1.4236111111111111E-2</c:v>
                </c:pt>
                <c:pt idx="2">
                  <c:v>1.0329861111111111E-2</c:v>
                </c:pt>
              </c:numCache>
            </c:numRef>
          </c:xVal>
          <c:yVal>
            <c:numRef>
              <c:f>'2024-1076-Testlog'!$BR$18:$BR$20</c:f>
              <c:numCache>
                <c:formatCode>0.0</c:formatCode>
                <c:ptCount val="3"/>
                <c:pt idx="0">
                  <c:v>182.49301969817387</c:v>
                </c:pt>
                <c:pt idx="1">
                  <c:v>2.3156322372339657</c:v>
                </c:pt>
                <c:pt idx="2">
                  <c:v>155.93690690832605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D939-4C17-A2D5-3412EF41F195}"/>
            </c:ext>
          </c:extLst>
        </c:ser>
        <c:ser>
          <c:idx val="3"/>
          <c:order val="2"/>
          <c:tx>
            <c:v>Pb=2 barg, 6.5mmx30mm</c:v>
          </c:tx>
          <c:spPr>
            <a:ln w="28575">
              <a:noFill/>
            </a:ln>
          </c:spPr>
          <c:xVal>
            <c:numRef>
              <c:f>'2024-1076-Testlog'!$T$27:$T$29</c:f>
              <c:numCache>
                <c:formatCode>0.00</c:formatCode>
                <c:ptCount val="3"/>
                <c:pt idx="0">
                  <c:v>0.79787234042553179</c:v>
                </c:pt>
                <c:pt idx="1">
                  <c:v>0.91185410334346506</c:v>
                </c:pt>
                <c:pt idx="2">
                  <c:v>1.0231148162182644</c:v>
                </c:pt>
              </c:numCache>
            </c:numRef>
          </c:xVal>
          <c:yVal>
            <c:numRef>
              <c:f>'2024-1076-Testlog'!$BR$27:$BR$29</c:f>
              <c:numCache>
                <c:formatCode>0.0</c:formatCode>
                <c:ptCount val="3"/>
                <c:pt idx="0">
                  <c:v>176.34903539498126</c:v>
                </c:pt>
                <c:pt idx="1">
                  <c:v>2.6872567420485951</c:v>
                </c:pt>
                <c:pt idx="2">
                  <c:v>154.28737865411156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6A-44E1-A01B-E17C146904A9}"/>
            </c:ext>
          </c:extLst>
        </c:ser>
        <c:ser>
          <c:idx val="1"/>
          <c:order val="3"/>
          <c:tx>
            <c:v>Pb=2 barg, 7mmx30mm</c:v>
          </c:tx>
          <c:spPr>
            <a:ln w="28575">
              <a:noFill/>
            </a:ln>
          </c:spPr>
          <c:xVal>
            <c:numRef>
              <c:f>'2024-1076-Testlog'!$T$36:$T$38</c:f>
              <c:numCache>
                <c:formatCode>0.00</c:formatCode>
                <c:ptCount val="3"/>
                <c:pt idx="0">
                  <c:v>0.79225352112676062</c:v>
                </c:pt>
                <c:pt idx="1">
                  <c:v>0.91031692515171947</c:v>
                </c:pt>
                <c:pt idx="2">
                  <c:v>1.0246585735963583</c:v>
                </c:pt>
              </c:numCache>
            </c:numRef>
          </c:xVal>
          <c:yVal>
            <c:numRef>
              <c:f>'2024-1076-Testlog'!$BR$36:$BR$38</c:f>
              <c:numCache>
                <c:formatCode>0.0</c:formatCode>
                <c:ptCount val="3"/>
                <c:pt idx="0">
                  <c:v>177.94993691242283</c:v>
                </c:pt>
                <c:pt idx="1">
                  <c:v>2.239724995599996</c:v>
                </c:pt>
                <c:pt idx="2">
                  <c:v>148.04713027668564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6A-44E1-A01B-E17C146904A9}"/>
            </c:ext>
          </c:extLst>
        </c:ser>
        <c:ser>
          <c:idx val="2"/>
          <c:order val="4"/>
          <c:tx>
            <c:v>Pb=2 barg, 7.5mmx30mm</c:v>
          </c:tx>
          <c:spPr>
            <a:ln w="28575">
              <a:noFill/>
            </a:ln>
          </c:spPr>
          <c:xVal>
            <c:numRef>
              <c:f>'2024-1076-Testlog'!$T$75:$T$77</c:f>
              <c:numCache>
                <c:formatCode>0.00</c:formatCode>
                <c:ptCount val="3"/>
                <c:pt idx="0">
                  <c:v>0.9992545657845695</c:v>
                </c:pt>
                <c:pt idx="1">
                  <c:v>0.90391697355205891</c:v>
                </c:pt>
                <c:pt idx="2">
                  <c:v>0.8163944343617664</c:v>
                </c:pt>
              </c:numCache>
            </c:numRef>
          </c:xVal>
          <c:yVal>
            <c:numRef>
              <c:f>'2024-1076-Testlog'!$BR$75:$BR$77</c:f>
              <c:numCache>
                <c:formatCode>0.0</c:formatCode>
                <c:ptCount val="3"/>
                <c:pt idx="0">
                  <c:v>218.59776188867937</c:v>
                </c:pt>
                <c:pt idx="1">
                  <c:v>2.6637509201145764</c:v>
                </c:pt>
                <c:pt idx="2">
                  <c:v>268.87597106883555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66A-44E1-A01B-E17C14690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95616"/>
        <c:axId val="1326896576"/>
        <c:extLst/>
      </c:scatterChart>
      <c:valAx>
        <c:axId val="1326895616"/>
        <c:scaling>
          <c:orientation val="minMax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Specific Enthalpy [kWh/Nm³]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6576"/>
        <c:crosses val="autoZero"/>
        <c:crossBetween val="midCat"/>
      </c:valAx>
      <c:valAx>
        <c:axId val="1326896576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Energy cost [kWh/kgN]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5616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Effect on EC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Pb=1barg, 5.5mmx30mm</c:v>
          </c:tx>
          <c:xVal>
            <c:numRef>
              <c:f>'2024-1076-Testlog'!$T$42:$T$44</c:f>
              <c:numCache>
                <c:formatCode>0.00</c:formatCode>
                <c:ptCount val="3"/>
                <c:pt idx="0">
                  <c:v>0.79646017699115046</c:v>
                </c:pt>
                <c:pt idx="1">
                  <c:v>0.92276144907723845</c:v>
                </c:pt>
                <c:pt idx="2">
                  <c:v>1.0388760585065435</c:v>
                </c:pt>
              </c:numCache>
              <c:extLst xmlns:c15="http://schemas.microsoft.com/office/drawing/2012/chart"/>
            </c:numRef>
          </c:xVal>
          <c:yVal>
            <c:numRef>
              <c:f>'2024-1076-Testlog'!$BR$42:$BR$44</c:f>
              <c:numCache>
                <c:formatCode>0.0</c:formatCode>
                <c:ptCount val="3"/>
                <c:pt idx="0">
                  <c:v>121.37490513652389</c:v>
                </c:pt>
                <c:pt idx="1">
                  <c:v>2.0742504384460112</c:v>
                </c:pt>
                <c:pt idx="2">
                  <c:v>213.11954079577239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3210-4AAC-A41F-DFF1A462CB4C}"/>
            </c:ext>
          </c:extLst>
        </c:ser>
        <c:ser>
          <c:idx val="7"/>
          <c:order val="4"/>
          <c:tx>
            <c:v>Pb=1barg, 6mmx30mm</c:v>
          </c:tx>
          <c:xVal>
            <c:numRef>
              <c:f>'2024-1076-Testlog'!$T$14:$T$16</c:f>
              <c:numCache>
                <c:formatCode>0.00</c:formatCode>
                <c:ptCount val="3"/>
                <c:pt idx="0">
                  <c:v>1.8229166666666664E-2</c:v>
                </c:pt>
                <c:pt idx="1">
                  <c:v>1.2731481481481481E-2</c:v>
                </c:pt>
                <c:pt idx="2">
                  <c:v>8.1527777777777779E-3</c:v>
                </c:pt>
              </c:numCache>
            </c:numRef>
          </c:xVal>
          <c:yVal>
            <c:numRef>
              <c:f>'2024-1076-Testlog'!$BR$14:$BR$16</c:f>
              <c:numCache>
                <c:formatCode>0.0</c:formatCode>
                <c:ptCount val="3"/>
                <c:pt idx="0">
                  <c:v>165.61592196479279</c:v>
                </c:pt>
                <c:pt idx="1">
                  <c:v>149.59314378283582</c:v>
                </c:pt>
                <c:pt idx="2">
                  <c:v>1.8692981148635623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10-4AAC-A41F-DFF1A462CB4C}"/>
            </c:ext>
          </c:extLst>
        </c:ser>
        <c:ser>
          <c:idx val="4"/>
          <c:order val="7"/>
          <c:tx>
            <c:v>Pb=1barg, 6.5mmx30mm</c:v>
          </c:tx>
          <c:xVal>
            <c:numRef>
              <c:f>'2024-1076-Testlog'!$T$24:$T$26</c:f>
              <c:numCache>
                <c:formatCode>0.00</c:formatCode>
                <c:ptCount val="3"/>
                <c:pt idx="0">
                  <c:v>1.0683760683760684E-2</c:v>
                </c:pt>
                <c:pt idx="1">
                  <c:v>2.1254960317460318E-2</c:v>
                </c:pt>
                <c:pt idx="2">
                  <c:v>1.5885416666666666E-2</c:v>
                </c:pt>
              </c:numCache>
              <c:extLst xmlns:c15="http://schemas.microsoft.com/office/drawing/2012/chart"/>
            </c:numRef>
          </c:xVal>
          <c:yVal>
            <c:numRef>
              <c:f>'2024-1076-Testlog'!$BR$24:$BR$26</c:f>
              <c:numCache>
                <c:formatCode>0.0</c:formatCode>
                <c:ptCount val="3"/>
                <c:pt idx="0">
                  <c:v>124.9389478488564</c:v>
                </c:pt>
                <c:pt idx="1">
                  <c:v>2.2997821757659644</c:v>
                </c:pt>
                <c:pt idx="2">
                  <c:v>225.37218689472851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8-3210-4AAC-A41F-DFF1A462CB4C}"/>
            </c:ext>
          </c:extLst>
        </c:ser>
        <c:ser>
          <c:idx val="10"/>
          <c:order val="10"/>
          <c:tx>
            <c:v>Pb=1barg, 7mmx30mm</c:v>
          </c:tx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'2024-1076-Testlog'!$T$33:$T$35</c:f>
              <c:numCache>
                <c:formatCode>0.00</c:formatCode>
                <c:ptCount val="3"/>
                <c:pt idx="0">
                  <c:v>8.9409722222222217E-3</c:v>
                </c:pt>
                <c:pt idx="1">
                  <c:v>9.7222222222222224E-3</c:v>
                </c:pt>
                <c:pt idx="2">
                  <c:v>1.1024305555555555E-2</c:v>
                </c:pt>
              </c:numCache>
              <c:extLst xmlns:c15="http://schemas.microsoft.com/office/drawing/2012/chart"/>
            </c:numRef>
          </c:xVal>
          <c:yVal>
            <c:numRef>
              <c:f>'2024-1076-Testlog'!$BR$33:$BR$35</c:f>
              <c:numCache>
                <c:formatCode>0.0</c:formatCode>
                <c:ptCount val="3"/>
                <c:pt idx="0">
                  <c:v>137.3612108562325</c:v>
                </c:pt>
                <c:pt idx="1">
                  <c:v>2.2238993552359476</c:v>
                </c:pt>
                <c:pt idx="2">
                  <c:v>221.65342290172813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A-3210-4AAC-A41F-DFF1A462C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95616"/>
        <c:axId val="132689657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Pb=0 barg, 5.5mmx30mm</c:v>
                </c:tx>
                <c:xVal>
                  <c:numRef>
                    <c:extLst>
                      <c:ext uri="{02D57815-91ED-43cb-92C2-25804820EDAC}">
                        <c15:formulaRef>
                          <c15:sqref>'2024-1076-Testlog'!$T$39:$T$41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0.79687038677295541</c:v>
                      </c:pt>
                      <c:pt idx="1">
                        <c:v>0.92276144907723845</c:v>
                      </c:pt>
                      <c:pt idx="2">
                        <c:v>1.0356731875719218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'2024-1076-Testlog'!$BR$39:$BR$41</c15:sqref>
                        </c15:formulaRef>
                      </c:ext>
                    </c:extLst>
                    <c:numCache>
                      <c:formatCode>0.0</c:formatCode>
                      <c:ptCount val="3"/>
                      <c:pt idx="0">
                        <c:v>107.15066312623527</c:v>
                      </c:pt>
                      <c:pt idx="1">
                        <c:v>2.3307567989004085</c:v>
                      </c:pt>
                      <c:pt idx="2">
                        <c:v>162.47131585153727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3210-4AAC-A41F-DFF1A462CB4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Pb=2 barg, 5.5mmx30mm</c:v>
                </c:tx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'2024-1076-Testlog'!$T$45:$T$47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0.79881656804733736</c:v>
                      </c:pt>
                      <c:pt idx="1">
                        <c:v>0.92368240930869261</c:v>
                      </c:pt>
                      <c:pt idx="2">
                        <c:v>1.0404468412942989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'2024-1076-Testlog'!$BR$45:$BR$47</c15:sqref>
                        </c15:formulaRef>
                      </c:ext>
                    </c:extLst>
                    <c:numCache>
                      <c:formatCode>0.0</c:formatCode>
                      <c:ptCount val="3"/>
                      <c:pt idx="0">
                        <c:v>166.00091248499837</c:v>
                      </c:pt>
                      <c:pt idx="1">
                        <c:v>2.698572365091584</c:v>
                      </c:pt>
                      <c:pt idx="2">
                        <c:v>136.46277609207368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210-4AAC-A41F-DFF1A462CB4C}"/>
                  </c:ext>
                </c:extLst>
              </c15:ser>
            </c15:filteredScatterSeries>
            <c15:filteredScatterSeries>
              <c15:ser>
                <c:idx val="6"/>
                <c:order val="3"/>
                <c:tx>
                  <c:v>Pb=0 barg, 6mmx30mm</c:v>
                </c:tx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'2024-1076-Testlog'!$T$11:$T$13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2.4166666666666666E-2</c:v>
                      </c:pt>
                      <c:pt idx="1">
                        <c:v>3.2118055555555559E-2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'2024-1076-Testlog'!$BR$11:$BR$13</c15:sqref>
                        </c15:formulaRef>
                      </c:ext>
                    </c:extLst>
                    <c:numCache>
                      <c:formatCode>0.0</c:formatCode>
                      <c:ptCount val="2"/>
                      <c:pt idx="0">
                        <c:v>132.02632806200478</c:v>
                      </c:pt>
                      <c:pt idx="1">
                        <c:v>1.2311199066134131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210-4AAC-A41F-DFF1A462CB4C}"/>
                  </c:ext>
                </c:extLst>
              </c15:ser>
            </c15:filteredScatterSeries>
            <c15:filteredScatterSeries>
              <c15:ser>
                <c:idx val="8"/>
                <c:order val="5"/>
                <c:tx>
                  <c:v>Pb=2 barg, 6mmx30mm</c:v>
                </c:tx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'2024-1076-Testlog'!$T$17:$T$20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1.345486111111111E-2</c:v>
                      </c:pt>
                      <c:pt idx="1">
                        <c:v>1.4236111111111111E-2</c:v>
                      </c:pt>
                      <c:pt idx="2">
                        <c:v>1.0329861111111111E-2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'2024-1076-Testlog'!$BR$17:$BR$20</c15:sqref>
                        </c15:formulaRef>
                      </c:ext>
                    </c:extLst>
                    <c:numCache>
                      <c:formatCode>0.0</c:formatCode>
                      <c:ptCount val="3"/>
                      <c:pt idx="0">
                        <c:v>182.49301969817387</c:v>
                      </c:pt>
                      <c:pt idx="1">
                        <c:v>2.3156322372339657</c:v>
                      </c:pt>
                      <c:pt idx="2">
                        <c:v>155.93690690832605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210-4AAC-A41F-DFF1A462CB4C}"/>
                  </c:ext>
                </c:extLst>
              </c15:ser>
            </c15:filteredScatterSeries>
            <c15:filteredScatterSeries>
              <c15:ser>
                <c:idx val="3"/>
                <c:order val="6"/>
                <c:tx>
                  <c:v>Pb=0 barg, 6.5mmx30mm</c:v>
                </c:tx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'2024-1076-Testlog'!$T$21:$T$23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1.1128472222222222E-2</c:v>
                      </c:pt>
                      <c:pt idx="1">
                        <c:v>1.1909722222222221E-2</c:v>
                      </c:pt>
                      <c:pt idx="2">
                        <c:v>1.3125000000000001E-2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'2024-1076-Testlog'!$BR$21:$BR$23</c15:sqref>
                        </c15:formulaRef>
                      </c:ext>
                    </c:extLst>
                    <c:numCache>
                      <c:formatCode>0.0</c:formatCode>
                      <c:ptCount val="3"/>
                      <c:pt idx="0">
                        <c:v>115.14764787672085</c:v>
                      </c:pt>
                      <c:pt idx="1">
                        <c:v>2.367574587063451</c:v>
                      </c:pt>
                      <c:pt idx="2">
                        <c:v>165.23829797472391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210-4AAC-A41F-DFF1A462CB4C}"/>
                  </c:ext>
                </c:extLst>
              </c15:ser>
            </c15:filteredScatterSeries>
            <c15:filteredScatterSeries>
              <c15:ser>
                <c:idx val="5"/>
                <c:order val="8"/>
                <c:tx>
                  <c:v>Pb=2 barg, 6.5mmx30mm</c:v>
                </c:tx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'2024-1076-Testlog'!$T$27:$T$29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0.79787234042553179</c:v>
                      </c:pt>
                      <c:pt idx="1">
                        <c:v>0.91185410334346506</c:v>
                      </c:pt>
                      <c:pt idx="2">
                        <c:v>1.0231148162182644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'2024-1076-Testlog'!$BR$27:$BR$29</c15:sqref>
                        </c15:formulaRef>
                      </c:ext>
                    </c:extLst>
                    <c:numCache>
                      <c:formatCode>0.0</c:formatCode>
                      <c:ptCount val="3"/>
                      <c:pt idx="0">
                        <c:v>176.34903539498126</c:v>
                      </c:pt>
                      <c:pt idx="1">
                        <c:v>2.6872567420485951</c:v>
                      </c:pt>
                      <c:pt idx="2">
                        <c:v>154.28737865411156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210-4AAC-A41F-DFF1A462CB4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Pb=0barg, 7mmx30mm</c:v>
                </c:tx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'2024-1076-Testlog'!$T$30:$T$32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1.5069444444444444E-2</c:v>
                      </c:pt>
                      <c:pt idx="1">
                        <c:v>1.5972222222222221E-2</c:v>
                      </c:pt>
                      <c:pt idx="2">
                        <c:v>8.0729166666666675E-3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'2024-1076-Testlog'!$BR$30:$BR$32</c15:sqref>
                        </c15:formulaRef>
                      </c:ext>
                    </c:extLst>
                    <c:numCache>
                      <c:formatCode>0.0</c:formatCode>
                      <c:ptCount val="3"/>
                      <c:pt idx="0">
                        <c:v>115.32800022861207</c:v>
                      </c:pt>
                      <c:pt idx="1">
                        <c:v>2.1348001824708498</c:v>
                      </c:pt>
                      <c:pt idx="2">
                        <c:v>181.97033730665353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210-4AAC-A41F-DFF1A462CB4C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v>Pb=2barg, 7mmx30mm</c:v>
                </c:tx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'2024-1076-Testlog'!$T$36:$T$38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0.79225352112676062</c:v>
                      </c:pt>
                      <c:pt idx="1">
                        <c:v>0.91031692515171947</c:v>
                      </c:pt>
                      <c:pt idx="2">
                        <c:v>1.0246585735963583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'2024-1076-Testlog'!$BR$36:$BR$38</c15:sqref>
                        </c15:formulaRef>
                      </c:ext>
                    </c:extLst>
                    <c:numCache>
                      <c:formatCode>0.0</c:formatCode>
                      <c:ptCount val="3"/>
                      <c:pt idx="0">
                        <c:v>177.94993691242283</c:v>
                      </c:pt>
                      <c:pt idx="1">
                        <c:v>2.239724995599996</c:v>
                      </c:pt>
                      <c:pt idx="2">
                        <c:v>148.04713027668564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210-4AAC-A41F-DFF1A462CB4C}"/>
                  </c:ext>
                </c:extLst>
              </c15:ser>
            </c15:filteredScatterSeries>
          </c:ext>
        </c:extLst>
      </c:scatterChart>
      <c:valAx>
        <c:axId val="1326895616"/>
        <c:scaling>
          <c:orientation val="minMax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Specific Enthalpy [kWh/Nm³]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6576"/>
        <c:crosses val="autoZero"/>
        <c:crossBetween val="midCat"/>
      </c:valAx>
      <c:valAx>
        <c:axId val="1326896576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Energy cost [kWh/kgN]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5616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Effect on EC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v>Pb=2 barg, 5.5mmx30mm</c:v>
          </c:tx>
          <c:xVal>
            <c:numRef>
              <c:f>'2024-1076-Testlog'!$T$45:$T$47</c:f>
              <c:numCache>
                <c:formatCode>0.00</c:formatCode>
                <c:ptCount val="3"/>
                <c:pt idx="0">
                  <c:v>0.79881656804733736</c:v>
                </c:pt>
                <c:pt idx="1">
                  <c:v>0.92368240930869261</c:v>
                </c:pt>
                <c:pt idx="2">
                  <c:v>1.0404468412942989</c:v>
                </c:pt>
              </c:numCache>
              <c:extLst xmlns:c15="http://schemas.microsoft.com/office/drawing/2012/chart"/>
            </c:numRef>
          </c:xVal>
          <c:yVal>
            <c:numRef>
              <c:f>'2024-1076-Testlog'!$BR$45:$BR$47</c:f>
              <c:numCache>
                <c:formatCode>0.0</c:formatCode>
                <c:ptCount val="3"/>
                <c:pt idx="0">
                  <c:v>166.00091248499837</c:v>
                </c:pt>
                <c:pt idx="1">
                  <c:v>2.698572365091584</c:v>
                </c:pt>
                <c:pt idx="2">
                  <c:v>136.46277609207368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1591-4FB4-974B-85606AF0F431}"/>
            </c:ext>
          </c:extLst>
        </c:ser>
        <c:ser>
          <c:idx val="8"/>
          <c:order val="5"/>
          <c:tx>
            <c:v>Pb=2 barg, 6mmx30mm</c:v>
          </c:tx>
          <c:xVal>
            <c:numRef>
              <c:f>'2024-1076-Testlog'!$T$18:$T$20</c:f>
              <c:numCache>
                <c:formatCode>0.00</c:formatCode>
                <c:ptCount val="3"/>
                <c:pt idx="0">
                  <c:v>1.345486111111111E-2</c:v>
                </c:pt>
                <c:pt idx="1">
                  <c:v>1.4236111111111111E-2</c:v>
                </c:pt>
                <c:pt idx="2">
                  <c:v>1.0329861111111111E-2</c:v>
                </c:pt>
              </c:numCache>
            </c:numRef>
          </c:xVal>
          <c:yVal>
            <c:numRef>
              <c:f>'2024-1076-Testlog'!$BR$18:$BR$20</c:f>
              <c:numCache>
                <c:formatCode>0.0</c:formatCode>
                <c:ptCount val="3"/>
                <c:pt idx="0">
                  <c:v>182.49301969817387</c:v>
                </c:pt>
                <c:pt idx="1">
                  <c:v>2.3156322372339657</c:v>
                </c:pt>
                <c:pt idx="2">
                  <c:v>155.93690690832605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91-4FB4-974B-85606AF0F431}"/>
            </c:ext>
          </c:extLst>
        </c:ser>
        <c:ser>
          <c:idx val="5"/>
          <c:order val="8"/>
          <c:tx>
            <c:v>Pb=2 barg, 6.5mmx30mm</c:v>
          </c:tx>
          <c:xVal>
            <c:numRef>
              <c:f>'2024-1076-Testlog'!$T$27:$T$29</c:f>
              <c:numCache>
                <c:formatCode>0.00</c:formatCode>
                <c:ptCount val="3"/>
                <c:pt idx="0">
                  <c:v>0.79787234042553179</c:v>
                </c:pt>
                <c:pt idx="1">
                  <c:v>0.91185410334346506</c:v>
                </c:pt>
                <c:pt idx="2">
                  <c:v>1.0231148162182644</c:v>
                </c:pt>
              </c:numCache>
              <c:extLst xmlns:c15="http://schemas.microsoft.com/office/drawing/2012/chart"/>
            </c:numRef>
          </c:xVal>
          <c:yVal>
            <c:numRef>
              <c:f>'2024-1076-Testlog'!$BR$27:$BR$29</c:f>
              <c:numCache>
                <c:formatCode>0.0</c:formatCode>
                <c:ptCount val="3"/>
                <c:pt idx="0">
                  <c:v>176.34903539498126</c:v>
                </c:pt>
                <c:pt idx="1">
                  <c:v>2.6872567420485951</c:v>
                </c:pt>
                <c:pt idx="2">
                  <c:v>154.28737865411156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9-1591-4FB4-974B-85606AF0F431}"/>
            </c:ext>
          </c:extLst>
        </c:ser>
        <c:ser>
          <c:idx val="11"/>
          <c:order val="11"/>
          <c:tx>
            <c:v>Pb=2barg, 7mmx30mm</c:v>
          </c:tx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'2024-1076-Testlog'!$T$36:$T$38</c:f>
              <c:numCache>
                <c:formatCode>0.00</c:formatCode>
                <c:ptCount val="3"/>
                <c:pt idx="0">
                  <c:v>0.79225352112676062</c:v>
                </c:pt>
                <c:pt idx="1">
                  <c:v>0.91031692515171947</c:v>
                </c:pt>
                <c:pt idx="2">
                  <c:v>1.0246585735963583</c:v>
                </c:pt>
              </c:numCache>
              <c:extLst xmlns:c15="http://schemas.microsoft.com/office/drawing/2012/chart"/>
            </c:numRef>
          </c:xVal>
          <c:yVal>
            <c:numRef>
              <c:f>'2024-1076-Testlog'!$BR$36:$BR$38</c:f>
              <c:numCache>
                <c:formatCode>0.0</c:formatCode>
                <c:ptCount val="3"/>
                <c:pt idx="0">
                  <c:v>177.94993691242283</c:v>
                </c:pt>
                <c:pt idx="1">
                  <c:v>2.239724995599996</c:v>
                </c:pt>
                <c:pt idx="2">
                  <c:v>148.04713027668564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B-1591-4FB4-974B-85606AF0F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95616"/>
        <c:axId val="132689657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Pb=0 barg, 5.5mmx30mm</c:v>
                </c:tx>
                <c:xVal>
                  <c:numRef>
                    <c:extLst>
                      <c:ext uri="{02D57815-91ED-43cb-92C2-25804820EDAC}">
                        <c15:formulaRef>
                          <c15:sqref>'2024-1076-Testlog'!$T$39:$T$41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0.79687038677295541</c:v>
                      </c:pt>
                      <c:pt idx="1">
                        <c:v>0.92276144907723845</c:v>
                      </c:pt>
                      <c:pt idx="2">
                        <c:v>1.0356731875719218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'2024-1076-Testlog'!$BR$39:$BR$41</c15:sqref>
                        </c15:formulaRef>
                      </c:ext>
                    </c:extLst>
                    <c:numCache>
                      <c:formatCode>0.0</c:formatCode>
                      <c:ptCount val="3"/>
                      <c:pt idx="0">
                        <c:v>107.15066312623527</c:v>
                      </c:pt>
                      <c:pt idx="1">
                        <c:v>2.3307567989004085</c:v>
                      </c:pt>
                      <c:pt idx="2">
                        <c:v>162.47131585153727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1591-4FB4-974B-85606AF0F43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Pb=1barg, 5.5mmx30mm</c:v>
                </c:tx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'2024-1076-Testlog'!$T$42:$T$44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0.79646017699115046</c:v>
                      </c:pt>
                      <c:pt idx="1">
                        <c:v>0.92276144907723845</c:v>
                      </c:pt>
                      <c:pt idx="2">
                        <c:v>1.0388760585065435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'2024-1076-Testlog'!$BR$42:$BR$44</c15:sqref>
                        </c15:formulaRef>
                      </c:ext>
                    </c:extLst>
                    <c:numCache>
                      <c:formatCode>0.0</c:formatCode>
                      <c:ptCount val="3"/>
                      <c:pt idx="0">
                        <c:v>121.37490513652389</c:v>
                      </c:pt>
                      <c:pt idx="1">
                        <c:v>2.0742504384460112</c:v>
                      </c:pt>
                      <c:pt idx="2">
                        <c:v>213.11954079577239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591-4FB4-974B-85606AF0F431}"/>
                  </c:ext>
                </c:extLst>
              </c15:ser>
            </c15:filteredScatterSeries>
            <c15:filteredScatterSeries>
              <c15:ser>
                <c:idx val="6"/>
                <c:order val="3"/>
                <c:tx>
                  <c:v>Pb=0 barg, 6mmx30mm</c:v>
                </c:tx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'2024-1076-Testlog'!$T$11:$T$13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2.4166666666666666E-2</c:v>
                      </c:pt>
                      <c:pt idx="1">
                        <c:v>3.2118055555555559E-2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'2024-1076-Testlog'!$BR$11:$BR$13</c15:sqref>
                        </c15:formulaRef>
                      </c:ext>
                    </c:extLst>
                    <c:numCache>
                      <c:formatCode>0.0</c:formatCode>
                      <c:ptCount val="2"/>
                      <c:pt idx="0">
                        <c:v>132.02632806200478</c:v>
                      </c:pt>
                      <c:pt idx="1">
                        <c:v>1.2311199066134131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591-4FB4-974B-85606AF0F431}"/>
                  </c:ext>
                </c:extLst>
              </c15:ser>
            </c15:filteredScatterSeries>
            <c15:filteredScatterSeries>
              <c15:ser>
                <c:idx val="7"/>
                <c:order val="4"/>
                <c:tx>
                  <c:v>Pb=1barg, 6mmx30mm</c:v>
                </c:tx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'2024-1076-Testlog'!$T$14:$T$16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1.8229166666666664E-2</c:v>
                      </c:pt>
                      <c:pt idx="1">
                        <c:v>1.2731481481481481E-2</c:v>
                      </c:pt>
                      <c:pt idx="2">
                        <c:v>8.1527777777777779E-3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'2024-1076-Testlog'!$BR$14:$BR$16</c15:sqref>
                        </c15:formulaRef>
                      </c:ext>
                    </c:extLst>
                    <c:numCache>
                      <c:formatCode>0.0</c:formatCode>
                      <c:ptCount val="3"/>
                      <c:pt idx="0">
                        <c:v>165.61592196479279</c:v>
                      </c:pt>
                      <c:pt idx="1">
                        <c:v>149.59314378283582</c:v>
                      </c:pt>
                      <c:pt idx="2">
                        <c:v>1.8692981148635623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591-4FB4-974B-85606AF0F431}"/>
                  </c:ext>
                </c:extLst>
              </c15:ser>
            </c15:filteredScatterSeries>
            <c15:filteredScatterSeries>
              <c15:ser>
                <c:idx val="3"/>
                <c:order val="6"/>
                <c:tx>
                  <c:v>Pb=0 barg, 6.5mmx30mm</c:v>
                </c:tx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'2024-1076-Testlog'!$T$21:$T$23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1.1128472222222222E-2</c:v>
                      </c:pt>
                      <c:pt idx="1">
                        <c:v>1.1909722222222221E-2</c:v>
                      </c:pt>
                      <c:pt idx="2">
                        <c:v>1.3125000000000001E-2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'2024-1076-Testlog'!$BR$21:$BR$23</c15:sqref>
                        </c15:formulaRef>
                      </c:ext>
                    </c:extLst>
                    <c:numCache>
                      <c:formatCode>0.0</c:formatCode>
                      <c:ptCount val="3"/>
                      <c:pt idx="0">
                        <c:v>115.14764787672085</c:v>
                      </c:pt>
                      <c:pt idx="1">
                        <c:v>2.367574587063451</c:v>
                      </c:pt>
                      <c:pt idx="2">
                        <c:v>165.23829797472391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591-4FB4-974B-85606AF0F431}"/>
                  </c:ext>
                </c:extLst>
              </c15:ser>
            </c15:filteredScatterSeries>
            <c15:filteredScatterSeries>
              <c15:ser>
                <c:idx val="4"/>
                <c:order val="7"/>
                <c:tx>
                  <c:v>Pb=1barg, 6.5mmx30mm</c:v>
                </c:tx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'2024-1076-Testlog'!$T$24:$T$26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1.0683760683760684E-2</c:v>
                      </c:pt>
                      <c:pt idx="1">
                        <c:v>2.1254960317460318E-2</c:v>
                      </c:pt>
                      <c:pt idx="2">
                        <c:v>1.5885416666666666E-2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'2024-1076-Testlog'!$BR$24:$BR$26</c15:sqref>
                        </c15:formulaRef>
                      </c:ext>
                    </c:extLst>
                    <c:numCache>
                      <c:formatCode>0.0</c:formatCode>
                      <c:ptCount val="3"/>
                      <c:pt idx="0">
                        <c:v>124.9389478488564</c:v>
                      </c:pt>
                      <c:pt idx="1">
                        <c:v>2.2997821757659644</c:v>
                      </c:pt>
                      <c:pt idx="2">
                        <c:v>225.37218689472851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591-4FB4-974B-85606AF0F431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Pb=0barg, 7mmx30mm</c:v>
                </c:tx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'2024-1076-Testlog'!$T$30:$T$32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1.5069444444444444E-2</c:v>
                      </c:pt>
                      <c:pt idx="1">
                        <c:v>1.5972222222222221E-2</c:v>
                      </c:pt>
                      <c:pt idx="2">
                        <c:v>8.0729166666666675E-3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'2024-1076-Testlog'!$BR$30:$BR$32</c15:sqref>
                        </c15:formulaRef>
                      </c:ext>
                    </c:extLst>
                    <c:numCache>
                      <c:formatCode>0.0</c:formatCode>
                      <c:ptCount val="3"/>
                      <c:pt idx="0">
                        <c:v>115.32800022861207</c:v>
                      </c:pt>
                      <c:pt idx="1">
                        <c:v>2.1348001824708498</c:v>
                      </c:pt>
                      <c:pt idx="2">
                        <c:v>181.97033730665353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591-4FB4-974B-85606AF0F431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Pb=1barg, 7mmx30mm</c:v>
                </c:tx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'2024-1076-Testlog'!$T$33:$T$35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8.9409722222222217E-3</c:v>
                      </c:pt>
                      <c:pt idx="1">
                        <c:v>9.7222222222222224E-3</c:v>
                      </c:pt>
                      <c:pt idx="2">
                        <c:v>1.1024305555555555E-2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'2024-1076-Testlog'!$BR$33:$BR$35</c15:sqref>
                        </c15:formulaRef>
                      </c:ext>
                    </c:extLst>
                    <c:numCache>
                      <c:formatCode>0.0</c:formatCode>
                      <c:ptCount val="3"/>
                      <c:pt idx="0">
                        <c:v>137.3612108562325</c:v>
                      </c:pt>
                      <c:pt idx="1">
                        <c:v>2.2238993552359476</c:v>
                      </c:pt>
                      <c:pt idx="2">
                        <c:v>221.65342290172813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591-4FB4-974B-85606AF0F431}"/>
                  </c:ext>
                </c:extLst>
              </c15:ser>
            </c15:filteredScatterSeries>
          </c:ext>
        </c:extLst>
      </c:scatterChart>
      <c:valAx>
        <c:axId val="1326895616"/>
        <c:scaling>
          <c:orientation val="minMax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Specific Enthalpy [kWh/Nm³]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6576"/>
        <c:crosses val="autoZero"/>
        <c:crossBetween val="midCat"/>
      </c:valAx>
      <c:valAx>
        <c:axId val="1326896576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Energy cost [kWh/kgN]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5616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Effect on 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Pb=0 barg, 5.5mmx30mm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'2024-1076-Testlog'!$T$39:$T$41</c:f>
              <c:numCache>
                <c:formatCode>0.00</c:formatCode>
                <c:ptCount val="3"/>
                <c:pt idx="0">
                  <c:v>0.79687038677295541</c:v>
                </c:pt>
                <c:pt idx="1">
                  <c:v>0.92276144907723845</c:v>
                </c:pt>
                <c:pt idx="2">
                  <c:v>1.0356731875719218</c:v>
                </c:pt>
              </c:numCache>
            </c:numRef>
          </c:xVal>
          <c:yVal>
            <c:numRef>
              <c:f>'2024-1076-Testlog'!$BR$39:$BR$41</c:f>
              <c:numCache>
                <c:formatCode>0.0</c:formatCode>
                <c:ptCount val="3"/>
                <c:pt idx="0">
                  <c:v>107.15066312623527</c:v>
                </c:pt>
                <c:pt idx="1">
                  <c:v>2.3307567989004085</c:v>
                </c:pt>
                <c:pt idx="2">
                  <c:v>162.47131585153727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81-4870-B7A3-0C9115DAB045}"/>
            </c:ext>
          </c:extLst>
        </c:ser>
        <c:ser>
          <c:idx val="1"/>
          <c:order val="1"/>
          <c:tx>
            <c:v>Pb=1barg, 5.5mmx30mm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'2024-1076-Testlog'!$T$42:$T$44</c:f>
              <c:numCache>
                <c:formatCode>0.00</c:formatCode>
                <c:ptCount val="3"/>
                <c:pt idx="0">
                  <c:v>0.79646017699115046</c:v>
                </c:pt>
                <c:pt idx="1">
                  <c:v>0.92276144907723845</c:v>
                </c:pt>
                <c:pt idx="2">
                  <c:v>1.0388760585065435</c:v>
                </c:pt>
              </c:numCache>
            </c:numRef>
          </c:xVal>
          <c:yVal>
            <c:numRef>
              <c:f>'2024-1076-Testlog'!$BR$42:$BR$44</c:f>
              <c:numCache>
                <c:formatCode>0.0</c:formatCode>
                <c:ptCount val="3"/>
                <c:pt idx="0">
                  <c:v>121.37490513652389</c:v>
                </c:pt>
                <c:pt idx="1">
                  <c:v>2.0742504384460112</c:v>
                </c:pt>
                <c:pt idx="2">
                  <c:v>213.11954079577239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81-4870-B7A3-0C9115DAB045}"/>
            </c:ext>
          </c:extLst>
        </c:ser>
        <c:ser>
          <c:idx val="2"/>
          <c:order val="2"/>
          <c:tx>
            <c:v>Pb=2 barg, 5.5mmx30mm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'2024-1076-Testlog'!$T$45:$T$47</c:f>
              <c:numCache>
                <c:formatCode>0.00</c:formatCode>
                <c:ptCount val="3"/>
                <c:pt idx="0">
                  <c:v>0.79881656804733736</c:v>
                </c:pt>
                <c:pt idx="1">
                  <c:v>0.92368240930869261</c:v>
                </c:pt>
                <c:pt idx="2">
                  <c:v>1.0404468412942989</c:v>
                </c:pt>
              </c:numCache>
            </c:numRef>
          </c:xVal>
          <c:yVal>
            <c:numRef>
              <c:f>'2024-1076-Testlog'!$BR$45:$BR$47</c:f>
              <c:numCache>
                <c:formatCode>0.0</c:formatCode>
                <c:ptCount val="3"/>
                <c:pt idx="0">
                  <c:v>166.00091248499837</c:v>
                </c:pt>
                <c:pt idx="1">
                  <c:v>2.698572365091584</c:v>
                </c:pt>
                <c:pt idx="2">
                  <c:v>136.46277609207368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81-4870-B7A3-0C9115DAB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95616"/>
        <c:axId val="1326896576"/>
      </c:scatterChart>
      <c:valAx>
        <c:axId val="1326895616"/>
        <c:scaling>
          <c:orientation val="minMax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Specific Enthalpy [kWh/Nm³]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6576"/>
        <c:crosses val="autoZero"/>
        <c:crossBetween val="midCat"/>
      </c:valAx>
      <c:valAx>
        <c:axId val="1326896576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Energy cost [kWh/kgN]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Effect on EC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75565797265634"/>
          <c:y val="0.16562247667242871"/>
          <c:w val="0.45156796714287367"/>
          <c:h val="0.61314673705505629"/>
        </c:manualLayout>
      </c:layout>
      <c:scatterChart>
        <c:scatterStyle val="lineMarker"/>
        <c:varyColors val="0"/>
        <c:ser>
          <c:idx val="2"/>
          <c:order val="0"/>
          <c:tx>
            <c:v>Pb=0barg, 7.5mmx30mm</c:v>
          </c:tx>
          <c:xVal>
            <c:numRef>
              <c:f>'2024-1076-Testlog'!$T$87:$T$89</c:f>
              <c:numCache>
                <c:formatCode>0.00</c:formatCode>
                <c:ptCount val="3"/>
                <c:pt idx="0">
                  <c:v>0.95954394998161086</c:v>
                </c:pt>
                <c:pt idx="1">
                  <c:v>0.90442655935613681</c:v>
                </c:pt>
                <c:pt idx="2">
                  <c:v>0.80047435517343624</c:v>
                </c:pt>
              </c:numCache>
            </c:numRef>
          </c:xVal>
          <c:yVal>
            <c:numRef>
              <c:f>'2024-1076-Testlog'!$BR$87:$BR$89</c:f>
              <c:numCache>
                <c:formatCode>0.0</c:formatCode>
                <c:ptCount val="3"/>
                <c:pt idx="0">
                  <c:v>143.37867820493202</c:v>
                </c:pt>
                <c:pt idx="1">
                  <c:v>2.6071598286077151</c:v>
                </c:pt>
                <c:pt idx="2">
                  <c:v>137.03357529068393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90-43F8-9D86-E18EC0985CE4}"/>
            </c:ext>
          </c:extLst>
        </c:ser>
        <c:ser>
          <c:idx val="10"/>
          <c:order val="1"/>
          <c:tx>
            <c:v>Pb=1barg, 7.5mmx30mm</c:v>
          </c:tx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'2024-1076-Testlog'!$T$90:$T$92</c:f>
              <c:numCache>
                <c:formatCode>0.00</c:formatCode>
                <c:ptCount val="3"/>
                <c:pt idx="0">
                  <c:v>0.97853441894892679</c:v>
                </c:pt>
                <c:pt idx="1">
                  <c:v>0.90753194351042366</c:v>
                </c:pt>
                <c:pt idx="2">
                  <c:v>0.80940964938567583</c:v>
                </c:pt>
              </c:numCache>
            </c:numRef>
          </c:xVal>
          <c:yVal>
            <c:numRef>
              <c:f>'2024-1076-Testlog'!$BR$90:$BR$92</c:f>
              <c:numCache>
                <c:formatCode>0.0</c:formatCode>
                <c:ptCount val="3"/>
                <c:pt idx="0">
                  <c:v>169.55553291342315</c:v>
                </c:pt>
                <c:pt idx="1">
                  <c:v>2.6597633194503985</c:v>
                </c:pt>
                <c:pt idx="2">
                  <c:v>6.8643380103080407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D41B-4115-9032-47AEEBACB458}"/>
            </c:ext>
          </c:extLst>
        </c:ser>
        <c:ser>
          <c:idx val="11"/>
          <c:order val="2"/>
          <c:tx>
            <c:v>Pb=2barg, 7.5mmx30mm</c:v>
          </c:tx>
          <c:marker>
            <c:symbol val="circle"/>
            <c:size val="5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xVal>
            <c:numRef>
              <c:f>'2024-1076-Testlog'!$T$75:$T$77</c:f>
              <c:numCache>
                <c:formatCode>0.00</c:formatCode>
                <c:ptCount val="3"/>
                <c:pt idx="0">
                  <c:v>0.9992545657845695</c:v>
                </c:pt>
                <c:pt idx="1">
                  <c:v>0.90391697355205891</c:v>
                </c:pt>
                <c:pt idx="2">
                  <c:v>0.8163944343617664</c:v>
                </c:pt>
              </c:numCache>
            </c:numRef>
          </c:xVal>
          <c:yVal>
            <c:numRef>
              <c:f>'2024-1076-Testlog'!$BR$75:$BR$77</c:f>
              <c:numCache>
                <c:formatCode>0.0</c:formatCode>
                <c:ptCount val="3"/>
                <c:pt idx="0">
                  <c:v>218.59776188867937</c:v>
                </c:pt>
                <c:pt idx="1">
                  <c:v>2.6637509201145764</c:v>
                </c:pt>
                <c:pt idx="2">
                  <c:v>268.87597106883555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D41B-4115-9032-47AEEBACB458}"/>
            </c:ext>
          </c:extLst>
        </c:ser>
        <c:ser>
          <c:idx val="9"/>
          <c:order val="3"/>
          <c:tx>
            <c:v>Pb=3barg, 7.5mmx30mm</c:v>
          </c:tx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'2024-1076-Testlog'!$T$78:$T$80</c:f>
              <c:numCache>
                <c:formatCode>0.00</c:formatCode>
                <c:ptCount val="3"/>
                <c:pt idx="0">
                  <c:v>1.0150489089541008</c:v>
                </c:pt>
                <c:pt idx="1">
                  <c:v>0.92754120879120883</c:v>
                </c:pt>
                <c:pt idx="2">
                  <c:v>0.81694402420574896</c:v>
                </c:pt>
              </c:numCache>
            </c:numRef>
          </c:xVal>
          <c:yVal>
            <c:numRef>
              <c:f>'2024-1076-Testlog'!$BR$78:$BR$80</c:f>
              <c:numCache>
                <c:formatCode>0.0</c:formatCode>
                <c:ptCount val="3"/>
                <c:pt idx="0">
                  <c:v>322.22989742038817</c:v>
                </c:pt>
                <c:pt idx="1">
                  <c:v>2.6444028795679744</c:v>
                </c:pt>
                <c:pt idx="2">
                  <c:v>413.2556386148002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D41B-4115-9032-47AEEBACB458}"/>
            </c:ext>
          </c:extLst>
        </c:ser>
        <c:ser>
          <c:idx val="0"/>
          <c:order val="4"/>
          <c:tx>
            <c:v>Pb=4barg, 7.5mmx30mm</c:v>
          </c:tx>
          <c:marker>
            <c:symbol val="x"/>
            <c:size val="7"/>
            <c:spPr>
              <a:noFill/>
              <a:ln>
                <a:solidFill>
                  <a:srgbClr val="FFC000"/>
                </a:solidFill>
              </a:ln>
            </c:spPr>
          </c:marker>
          <c:xVal>
            <c:numRef>
              <c:f>'2024-1076-Testlog'!$T$81:$T$83</c:f>
              <c:numCache>
                <c:formatCode>0.00</c:formatCode>
                <c:ptCount val="3"/>
                <c:pt idx="0">
                  <c:v>1.0344959754695284</c:v>
                </c:pt>
                <c:pt idx="1">
                  <c:v>0.92754120879120883</c:v>
                </c:pt>
                <c:pt idx="2">
                  <c:v>0.81124135858130431</c:v>
                </c:pt>
              </c:numCache>
            </c:numRef>
          </c:xVal>
          <c:yVal>
            <c:numRef>
              <c:f>'2024-1076-Testlog'!$BR$81:$BR$83</c:f>
              <c:numCache>
                <c:formatCode>0.0</c:formatCode>
                <c:ptCount val="3"/>
                <c:pt idx="0">
                  <c:v>508.63154936483181</c:v>
                </c:pt>
                <c:pt idx="1">
                  <c:v>2.9361595934185027</c:v>
                </c:pt>
                <c:pt idx="2">
                  <c:v>596.85724073383039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90-43F8-9D86-E18EC0985CE4}"/>
            </c:ext>
          </c:extLst>
        </c:ser>
        <c:ser>
          <c:idx val="1"/>
          <c:order val="5"/>
          <c:tx>
            <c:v>Pb=5barg, 7.5mmx30mm</c:v>
          </c:tx>
          <c:xVal>
            <c:numRef>
              <c:f>'2024-1076-Testlog'!$T$84:$T$86</c:f>
              <c:numCache>
                <c:formatCode>0.00</c:formatCode>
                <c:ptCount val="3"/>
                <c:pt idx="0">
                  <c:v>1.0305343511450382</c:v>
                </c:pt>
                <c:pt idx="1">
                  <c:v>0.91435341909275569</c:v>
                </c:pt>
                <c:pt idx="2">
                  <c:v>0.79341757272994418</c:v>
                </c:pt>
              </c:numCache>
            </c:numRef>
          </c:xVal>
          <c:yVal>
            <c:numRef>
              <c:f>'2024-1076-Testlog'!$BR$84:$BR$86</c:f>
              <c:numCache>
                <c:formatCode>0.0</c:formatCode>
                <c:ptCount val="3"/>
                <c:pt idx="0">
                  <c:v>726.37609676427712</c:v>
                </c:pt>
                <c:pt idx="1">
                  <c:v>2.5662958336404884</c:v>
                </c:pt>
                <c:pt idx="2">
                  <c:v>117.64958290333524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90-43F8-9D86-E18EC0985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95616"/>
        <c:axId val="1326896576"/>
      </c:scatterChart>
      <c:valAx>
        <c:axId val="1326895616"/>
        <c:scaling>
          <c:orientation val="minMax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Specific Enthalpy [kWh/Nm³]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6576"/>
        <c:crosses val="autoZero"/>
        <c:crossBetween val="midCat"/>
      </c:valAx>
      <c:valAx>
        <c:axId val="1326896576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Energy cost [kWh/kgN]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56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1500216188669232"/>
          <c:y val="0.19333389690685587"/>
          <c:w val="0.37654117661682052"/>
          <c:h val="0.513283087838763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Enthalpy 0.8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('2024-1076-Testlog'!$AX$13,'2024-1076-Testlog'!$AX$16,'2024-1076-Testlog'!$AX$18,'2024-1076-Testlog'!$AX$21,'2024-1076-Testlog'!$AX$24,'2024-1076-Testlog'!$AX$27,'2024-1076-Testlog'!$AX$30,'2024-1076-Testlog'!$AX$33,'2024-1076-Testlog'!$AX$36,'2024-1076-Testlog'!$AX$39,'2024-1076-Testlog'!$AX$42,'2024-1076-Testlog'!$AX$45,'2024-1076-Testlog'!$AX$50,'2024-1076-Testlog'!$AX$56,'2024-1076-Testlog'!$AX$59,'2024-1076-Testlog'!$AX$62,'2024-1076-Testlog'!$AX$65,'2024-1076-Testlog'!$AX$68,'2024-1076-Testlog'!$AX$71,'2024-1076-Testlog'!$AX$74,'2024-1076-Testlog'!$AX$77,'2024-1076-Testlog'!$AX$80,'2024-1076-Testlog'!$AX$83,'2024-1076-Testlog'!$AX$86,'2024-1076-Testlog'!$AX$89,'2024-1076-Testlog'!$AX$92,'2024-1076-Testlog'!$AX$95,'2024-1076-Testlog'!$AX$98,'2024-1076-Testlog'!$AX$101,'2024-1076-Testlog'!$AX$104,'2024-1076-Testlog'!$AX$107,'2024-1076-Testlog'!$AX$110,'2024-1076-Testlog'!$AX$113)</c:f>
              <c:numCache>
                <c:formatCode>General</c:formatCode>
                <c:ptCount val="32"/>
                <c:pt idx="0">
                  <c:v>4.2</c:v>
                </c:pt>
                <c:pt idx="1">
                  <c:v>4.2699999999999996</c:v>
                </c:pt>
                <c:pt idx="2">
                  <c:v>4.5199999999999996</c:v>
                </c:pt>
                <c:pt idx="3">
                  <c:v>3.79</c:v>
                </c:pt>
                <c:pt idx="4">
                  <c:v>3.8</c:v>
                </c:pt>
                <c:pt idx="5">
                  <c:v>4.0199999999999996</c:v>
                </c:pt>
                <c:pt idx="6">
                  <c:v>3.75</c:v>
                </c:pt>
                <c:pt idx="7">
                  <c:v>3.74</c:v>
                </c:pt>
                <c:pt idx="8">
                  <c:v>4.16</c:v>
                </c:pt>
                <c:pt idx="9">
                  <c:v>5.28</c:v>
                </c:pt>
                <c:pt idx="10">
                  <c:v>5.31</c:v>
                </c:pt>
                <c:pt idx="11">
                  <c:v>5.31</c:v>
                </c:pt>
                <c:pt idx="12">
                  <c:v>6.5</c:v>
                </c:pt>
                <c:pt idx="13">
                  <c:v>4.6500000000000004</c:v>
                </c:pt>
                <c:pt idx="14">
                  <c:v>5.35</c:v>
                </c:pt>
                <c:pt idx="15">
                  <c:v>6.14</c:v>
                </c:pt>
                <c:pt idx="16">
                  <c:v>4.5199999999999996</c:v>
                </c:pt>
                <c:pt idx="17">
                  <c:v>5.26</c:v>
                </c:pt>
                <c:pt idx="18">
                  <c:v>4.24</c:v>
                </c:pt>
                <c:pt idx="19">
                  <c:v>6.14</c:v>
                </c:pt>
                <c:pt idx="20">
                  <c:v>3.53</c:v>
                </c:pt>
                <c:pt idx="21">
                  <c:v>4.18</c:v>
                </c:pt>
                <c:pt idx="22">
                  <c:v>4.99</c:v>
                </c:pt>
                <c:pt idx="23">
                  <c:v>5.83</c:v>
                </c:pt>
                <c:pt idx="24">
                  <c:v>3</c:v>
                </c:pt>
                <c:pt idx="25">
                  <c:v>3.04</c:v>
                </c:pt>
                <c:pt idx="26">
                  <c:v>2.97</c:v>
                </c:pt>
                <c:pt idx="27">
                  <c:v>3.88</c:v>
                </c:pt>
                <c:pt idx="28">
                  <c:v>5.95</c:v>
                </c:pt>
                <c:pt idx="29">
                  <c:v>3.03</c:v>
                </c:pt>
                <c:pt idx="30">
                  <c:v>3.93</c:v>
                </c:pt>
                <c:pt idx="31">
                  <c:v>5.94</c:v>
                </c:pt>
              </c:numCache>
            </c:numRef>
          </c:xVal>
          <c:yVal>
            <c:numRef>
              <c:f>('2024-1076-Testlog'!$BR$13,'2024-1076-Testlog'!$BR$16,'2024-1076-Testlog'!$BR$18,'2024-1076-Testlog'!$BR$21,'2024-1076-Testlog'!$BR$24,'2024-1076-Testlog'!$BR$27,'2024-1076-Testlog'!$BR$30,'2024-1076-Testlog'!$BR$33,'2024-1076-Testlog'!$BR$36,'2024-1076-Testlog'!$BR$39,'2024-1076-Testlog'!$BR$42,'2024-1076-Testlog'!$BR$45,'2024-1076-Testlog'!$BR$50,'2024-1076-Testlog'!$BR$56,'2024-1076-Testlog'!$BR$59,'2024-1076-Testlog'!$BR$62,'2024-1076-Testlog'!$BR$65,'2024-1076-Testlog'!$BR$68,'2024-1076-Testlog'!$BR$71,'2024-1076-Testlog'!$BR$74,'2024-1076-Testlog'!$BR$77,'2024-1076-Testlog'!$BR$80,'2024-1076-Testlog'!$BR$83,'2024-1076-Testlog'!$BR$86,'2024-1076-Testlog'!$BR$89,'2024-1076-Testlog'!$BR$92,'2024-1076-Testlog'!$BR$95,'2024-1076-Testlog'!$BR$98,'2024-1076-Testlog'!$BR$101,'2024-1076-Testlog'!$BR$104,'2024-1076-Testlog'!$BR$107,'2024-1076-Testlog'!$BR$110,'2024-1076-Testlog'!$BR$113)</c:f>
              <c:numCache>
                <c:formatCode>0.0</c:formatCode>
                <c:ptCount val="32"/>
                <c:pt idx="0">
                  <c:v>1.2311199066134131</c:v>
                </c:pt>
                <c:pt idx="1">
                  <c:v>1.8692981148635623</c:v>
                </c:pt>
                <c:pt idx="2">
                  <c:v>182.49301969817387</c:v>
                </c:pt>
                <c:pt idx="3">
                  <c:v>115.14764787672085</c:v>
                </c:pt>
                <c:pt idx="4">
                  <c:v>124.9389478488564</c:v>
                </c:pt>
                <c:pt idx="5">
                  <c:v>176.34903539498126</c:v>
                </c:pt>
                <c:pt idx="6">
                  <c:v>115.32800022861207</c:v>
                </c:pt>
                <c:pt idx="7">
                  <c:v>137.3612108562325</c:v>
                </c:pt>
                <c:pt idx="8">
                  <c:v>177.94993691242283</c:v>
                </c:pt>
                <c:pt idx="9">
                  <c:v>107.15066312623527</c:v>
                </c:pt>
                <c:pt idx="10">
                  <c:v>121.37490513652389</c:v>
                </c:pt>
                <c:pt idx="11">
                  <c:v>166.00091248499837</c:v>
                </c:pt>
                <c:pt idx="12">
                  <c:v>117.64093332937327</c:v>
                </c:pt>
                <c:pt idx="13">
                  <c:v>357.84841907501527</c:v>
                </c:pt>
                <c:pt idx="14">
                  <c:v>595.8502046167705</c:v>
                </c:pt>
                <c:pt idx="15">
                  <c:v>240.19450769262696</c:v>
                </c:pt>
                <c:pt idx="16">
                  <c:v>401.00390378066811</c:v>
                </c:pt>
                <c:pt idx="17">
                  <c:v>206.93066204627635</c:v>
                </c:pt>
                <c:pt idx="18">
                  <c:v>575.63239710258449</c:v>
                </c:pt>
                <c:pt idx="19">
                  <c:v>172.47553787913952</c:v>
                </c:pt>
                <c:pt idx="20">
                  <c:v>268.87597106883555</c:v>
                </c:pt>
                <c:pt idx="21">
                  <c:v>413.2556386148002</c:v>
                </c:pt>
                <c:pt idx="22">
                  <c:v>596.85724073383039</c:v>
                </c:pt>
                <c:pt idx="23">
                  <c:v>117.64958290333524</c:v>
                </c:pt>
                <c:pt idx="24">
                  <c:v>137.03357529068393</c:v>
                </c:pt>
                <c:pt idx="25">
                  <c:v>6.8643380103080407</c:v>
                </c:pt>
                <c:pt idx="26">
                  <c:v>56.218774661569661</c:v>
                </c:pt>
                <c:pt idx="27">
                  <c:v>49.050256759429075</c:v>
                </c:pt>
                <c:pt idx="28">
                  <c:v>45.142731920797566</c:v>
                </c:pt>
                <c:pt idx="29">
                  <c:v>54.67653587010696</c:v>
                </c:pt>
                <c:pt idx="30">
                  <c:v>49.022995918027732</c:v>
                </c:pt>
                <c:pt idx="31">
                  <c:v>45.296104698058805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2F-4350-9D9E-1F8E82515516}"/>
            </c:ext>
          </c:extLst>
        </c:ser>
        <c:ser>
          <c:idx val="1"/>
          <c:order val="1"/>
          <c:tx>
            <c:v>Enthalpy 0.9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DB2F-4350-9D9E-1F8E82515516}"/>
              </c:ext>
            </c:extLst>
          </c:dPt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('2024-1076-Testlog'!$AX$15,'2024-1076-Testlog'!$AX$19,'2024-1076-Testlog'!$AX$22,'2024-1076-Testlog'!$AX$25,'2024-1076-Testlog'!$AX$28,'2024-1076-Testlog'!$AX$31,'2024-1076-Testlog'!$AX$34,'2024-1076-Testlog'!$AX$37,'2024-1076-Testlog'!$AX$40,'2024-1076-Testlog'!$AX$43,'2024-1076-Testlog'!$AX$46,'2024-1076-Testlog'!$AX$49,'2024-1076-Testlog'!$AX$51,'2024-1076-Testlog'!$AX$52,'2024-1076-Testlog'!$AX$53,'2024-1076-Testlog'!$AX$55,'2024-1076-Testlog'!$AX$58,'2024-1076-Testlog'!$AX$61,'2024-1076-Testlog'!$AX$64,'2024-1076-Testlog'!$AX$67,'2024-1076-Testlog'!$AX$70,'2024-1076-Testlog'!$AX$73,'2024-1076-Testlog'!$AX$76,'2024-1076-Testlog'!$AX$79,'2024-1076-Testlog'!$AX$82,'2024-1076-Testlog'!$AX$85,'2024-1076-Testlog'!$AX$88,'2024-1076-Testlog'!$AX$91,'2024-1076-Testlog'!$AX$94,'2024-1076-Testlog'!$AX$97,'2024-1076-Testlog'!$AX$100,'2024-1076-Testlog'!$AX$103,'2024-1076-Testlog'!$AX$106,'2024-1076-Testlog'!$AX$109,'2024-1076-Testlog'!$AX$112,'2024-1076-Testlog'!$AX$11)</c:f>
              <c:numCache>
                <c:formatCode>General</c:formatCode>
                <c:ptCount val="35"/>
                <c:pt idx="0">
                  <c:v>3.78</c:v>
                </c:pt>
                <c:pt idx="1">
                  <c:v>4.09</c:v>
                </c:pt>
                <c:pt idx="2">
                  <c:v>3.32</c:v>
                </c:pt>
                <c:pt idx="3">
                  <c:v>3.33</c:v>
                </c:pt>
                <c:pt idx="4">
                  <c:v>3.64</c:v>
                </c:pt>
                <c:pt idx="5">
                  <c:v>3.29</c:v>
                </c:pt>
                <c:pt idx="6">
                  <c:v>3.31</c:v>
                </c:pt>
                <c:pt idx="7">
                  <c:v>3.77</c:v>
                </c:pt>
                <c:pt idx="8">
                  <c:v>4.6100000000000003</c:v>
                </c:pt>
                <c:pt idx="9">
                  <c:v>4.62</c:v>
                </c:pt>
                <c:pt idx="10">
                  <c:v>4.6399999999999997</c:v>
                </c:pt>
                <c:pt idx="11">
                  <c:v>5.93</c:v>
                </c:pt>
                <c:pt idx="12">
                  <c:v>3.31</c:v>
                </c:pt>
                <c:pt idx="13">
                  <c:v>3.33</c:v>
                </c:pt>
                <c:pt idx="14">
                  <c:v>3.78</c:v>
                </c:pt>
                <c:pt idx="15">
                  <c:v>4.3600000000000003</c:v>
                </c:pt>
                <c:pt idx="16">
                  <c:v>5.09</c:v>
                </c:pt>
                <c:pt idx="17">
                  <c:v>5.9</c:v>
                </c:pt>
                <c:pt idx="18">
                  <c:v>4.24</c:v>
                </c:pt>
                <c:pt idx="19">
                  <c:v>5</c:v>
                </c:pt>
                <c:pt idx="20">
                  <c:v>3.94</c:v>
                </c:pt>
                <c:pt idx="21">
                  <c:v>5.9</c:v>
                </c:pt>
                <c:pt idx="22">
                  <c:v>3.32</c:v>
                </c:pt>
                <c:pt idx="23">
                  <c:v>3.96</c:v>
                </c:pt>
                <c:pt idx="24">
                  <c:v>4.79</c:v>
                </c:pt>
                <c:pt idx="25">
                  <c:v>5.65</c:v>
                </c:pt>
                <c:pt idx="26">
                  <c:v>2.61</c:v>
                </c:pt>
                <c:pt idx="27">
                  <c:v>2.74</c:v>
                </c:pt>
                <c:pt idx="28">
                  <c:v>2.62</c:v>
                </c:pt>
                <c:pt idx="29">
                  <c:v>3.64</c:v>
                </c:pt>
                <c:pt idx="30">
                  <c:v>3.65</c:v>
                </c:pt>
                <c:pt idx="31">
                  <c:v>5.75</c:v>
                </c:pt>
                <c:pt idx="32">
                  <c:v>2.69</c:v>
                </c:pt>
                <c:pt idx="33">
                  <c:v>3.68</c:v>
                </c:pt>
                <c:pt idx="34">
                  <c:v>5.75</c:v>
                </c:pt>
              </c:numCache>
            </c:numRef>
          </c:xVal>
          <c:yVal>
            <c:numRef>
              <c:f>('2024-1076-Testlog'!$BR$15,'2024-1076-Testlog'!$BR$19,'2024-1076-Testlog'!$BR$22,'2024-1076-Testlog'!$BR$25,'2024-1076-Testlog'!$BR$28,'2024-1076-Testlog'!$BR$31,'2024-1076-Testlog'!$BR$34,'2024-1076-Testlog'!$BR$37,'2024-1076-Testlog'!$BR$40,'2024-1076-Testlog'!$BR$43,'2024-1076-Testlog'!$BR$46,'2024-1076-Testlog'!$BR$49,'2024-1076-Testlog'!$BR$51,'2024-1076-Testlog'!$BR$52,'2024-1076-Testlog'!$BR$53,'2024-1076-Testlog'!$BR$55,'2024-1076-Testlog'!$BR$58,'2024-1076-Testlog'!$BR$61,'2024-1076-Testlog'!$BR$64,'2024-1076-Testlog'!$BR$67,'2024-1076-Testlog'!$BR$70,'2024-1076-Testlog'!$BR$73,'2024-1076-Testlog'!$BR$76,'2024-1076-Testlog'!$BR$79,'2024-1076-Testlog'!$BR$82,'2024-1076-Testlog'!$BR$85,'2024-1076-Testlog'!$BR$88,'2024-1076-Testlog'!$BR$91,'2024-1076-Testlog'!$BR$94,'2024-1076-Testlog'!$BR$97,'2024-1076-Testlog'!$BR$100,'2024-1076-Testlog'!$BR$103,'2024-1076-Testlog'!$BR$106,'2024-1076-Testlog'!$BR$109,'2024-1076-Testlog'!$BR$112,'2024-1076-Testlog'!$BR$11)</c:f>
              <c:numCache>
                <c:formatCode>0.0</c:formatCode>
                <c:ptCount val="35"/>
                <c:pt idx="0">
                  <c:v>149.59314378283582</c:v>
                </c:pt>
                <c:pt idx="1">
                  <c:v>2.3156322372339657</c:v>
                </c:pt>
                <c:pt idx="2">
                  <c:v>2.367574587063451</c:v>
                </c:pt>
                <c:pt idx="3">
                  <c:v>2.2997821757659644</c:v>
                </c:pt>
                <c:pt idx="4">
                  <c:v>2.6872567420485951</c:v>
                </c:pt>
                <c:pt idx="5">
                  <c:v>2.1348001824708498</c:v>
                </c:pt>
                <c:pt idx="6">
                  <c:v>2.2238993552359476</c:v>
                </c:pt>
                <c:pt idx="7">
                  <c:v>2.239724995599996</c:v>
                </c:pt>
                <c:pt idx="8">
                  <c:v>2.3307567989004085</c:v>
                </c:pt>
                <c:pt idx="9">
                  <c:v>2.0742504384460112</c:v>
                </c:pt>
                <c:pt idx="10">
                  <c:v>2.698572365091584</c:v>
                </c:pt>
                <c:pt idx="11">
                  <c:v>2.3181898062430699</c:v>
                </c:pt>
                <c:pt idx="12">
                  <c:v>148.83968430328409</c:v>
                </c:pt>
                <c:pt idx="13">
                  <c:v>2.8469063074671164</c:v>
                </c:pt>
                <c:pt idx="14">
                  <c:v>280.21947166792501</c:v>
                </c:pt>
                <c:pt idx="15">
                  <c:v>2.7532555313043914</c:v>
                </c:pt>
                <c:pt idx="16">
                  <c:v>2.7508254682049746</c:v>
                </c:pt>
                <c:pt idx="17">
                  <c:v>2.6985053694063694</c:v>
                </c:pt>
                <c:pt idx="18">
                  <c:v>2.584536729816048</c:v>
                </c:pt>
                <c:pt idx="19">
                  <c:v>2.6370775740565713</c:v>
                </c:pt>
                <c:pt idx="20">
                  <c:v>2.7397496701997572</c:v>
                </c:pt>
                <c:pt idx="21">
                  <c:v>2.70091322969221</c:v>
                </c:pt>
                <c:pt idx="22">
                  <c:v>2.6637509201145764</c:v>
                </c:pt>
                <c:pt idx="23">
                  <c:v>2.6444028795679744</c:v>
                </c:pt>
                <c:pt idx="24">
                  <c:v>2.9361595934185027</c:v>
                </c:pt>
                <c:pt idx="25">
                  <c:v>2.5662958336404884</c:v>
                </c:pt>
                <c:pt idx="26">
                  <c:v>2.6071598286077151</c:v>
                </c:pt>
                <c:pt idx="27">
                  <c:v>2.6597633194503985</c:v>
                </c:pt>
                <c:pt idx="28">
                  <c:v>58.643958964056772</c:v>
                </c:pt>
                <c:pt idx="29">
                  <c:v>50.827478613367973</c:v>
                </c:pt>
                <c:pt idx="30">
                  <c:v>50.862831239737794</c:v>
                </c:pt>
                <c:pt idx="31">
                  <c:v>47.778478221800199</c:v>
                </c:pt>
                <c:pt idx="32">
                  <c:v>57.107904154939099</c:v>
                </c:pt>
                <c:pt idx="33">
                  <c:v>50.710149963888576</c:v>
                </c:pt>
                <c:pt idx="34">
                  <c:v>47.912597308816522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B2F-4350-9D9E-1F8E82515516}"/>
            </c:ext>
          </c:extLst>
        </c:ser>
        <c:ser>
          <c:idx val="2"/>
          <c:order val="2"/>
          <c:tx>
            <c:v>Enthalpy 1.0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('2024-1076-Testlog'!$AX$12,'2024-1076-Testlog'!$AX$14,'2024-1076-Testlog'!$AX$20,'2024-1076-Testlog'!$AX$23,'2024-1076-Testlog'!$AX$26,'2024-1076-Testlog'!$AX$29,'2024-1076-Testlog'!$AX$32,'2024-1076-Testlog'!$AX$35,'2024-1076-Testlog'!$AX$38,'2024-1076-Testlog'!$AX$41,'2024-1076-Testlog'!$AX$44,'2024-1076-Testlog'!$AX$47,'2024-1076-Testlog'!$AX$48,'2024-1076-Testlog'!$AX$54,'2024-1076-Testlog'!$AX$57,'2024-1076-Testlog'!$AX$60,'2024-1076-Testlog'!$AX$63,'2024-1076-Testlog'!$AX$66,'2024-1076-Testlog'!$AX$69,'2024-1076-Testlog'!$AX$72,'2024-1076-Testlog'!$AX$75,'2024-1076-Testlog'!$AX$78,'2024-1076-Testlog'!$AX$81,'2024-1076-Testlog'!$AX$84,'2024-1076-Testlog'!$AX$87,'2024-1076-Testlog'!$AX$90,'2024-1076-Testlog'!$AX$93,'2024-1076-Testlog'!$AX$96,'2024-1076-Testlog'!$AX$99,'2024-1076-Testlog'!$AX$102,'2024-1076-Testlog'!$AX$105,'2024-1076-Testlog'!$AX$108,'2024-1076-Testlog'!$AX$111)</c:f>
              <c:numCache>
                <c:formatCode>General</c:formatCode>
                <c:ptCount val="33"/>
                <c:pt idx="0">
                  <c:v>3.31</c:v>
                </c:pt>
                <c:pt idx="1">
                  <c:v>3.41</c:v>
                </c:pt>
                <c:pt idx="2">
                  <c:v>3.78</c:v>
                </c:pt>
                <c:pt idx="3">
                  <c:v>2.97</c:v>
                </c:pt>
                <c:pt idx="4">
                  <c:v>2.98</c:v>
                </c:pt>
                <c:pt idx="5">
                  <c:v>3.38</c:v>
                </c:pt>
                <c:pt idx="6">
                  <c:v>2.94</c:v>
                </c:pt>
                <c:pt idx="7">
                  <c:v>3.02</c:v>
                </c:pt>
                <c:pt idx="8">
                  <c:v>3.5</c:v>
                </c:pt>
                <c:pt idx="9">
                  <c:v>4.16</c:v>
                </c:pt>
                <c:pt idx="10">
                  <c:v>4.1399999999999997</c:v>
                </c:pt>
                <c:pt idx="11">
                  <c:v>4.21</c:v>
                </c:pt>
                <c:pt idx="12">
                  <c:v>5.3</c:v>
                </c:pt>
                <c:pt idx="13">
                  <c:v>4.16</c:v>
                </c:pt>
                <c:pt idx="14">
                  <c:v>4.9000000000000004</c:v>
                </c:pt>
                <c:pt idx="15">
                  <c:v>5.73</c:v>
                </c:pt>
                <c:pt idx="16">
                  <c:v>4.0599999999999996</c:v>
                </c:pt>
                <c:pt idx="17">
                  <c:v>4.82</c:v>
                </c:pt>
                <c:pt idx="18">
                  <c:v>3.75</c:v>
                </c:pt>
                <c:pt idx="19">
                  <c:v>5.72</c:v>
                </c:pt>
                <c:pt idx="20">
                  <c:v>3.12</c:v>
                </c:pt>
                <c:pt idx="21">
                  <c:v>3.82</c:v>
                </c:pt>
                <c:pt idx="22">
                  <c:v>4.6500000000000004</c:v>
                </c:pt>
                <c:pt idx="23">
                  <c:v>5.53</c:v>
                </c:pt>
                <c:pt idx="24">
                  <c:v>2.3199999999999998</c:v>
                </c:pt>
                <c:pt idx="25">
                  <c:v>2.5099999999999998</c:v>
                </c:pt>
                <c:pt idx="26">
                  <c:v>2.37</c:v>
                </c:pt>
                <c:pt idx="27">
                  <c:v>3.48</c:v>
                </c:pt>
                <c:pt idx="28">
                  <c:v>3.49</c:v>
                </c:pt>
                <c:pt idx="29">
                  <c:v>5.59</c:v>
                </c:pt>
                <c:pt idx="30">
                  <c:v>2.38</c:v>
                </c:pt>
                <c:pt idx="31">
                  <c:v>3.53</c:v>
                </c:pt>
                <c:pt idx="32">
                  <c:v>5.59</c:v>
                </c:pt>
              </c:numCache>
            </c:numRef>
          </c:xVal>
          <c:yVal>
            <c:numRef>
              <c:f>('2024-1076-Testlog'!$BR$12,'2024-1076-Testlog'!$BR$14,'2024-1076-Testlog'!$BR$20,'2024-1076-Testlog'!$BR$23,'2024-1076-Testlog'!$BR$26,'2024-1076-Testlog'!$BR$29,'2024-1076-Testlog'!$BR$32,'2024-1076-Testlog'!$BR$35,'2024-1076-Testlog'!$BR$38,'2024-1076-Testlog'!$BR$41,'2024-1076-Testlog'!$BR$44,'2024-1076-Testlog'!$BR$47,'2024-1076-Testlog'!$BR$48,'2024-1076-Testlog'!$BR$54,'2024-1076-Testlog'!$BR$57,'2024-1076-Testlog'!$BR$60,'2024-1076-Testlog'!$BR$63,'2024-1076-Testlog'!$BR$66,'2024-1076-Testlog'!$BR$69,'2024-1076-Testlog'!$BR$72,'2024-1076-Testlog'!$BR$75,'2024-1076-Testlog'!$BR$78,'2024-1076-Testlog'!$BR$81,'2024-1076-Testlog'!$BR$84,'2024-1076-Testlog'!$BR$87,'2024-1076-Testlog'!$BR$90,'2024-1076-Testlog'!$BR$93,'2024-1076-Testlog'!$BR$96,'2024-1076-Testlog'!$BR$99,'2024-1076-Testlog'!$BR$102,'2024-1076-Testlog'!$BR$105,'2024-1076-Testlog'!$BR$108,'2024-1076-Testlog'!$BR$111)</c:f>
              <c:numCache>
                <c:formatCode>0.0</c:formatCode>
                <c:ptCount val="33"/>
                <c:pt idx="0">
                  <c:v>132.02632806200478</c:v>
                </c:pt>
                <c:pt idx="1">
                  <c:v>165.61592196479279</c:v>
                </c:pt>
                <c:pt idx="2">
                  <c:v>155.93690690832605</c:v>
                </c:pt>
                <c:pt idx="3">
                  <c:v>165.23829797472391</c:v>
                </c:pt>
                <c:pt idx="4">
                  <c:v>225.37218689472851</c:v>
                </c:pt>
                <c:pt idx="5">
                  <c:v>154.28737865411156</c:v>
                </c:pt>
                <c:pt idx="6">
                  <c:v>181.97033730665353</c:v>
                </c:pt>
                <c:pt idx="7">
                  <c:v>221.65342290172813</c:v>
                </c:pt>
                <c:pt idx="8">
                  <c:v>148.04713027668564</c:v>
                </c:pt>
                <c:pt idx="9">
                  <c:v>162.47131585153727</c:v>
                </c:pt>
                <c:pt idx="10">
                  <c:v>213.11954079577239</c:v>
                </c:pt>
                <c:pt idx="11">
                  <c:v>136.46277609207368</c:v>
                </c:pt>
                <c:pt idx="12">
                  <c:v>137.85033401618873</c:v>
                </c:pt>
                <c:pt idx="13">
                  <c:v>302.13027480363456</c:v>
                </c:pt>
                <c:pt idx="14">
                  <c:v>441.52680105616423</c:v>
                </c:pt>
                <c:pt idx="15">
                  <c:v>693.95309476032185</c:v>
                </c:pt>
                <c:pt idx="16">
                  <c:v>299.48226029399149</c:v>
                </c:pt>
                <c:pt idx="17">
                  <c:v>479.19441026372812</c:v>
                </c:pt>
                <c:pt idx="18">
                  <c:v>251.96331835351546</c:v>
                </c:pt>
                <c:pt idx="19">
                  <c:v>668.26600902313498</c:v>
                </c:pt>
                <c:pt idx="20">
                  <c:v>218.59776188867937</c:v>
                </c:pt>
                <c:pt idx="21">
                  <c:v>322.22989742038817</c:v>
                </c:pt>
                <c:pt idx="22">
                  <c:v>508.63154936483181</c:v>
                </c:pt>
                <c:pt idx="23">
                  <c:v>726.37609676427712</c:v>
                </c:pt>
                <c:pt idx="24">
                  <c:v>143.37867820493202</c:v>
                </c:pt>
                <c:pt idx="25">
                  <c:v>169.55553291342315</c:v>
                </c:pt>
                <c:pt idx="26">
                  <c:v>61.08960815000421</c:v>
                </c:pt>
                <c:pt idx="27">
                  <c:v>52.027901963231294</c:v>
                </c:pt>
                <c:pt idx="28">
                  <c:v>52.589542154379892</c:v>
                </c:pt>
                <c:pt idx="29">
                  <c:v>50.405731291547241</c:v>
                </c:pt>
                <c:pt idx="30">
                  <c:v>59.486058307481947</c:v>
                </c:pt>
                <c:pt idx="31">
                  <c:v>52.192842077055801</c:v>
                </c:pt>
                <c:pt idx="32">
                  <c:v>50.391668163538043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B2F-4350-9D9E-1F8E82515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091695"/>
        <c:axId val="1459084495"/>
      </c:scatterChart>
      <c:valAx>
        <c:axId val="1459091695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Inlet pressure[barg]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84495"/>
        <c:crosses val="autoZero"/>
        <c:crossBetween val="midCat"/>
      </c:valAx>
      <c:valAx>
        <c:axId val="1459084495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Energy cost [kWh/kgN]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91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Verification of measurements, enthalpy 0.9, quench 7mmx30mm</a:t>
            </a:r>
            <a:r>
              <a:rPr lang="nb-NO" baseline="0"/>
              <a:t> 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first tests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('2024-1076-Testlog'!$L$31,'2024-1076-Testlog'!$L$34,'2024-1076-Testlog'!$L$37)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('2024-1076-Testlog'!$BR$31,'2024-1076-Testlog'!$BR$34,'2024-1076-Testlog'!$BR$37)</c:f>
              <c:numCache>
                <c:formatCode>0.0</c:formatCode>
                <c:ptCount val="3"/>
                <c:pt idx="0">
                  <c:v>2.1348001824708498</c:v>
                </c:pt>
                <c:pt idx="1">
                  <c:v>2.2238993552359476</c:v>
                </c:pt>
                <c:pt idx="2">
                  <c:v>2.239724995599996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CD-4F8C-8B9F-98DDF4A2E80F}"/>
            </c:ext>
          </c:extLst>
        </c:ser>
        <c:ser>
          <c:idx val="1"/>
          <c:order val="1"/>
          <c:tx>
            <c:v>second round checks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'2024-1076-Testlog'!$L$51:$L$53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'2024-1076-Testlog'!$BR$51:$BR$53</c:f>
              <c:numCache>
                <c:formatCode>0.0</c:formatCode>
                <c:ptCount val="3"/>
                <c:pt idx="0">
                  <c:v>148.83968430328409</c:v>
                </c:pt>
                <c:pt idx="1">
                  <c:v>2.8469063074671164</c:v>
                </c:pt>
                <c:pt idx="2">
                  <c:v>280.21947166792501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CD-4F8C-8B9F-98DDF4A2E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091695"/>
        <c:axId val="1459084495"/>
      </c:scatterChart>
      <c:valAx>
        <c:axId val="145909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Back</a:t>
                </a:r>
                <a:r>
                  <a:rPr lang="nb-NO" baseline="0"/>
                  <a:t> p</a:t>
                </a:r>
                <a:r>
                  <a:rPr lang="nb-NO"/>
                  <a:t>ressure [barg]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84495"/>
        <c:crosses val="autoZero"/>
        <c:crossBetween val="midCat"/>
      </c:valAx>
      <c:valAx>
        <c:axId val="1459084495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Energy</a:t>
                </a:r>
                <a:r>
                  <a:rPr lang="nb-NO" baseline="0"/>
                  <a:t> cost [kWh/kgN]</a:t>
                </a:r>
                <a:endParaRPr lang="nb-N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91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Enthalpy 0.8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2024-1076-Testlog'!$AX$13,'2024-1076-Testlog'!$AX$16,'2024-1076-Testlog'!$AX$18,'2024-1076-Testlog'!$AX$21,'2024-1076-Testlog'!$AX$24,'2024-1076-Testlog'!$AX$27,'2024-1076-Testlog'!$AX$30,'2024-1076-Testlog'!$AX$33,'2024-1076-Testlog'!$AX$36,'2024-1076-Testlog'!$AX$39,'2024-1076-Testlog'!$AX$42,'2024-1076-Testlog'!$AX$45,'2024-1076-Testlog'!$AX$50,'2024-1076-Testlog'!$AX$56,'2024-1076-Testlog'!$AX$59,'2024-1076-Testlog'!$AX$62,'2024-1076-Testlog'!$AX$65,'2024-1076-Testlog'!$AX$68,'2024-1076-Testlog'!$AX$71,'2024-1076-Testlog'!$AX$74,'2024-1076-Testlog'!$AX$77,'2024-1076-Testlog'!$AX$80,'2024-1076-Testlog'!$AX$83,'2024-1076-Testlog'!$AX$86,'2024-1076-Testlog'!$AX$89,'2024-1076-Testlog'!$AX$92,'2024-1076-Testlog'!$AX$95,'2024-1076-Testlog'!$AX$98,'2024-1076-Testlog'!$AX$101,'2024-1076-Testlog'!$AX$104,'2024-1076-Testlog'!$AX$107,'2024-1076-Testlog'!$AX$110,'2024-1076-Testlog'!$AX$113)</c:f>
              <c:numCache>
                <c:formatCode>General</c:formatCode>
                <c:ptCount val="32"/>
                <c:pt idx="0">
                  <c:v>4.2</c:v>
                </c:pt>
                <c:pt idx="1">
                  <c:v>4.2699999999999996</c:v>
                </c:pt>
                <c:pt idx="2">
                  <c:v>4.5199999999999996</c:v>
                </c:pt>
                <c:pt idx="3">
                  <c:v>3.79</c:v>
                </c:pt>
                <c:pt idx="4">
                  <c:v>3.8</c:v>
                </c:pt>
                <c:pt idx="5">
                  <c:v>4.0199999999999996</c:v>
                </c:pt>
                <c:pt idx="6">
                  <c:v>3.75</c:v>
                </c:pt>
                <c:pt idx="7">
                  <c:v>3.74</c:v>
                </c:pt>
                <c:pt idx="8">
                  <c:v>4.16</c:v>
                </c:pt>
                <c:pt idx="9">
                  <c:v>5.28</c:v>
                </c:pt>
                <c:pt idx="10">
                  <c:v>5.31</c:v>
                </c:pt>
                <c:pt idx="11">
                  <c:v>5.31</c:v>
                </c:pt>
                <c:pt idx="12">
                  <c:v>6.5</c:v>
                </c:pt>
                <c:pt idx="13">
                  <c:v>4.6500000000000004</c:v>
                </c:pt>
                <c:pt idx="14">
                  <c:v>5.35</c:v>
                </c:pt>
                <c:pt idx="15">
                  <c:v>6.14</c:v>
                </c:pt>
                <c:pt idx="16">
                  <c:v>4.5199999999999996</c:v>
                </c:pt>
                <c:pt idx="17">
                  <c:v>5.26</c:v>
                </c:pt>
                <c:pt idx="18">
                  <c:v>4.24</c:v>
                </c:pt>
                <c:pt idx="19">
                  <c:v>6.14</c:v>
                </c:pt>
                <c:pt idx="20">
                  <c:v>3.53</c:v>
                </c:pt>
                <c:pt idx="21">
                  <c:v>4.18</c:v>
                </c:pt>
                <c:pt idx="22">
                  <c:v>4.99</c:v>
                </c:pt>
                <c:pt idx="23">
                  <c:v>5.83</c:v>
                </c:pt>
                <c:pt idx="24">
                  <c:v>3</c:v>
                </c:pt>
                <c:pt idx="25">
                  <c:v>3.04</c:v>
                </c:pt>
                <c:pt idx="26">
                  <c:v>2.97</c:v>
                </c:pt>
                <c:pt idx="27">
                  <c:v>3.88</c:v>
                </c:pt>
                <c:pt idx="28">
                  <c:v>5.95</c:v>
                </c:pt>
                <c:pt idx="29">
                  <c:v>3.03</c:v>
                </c:pt>
                <c:pt idx="30">
                  <c:v>3.93</c:v>
                </c:pt>
                <c:pt idx="31">
                  <c:v>5.94</c:v>
                </c:pt>
              </c:numCache>
            </c:numRef>
          </c:xVal>
          <c:yVal>
            <c:numRef>
              <c:f>('2024-1076-Testlog'!$BE$13,'2024-1076-Testlog'!$BE$16,'2024-1076-Testlog'!$BE$18,'2024-1076-Testlog'!$BE$21,'2024-1076-Testlog'!$BE$24,'2024-1076-Testlog'!$BE$27,'2024-1076-Testlog'!$BE$30,'2024-1076-Testlog'!$BE$33,'2024-1076-Testlog'!$BE$36,'2024-1076-Testlog'!$BE$39,'2024-1076-Testlog'!$BE$42,'2024-1076-Testlog'!$BE$45,'2024-1076-Testlog'!$BE$50,'2024-1076-Testlog'!$BE$56,'2024-1076-Testlog'!$BE$59,'2024-1076-Testlog'!$BE$62,'2024-1076-Testlog'!$BE$65,'2024-1076-Testlog'!$BE$68,'2024-1076-Testlog'!$BE$71,'2024-1076-Testlog'!$BE$74,'2024-1076-Testlog'!$BE$77,'2024-1076-Testlog'!$BE$80,'2024-1076-Testlog'!$BE$83,'2024-1076-Testlog'!$BE$86,'2024-1076-Testlog'!$BE$89,'2024-1076-Testlog'!$BE$92,'2024-1076-Testlog'!$BD$95,'2024-1076-Testlog'!$BD$98,'2024-1076-Testlog'!$BD$101,'2024-1076-Testlog'!$BD$104,'2024-1076-Testlog'!$BD$107,'2024-1076-Testlog'!$BD$110,'2024-1076-Testlog'!$BD$113)</c:f>
              <c:numCache>
                <c:formatCode>General</c:formatCode>
                <c:ptCount val="32"/>
                <c:pt idx="0">
                  <c:v>29.86</c:v>
                </c:pt>
                <c:pt idx="1">
                  <c:v>29.87</c:v>
                </c:pt>
                <c:pt idx="2">
                  <c:v>29.77</c:v>
                </c:pt>
                <c:pt idx="3">
                  <c:v>29.56</c:v>
                </c:pt>
                <c:pt idx="4">
                  <c:v>29.75</c:v>
                </c:pt>
                <c:pt idx="5">
                  <c:v>29.66</c:v>
                </c:pt>
                <c:pt idx="6">
                  <c:v>29.53</c:v>
                </c:pt>
                <c:pt idx="7">
                  <c:v>29.59</c:v>
                </c:pt>
                <c:pt idx="8">
                  <c:v>29.7</c:v>
                </c:pt>
                <c:pt idx="9">
                  <c:v>29.75</c:v>
                </c:pt>
                <c:pt idx="10">
                  <c:v>29.7</c:v>
                </c:pt>
                <c:pt idx="11">
                  <c:v>29.73</c:v>
                </c:pt>
                <c:pt idx="12">
                  <c:v>29.41</c:v>
                </c:pt>
                <c:pt idx="13">
                  <c:v>29.74</c:v>
                </c:pt>
                <c:pt idx="14">
                  <c:v>29.41</c:v>
                </c:pt>
                <c:pt idx="15">
                  <c:v>29.67</c:v>
                </c:pt>
                <c:pt idx="16">
                  <c:v>29.78</c:v>
                </c:pt>
                <c:pt idx="17">
                  <c:v>29.81</c:v>
                </c:pt>
                <c:pt idx="18">
                  <c:v>29.76</c:v>
                </c:pt>
                <c:pt idx="19">
                  <c:v>29.56</c:v>
                </c:pt>
                <c:pt idx="20">
                  <c:v>29.84</c:v>
                </c:pt>
                <c:pt idx="21">
                  <c:v>29.86</c:v>
                </c:pt>
                <c:pt idx="22">
                  <c:v>29.72</c:v>
                </c:pt>
                <c:pt idx="23">
                  <c:v>28.9</c:v>
                </c:pt>
                <c:pt idx="24">
                  <c:v>29.24</c:v>
                </c:pt>
                <c:pt idx="25">
                  <c:v>29.39</c:v>
                </c:pt>
                <c:pt idx="26">
                  <c:v>122.4</c:v>
                </c:pt>
                <c:pt idx="27">
                  <c:v>162.30000000000001</c:v>
                </c:pt>
                <c:pt idx="28">
                  <c:v>238.8</c:v>
                </c:pt>
                <c:pt idx="29">
                  <c:v>131.9</c:v>
                </c:pt>
                <c:pt idx="30">
                  <c:v>158.5</c:v>
                </c:pt>
                <c:pt idx="31">
                  <c:v>240.9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79-4E9A-856D-78AC48E0250E}"/>
            </c:ext>
          </c:extLst>
        </c:ser>
        <c:ser>
          <c:idx val="1"/>
          <c:order val="1"/>
          <c:tx>
            <c:v>Enthalpy 0.9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2024-1076-Testlog'!$AX$15,'2024-1076-Testlog'!$AX$19,'2024-1076-Testlog'!$AX$22,'2024-1076-Testlog'!$AX$25,'2024-1076-Testlog'!$AX$28,'2024-1076-Testlog'!$AX$31,'2024-1076-Testlog'!$AX$34,'2024-1076-Testlog'!$AX$37,'2024-1076-Testlog'!$AX$40,'2024-1076-Testlog'!$AX$43,'2024-1076-Testlog'!$AX$46,'2024-1076-Testlog'!$AX$49,'2024-1076-Testlog'!$AX$51,'2024-1076-Testlog'!$AX$52,'2024-1076-Testlog'!$AX$53,'2024-1076-Testlog'!$AX$55,'2024-1076-Testlog'!$AX$58,'2024-1076-Testlog'!$AX$61,'2024-1076-Testlog'!$AX$64,'2024-1076-Testlog'!$AX$67,'2024-1076-Testlog'!$AX$70,'2024-1076-Testlog'!$AX$73,'2024-1076-Testlog'!$AX$76,'2024-1076-Testlog'!$AX$79,'2024-1076-Testlog'!$AX$82,'2024-1076-Testlog'!$AX$85,'2024-1076-Testlog'!$AX$88,'2024-1076-Testlog'!$AX$91,'2024-1076-Testlog'!$AX$94,'2024-1076-Testlog'!$AX$97,'2024-1076-Testlog'!$AX$100,'2024-1076-Testlog'!$AX$103,'2024-1076-Testlog'!$AX$106,'2024-1076-Testlog'!$AX$109,'2024-1076-Testlog'!$AX$112)</c:f>
              <c:numCache>
                <c:formatCode>General</c:formatCode>
                <c:ptCount val="35"/>
                <c:pt idx="0">
                  <c:v>3.78</c:v>
                </c:pt>
                <c:pt idx="1">
                  <c:v>4.09</c:v>
                </c:pt>
                <c:pt idx="2">
                  <c:v>3.32</c:v>
                </c:pt>
                <c:pt idx="3">
                  <c:v>3.33</c:v>
                </c:pt>
                <c:pt idx="4">
                  <c:v>3.64</c:v>
                </c:pt>
                <c:pt idx="5">
                  <c:v>3.29</c:v>
                </c:pt>
                <c:pt idx="6">
                  <c:v>3.31</c:v>
                </c:pt>
                <c:pt idx="7">
                  <c:v>3.77</c:v>
                </c:pt>
                <c:pt idx="8">
                  <c:v>4.6100000000000003</c:v>
                </c:pt>
                <c:pt idx="9">
                  <c:v>4.62</c:v>
                </c:pt>
                <c:pt idx="10">
                  <c:v>4.6399999999999997</c:v>
                </c:pt>
                <c:pt idx="11">
                  <c:v>5.93</c:v>
                </c:pt>
                <c:pt idx="12">
                  <c:v>3.31</c:v>
                </c:pt>
                <c:pt idx="13">
                  <c:v>3.33</c:v>
                </c:pt>
                <c:pt idx="14">
                  <c:v>3.78</c:v>
                </c:pt>
                <c:pt idx="15">
                  <c:v>4.3600000000000003</c:v>
                </c:pt>
                <c:pt idx="16">
                  <c:v>5.09</c:v>
                </c:pt>
                <c:pt idx="17">
                  <c:v>5.9</c:v>
                </c:pt>
                <c:pt idx="18">
                  <c:v>4.24</c:v>
                </c:pt>
                <c:pt idx="19">
                  <c:v>5</c:v>
                </c:pt>
                <c:pt idx="20">
                  <c:v>3.94</c:v>
                </c:pt>
                <c:pt idx="21">
                  <c:v>5.9</c:v>
                </c:pt>
                <c:pt idx="22">
                  <c:v>3.32</c:v>
                </c:pt>
                <c:pt idx="23">
                  <c:v>3.96</c:v>
                </c:pt>
                <c:pt idx="24">
                  <c:v>4.79</c:v>
                </c:pt>
                <c:pt idx="25">
                  <c:v>5.65</c:v>
                </c:pt>
                <c:pt idx="26">
                  <c:v>2.61</c:v>
                </c:pt>
                <c:pt idx="27">
                  <c:v>2.74</c:v>
                </c:pt>
                <c:pt idx="28">
                  <c:v>2.62</c:v>
                </c:pt>
                <c:pt idx="29">
                  <c:v>3.64</c:v>
                </c:pt>
                <c:pt idx="30">
                  <c:v>3.65</c:v>
                </c:pt>
                <c:pt idx="31">
                  <c:v>5.75</c:v>
                </c:pt>
                <c:pt idx="32">
                  <c:v>2.69</c:v>
                </c:pt>
                <c:pt idx="33">
                  <c:v>3.68</c:v>
                </c:pt>
                <c:pt idx="34">
                  <c:v>5.75</c:v>
                </c:pt>
              </c:numCache>
            </c:numRef>
          </c:xVal>
          <c:yVal>
            <c:numRef>
              <c:f>('2024-1076-Testlog'!$BE$15,'2024-1076-Testlog'!$BE$19,'2024-1076-Testlog'!$BE$22,'2024-1076-Testlog'!$BE$25,'2024-1076-Testlog'!$BE$28,'2024-1076-Testlog'!$BE$31,'2024-1076-Testlog'!$BE$34,'2024-1076-Testlog'!$BE$37,'2024-1076-Testlog'!$BE$40,'2024-1076-Testlog'!$BE$43,'2024-1076-Testlog'!$BE$46,'2024-1076-Testlog'!$BE$49,'2024-1076-Testlog'!$BE$51,'2024-1076-Testlog'!$BE$52,'2024-1076-Testlog'!$BE$53,'2024-1076-Testlog'!$BE$55,'2024-1076-Testlog'!$BE$58,'2024-1076-Testlog'!$BE$61,'2024-1076-Testlog'!$BE$64,'2024-1076-Testlog'!$BE$67,'2024-1076-Testlog'!$BE$70,'2024-1076-Testlog'!$BE$73,'2024-1076-Testlog'!$BE$76,'2024-1076-Testlog'!$BE$79,'2024-1076-Testlog'!$BE$82,'2024-1076-Testlog'!$BE$85,'2024-1076-Testlog'!$BE$88,'2024-1076-Testlog'!$BE$91,'2024-1076-Testlog'!$BD$94,'2024-1076-Testlog'!$BD$97,'2024-1076-Testlog'!$BD$100,'2024-1076-Testlog'!$BD$103,'2024-1076-Testlog'!$BD$106,'2024-1076-Testlog'!$BD$109,'2024-1076-Testlog'!$BD$112)</c:f>
              <c:numCache>
                <c:formatCode>General</c:formatCode>
                <c:ptCount val="35"/>
                <c:pt idx="0">
                  <c:v>29.81</c:v>
                </c:pt>
                <c:pt idx="1">
                  <c:v>29.72</c:v>
                </c:pt>
                <c:pt idx="2">
                  <c:v>29.71</c:v>
                </c:pt>
                <c:pt idx="3">
                  <c:v>29.78</c:v>
                </c:pt>
                <c:pt idx="4">
                  <c:v>29.86</c:v>
                </c:pt>
                <c:pt idx="5">
                  <c:v>29.65</c:v>
                </c:pt>
                <c:pt idx="6">
                  <c:v>29.68</c:v>
                </c:pt>
                <c:pt idx="7">
                  <c:v>29.7</c:v>
                </c:pt>
                <c:pt idx="8">
                  <c:v>29.75</c:v>
                </c:pt>
                <c:pt idx="9">
                  <c:v>29.68</c:v>
                </c:pt>
                <c:pt idx="10">
                  <c:v>29.72</c:v>
                </c:pt>
                <c:pt idx="11">
                  <c:v>29.69</c:v>
                </c:pt>
                <c:pt idx="12">
                  <c:v>29.58</c:v>
                </c:pt>
                <c:pt idx="13">
                  <c:v>29.76</c:v>
                </c:pt>
                <c:pt idx="14">
                  <c:v>29.65</c:v>
                </c:pt>
                <c:pt idx="15">
                  <c:v>29.9</c:v>
                </c:pt>
                <c:pt idx="16">
                  <c:v>29.89</c:v>
                </c:pt>
                <c:pt idx="17">
                  <c:v>29.79</c:v>
                </c:pt>
                <c:pt idx="18">
                  <c:v>29.97</c:v>
                </c:pt>
                <c:pt idx="19">
                  <c:v>29.88</c:v>
                </c:pt>
                <c:pt idx="20">
                  <c:v>29.96</c:v>
                </c:pt>
                <c:pt idx="21">
                  <c:v>29.93</c:v>
                </c:pt>
                <c:pt idx="22">
                  <c:v>29.93</c:v>
                </c:pt>
                <c:pt idx="23">
                  <c:v>29.88</c:v>
                </c:pt>
                <c:pt idx="24">
                  <c:v>29.96</c:v>
                </c:pt>
                <c:pt idx="25">
                  <c:v>29.98</c:v>
                </c:pt>
                <c:pt idx="26">
                  <c:v>30.05</c:v>
                </c:pt>
                <c:pt idx="27">
                  <c:v>29.88</c:v>
                </c:pt>
                <c:pt idx="28">
                  <c:v>137.30000000000001</c:v>
                </c:pt>
                <c:pt idx="29">
                  <c:v>196.9</c:v>
                </c:pt>
                <c:pt idx="30">
                  <c:v>200.5</c:v>
                </c:pt>
                <c:pt idx="31">
                  <c:v>300.8</c:v>
                </c:pt>
                <c:pt idx="32">
                  <c:v>145.1</c:v>
                </c:pt>
                <c:pt idx="33">
                  <c:v>196.6</c:v>
                </c:pt>
                <c:pt idx="34">
                  <c:v>305.3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79-4E9A-856D-78AC48E0250E}"/>
            </c:ext>
          </c:extLst>
        </c:ser>
        <c:ser>
          <c:idx val="2"/>
          <c:order val="2"/>
          <c:tx>
            <c:v>Enthalpy 1.0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'2024-1076-Testlog'!$AX$12,'2024-1076-Testlog'!$AX$14,'2024-1076-Testlog'!$AX$20,'2024-1076-Testlog'!$AX$23,'2024-1076-Testlog'!$AX$26,'2024-1076-Testlog'!$AX$29,'2024-1076-Testlog'!$AX$32,'2024-1076-Testlog'!$AX$35,'2024-1076-Testlog'!$AX$38,'2024-1076-Testlog'!$AX$41,'2024-1076-Testlog'!$AX$44,'2024-1076-Testlog'!$AX$47,'2024-1076-Testlog'!$AX$48,'2024-1076-Testlog'!$AX$54,'2024-1076-Testlog'!$AX$57,'2024-1076-Testlog'!$AX$60,'2024-1076-Testlog'!$AX$63,'2024-1076-Testlog'!$AX$66,'2024-1076-Testlog'!$AX$69,'2024-1076-Testlog'!$AX$72,'2024-1076-Testlog'!$AX$75,'2024-1076-Testlog'!$AX$78,'2024-1076-Testlog'!$AX$81,'2024-1076-Testlog'!$AX$84,'2024-1076-Testlog'!$AX$87,'2024-1076-Testlog'!$AX$90)</c:f>
              <c:numCache>
                <c:formatCode>General</c:formatCode>
                <c:ptCount val="26"/>
                <c:pt idx="0">
                  <c:v>3.31</c:v>
                </c:pt>
                <c:pt idx="1">
                  <c:v>3.41</c:v>
                </c:pt>
                <c:pt idx="2">
                  <c:v>3.78</c:v>
                </c:pt>
                <c:pt idx="3">
                  <c:v>2.97</c:v>
                </c:pt>
                <c:pt idx="4">
                  <c:v>2.98</c:v>
                </c:pt>
                <c:pt idx="5">
                  <c:v>3.38</c:v>
                </c:pt>
                <c:pt idx="6">
                  <c:v>2.94</c:v>
                </c:pt>
                <c:pt idx="7">
                  <c:v>3.02</c:v>
                </c:pt>
                <c:pt idx="8">
                  <c:v>3.5</c:v>
                </c:pt>
                <c:pt idx="9">
                  <c:v>4.16</c:v>
                </c:pt>
                <c:pt idx="10">
                  <c:v>4.1399999999999997</c:v>
                </c:pt>
                <c:pt idx="11">
                  <c:v>4.21</c:v>
                </c:pt>
                <c:pt idx="12">
                  <c:v>5.3</c:v>
                </c:pt>
                <c:pt idx="13">
                  <c:v>4.16</c:v>
                </c:pt>
                <c:pt idx="14">
                  <c:v>4.9000000000000004</c:v>
                </c:pt>
                <c:pt idx="15">
                  <c:v>5.73</c:v>
                </c:pt>
                <c:pt idx="16">
                  <c:v>4.0599999999999996</c:v>
                </c:pt>
                <c:pt idx="17">
                  <c:v>4.82</c:v>
                </c:pt>
                <c:pt idx="18">
                  <c:v>3.75</c:v>
                </c:pt>
                <c:pt idx="19">
                  <c:v>5.72</c:v>
                </c:pt>
                <c:pt idx="20">
                  <c:v>3.12</c:v>
                </c:pt>
                <c:pt idx="21">
                  <c:v>3.82</c:v>
                </c:pt>
                <c:pt idx="22">
                  <c:v>4.6500000000000004</c:v>
                </c:pt>
                <c:pt idx="23">
                  <c:v>5.53</c:v>
                </c:pt>
                <c:pt idx="24">
                  <c:v>2.3199999999999998</c:v>
                </c:pt>
                <c:pt idx="25">
                  <c:v>2.5099999999999998</c:v>
                </c:pt>
              </c:numCache>
            </c:numRef>
          </c:xVal>
          <c:yVal>
            <c:numRef>
              <c:f>('2024-1076-Testlog'!$BE$12,'2024-1076-Testlog'!$BE$14,'2024-1076-Testlog'!$BE$20,'2024-1076-Testlog'!$BE$23,'2024-1076-Testlog'!$BE$26,'2024-1076-Testlog'!$BE$29,'2024-1076-Testlog'!$BE$32,'2024-1076-Testlog'!$BE$35,'2024-1076-Testlog'!$BE$38,'2024-1076-Testlog'!$BE$41,'2024-1076-Testlog'!$BE$44,'2024-1076-Testlog'!$BE$47,'2024-1076-Testlog'!$BE$48,'2024-1076-Testlog'!$BE$54,'2024-1076-Testlog'!$BE$57,'2024-1076-Testlog'!$BE$60,'2024-1076-Testlog'!$BE$63,'2024-1076-Testlog'!$BE$66,'2024-1076-Testlog'!$BE$69,'2024-1076-Testlog'!$BE$72,'2024-1076-Testlog'!$BE$75,'2024-1076-Testlog'!$BE$78,'2024-1076-Testlog'!$BE$81,'2024-1076-Testlog'!$BE$84,'2024-1076-Testlog'!$BE$87,'2024-1076-Testlog'!$BE$90)</c:f>
              <c:numCache>
                <c:formatCode>General</c:formatCode>
                <c:ptCount val="26"/>
                <c:pt idx="0">
                  <c:v>29.91</c:v>
                </c:pt>
                <c:pt idx="1">
                  <c:v>29.58</c:v>
                </c:pt>
                <c:pt idx="2">
                  <c:v>29.66</c:v>
                </c:pt>
                <c:pt idx="3">
                  <c:v>29.82</c:v>
                </c:pt>
                <c:pt idx="4">
                  <c:v>29.77</c:v>
                </c:pt>
                <c:pt idx="5">
                  <c:v>29.62</c:v>
                </c:pt>
                <c:pt idx="6">
                  <c:v>29.59</c:v>
                </c:pt>
                <c:pt idx="7">
                  <c:v>29.72</c:v>
                </c:pt>
                <c:pt idx="8">
                  <c:v>29.54</c:v>
                </c:pt>
                <c:pt idx="9">
                  <c:v>29.77</c:v>
                </c:pt>
                <c:pt idx="10">
                  <c:v>29.77</c:v>
                </c:pt>
                <c:pt idx="11">
                  <c:v>29.49</c:v>
                </c:pt>
                <c:pt idx="12">
                  <c:v>29.68</c:v>
                </c:pt>
                <c:pt idx="13">
                  <c:v>29.78</c:v>
                </c:pt>
                <c:pt idx="14">
                  <c:v>29.88</c:v>
                </c:pt>
                <c:pt idx="15">
                  <c:v>29.52</c:v>
                </c:pt>
                <c:pt idx="16">
                  <c:v>29.78</c:v>
                </c:pt>
                <c:pt idx="17">
                  <c:v>29.73</c:v>
                </c:pt>
                <c:pt idx="18">
                  <c:v>29.88</c:v>
                </c:pt>
                <c:pt idx="19">
                  <c:v>29.85</c:v>
                </c:pt>
                <c:pt idx="20">
                  <c:v>29.82</c:v>
                </c:pt>
                <c:pt idx="21">
                  <c:v>29.88</c:v>
                </c:pt>
                <c:pt idx="22">
                  <c:v>29.79</c:v>
                </c:pt>
                <c:pt idx="23">
                  <c:v>29.86</c:v>
                </c:pt>
                <c:pt idx="24">
                  <c:v>29.93</c:v>
                </c:pt>
                <c:pt idx="25">
                  <c:v>29.92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79-4E9A-856D-78AC48E02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091695"/>
        <c:axId val="1459084495"/>
      </c:scatterChart>
      <c:valAx>
        <c:axId val="1459091695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Inlet pressure[barg]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84495"/>
        <c:crosses val="autoZero"/>
        <c:crossBetween val="midCat"/>
      </c:valAx>
      <c:valAx>
        <c:axId val="145908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Reactor wall temp</a:t>
                </a:r>
                <a:r>
                  <a:rPr lang="nb-NO" baseline="0"/>
                  <a:t> [°C]</a:t>
                </a:r>
                <a:endParaRPr lang="nb-N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91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pressure impact</a:t>
            </a:r>
            <a:r>
              <a:rPr lang="nb-NO" baseline="0"/>
              <a:t> on material loss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'2024-1076-Testlog'!$BB$48:$BB$50</c:f>
              <c:numCache>
                <c:formatCode>0.0</c:formatCode>
                <c:ptCount val="3"/>
                <c:pt idx="2">
                  <c:v>5.91</c:v>
                </c:pt>
              </c:numCache>
            </c:numRef>
          </c:xVal>
          <c:yVal>
            <c:numRef>
              <c:f>'2024-1076-Testlog'!$AH$48:$AH$50</c:f>
              <c:numCache>
                <c:formatCode>General</c:formatCode>
                <c:ptCount val="3"/>
                <c:pt idx="2">
                  <c:v>0.17956204379555671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A3-4875-94FA-B8CF2AAAA3BF}"/>
            </c:ext>
          </c:extLst>
        </c:ser>
        <c:ser>
          <c:idx val="1"/>
          <c:order val="1"/>
          <c:tx>
            <c:v>5.5mmx30mm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'2024-1076-Testlog'!$BB$39:$BB$47</c:f>
              <c:numCache>
                <c:formatCode>0.0</c:formatCode>
                <c:ptCount val="9"/>
                <c:pt idx="2">
                  <c:v>4.6833333333333336</c:v>
                </c:pt>
                <c:pt idx="5">
                  <c:v>4.6900000000000004</c:v>
                </c:pt>
                <c:pt idx="8">
                  <c:v>4.72</c:v>
                </c:pt>
              </c:numCache>
            </c:numRef>
          </c:xVal>
          <c:yVal>
            <c:numRef>
              <c:f>'2024-1076-Testlog'!$AH$39:$AH$47</c:f>
              <c:numCache>
                <c:formatCode>General</c:formatCode>
                <c:ptCount val="9"/>
                <c:pt idx="2">
                  <c:v>5.217391304343081E-2</c:v>
                </c:pt>
                <c:pt idx="5">
                  <c:v>8.0769230769244763E-2</c:v>
                </c:pt>
                <c:pt idx="8">
                  <c:v>0.10000000000002274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A3-4875-94FA-B8CF2AAAA3BF}"/>
            </c:ext>
          </c:extLst>
        </c:ser>
        <c:ser>
          <c:idx val="2"/>
          <c:order val="2"/>
          <c:tx>
            <c:v>6mmx30mm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'2024-1076-Testlog'!$BB$10:$BB$20</c:f>
              <c:numCache>
                <c:formatCode>0.0</c:formatCode>
                <c:ptCount val="8"/>
                <c:pt idx="1">
                  <c:v>3.8674999999999997</c:v>
                </c:pt>
                <c:pt idx="4">
                  <c:v>3.82</c:v>
                </c:pt>
                <c:pt idx="7">
                  <c:v>4.13</c:v>
                </c:pt>
              </c:numCache>
            </c:numRef>
          </c:xVal>
          <c:yVal>
            <c:numRef>
              <c:f>'2024-1076-Testlog'!$AH$10:$AH$20</c:f>
              <c:numCache>
                <c:formatCode>General</c:formatCode>
                <c:ptCount val="8"/>
                <c:pt idx="1">
                  <c:v>1.3043478260857702E-2</c:v>
                </c:pt>
                <c:pt idx="4">
                  <c:v>1.999999999998181E-2</c:v>
                </c:pt>
                <c:pt idx="7">
                  <c:v>3.0000000000070158E-2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A3-4875-94FA-B8CF2AAAA3BF}"/>
            </c:ext>
          </c:extLst>
        </c:ser>
        <c:ser>
          <c:idx val="3"/>
          <c:order val="3"/>
          <c:tx>
            <c:v>6.5mmx30mm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('2024-1076-Testlog'!$BB$21:$BB$29,'2024-1076-Testlog'!$BB$63:$BB$74)</c:f>
              <c:numCache>
                <c:formatCode>0.0</c:formatCode>
                <c:ptCount val="21"/>
                <c:pt idx="2">
                  <c:v>3.36</c:v>
                </c:pt>
                <c:pt idx="5">
                  <c:v>3.3699999999999997</c:v>
                </c:pt>
                <c:pt idx="8">
                  <c:v>3.6799999999999997</c:v>
                </c:pt>
                <c:pt idx="11">
                  <c:v>4.2733333333333334</c:v>
                </c:pt>
                <c:pt idx="14">
                  <c:v>5.0266666666666664</c:v>
                </c:pt>
                <c:pt idx="17">
                  <c:v>3.9766666666666666</c:v>
                </c:pt>
                <c:pt idx="20">
                  <c:v>5.9200000000000008</c:v>
                </c:pt>
              </c:numCache>
            </c:numRef>
          </c:xVal>
          <c:yVal>
            <c:numRef>
              <c:f>('2024-1076-Testlog'!$AH$21:$AH$29,'2024-1076-Testlog'!$AH$63:$AH$74)</c:f>
              <c:numCache>
                <c:formatCode>General</c:formatCode>
                <c:ptCount val="21"/>
                <c:pt idx="2">
                  <c:v>-8.8888888889818597E-3</c:v>
                </c:pt>
                <c:pt idx="5">
                  <c:v>4.285714285710388E-3</c:v>
                </c:pt>
                <c:pt idx="8">
                  <c:v>1.0000000000104592E-2</c:v>
                </c:pt>
                <c:pt idx="11">
                  <c:v>6.6037735849103787E-2</c:v>
                </c:pt>
                <c:pt idx="14">
                  <c:v>0.11039999999989958</c:v>
                </c:pt>
                <c:pt idx="17">
                  <c:v>5.5000000000063665E-2</c:v>
                </c:pt>
                <c:pt idx="20">
                  <c:v>0.18999999999994088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A3-4875-94FA-B8CF2AAAA3BF}"/>
            </c:ext>
          </c:extLst>
        </c:ser>
        <c:ser>
          <c:idx val="4"/>
          <c:order val="4"/>
          <c:tx>
            <c:v>7mmx30mm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('2024-1076-Testlog'!$BB$30:$BB$38,'2024-1076-Testlog'!$BB$54:$BB$62)</c:f>
              <c:numCache>
                <c:formatCode>0.0</c:formatCode>
                <c:ptCount val="18"/>
                <c:pt idx="2">
                  <c:v>3.3266666666666667</c:v>
                </c:pt>
                <c:pt idx="5">
                  <c:v>3.3566666666666669</c:v>
                </c:pt>
                <c:pt idx="8">
                  <c:v>3.81</c:v>
                </c:pt>
                <c:pt idx="11">
                  <c:v>4.3899999999999997</c:v>
                </c:pt>
                <c:pt idx="14">
                  <c:v>5.1133333333333333</c:v>
                </c:pt>
                <c:pt idx="17">
                  <c:v>5.9233333333333329</c:v>
                </c:pt>
              </c:numCache>
            </c:numRef>
          </c:xVal>
          <c:yVal>
            <c:numRef>
              <c:f>('2024-1076-Testlog'!$AH$30:$AH$38,'2024-1076-Testlog'!$AH$54:$AH$62)</c:f>
              <c:numCache>
                <c:formatCode>General</c:formatCode>
                <c:ptCount val="18"/>
                <c:pt idx="2">
                  <c:v>-8.0000000000836728E-3</c:v>
                </c:pt>
                <c:pt idx="5">
                  <c:v>1.6551724138010069E-2</c:v>
                </c:pt>
                <c:pt idx="8">
                  <c:v>4.1666666666628771E-3</c:v>
                </c:pt>
                <c:pt idx="11">
                  <c:v>5.999999999994543E-2</c:v>
                </c:pt>
                <c:pt idx="14">
                  <c:v>0.13499999999999091</c:v>
                </c:pt>
                <c:pt idx="17">
                  <c:v>0.19500000000005002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3A3-4875-94FA-B8CF2AAAA3BF}"/>
            </c:ext>
          </c:extLst>
        </c:ser>
        <c:ser>
          <c:idx val="5"/>
          <c:order val="5"/>
          <c:tx>
            <c:v>7.5mmx30mm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'2024-1076-Testlog'!$BB$75:$BB$92</c:f>
              <c:numCache>
                <c:formatCode>0.0</c:formatCode>
                <c:ptCount val="18"/>
                <c:pt idx="2">
                  <c:v>3.3233333333333328</c:v>
                </c:pt>
                <c:pt idx="5">
                  <c:v>3.9866666666666664</c:v>
                </c:pt>
                <c:pt idx="8">
                  <c:v>4.8100000000000005</c:v>
                </c:pt>
                <c:pt idx="11">
                  <c:v>5.669999999999999</c:v>
                </c:pt>
                <c:pt idx="14" formatCode="General">
                  <c:v>2.6433333333333331</c:v>
                </c:pt>
                <c:pt idx="17" formatCode="General">
                  <c:v>2.7633333333333332</c:v>
                </c:pt>
              </c:numCache>
            </c:numRef>
          </c:xVal>
          <c:yVal>
            <c:numRef>
              <c:f>'2024-1076-Testlog'!$AH$75:$AH$92</c:f>
              <c:numCache>
                <c:formatCode>General</c:formatCode>
                <c:ptCount val="18"/>
                <c:pt idx="2">
                  <c:v>2.5000000000090949E-2</c:v>
                </c:pt>
                <c:pt idx="5">
                  <c:v>3.3653846153815545E-2</c:v>
                </c:pt>
                <c:pt idx="8">
                  <c:v>0.10619469026551087</c:v>
                </c:pt>
                <c:pt idx="11">
                  <c:v>0.18897637795269145</c:v>
                </c:pt>
                <c:pt idx="14">
                  <c:v>9.8360655737615467E-3</c:v>
                </c:pt>
                <c:pt idx="17">
                  <c:v>9.9999999999909051E-3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3A3-4875-94FA-B8CF2AAAA3BF}"/>
            </c:ext>
          </c:extLst>
        </c:ser>
        <c:ser>
          <c:idx val="6"/>
          <c:order val="6"/>
          <c:tx>
            <c:v>7.5mmx58mm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7AF0-4746-824A-5A999CB8C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091695"/>
        <c:axId val="1459084495"/>
      </c:scatterChart>
      <c:valAx>
        <c:axId val="1459091695"/>
        <c:scaling>
          <c:orientation val="minMax"/>
          <c:max val="7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Average</a:t>
                </a:r>
                <a:r>
                  <a:rPr lang="nb-NO" baseline="0"/>
                  <a:t> inlet pressure for config [barg]</a:t>
                </a:r>
                <a:endParaRPr lang="nb-N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84495"/>
        <c:crosses val="autoZero"/>
        <c:crossBetween val="midCat"/>
      </c:valAx>
      <c:valAx>
        <c:axId val="145908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Material loss for config</a:t>
                </a:r>
                <a:r>
                  <a:rPr lang="nb-NO" baseline="0"/>
                  <a:t> [g/h]</a:t>
                </a:r>
                <a:endParaRPr lang="nb-N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91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Enthalpy 0.8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2024-1076-Testlog'!$L$13,'2024-1076-Testlog'!$L$16,'2024-1076-Testlog'!$L$18,'2024-1076-Testlog'!$L$21,'2024-1076-Testlog'!$L$24,'2024-1076-Testlog'!$L$27,'2024-1076-Testlog'!$L$30,'2024-1076-Testlog'!$L$33,'2024-1076-Testlog'!$L$36,'2024-1076-Testlog'!$L$39,'2024-1076-Testlog'!$L$42,'2024-1076-Testlog'!$L$45,'2024-1076-Testlog'!$L$50,'2024-1076-Testlog'!$L$56,'2024-1076-Testlog'!$L$59,'2024-1076-Testlog'!$L$62,'2024-1076-Testlog'!$L$65,'2024-1076-Testlog'!$L$68,'2024-1076-Testlog'!$L$71,'2024-1076-Testlog'!$L$74,'2024-1076-Testlog'!$L$77,'2024-1076-Testlog'!$L$80,'2024-1076-Testlog'!$L$83,'2024-1076-Testlog'!$L$86,'2024-1076-Testlog'!$L$89,'2024-1076-Testlog'!$L$92)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3</c:v>
                </c:pt>
                <c:pt idx="17">
                  <c:v>4</c:v>
                </c:pt>
                <c:pt idx="18">
                  <c:v>2.5</c:v>
                </c:pt>
                <c:pt idx="19">
                  <c:v>5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0</c:v>
                </c:pt>
                <c:pt idx="25">
                  <c:v>1</c:v>
                </c:pt>
              </c:numCache>
            </c:numRef>
          </c:xVal>
          <c:yVal>
            <c:numRef>
              <c:f>('2024-1076-Testlog'!$BE$13,'2024-1076-Testlog'!$BE$16,'2024-1076-Testlog'!$BE$18,'2024-1076-Testlog'!$BE$21,'2024-1076-Testlog'!$BE$24,'2024-1076-Testlog'!$BE$27,'2024-1076-Testlog'!$BE$30,'2024-1076-Testlog'!$BE$33,'2024-1076-Testlog'!$BE$36,'2024-1076-Testlog'!$BE$39,'2024-1076-Testlog'!$BE$42,'2024-1076-Testlog'!$BE$45,'2024-1076-Testlog'!$BE$50,'2024-1076-Testlog'!$BE$56,'2024-1076-Testlog'!$BE$59,'2024-1076-Testlog'!$BE$62,'2024-1076-Testlog'!$BE$65,'2024-1076-Testlog'!$BE$68,'2024-1076-Testlog'!$BE$71,'2024-1076-Testlog'!$BE$74,'2024-1076-Testlog'!$BE$77,'2024-1076-Testlog'!$BE$80,'2024-1076-Testlog'!$BE$83,'2024-1076-Testlog'!$BE$86,'2024-1076-Testlog'!$BE$89,'2024-1076-Testlog'!$BE$92)</c:f>
              <c:numCache>
                <c:formatCode>General</c:formatCode>
                <c:ptCount val="26"/>
                <c:pt idx="0">
                  <c:v>29.86</c:v>
                </c:pt>
                <c:pt idx="1">
                  <c:v>29.87</c:v>
                </c:pt>
                <c:pt idx="2">
                  <c:v>29.77</c:v>
                </c:pt>
                <c:pt idx="3">
                  <c:v>29.56</c:v>
                </c:pt>
                <c:pt idx="4">
                  <c:v>29.75</c:v>
                </c:pt>
                <c:pt idx="5">
                  <c:v>29.66</c:v>
                </c:pt>
                <c:pt idx="6">
                  <c:v>29.53</c:v>
                </c:pt>
                <c:pt idx="7">
                  <c:v>29.59</c:v>
                </c:pt>
                <c:pt idx="8">
                  <c:v>29.7</c:v>
                </c:pt>
                <c:pt idx="9">
                  <c:v>29.75</c:v>
                </c:pt>
                <c:pt idx="10">
                  <c:v>29.7</c:v>
                </c:pt>
                <c:pt idx="11">
                  <c:v>29.73</c:v>
                </c:pt>
                <c:pt idx="12">
                  <c:v>29.41</c:v>
                </c:pt>
                <c:pt idx="13">
                  <c:v>29.74</c:v>
                </c:pt>
                <c:pt idx="14">
                  <c:v>29.41</c:v>
                </c:pt>
                <c:pt idx="15">
                  <c:v>29.67</c:v>
                </c:pt>
                <c:pt idx="16">
                  <c:v>29.78</c:v>
                </c:pt>
                <c:pt idx="17">
                  <c:v>29.81</c:v>
                </c:pt>
                <c:pt idx="18">
                  <c:v>29.76</c:v>
                </c:pt>
                <c:pt idx="19">
                  <c:v>29.56</c:v>
                </c:pt>
                <c:pt idx="20">
                  <c:v>29.84</c:v>
                </c:pt>
                <c:pt idx="21">
                  <c:v>29.86</c:v>
                </c:pt>
                <c:pt idx="22">
                  <c:v>29.72</c:v>
                </c:pt>
                <c:pt idx="23">
                  <c:v>28.9</c:v>
                </c:pt>
                <c:pt idx="24">
                  <c:v>29.24</c:v>
                </c:pt>
                <c:pt idx="25">
                  <c:v>29.39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3E-4774-97B1-6FF61B1D44C3}"/>
            </c:ext>
          </c:extLst>
        </c:ser>
        <c:ser>
          <c:idx val="1"/>
          <c:order val="1"/>
          <c:tx>
            <c:v>Enthalpy 0.9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2024-1076-Testlog'!$L$15,'2024-1076-Testlog'!$L$19,'2024-1076-Testlog'!$L$22,'2024-1076-Testlog'!$L$25,'2024-1076-Testlog'!$L$28,'2024-1076-Testlog'!$L$31,'2024-1076-Testlog'!$L$34,'2024-1076-Testlog'!$L$37,'2024-1076-Testlog'!$L$40,'2024-1076-Testlog'!$L$43,'2024-1076-Testlog'!$L$46,'2024-1076-Testlog'!$L$49,'2024-1076-Testlog'!$L$51,'2024-1076-Testlog'!$L$52,'2024-1076-Testlog'!$L$53,'2024-1076-Testlog'!$L$55,'2024-1076-Testlog'!$L$58,'2024-1076-Testlog'!$L$61,'2024-1076-Testlog'!$L$64,'2024-1076-Testlog'!$L$11,'2024-1076-Testlog'!$L$67,'2024-1076-Testlog'!$L$70,'2024-1076-Testlog'!$L$73,'2024-1076-Testlog'!$L$76,'2024-1076-Testlog'!$L$79,'2024-1076-Testlog'!$L$82,'2024-1076-Testlog'!$L$85,'2024-1076-Testlog'!$L$88,'2024-1076-Testlog'!$L$91)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3</c:v>
                </c:pt>
                <c:pt idx="19">
                  <c:v>4</c:v>
                </c:pt>
                <c:pt idx="20">
                  <c:v>2.5</c:v>
                </c:pt>
                <c:pt idx="21">
                  <c:v>5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0</c:v>
                </c:pt>
                <c:pt idx="27">
                  <c:v>1</c:v>
                </c:pt>
              </c:numCache>
            </c:numRef>
          </c:xVal>
          <c:yVal>
            <c:numRef>
              <c:f>('2024-1076-Testlog'!$BE$15,'2024-1076-Testlog'!$BE$19,'2024-1076-Testlog'!$BE$22,'2024-1076-Testlog'!$BE$25,'2024-1076-Testlog'!$BE$28,'2024-1076-Testlog'!$BE$31,'2024-1076-Testlog'!$BE$34,'2024-1076-Testlog'!$BE$37,'2024-1076-Testlog'!$BE$40,'2024-1076-Testlog'!$BE$43,'2024-1076-Testlog'!$BE$46,'2024-1076-Testlog'!$BE$49,'2024-1076-Testlog'!$BE$51,'2024-1076-Testlog'!$BE$52,'2024-1076-Testlog'!$BE$53,'2024-1076-Testlog'!$BE$55,'2024-1076-Testlog'!$BE$58,'2024-1076-Testlog'!$BE$61,'2024-1076-Testlog'!$BE$64,'2024-1076-Testlog'!$BE$11,'2024-1076-Testlog'!$BE$67,'2024-1076-Testlog'!$BE$70,'2024-1076-Testlog'!$BE$73,'2024-1076-Testlog'!$BE$76,'2024-1076-Testlog'!$BE$79,'2024-1076-Testlog'!$BE$82,'2024-1076-Testlog'!$BE$85,'2024-1076-Testlog'!$BE$88,'2024-1076-Testlog'!$BE$91)</c:f>
              <c:numCache>
                <c:formatCode>General</c:formatCode>
                <c:ptCount val="28"/>
                <c:pt idx="0">
                  <c:v>29.81</c:v>
                </c:pt>
                <c:pt idx="1">
                  <c:v>29.72</c:v>
                </c:pt>
                <c:pt idx="2">
                  <c:v>29.71</c:v>
                </c:pt>
                <c:pt idx="3">
                  <c:v>29.78</c:v>
                </c:pt>
                <c:pt idx="4">
                  <c:v>29.86</c:v>
                </c:pt>
                <c:pt idx="5">
                  <c:v>29.65</c:v>
                </c:pt>
                <c:pt idx="6">
                  <c:v>29.68</c:v>
                </c:pt>
                <c:pt idx="7">
                  <c:v>29.7</c:v>
                </c:pt>
                <c:pt idx="8">
                  <c:v>29.75</c:v>
                </c:pt>
                <c:pt idx="9">
                  <c:v>29.68</c:v>
                </c:pt>
                <c:pt idx="10">
                  <c:v>29.72</c:v>
                </c:pt>
                <c:pt idx="11">
                  <c:v>29.69</c:v>
                </c:pt>
                <c:pt idx="12">
                  <c:v>29.58</c:v>
                </c:pt>
                <c:pt idx="13">
                  <c:v>29.76</c:v>
                </c:pt>
                <c:pt idx="14">
                  <c:v>29.65</c:v>
                </c:pt>
                <c:pt idx="15">
                  <c:v>29.9</c:v>
                </c:pt>
                <c:pt idx="16">
                  <c:v>29.89</c:v>
                </c:pt>
                <c:pt idx="17">
                  <c:v>29.79</c:v>
                </c:pt>
                <c:pt idx="18">
                  <c:v>29.97</c:v>
                </c:pt>
                <c:pt idx="19">
                  <c:v>29.88</c:v>
                </c:pt>
                <c:pt idx="20">
                  <c:v>29.96</c:v>
                </c:pt>
                <c:pt idx="21">
                  <c:v>29.93</c:v>
                </c:pt>
                <c:pt idx="22">
                  <c:v>29.93</c:v>
                </c:pt>
                <c:pt idx="23">
                  <c:v>29.88</c:v>
                </c:pt>
                <c:pt idx="24">
                  <c:v>29.96</c:v>
                </c:pt>
                <c:pt idx="25">
                  <c:v>29.98</c:v>
                </c:pt>
                <c:pt idx="26">
                  <c:v>30.05</c:v>
                </c:pt>
                <c:pt idx="27">
                  <c:v>29.88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3E-4774-97B1-6FF61B1D44C3}"/>
            </c:ext>
          </c:extLst>
        </c:ser>
        <c:ser>
          <c:idx val="2"/>
          <c:order val="2"/>
          <c:tx>
            <c:v>Enthalpy 1.0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'2024-1076-Testlog'!$L$12,'2024-1076-Testlog'!$L$14,'2024-1076-Testlog'!$L$20,'2024-1076-Testlog'!$L$23,'2024-1076-Testlog'!$L$26,'2024-1076-Testlog'!$L$29,'2024-1076-Testlog'!$L$32,'2024-1076-Testlog'!$L$35,'2024-1076-Testlog'!$L$38,'2024-1076-Testlog'!$L$41,'2024-1076-Testlog'!$L$44,'2024-1076-Testlog'!$L$47,'2024-1076-Testlog'!$L$48,'2024-1076-Testlog'!$L$54,'2024-1076-Testlog'!$L$57,'2024-1076-Testlog'!$L$60,'2024-1076-Testlog'!$L$63,'2024-1076-Testlog'!$L$66,'2024-1076-Testlog'!$L$69,'2024-1076-Testlog'!$L$72,'2024-1076-Testlog'!$L$75,'2024-1076-Testlog'!$L$78,'2024-1076-Testlog'!$L$81,'2024-1076-Testlog'!$L$84,'2024-1076-Testlog'!$L$87,'2024-1076-Testlog'!$L$90)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3</c:v>
                </c:pt>
                <c:pt idx="17">
                  <c:v>4</c:v>
                </c:pt>
                <c:pt idx="18">
                  <c:v>2.5</c:v>
                </c:pt>
                <c:pt idx="19">
                  <c:v>5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0</c:v>
                </c:pt>
                <c:pt idx="25">
                  <c:v>1</c:v>
                </c:pt>
              </c:numCache>
            </c:numRef>
          </c:xVal>
          <c:yVal>
            <c:numRef>
              <c:f>('2024-1076-Testlog'!$BE$12,'2024-1076-Testlog'!$BE$14,'2024-1076-Testlog'!$BE$20,'2024-1076-Testlog'!$BE$23,'2024-1076-Testlog'!$BE$26,'2024-1076-Testlog'!$BE$29,'2024-1076-Testlog'!$BE$32,'2024-1076-Testlog'!$BE$35,'2024-1076-Testlog'!$BE$38,'2024-1076-Testlog'!$BE$41,'2024-1076-Testlog'!$BE$44,'2024-1076-Testlog'!$BE$47,'2024-1076-Testlog'!$BE$48,'2024-1076-Testlog'!$BE$54,'2024-1076-Testlog'!$BE$57,'2024-1076-Testlog'!$BE$60,'2024-1076-Testlog'!$BE$63,'2024-1076-Testlog'!$BE$66,'2024-1076-Testlog'!$BE$69,'2024-1076-Testlog'!$BE$72,'2024-1076-Testlog'!$BE$75,'2024-1076-Testlog'!$BE$78,'2024-1076-Testlog'!$BE$81,'2024-1076-Testlog'!$BE$84,'2024-1076-Testlog'!$BE$87,'2024-1076-Testlog'!$BE$90)</c:f>
              <c:numCache>
                <c:formatCode>General</c:formatCode>
                <c:ptCount val="26"/>
                <c:pt idx="0">
                  <c:v>29.91</c:v>
                </c:pt>
                <c:pt idx="1">
                  <c:v>29.58</c:v>
                </c:pt>
                <c:pt idx="2">
                  <c:v>29.66</c:v>
                </c:pt>
                <c:pt idx="3">
                  <c:v>29.82</c:v>
                </c:pt>
                <c:pt idx="4">
                  <c:v>29.77</c:v>
                </c:pt>
                <c:pt idx="5">
                  <c:v>29.62</c:v>
                </c:pt>
                <c:pt idx="6">
                  <c:v>29.59</c:v>
                </c:pt>
                <c:pt idx="7">
                  <c:v>29.72</c:v>
                </c:pt>
                <c:pt idx="8">
                  <c:v>29.54</c:v>
                </c:pt>
                <c:pt idx="9">
                  <c:v>29.77</c:v>
                </c:pt>
                <c:pt idx="10">
                  <c:v>29.77</c:v>
                </c:pt>
                <c:pt idx="11">
                  <c:v>29.49</c:v>
                </c:pt>
                <c:pt idx="12">
                  <c:v>29.68</c:v>
                </c:pt>
                <c:pt idx="13">
                  <c:v>29.78</c:v>
                </c:pt>
                <c:pt idx="14">
                  <c:v>29.88</c:v>
                </c:pt>
                <c:pt idx="15">
                  <c:v>29.52</c:v>
                </c:pt>
                <c:pt idx="16">
                  <c:v>29.78</c:v>
                </c:pt>
                <c:pt idx="17">
                  <c:v>29.73</c:v>
                </c:pt>
                <c:pt idx="18">
                  <c:v>29.88</c:v>
                </c:pt>
                <c:pt idx="19">
                  <c:v>29.85</c:v>
                </c:pt>
                <c:pt idx="20">
                  <c:v>29.82</c:v>
                </c:pt>
                <c:pt idx="21">
                  <c:v>29.88</c:v>
                </c:pt>
                <c:pt idx="22">
                  <c:v>29.79</c:v>
                </c:pt>
                <c:pt idx="23">
                  <c:v>29.86</c:v>
                </c:pt>
                <c:pt idx="24">
                  <c:v>29.93</c:v>
                </c:pt>
                <c:pt idx="25">
                  <c:v>29.92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3E-4774-97B1-6FF61B1D4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091695"/>
        <c:axId val="1459084495"/>
      </c:scatterChart>
      <c:valAx>
        <c:axId val="145909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Back pressure[barg]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84495"/>
        <c:crosses val="autoZero"/>
        <c:crossBetween val="midCat"/>
      </c:valAx>
      <c:valAx>
        <c:axId val="145908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Reactor</a:t>
                </a:r>
                <a:r>
                  <a:rPr lang="nb-NO" baseline="0"/>
                  <a:t> wall temp [°C]</a:t>
                </a:r>
                <a:endParaRPr lang="nb-N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91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pressure impact</a:t>
            </a:r>
            <a:r>
              <a:rPr lang="nb-NO" baseline="0"/>
              <a:t> on energy cost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'2024-1076-Testlog'!$AX$48:$AX$50</c:f>
              <c:numCache>
                <c:formatCode>General</c:formatCode>
                <c:ptCount val="3"/>
                <c:pt idx="0">
                  <c:v>5.3</c:v>
                </c:pt>
                <c:pt idx="1">
                  <c:v>5.93</c:v>
                </c:pt>
                <c:pt idx="2">
                  <c:v>6.5</c:v>
                </c:pt>
              </c:numCache>
            </c:numRef>
          </c:xVal>
          <c:yVal>
            <c:numRef>
              <c:f>'2024-1076-Testlog'!$BR$48:$BR$50</c:f>
              <c:numCache>
                <c:formatCode>0.0</c:formatCode>
                <c:ptCount val="3"/>
                <c:pt idx="0">
                  <c:v>137.85033401618873</c:v>
                </c:pt>
                <c:pt idx="1">
                  <c:v>2.3181898062430699</c:v>
                </c:pt>
                <c:pt idx="2">
                  <c:v>117.64093332937327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75-4CE7-BA17-D4314DC3E47F}"/>
            </c:ext>
          </c:extLst>
        </c:ser>
        <c:ser>
          <c:idx val="1"/>
          <c:order val="1"/>
          <c:tx>
            <c:v>5.5mmx30mm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'2024-1076-Testlog'!$AX$39:$AX$47</c:f>
              <c:numCache>
                <c:formatCode>General</c:formatCode>
                <c:ptCount val="9"/>
                <c:pt idx="0">
                  <c:v>5.28</c:v>
                </c:pt>
                <c:pt idx="1">
                  <c:v>4.6100000000000003</c:v>
                </c:pt>
                <c:pt idx="2">
                  <c:v>4.16</c:v>
                </c:pt>
                <c:pt idx="3">
                  <c:v>5.31</c:v>
                </c:pt>
                <c:pt idx="4">
                  <c:v>4.62</c:v>
                </c:pt>
                <c:pt idx="5">
                  <c:v>4.1399999999999997</c:v>
                </c:pt>
                <c:pt idx="6">
                  <c:v>5.31</c:v>
                </c:pt>
                <c:pt idx="7">
                  <c:v>4.6399999999999997</c:v>
                </c:pt>
                <c:pt idx="8">
                  <c:v>4.21</c:v>
                </c:pt>
              </c:numCache>
            </c:numRef>
          </c:xVal>
          <c:yVal>
            <c:numRef>
              <c:f>'2024-1076-Testlog'!$BR$39:$BR$47</c:f>
              <c:numCache>
                <c:formatCode>0.0</c:formatCode>
                <c:ptCount val="9"/>
                <c:pt idx="0">
                  <c:v>107.15066312623527</c:v>
                </c:pt>
                <c:pt idx="1">
                  <c:v>2.3307567989004085</c:v>
                </c:pt>
                <c:pt idx="2">
                  <c:v>162.47131585153727</c:v>
                </c:pt>
                <c:pt idx="3">
                  <c:v>121.37490513652389</c:v>
                </c:pt>
                <c:pt idx="4">
                  <c:v>2.0742504384460112</c:v>
                </c:pt>
                <c:pt idx="5">
                  <c:v>213.11954079577239</c:v>
                </c:pt>
                <c:pt idx="6">
                  <c:v>166.00091248499837</c:v>
                </c:pt>
                <c:pt idx="7">
                  <c:v>2.698572365091584</c:v>
                </c:pt>
                <c:pt idx="8">
                  <c:v>136.46277609207368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75-4CE7-BA17-D4314DC3E47F}"/>
            </c:ext>
          </c:extLst>
        </c:ser>
        <c:ser>
          <c:idx val="2"/>
          <c:order val="2"/>
          <c:tx>
            <c:v>6mmx30mm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'2024-1076-Testlog'!$AX$10:$AX$20</c:f>
              <c:numCache>
                <c:formatCode>General</c:formatCode>
                <c:ptCount val="8"/>
                <c:pt idx="0">
                  <c:v>3.31</c:v>
                </c:pt>
                <c:pt idx="1">
                  <c:v>4.2</c:v>
                </c:pt>
                <c:pt idx="2">
                  <c:v>3.41</c:v>
                </c:pt>
                <c:pt idx="3">
                  <c:v>3.78</c:v>
                </c:pt>
                <c:pt idx="4">
                  <c:v>4.2699999999999996</c:v>
                </c:pt>
                <c:pt idx="5">
                  <c:v>4.5199999999999996</c:v>
                </c:pt>
                <c:pt idx="6">
                  <c:v>4.09</c:v>
                </c:pt>
                <c:pt idx="7">
                  <c:v>3.78</c:v>
                </c:pt>
              </c:numCache>
            </c:numRef>
          </c:xVal>
          <c:yVal>
            <c:numRef>
              <c:f>'2024-1076-Testlog'!$BR$10:$BR$20</c:f>
              <c:numCache>
                <c:formatCode>0.0</c:formatCode>
                <c:ptCount val="8"/>
                <c:pt idx="0">
                  <c:v>132.02632806200478</c:v>
                </c:pt>
                <c:pt idx="1">
                  <c:v>1.2311199066134131</c:v>
                </c:pt>
                <c:pt idx="2">
                  <c:v>165.61592196479279</c:v>
                </c:pt>
                <c:pt idx="3">
                  <c:v>149.59314378283582</c:v>
                </c:pt>
                <c:pt idx="4">
                  <c:v>1.8692981148635623</c:v>
                </c:pt>
                <c:pt idx="5">
                  <c:v>182.49301969817387</c:v>
                </c:pt>
                <c:pt idx="6">
                  <c:v>2.3156322372339657</c:v>
                </c:pt>
                <c:pt idx="7">
                  <c:v>155.93690690832605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75-4CE7-BA17-D4314DC3E47F}"/>
            </c:ext>
          </c:extLst>
        </c:ser>
        <c:ser>
          <c:idx val="3"/>
          <c:order val="3"/>
          <c:tx>
            <c:v>6.5mmx30mm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'2024-1076-Testlog'!$AX$63:$AX$74</c:f>
              <c:numCache>
                <c:formatCode>General</c:formatCode>
                <c:ptCount val="12"/>
                <c:pt idx="0">
                  <c:v>4.0599999999999996</c:v>
                </c:pt>
                <c:pt idx="1">
                  <c:v>4.24</c:v>
                </c:pt>
                <c:pt idx="2">
                  <c:v>4.5199999999999996</c:v>
                </c:pt>
                <c:pt idx="3">
                  <c:v>4.82</c:v>
                </c:pt>
                <c:pt idx="4">
                  <c:v>5</c:v>
                </c:pt>
                <c:pt idx="5">
                  <c:v>5.26</c:v>
                </c:pt>
                <c:pt idx="6">
                  <c:v>3.75</c:v>
                </c:pt>
                <c:pt idx="7">
                  <c:v>3.94</c:v>
                </c:pt>
                <c:pt idx="8">
                  <c:v>4.24</c:v>
                </c:pt>
                <c:pt idx="9">
                  <c:v>5.72</c:v>
                </c:pt>
                <c:pt idx="10">
                  <c:v>5.9</c:v>
                </c:pt>
                <c:pt idx="11">
                  <c:v>6.14</c:v>
                </c:pt>
              </c:numCache>
            </c:numRef>
          </c:xVal>
          <c:yVal>
            <c:numRef>
              <c:f>'2024-1076-Testlog'!$BR$63:$BR$74</c:f>
              <c:numCache>
                <c:formatCode>0.0</c:formatCode>
                <c:ptCount val="12"/>
                <c:pt idx="0">
                  <c:v>299.48226029399149</c:v>
                </c:pt>
                <c:pt idx="1">
                  <c:v>2.584536729816048</c:v>
                </c:pt>
                <c:pt idx="2">
                  <c:v>401.00390378066811</c:v>
                </c:pt>
                <c:pt idx="3">
                  <c:v>479.19441026372812</c:v>
                </c:pt>
                <c:pt idx="4">
                  <c:v>2.6370775740565713</c:v>
                </c:pt>
                <c:pt idx="5">
                  <c:v>206.93066204627635</c:v>
                </c:pt>
                <c:pt idx="6">
                  <c:v>251.96331835351546</c:v>
                </c:pt>
                <c:pt idx="7">
                  <c:v>2.7397496701997572</c:v>
                </c:pt>
                <c:pt idx="8">
                  <c:v>575.63239710258449</c:v>
                </c:pt>
                <c:pt idx="9">
                  <c:v>668.26600902313498</c:v>
                </c:pt>
                <c:pt idx="10">
                  <c:v>2.70091322969221</c:v>
                </c:pt>
                <c:pt idx="11">
                  <c:v>172.47553787913952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75-4CE7-BA17-D4314DC3E47F}"/>
            </c:ext>
          </c:extLst>
        </c:ser>
        <c:ser>
          <c:idx val="4"/>
          <c:order val="4"/>
          <c:tx>
            <c:v>7mmx30mm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('2024-1076-Testlog'!$AX$30:$AX$38,'2024-1076-Testlog'!$AX$54:$AX$62)</c:f>
              <c:numCache>
                <c:formatCode>General</c:formatCode>
                <c:ptCount val="18"/>
                <c:pt idx="0">
                  <c:v>3.75</c:v>
                </c:pt>
                <c:pt idx="1">
                  <c:v>3.29</c:v>
                </c:pt>
                <c:pt idx="2">
                  <c:v>2.94</c:v>
                </c:pt>
                <c:pt idx="3">
                  <c:v>3.74</c:v>
                </c:pt>
                <c:pt idx="4">
                  <c:v>3.31</c:v>
                </c:pt>
                <c:pt idx="5">
                  <c:v>3.02</c:v>
                </c:pt>
                <c:pt idx="6">
                  <c:v>4.16</c:v>
                </c:pt>
                <c:pt idx="7">
                  <c:v>3.77</c:v>
                </c:pt>
                <c:pt idx="8">
                  <c:v>3.5</c:v>
                </c:pt>
                <c:pt idx="9">
                  <c:v>4.16</c:v>
                </c:pt>
                <c:pt idx="10">
                  <c:v>4.3600000000000003</c:v>
                </c:pt>
                <c:pt idx="11">
                  <c:v>4.6500000000000004</c:v>
                </c:pt>
                <c:pt idx="12">
                  <c:v>4.9000000000000004</c:v>
                </c:pt>
                <c:pt idx="13">
                  <c:v>5.09</c:v>
                </c:pt>
                <c:pt idx="14">
                  <c:v>5.35</c:v>
                </c:pt>
                <c:pt idx="15">
                  <c:v>5.73</c:v>
                </c:pt>
                <c:pt idx="16">
                  <c:v>5.9</c:v>
                </c:pt>
                <c:pt idx="17">
                  <c:v>6.14</c:v>
                </c:pt>
              </c:numCache>
            </c:numRef>
          </c:xVal>
          <c:yVal>
            <c:numRef>
              <c:f>('2024-1076-Testlog'!$BR$30:$BR$38,'2024-1076-Testlog'!$BR$54:$BR$62)</c:f>
              <c:numCache>
                <c:formatCode>0.0</c:formatCode>
                <c:ptCount val="18"/>
                <c:pt idx="0">
                  <c:v>115.32800022861207</c:v>
                </c:pt>
                <c:pt idx="1">
                  <c:v>2.1348001824708498</c:v>
                </c:pt>
                <c:pt idx="2">
                  <c:v>181.97033730665353</c:v>
                </c:pt>
                <c:pt idx="3">
                  <c:v>137.3612108562325</c:v>
                </c:pt>
                <c:pt idx="4">
                  <c:v>2.2238993552359476</c:v>
                </c:pt>
                <c:pt idx="5">
                  <c:v>221.65342290172813</c:v>
                </c:pt>
                <c:pt idx="6">
                  <c:v>177.94993691242283</c:v>
                </c:pt>
                <c:pt idx="7">
                  <c:v>2.239724995599996</c:v>
                </c:pt>
                <c:pt idx="8">
                  <c:v>148.04713027668564</c:v>
                </c:pt>
                <c:pt idx="9">
                  <c:v>302.13027480363456</c:v>
                </c:pt>
                <c:pt idx="10">
                  <c:v>2.7532555313043914</c:v>
                </c:pt>
                <c:pt idx="11">
                  <c:v>357.84841907501527</c:v>
                </c:pt>
                <c:pt idx="12">
                  <c:v>441.52680105616423</c:v>
                </c:pt>
                <c:pt idx="13">
                  <c:v>2.7508254682049746</c:v>
                </c:pt>
                <c:pt idx="14">
                  <c:v>595.8502046167705</c:v>
                </c:pt>
                <c:pt idx="15">
                  <c:v>693.95309476032185</c:v>
                </c:pt>
                <c:pt idx="16">
                  <c:v>2.6985053694063694</c:v>
                </c:pt>
                <c:pt idx="17">
                  <c:v>240.19450769262696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575-4CE7-BA17-D4314DC3E47F}"/>
            </c:ext>
          </c:extLst>
        </c:ser>
        <c:ser>
          <c:idx val="5"/>
          <c:order val="5"/>
          <c:tx>
            <c:v>7.5mmx30mm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'2024-1076-Testlog'!$AX$75:$AX$92</c:f>
              <c:numCache>
                <c:formatCode>General</c:formatCode>
                <c:ptCount val="18"/>
                <c:pt idx="0">
                  <c:v>3.12</c:v>
                </c:pt>
                <c:pt idx="1">
                  <c:v>3.32</c:v>
                </c:pt>
                <c:pt idx="2">
                  <c:v>3.53</c:v>
                </c:pt>
                <c:pt idx="3">
                  <c:v>3.82</c:v>
                </c:pt>
                <c:pt idx="4">
                  <c:v>3.96</c:v>
                </c:pt>
                <c:pt idx="5">
                  <c:v>4.18</c:v>
                </c:pt>
                <c:pt idx="6">
                  <c:v>4.6500000000000004</c:v>
                </c:pt>
                <c:pt idx="7">
                  <c:v>4.79</c:v>
                </c:pt>
                <c:pt idx="8">
                  <c:v>4.99</c:v>
                </c:pt>
                <c:pt idx="9">
                  <c:v>5.53</c:v>
                </c:pt>
                <c:pt idx="10">
                  <c:v>5.65</c:v>
                </c:pt>
                <c:pt idx="11">
                  <c:v>5.83</c:v>
                </c:pt>
                <c:pt idx="12">
                  <c:v>2.3199999999999998</c:v>
                </c:pt>
                <c:pt idx="13">
                  <c:v>2.61</c:v>
                </c:pt>
                <c:pt idx="14">
                  <c:v>3</c:v>
                </c:pt>
                <c:pt idx="15">
                  <c:v>2.5099999999999998</c:v>
                </c:pt>
                <c:pt idx="16">
                  <c:v>2.74</c:v>
                </c:pt>
                <c:pt idx="17">
                  <c:v>3.04</c:v>
                </c:pt>
              </c:numCache>
            </c:numRef>
          </c:xVal>
          <c:yVal>
            <c:numRef>
              <c:f>'2024-1076-Testlog'!$BR$75:$BR$92</c:f>
              <c:numCache>
                <c:formatCode>0.0</c:formatCode>
                <c:ptCount val="18"/>
                <c:pt idx="0">
                  <c:v>218.59776188867937</c:v>
                </c:pt>
                <c:pt idx="1">
                  <c:v>2.6637509201145764</c:v>
                </c:pt>
                <c:pt idx="2">
                  <c:v>268.87597106883555</c:v>
                </c:pt>
                <c:pt idx="3">
                  <c:v>322.22989742038817</c:v>
                </c:pt>
                <c:pt idx="4">
                  <c:v>2.6444028795679744</c:v>
                </c:pt>
                <c:pt idx="5">
                  <c:v>413.2556386148002</c:v>
                </c:pt>
                <c:pt idx="6">
                  <c:v>508.63154936483181</c:v>
                </c:pt>
                <c:pt idx="7">
                  <c:v>2.9361595934185027</c:v>
                </c:pt>
                <c:pt idx="8">
                  <c:v>596.85724073383039</c:v>
                </c:pt>
                <c:pt idx="9">
                  <c:v>726.37609676427712</c:v>
                </c:pt>
                <c:pt idx="10">
                  <c:v>2.5662958336404884</c:v>
                </c:pt>
                <c:pt idx="11">
                  <c:v>117.64958290333524</c:v>
                </c:pt>
                <c:pt idx="12">
                  <c:v>143.37867820493202</c:v>
                </c:pt>
                <c:pt idx="13">
                  <c:v>2.6071598286077151</c:v>
                </c:pt>
                <c:pt idx="14">
                  <c:v>137.03357529068393</c:v>
                </c:pt>
                <c:pt idx="15">
                  <c:v>169.55553291342315</c:v>
                </c:pt>
                <c:pt idx="16">
                  <c:v>2.6597633194503985</c:v>
                </c:pt>
                <c:pt idx="17">
                  <c:v>6.8643380103080407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75-4CE7-BA17-D4314DC3E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091695"/>
        <c:axId val="1459084495"/>
      </c:scatterChart>
      <c:valAx>
        <c:axId val="1459091695"/>
        <c:scaling>
          <c:orientation val="minMax"/>
          <c:max val="7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Inlet </a:t>
                </a:r>
                <a:r>
                  <a:rPr lang="nb-NO" baseline="0"/>
                  <a:t>pressure  [barg]</a:t>
                </a:r>
                <a:endParaRPr lang="nb-N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84495"/>
        <c:crosses val="autoZero"/>
        <c:crossBetween val="midCat"/>
      </c:valAx>
      <c:valAx>
        <c:axId val="1459084495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Energy cost [kWh/kgN]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91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pressure impact</a:t>
            </a:r>
            <a:r>
              <a:rPr lang="nb-NO" baseline="0"/>
              <a:t> on energy cost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'2024-1076-Testlog'!$AX$48:$AX$50</c:f>
              <c:numCache>
                <c:formatCode>General</c:formatCode>
                <c:ptCount val="3"/>
                <c:pt idx="0">
                  <c:v>5.3</c:v>
                </c:pt>
                <c:pt idx="1">
                  <c:v>5.93</c:v>
                </c:pt>
                <c:pt idx="2">
                  <c:v>6.5</c:v>
                </c:pt>
              </c:numCache>
            </c:numRef>
          </c:xVal>
          <c:yVal>
            <c:numRef>
              <c:f>'2024-1076-Testlog'!$BR$48:$BR$50</c:f>
              <c:numCache>
                <c:formatCode>0.0</c:formatCode>
                <c:ptCount val="3"/>
                <c:pt idx="0">
                  <c:v>137.85033401618873</c:v>
                </c:pt>
                <c:pt idx="1">
                  <c:v>2.3181898062430699</c:v>
                </c:pt>
                <c:pt idx="2">
                  <c:v>117.64093332937327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48-438E-A871-5E6F26C60266}"/>
            </c:ext>
          </c:extLst>
        </c:ser>
        <c:ser>
          <c:idx val="1"/>
          <c:order val="1"/>
          <c:tx>
            <c:v>5.5mmx30mm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'2024-1076-Testlog'!$AX$39:$AX$47</c:f>
              <c:numCache>
                <c:formatCode>General</c:formatCode>
                <c:ptCount val="9"/>
                <c:pt idx="0">
                  <c:v>5.28</c:v>
                </c:pt>
                <c:pt idx="1">
                  <c:v>4.6100000000000003</c:v>
                </c:pt>
                <c:pt idx="2">
                  <c:v>4.16</c:v>
                </c:pt>
                <c:pt idx="3">
                  <c:v>5.31</c:v>
                </c:pt>
                <c:pt idx="4">
                  <c:v>4.62</c:v>
                </c:pt>
                <c:pt idx="5">
                  <c:v>4.1399999999999997</c:v>
                </c:pt>
                <c:pt idx="6">
                  <c:v>5.31</c:v>
                </c:pt>
                <c:pt idx="7">
                  <c:v>4.6399999999999997</c:v>
                </c:pt>
                <c:pt idx="8">
                  <c:v>4.21</c:v>
                </c:pt>
              </c:numCache>
            </c:numRef>
          </c:xVal>
          <c:yVal>
            <c:numRef>
              <c:f>'2024-1076-Testlog'!$BR$39:$BR$47</c:f>
              <c:numCache>
                <c:formatCode>0.0</c:formatCode>
                <c:ptCount val="9"/>
                <c:pt idx="0">
                  <c:v>107.15066312623527</c:v>
                </c:pt>
                <c:pt idx="1">
                  <c:v>2.3307567989004085</c:v>
                </c:pt>
                <c:pt idx="2">
                  <c:v>162.47131585153727</c:v>
                </c:pt>
                <c:pt idx="3">
                  <c:v>121.37490513652389</c:v>
                </c:pt>
                <c:pt idx="4">
                  <c:v>2.0742504384460112</c:v>
                </c:pt>
                <c:pt idx="5">
                  <c:v>213.11954079577239</c:v>
                </c:pt>
                <c:pt idx="6">
                  <c:v>166.00091248499837</c:v>
                </c:pt>
                <c:pt idx="7">
                  <c:v>2.698572365091584</c:v>
                </c:pt>
                <c:pt idx="8">
                  <c:v>136.46277609207368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48-438E-A871-5E6F26C60266}"/>
            </c:ext>
          </c:extLst>
        </c:ser>
        <c:ser>
          <c:idx val="2"/>
          <c:order val="2"/>
          <c:tx>
            <c:v>6mmx30mm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'2024-1076-Testlog'!$AX$10:$AX$20</c:f>
              <c:numCache>
                <c:formatCode>General</c:formatCode>
                <c:ptCount val="8"/>
                <c:pt idx="0">
                  <c:v>3.31</c:v>
                </c:pt>
                <c:pt idx="1">
                  <c:v>4.2</c:v>
                </c:pt>
                <c:pt idx="2">
                  <c:v>3.41</c:v>
                </c:pt>
                <c:pt idx="3">
                  <c:v>3.78</c:v>
                </c:pt>
                <c:pt idx="4">
                  <c:v>4.2699999999999996</c:v>
                </c:pt>
                <c:pt idx="5">
                  <c:v>4.5199999999999996</c:v>
                </c:pt>
                <c:pt idx="6">
                  <c:v>4.09</c:v>
                </c:pt>
                <c:pt idx="7">
                  <c:v>3.78</c:v>
                </c:pt>
              </c:numCache>
            </c:numRef>
          </c:xVal>
          <c:yVal>
            <c:numRef>
              <c:f>'2024-1076-Testlog'!$BR$10:$BR$20</c:f>
              <c:numCache>
                <c:formatCode>0.0</c:formatCode>
                <c:ptCount val="8"/>
                <c:pt idx="0">
                  <c:v>132.02632806200478</c:v>
                </c:pt>
                <c:pt idx="1">
                  <c:v>1.2311199066134131</c:v>
                </c:pt>
                <c:pt idx="2">
                  <c:v>165.61592196479279</c:v>
                </c:pt>
                <c:pt idx="3">
                  <c:v>149.59314378283582</c:v>
                </c:pt>
                <c:pt idx="4">
                  <c:v>1.8692981148635623</c:v>
                </c:pt>
                <c:pt idx="5">
                  <c:v>182.49301969817387</c:v>
                </c:pt>
                <c:pt idx="6">
                  <c:v>2.3156322372339657</c:v>
                </c:pt>
                <c:pt idx="7">
                  <c:v>155.93690690832605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48-438E-A871-5E6F26C60266}"/>
            </c:ext>
          </c:extLst>
        </c:ser>
        <c:ser>
          <c:idx val="3"/>
          <c:order val="3"/>
          <c:tx>
            <c:v>6.5mmx30mm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'2024-1076-Testlog'!$AX$63:$AX$74</c:f>
              <c:numCache>
                <c:formatCode>General</c:formatCode>
                <c:ptCount val="12"/>
                <c:pt idx="0">
                  <c:v>4.0599999999999996</c:v>
                </c:pt>
                <c:pt idx="1">
                  <c:v>4.24</c:v>
                </c:pt>
                <c:pt idx="2">
                  <c:v>4.5199999999999996</c:v>
                </c:pt>
                <c:pt idx="3">
                  <c:v>4.82</c:v>
                </c:pt>
                <c:pt idx="4">
                  <c:v>5</c:v>
                </c:pt>
                <c:pt idx="5">
                  <c:v>5.26</c:v>
                </c:pt>
                <c:pt idx="6">
                  <c:v>3.75</c:v>
                </c:pt>
                <c:pt idx="7">
                  <c:v>3.94</c:v>
                </c:pt>
                <c:pt idx="8">
                  <c:v>4.24</c:v>
                </c:pt>
                <c:pt idx="9">
                  <c:v>5.72</c:v>
                </c:pt>
                <c:pt idx="10">
                  <c:v>5.9</c:v>
                </c:pt>
                <c:pt idx="11">
                  <c:v>6.14</c:v>
                </c:pt>
              </c:numCache>
            </c:numRef>
          </c:xVal>
          <c:yVal>
            <c:numRef>
              <c:f>'2024-1076-Testlog'!$BR$63:$BR$74</c:f>
              <c:numCache>
                <c:formatCode>0.0</c:formatCode>
                <c:ptCount val="12"/>
                <c:pt idx="0">
                  <c:v>299.48226029399149</c:v>
                </c:pt>
                <c:pt idx="1">
                  <c:v>2.584536729816048</c:v>
                </c:pt>
                <c:pt idx="2">
                  <c:v>401.00390378066811</c:v>
                </c:pt>
                <c:pt idx="3">
                  <c:v>479.19441026372812</c:v>
                </c:pt>
                <c:pt idx="4">
                  <c:v>2.6370775740565713</c:v>
                </c:pt>
                <c:pt idx="5">
                  <c:v>206.93066204627635</c:v>
                </c:pt>
                <c:pt idx="6">
                  <c:v>251.96331835351546</c:v>
                </c:pt>
                <c:pt idx="7">
                  <c:v>2.7397496701997572</c:v>
                </c:pt>
                <c:pt idx="8">
                  <c:v>575.63239710258449</c:v>
                </c:pt>
                <c:pt idx="9">
                  <c:v>668.26600902313498</c:v>
                </c:pt>
                <c:pt idx="10">
                  <c:v>2.70091322969221</c:v>
                </c:pt>
                <c:pt idx="11">
                  <c:v>172.47553787913952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48-438E-A871-5E6F26C60266}"/>
            </c:ext>
          </c:extLst>
        </c:ser>
        <c:ser>
          <c:idx val="4"/>
          <c:order val="4"/>
          <c:tx>
            <c:v>7mmx30mm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('2024-1076-Testlog'!$AX$30:$AX$38,'2024-1076-Testlog'!$AX$54:$AX$62)</c:f>
              <c:numCache>
                <c:formatCode>General</c:formatCode>
                <c:ptCount val="18"/>
                <c:pt idx="0">
                  <c:v>3.75</c:v>
                </c:pt>
                <c:pt idx="1">
                  <c:v>3.29</c:v>
                </c:pt>
                <c:pt idx="2">
                  <c:v>2.94</c:v>
                </c:pt>
                <c:pt idx="3">
                  <c:v>3.74</c:v>
                </c:pt>
                <c:pt idx="4">
                  <c:v>3.31</c:v>
                </c:pt>
                <c:pt idx="5">
                  <c:v>3.02</c:v>
                </c:pt>
                <c:pt idx="6">
                  <c:v>4.16</c:v>
                </c:pt>
                <c:pt idx="7">
                  <c:v>3.77</c:v>
                </c:pt>
                <c:pt idx="8">
                  <c:v>3.5</c:v>
                </c:pt>
                <c:pt idx="9">
                  <c:v>4.16</c:v>
                </c:pt>
                <c:pt idx="10">
                  <c:v>4.3600000000000003</c:v>
                </c:pt>
                <c:pt idx="11">
                  <c:v>4.6500000000000004</c:v>
                </c:pt>
                <c:pt idx="12">
                  <c:v>4.9000000000000004</c:v>
                </c:pt>
                <c:pt idx="13">
                  <c:v>5.09</c:v>
                </c:pt>
                <c:pt idx="14">
                  <c:v>5.35</c:v>
                </c:pt>
                <c:pt idx="15">
                  <c:v>5.73</c:v>
                </c:pt>
                <c:pt idx="16">
                  <c:v>5.9</c:v>
                </c:pt>
                <c:pt idx="17">
                  <c:v>6.14</c:v>
                </c:pt>
              </c:numCache>
            </c:numRef>
          </c:xVal>
          <c:yVal>
            <c:numRef>
              <c:f>('2024-1076-Testlog'!$BR$30:$BR$38,'2024-1076-Testlog'!$BR$54:$BR$62)</c:f>
              <c:numCache>
                <c:formatCode>0.0</c:formatCode>
                <c:ptCount val="18"/>
                <c:pt idx="0">
                  <c:v>115.32800022861207</c:v>
                </c:pt>
                <c:pt idx="1">
                  <c:v>2.1348001824708498</c:v>
                </c:pt>
                <c:pt idx="2">
                  <c:v>181.97033730665353</c:v>
                </c:pt>
                <c:pt idx="3">
                  <c:v>137.3612108562325</c:v>
                </c:pt>
                <c:pt idx="4">
                  <c:v>2.2238993552359476</c:v>
                </c:pt>
                <c:pt idx="5">
                  <c:v>221.65342290172813</c:v>
                </c:pt>
                <c:pt idx="6">
                  <c:v>177.94993691242283</c:v>
                </c:pt>
                <c:pt idx="7">
                  <c:v>2.239724995599996</c:v>
                </c:pt>
                <c:pt idx="8">
                  <c:v>148.04713027668564</c:v>
                </c:pt>
                <c:pt idx="9">
                  <c:v>302.13027480363456</c:v>
                </c:pt>
                <c:pt idx="10">
                  <c:v>2.7532555313043914</c:v>
                </c:pt>
                <c:pt idx="11">
                  <c:v>357.84841907501527</c:v>
                </c:pt>
                <c:pt idx="12">
                  <c:v>441.52680105616423</c:v>
                </c:pt>
                <c:pt idx="13">
                  <c:v>2.7508254682049746</c:v>
                </c:pt>
                <c:pt idx="14">
                  <c:v>595.8502046167705</c:v>
                </c:pt>
                <c:pt idx="15">
                  <c:v>693.95309476032185</c:v>
                </c:pt>
                <c:pt idx="16">
                  <c:v>2.6985053694063694</c:v>
                </c:pt>
                <c:pt idx="17">
                  <c:v>240.19450769262696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748-438E-A871-5E6F26C60266}"/>
            </c:ext>
          </c:extLst>
        </c:ser>
        <c:ser>
          <c:idx val="5"/>
          <c:order val="5"/>
          <c:tx>
            <c:v>7.5mmx30mm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'2024-1076-Testlog'!$AX$75:$AX$92</c:f>
              <c:numCache>
                <c:formatCode>General</c:formatCode>
                <c:ptCount val="18"/>
                <c:pt idx="0">
                  <c:v>3.12</c:v>
                </c:pt>
                <c:pt idx="1">
                  <c:v>3.32</c:v>
                </c:pt>
                <c:pt idx="2">
                  <c:v>3.53</c:v>
                </c:pt>
                <c:pt idx="3">
                  <c:v>3.82</c:v>
                </c:pt>
                <c:pt idx="4">
                  <c:v>3.96</c:v>
                </c:pt>
                <c:pt idx="5">
                  <c:v>4.18</c:v>
                </c:pt>
                <c:pt idx="6">
                  <c:v>4.6500000000000004</c:v>
                </c:pt>
                <c:pt idx="7">
                  <c:v>4.79</c:v>
                </c:pt>
                <c:pt idx="8">
                  <c:v>4.99</c:v>
                </c:pt>
                <c:pt idx="9">
                  <c:v>5.53</c:v>
                </c:pt>
                <c:pt idx="10">
                  <c:v>5.65</c:v>
                </c:pt>
                <c:pt idx="11">
                  <c:v>5.83</c:v>
                </c:pt>
                <c:pt idx="12">
                  <c:v>2.3199999999999998</c:v>
                </c:pt>
                <c:pt idx="13">
                  <c:v>2.61</c:v>
                </c:pt>
                <c:pt idx="14">
                  <c:v>3</c:v>
                </c:pt>
                <c:pt idx="15">
                  <c:v>2.5099999999999998</c:v>
                </c:pt>
                <c:pt idx="16">
                  <c:v>2.74</c:v>
                </c:pt>
                <c:pt idx="17">
                  <c:v>3.04</c:v>
                </c:pt>
              </c:numCache>
            </c:numRef>
          </c:xVal>
          <c:yVal>
            <c:numRef>
              <c:f>'2024-1076-Testlog'!$BR$75:$BR$92</c:f>
              <c:numCache>
                <c:formatCode>0.0</c:formatCode>
                <c:ptCount val="18"/>
                <c:pt idx="0">
                  <c:v>218.59776188867937</c:v>
                </c:pt>
                <c:pt idx="1">
                  <c:v>2.6637509201145764</c:v>
                </c:pt>
                <c:pt idx="2">
                  <c:v>268.87597106883555</c:v>
                </c:pt>
                <c:pt idx="3">
                  <c:v>322.22989742038817</c:v>
                </c:pt>
                <c:pt idx="4">
                  <c:v>2.6444028795679744</c:v>
                </c:pt>
                <c:pt idx="5">
                  <c:v>413.2556386148002</c:v>
                </c:pt>
                <c:pt idx="6">
                  <c:v>508.63154936483181</c:v>
                </c:pt>
                <c:pt idx="7">
                  <c:v>2.9361595934185027</c:v>
                </c:pt>
                <c:pt idx="8">
                  <c:v>596.85724073383039</c:v>
                </c:pt>
                <c:pt idx="9">
                  <c:v>726.37609676427712</c:v>
                </c:pt>
                <c:pt idx="10">
                  <c:v>2.5662958336404884</c:v>
                </c:pt>
                <c:pt idx="11">
                  <c:v>117.64958290333524</c:v>
                </c:pt>
                <c:pt idx="12">
                  <c:v>143.37867820493202</c:v>
                </c:pt>
                <c:pt idx="13">
                  <c:v>2.6071598286077151</c:v>
                </c:pt>
                <c:pt idx="14">
                  <c:v>137.03357529068393</c:v>
                </c:pt>
                <c:pt idx="15">
                  <c:v>169.55553291342315</c:v>
                </c:pt>
                <c:pt idx="16">
                  <c:v>2.6597633194503985</c:v>
                </c:pt>
                <c:pt idx="17">
                  <c:v>6.8643380103080407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748-438E-A871-5E6F26C60266}"/>
            </c:ext>
          </c:extLst>
        </c:ser>
        <c:ser>
          <c:idx val="6"/>
          <c:order val="6"/>
          <c:tx>
            <c:v>7.5mmx58mm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'2024-1076-Testlog'!$AX$93:$AX$101</c:f>
              <c:numCache>
                <c:formatCode>General</c:formatCode>
                <c:ptCount val="8"/>
                <c:pt idx="0">
                  <c:v>2.37</c:v>
                </c:pt>
                <c:pt idx="1">
                  <c:v>2.62</c:v>
                </c:pt>
                <c:pt idx="2">
                  <c:v>2.97</c:v>
                </c:pt>
                <c:pt idx="3">
                  <c:v>3.48</c:v>
                </c:pt>
                <c:pt idx="4">
                  <c:v>3.64</c:v>
                </c:pt>
                <c:pt idx="5">
                  <c:v>3.49</c:v>
                </c:pt>
                <c:pt idx="6">
                  <c:v>3.65</c:v>
                </c:pt>
                <c:pt idx="7">
                  <c:v>3.88</c:v>
                </c:pt>
              </c:numCache>
            </c:numRef>
          </c:xVal>
          <c:yVal>
            <c:numRef>
              <c:f>'2024-1076-Testlog'!$BR$93:$BR$101</c:f>
              <c:numCache>
                <c:formatCode>0.0</c:formatCode>
                <c:ptCount val="8"/>
                <c:pt idx="0">
                  <c:v>61.08960815000421</c:v>
                </c:pt>
                <c:pt idx="1">
                  <c:v>58.643958964056772</c:v>
                </c:pt>
                <c:pt idx="2">
                  <c:v>56.218774661569661</c:v>
                </c:pt>
                <c:pt idx="3">
                  <c:v>52.027901963231294</c:v>
                </c:pt>
                <c:pt idx="4">
                  <c:v>50.827478613367973</c:v>
                </c:pt>
                <c:pt idx="5">
                  <c:v>52.589542154379892</c:v>
                </c:pt>
                <c:pt idx="6">
                  <c:v>50.862831239737794</c:v>
                </c:pt>
                <c:pt idx="7">
                  <c:v>49.050256759429075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D9-4C65-B808-7FF6ED3E2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091695"/>
        <c:axId val="1459084495"/>
      </c:scatterChart>
      <c:valAx>
        <c:axId val="1459091695"/>
        <c:scaling>
          <c:orientation val="minMax"/>
          <c:max val="7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Inlet </a:t>
                </a:r>
                <a:r>
                  <a:rPr lang="nb-NO" baseline="0"/>
                  <a:t>pressure  [barg]</a:t>
                </a:r>
                <a:endParaRPr lang="nb-N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84495"/>
        <c:crosses val="autoZero"/>
        <c:crossBetween val="midCat"/>
      </c:valAx>
      <c:valAx>
        <c:axId val="1459084495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Energy cost [kWh/kgN]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91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5mmx30mm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'2024-1076-Testlog'!$BC$48:$BC$50</c:f>
              <c:numCache>
                <c:formatCode>0.0</c:formatCode>
                <c:ptCount val="3"/>
                <c:pt idx="2" formatCode="0.000">
                  <c:v>0.13319518154836332</c:v>
                </c:pt>
              </c:numCache>
            </c:numRef>
          </c:xVal>
          <c:yVal>
            <c:numRef>
              <c:f>'2024-1076-Testlog'!$AH$48:$AH$50</c:f>
              <c:numCache>
                <c:formatCode>General</c:formatCode>
                <c:ptCount val="3"/>
                <c:pt idx="2">
                  <c:v>0.17956204379555671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90-4D01-9F72-A68730E9533E}"/>
            </c:ext>
          </c:extLst>
        </c:ser>
        <c:ser>
          <c:idx val="1"/>
          <c:order val="1"/>
          <c:tx>
            <c:v>5.5mmx30mm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'2024-1076-Testlog'!$BC$39:$BC$47</c:f>
              <c:numCache>
                <c:formatCode>0.0</c:formatCode>
                <c:ptCount val="9"/>
                <c:pt idx="2" formatCode="0.000">
                  <c:v>0.16237196974298665</c:v>
                </c:pt>
                <c:pt idx="5" formatCode="0.000">
                  <c:v>0.16093666562877482</c:v>
                </c:pt>
                <c:pt idx="8" formatCode="0.000">
                  <c:v>0.16158670653510379</c:v>
                </c:pt>
              </c:numCache>
            </c:numRef>
          </c:xVal>
          <c:yVal>
            <c:numRef>
              <c:f>'2024-1076-Testlog'!$AH$39:$AH$47</c:f>
              <c:numCache>
                <c:formatCode>General</c:formatCode>
                <c:ptCount val="9"/>
                <c:pt idx="2">
                  <c:v>5.217391304343081E-2</c:v>
                </c:pt>
                <c:pt idx="5">
                  <c:v>8.0769230769244763E-2</c:v>
                </c:pt>
                <c:pt idx="8">
                  <c:v>0.10000000000002274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90-4D01-9F72-A68730E9533E}"/>
            </c:ext>
          </c:extLst>
        </c:ser>
        <c:ser>
          <c:idx val="2"/>
          <c:order val="2"/>
          <c:tx>
            <c:v>6mmx30mm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'2024-1076-Testlog'!$BC$10:$BC$20</c:f>
              <c:numCache>
                <c:formatCode>0.000</c:formatCode>
                <c:ptCount val="8"/>
                <c:pt idx="1">
                  <c:v>0.1957699871568698</c:v>
                </c:pt>
                <c:pt idx="4">
                  <c:v>0.18977599445990026</c:v>
                </c:pt>
                <c:pt idx="7">
                  <c:v>0.17752618794753225</c:v>
                </c:pt>
              </c:numCache>
            </c:numRef>
          </c:xVal>
          <c:yVal>
            <c:numRef>
              <c:f>'2024-1076-Testlog'!$AH$10:$AH$20</c:f>
              <c:numCache>
                <c:formatCode>General</c:formatCode>
                <c:ptCount val="8"/>
                <c:pt idx="1">
                  <c:v>1.3043478260857702E-2</c:v>
                </c:pt>
                <c:pt idx="4">
                  <c:v>1.999999999998181E-2</c:v>
                </c:pt>
                <c:pt idx="7">
                  <c:v>3.0000000000070158E-2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90-4D01-9F72-A68730E9533E}"/>
            </c:ext>
          </c:extLst>
        </c:ser>
        <c:ser>
          <c:idx val="3"/>
          <c:order val="3"/>
          <c:tx>
            <c:v>6.5mmx30mm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('2024-1076-Testlog'!$BC$21:$BC$29,'2024-1076-Testlog'!$BC$63:$BC$74)</c:f>
              <c:numCache>
                <c:formatCode>0.0</c:formatCode>
                <c:ptCount val="21"/>
                <c:pt idx="2" formatCode="0.000">
                  <c:v>0.21014877295154019</c:v>
                </c:pt>
                <c:pt idx="5" formatCode="0.000">
                  <c:v>0.20980890784016795</c:v>
                </c:pt>
                <c:pt idx="8" formatCode="0.000">
                  <c:v>0.19634895056974813</c:v>
                </c:pt>
                <c:pt idx="11" formatCode="0.000">
                  <c:v>0.17407807073370563</c:v>
                </c:pt>
                <c:pt idx="14" formatCode="0.000">
                  <c:v>0.1533303002717892</c:v>
                </c:pt>
                <c:pt idx="17" formatCode="0.000">
                  <c:v>0.18544283605958575</c:v>
                </c:pt>
                <c:pt idx="20" formatCode="0.000">
                  <c:v>0.13196906305156461</c:v>
                </c:pt>
              </c:numCache>
            </c:numRef>
          </c:xVal>
          <c:yVal>
            <c:numRef>
              <c:f>('2024-1076-Testlog'!$AH$21:$AH$29,'2024-1076-Testlog'!$AH$63:$AH$74)</c:f>
              <c:numCache>
                <c:formatCode>General</c:formatCode>
                <c:ptCount val="21"/>
                <c:pt idx="2">
                  <c:v>-8.8888888889818597E-3</c:v>
                </c:pt>
                <c:pt idx="5">
                  <c:v>4.285714285710388E-3</c:v>
                </c:pt>
                <c:pt idx="8">
                  <c:v>1.0000000000104592E-2</c:v>
                </c:pt>
                <c:pt idx="11">
                  <c:v>6.6037735849103787E-2</c:v>
                </c:pt>
                <c:pt idx="14">
                  <c:v>0.11039999999989958</c:v>
                </c:pt>
                <c:pt idx="17">
                  <c:v>5.5000000000063665E-2</c:v>
                </c:pt>
                <c:pt idx="20">
                  <c:v>0.18999999999994088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90-4D01-9F72-A68730E9533E}"/>
            </c:ext>
          </c:extLst>
        </c:ser>
        <c:ser>
          <c:idx val="4"/>
          <c:order val="4"/>
          <c:tx>
            <c:v>7mmx30mm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('2024-1076-Testlog'!$BC$30:$BC$38,'2024-1076-Testlog'!$BC$54:$BC$62)</c:f>
              <c:numCache>
                <c:formatCode>0.0</c:formatCode>
                <c:ptCount val="18"/>
                <c:pt idx="2" formatCode="0.000">
                  <c:v>0.21225710761450448</c:v>
                </c:pt>
                <c:pt idx="5" formatCode="0.000">
                  <c:v>0.21144957962309652</c:v>
                </c:pt>
                <c:pt idx="8" formatCode="0.000">
                  <c:v>0.19069384400376169</c:v>
                </c:pt>
                <c:pt idx="11" formatCode="0.000">
                  <c:v>0.17025227709737734</c:v>
                </c:pt>
                <c:pt idx="14" formatCode="0.000">
                  <c:v>0.15036034346447721</c:v>
                </c:pt>
                <c:pt idx="17" formatCode="0.000">
                  <c:v>0.13040499939030292</c:v>
                </c:pt>
              </c:numCache>
            </c:numRef>
          </c:xVal>
          <c:yVal>
            <c:numRef>
              <c:f>('2024-1076-Testlog'!$AH$30:$AH$38,'2024-1076-Testlog'!$AH$54:$AH$62)</c:f>
              <c:numCache>
                <c:formatCode>General</c:formatCode>
                <c:ptCount val="18"/>
                <c:pt idx="2">
                  <c:v>-8.0000000000836728E-3</c:v>
                </c:pt>
                <c:pt idx="5">
                  <c:v>1.6551724138010069E-2</c:v>
                </c:pt>
                <c:pt idx="8">
                  <c:v>4.1666666666628771E-3</c:v>
                </c:pt>
                <c:pt idx="11">
                  <c:v>5.999999999994543E-2</c:v>
                </c:pt>
                <c:pt idx="14">
                  <c:v>0.13499999999999091</c:v>
                </c:pt>
                <c:pt idx="17">
                  <c:v>0.19500000000005002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990-4D01-9F72-A68730E9533E}"/>
            </c:ext>
          </c:extLst>
        </c:ser>
        <c:ser>
          <c:idx val="5"/>
          <c:order val="5"/>
          <c:tx>
            <c:v>7.5mmx30mm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'2024-1076-Testlog'!$BC$75:$BC$92</c:f>
              <c:numCache>
                <c:formatCode>0.0</c:formatCode>
                <c:ptCount val="18"/>
                <c:pt idx="2" formatCode="0.000">
                  <c:v>0.21066569269179367</c:v>
                </c:pt>
                <c:pt idx="5" formatCode="0.000">
                  <c:v>0.18510217916635818</c:v>
                </c:pt>
                <c:pt idx="8" formatCode="0.000">
                  <c:v>0.1595754489702742</c:v>
                </c:pt>
                <c:pt idx="11" formatCode="0.000">
                  <c:v>0.13715955925504256</c:v>
                </c:pt>
                <c:pt idx="14">
                  <c:v>0.24655717459595047</c:v>
                </c:pt>
                <c:pt idx="17">
                  <c:v>0.24059641924254918</c:v>
                </c:pt>
              </c:numCache>
            </c:numRef>
          </c:xVal>
          <c:yVal>
            <c:numRef>
              <c:f>'2024-1076-Testlog'!$AH$75:$AH$92</c:f>
              <c:numCache>
                <c:formatCode>General</c:formatCode>
                <c:ptCount val="18"/>
                <c:pt idx="2">
                  <c:v>2.5000000000090949E-2</c:v>
                </c:pt>
                <c:pt idx="5">
                  <c:v>3.3653846153815545E-2</c:v>
                </c:pt>
                <c:pt idx="8">
                  <c:v>0.10619469026551087</c:v>
                </c:pt>
                <c:pt idx="11">
                  <c:v>0.18897637795269145</c:v>
                </c:pt>
                <c:pt idx="14">
                  <c:v>9.8360655737615467E-3</c:v>
                </c:pt>
                <c:pt idx="17">
                  <c:v>9.9999999999909051E-3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990-4D01-9F72-A68730E95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091695"/>
        <c:axId val="1459084495"/>
      </c:scatterChart>
      <c:valAx>
        <c:axId val="145909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PoIPaF [kW/(Nm³barg)]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84495"/>
        <c:crosses val="autoZero"/>
        <c:crossBetween val="midCat"/>
      </c:valAx>
      <c:valAx>
        <c:axId val="145908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Material loss for config</a:t>
                </a:r>
                <a:r>
                  <a:rPr lang="nb-NO" baseline="0"/>
                  <a:t> [g/h]</a:t>
                </a:r>
                <a:endParaRPr lang="nb-N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91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Enthalpy 0.8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('2024-1076-Testlog'!$BA$10,'2024-1076-Testlog'!$BA$13,'2024-1076-Testlog'!$BA$16,'2024-1076-Testlog'!$BA$18,'2024-1076-Testlog'!$BA$21,'2024-1076-Testlog'!$BA$24,'2024-1076-Testlog'!$BA$27,'2024-1076-Testlog'!$BA$30,'2024-1076-Testlog'!$BA$33,'2024-1076-Testlog'!$BA$36,'2024-1076-Testlog'!$BA$39,'2024-1076-Testlog'!$BA$42,'2024-1076-Testlog'!$BA$45,'2024-1076-Testlog'!$BA$50,'2024-1076-Testlog'!$BA$56,'2024-1076-Testlog'!$BA$59,'2024-1076-Testlog'!$BA$62,'2024-1076-Testlog'!$BA$65,'2024-1076-Testlog'!$BA$68,'2024-1076-Testlog'!$BA$71,'2024-1076-Testlog'!$BA$74,'2024-1076-Testlog'!$BA$77,'2024-1076-Testlog'!$BA$80,'2024-1076-Testlog'!$BA$83,'2024-1076-Testlog'!$BA$86,'2024-1076-Testlog'!$BA$89,'2024-1076-Testlog'!$BA$92,'2024-1076-Testlog'!$BA$95,'2024-1076-Testlog'!$BA$98,'2024-1076-Testlog'!$BA$101,'2024-1076-Testlog'!$BA$104,'2024-1076-Testlog'!$BA$107,'2024-1076-Testlog'!$BA$110,'2024-1076-Testlog'!$BA$113)</c:f>
              <c:numCache>
                <c:formatCode>General</c:formatCode>
                <c:ptCount val="32"/>
                <c:pt idx="0">
                  <c:v>0.15486674923168661</c:v>
                </c:pt>
                <c:pt idx="1">
                  <c:v>0.14984906868803813</c:v>
                </c:pt>
                <c:pt idx="2">
                  <c:v>0.14227179603915319</c:v>
                </c:pt>
                <c:pt idx="3">
                  <c:v>0.16642288795486615</c:v>
                </c:pt>
                <c:pt idx="4">
                  <c:v>0.16562346588119783</c:v>
                </c:pt>
                <c:pt idx="5">
                  <c:v>0.15893871323217768</c:v>
                </c:pt>
                <c:pt idx="6">
                  <c:v>0.16808500707873736</c:v>
                </c:pt>
                <c:pt idx="7">
                  <c:v>0.16902678135446791</c:v>
                </c:pt>
                <c:pt idx="8">
                  <c:v>0.15353750409433345</c:v>
                </c:pt>
                <c:pt idx="9">
                  <c:v>0.12555567340452653</c:v>
                </c:pt>
                <c:pt idx="10">
                  <c:v>0.12474992260884432</c:v>
                </c:pt>
                <c:pt idx="11">
                  <c:v>0.12474992260884432</c:v>
                </c:pt>
                <c:pt idx="12">
                  <c:v>0.10856453558504223</c:v>
                </c:pt>
                <c:pt idx="13">
                  <c:v>0.14307667850140426</c:v>
                </c:pt>
                <c:pt idx="14">
                  <c:v>0.12633036255083502</c:v>
                </c:pt>
                <c:pt idx="15">
                  <c:v>0.10964965696423498</c:v>
                </c:pt>
                <c:pt idx="16">
                  <c:v>0.14680815907677727</c:v>
                </c:pt>
                <c:pt idx="17">
                  <c:v>0.12844249676990907</c:v>
                </c:pt>
                <c:pt idx="18">
                  <c:v>0.15646304249023768</c:v>
                </c:pt>
                <c:pt idx="19">
                  <c:v>0.11053822288927263</c:v>
                </c:pt>
                <c:pt idx="20">
                  <c:v>0.18021952193416479</c:v>
                </c:pt>
                <c:pt idx="21">
                  <c:v>0.15771120158412141</c:v>
                </c:pt>
                <c:pt idx="22">
                  <c:v>0.1354326141204181</c:v>
                </c:pt>
                <c:pt idx="23">
                  <c:v>0.11616655530453063</c:v>
                </c:pt>
                <c:pt idx="24">
                  <c:v>0.20011858879335906</c:v>
                </c:pt>
                <c:pt idx="25">
                  <c:v>0.20034892311526631</c:v>
                </c:pt>
                <c:pt idx="26">
                  <c:v>0.20301515094552425</c:v>
                </c:pt>
                <c:pt idx="27">
                  <c:v>0.16878544494343814</c:v>
                </c:pt>
                <c:pt idx="28">
                  <c:v>0.11552707893138522</c:v>
                </c:pt>
                <c:pt idx="29">
                  <c:v>0.20210412853822576</c:v>
                </c:pt>
                <c:pt idx="30">
                  <c:v>0.1681615047746412</c:v>
                </c:pt>
                <c:pt idx="31">
                  <c:v>0.1157195096235773</c:v>
                </c:pt>
              </c:numCache>
            </c:numRef>
          </c:xVal>
          <c:yVal>
            <c:numRef>
              <c:f>('2024-1076-Testlog'!$BR$10,'2024-1076-Testlog'!$BR$13,'2024-1076-Testlog'!$BR$16,'2024-1076-Testlog'!$BR$18,'2024-1076-Testlog'!$BR$21,'2024-1076-Testlog'!$BR$24,'2024-1076-Testlog'!$BR$27,'2024-1076-Testlog'!$BR$30,'2024-1076-Testlog'!$BR$33,'2024-1076-Testlog'!$BR$36,'2024-1076-Testlog'!$BR$39,'2024-1076-Testlog'!$BR$42,'2024-1076-Testlog'!$BR$45,'2024-1076-Testlog'!$BR$50,'2024-1076-Testlog'!$BR$56,'2024-1076-Testlog'!$BR$59,'2024-1076-Testlog'!$BR$62,'2024-1076-Testlog'!$BR$65,'2024-1076-Testlog'!$BR$68,'2024-1076-Testlog'!$BR$71,'2024-1076-Testlog'!$BR$74,'2024-1076-Testlog'!$BR$77,'2024-1076-Testlog'!$BR$80,'2024-1076-Testlog'!$BR$83,'2024-1076-Testlog'!$BR$86,'2024-1076-Testlog'!$BR$89,'2024-1076-Testlog'!$BR$92,'2024-1076-Testlog'!$BR$95,'2024-1076-Testlog'!$BR$98,'2024-1076-Testlog'!$BR$101,'2024-1076-Testlog'!$BR$104,'2024-1076-Testlog'!$BR$107,'2024-1076-Testlog'!$BR$110,'2024-1076-Testlog'!$BR$113)</c:f>
              <c:numCache>
                <c:formatCode>0.0</c:formatCode>
                <c:ptCount val="32"/>
                <c:pt idx="0">
                  <c:v>1.2311199066134131</c:v>
                </c:pt>
                <c:pt idx="1">
                  <c:v>1.8692981148635623</c:v>
                </c:pt>
                <c:pt idx="2">
                  <c:v>182.49301969817387</c:v>
                </c:pt>
                <c:pt idx="3">
                  <c:v>115.14764787672085</c:v>
                </c:pt>
                <c:pt idx="4">
                  <c:v>124.9389478488564</c:v>
                </c:pt>
                <c:pt idx="5">
                  <c:v>176.34903539498126</c:v>
                </c:pt>
                <c:pt idx="6">
                  <c:v>115.32800022861207</c:v>
                </c:pt>
                <c:pt idx="7">
                  <c:v>137.3612108562325</c:v>
                </c:pt>
                <c:pt idx="8">
                  <c:v>177.94993691242283</c:v>
                </c:pt>
                <c:pt idx="9">
                  <c:v>107.15066312623527</c:v>
                </c:pt>
                <c:pt idx="10">
                  <c:v>121.37490513652389</c:v>
                </c:pt>
                <c:pt idx="11">
                  <c:v>166.00091248499837</c:v>
                </c:pt>
                <c:pt idx="12">
                  <c:v>117.64093332937327</c:v>
                </c:pt>
                <c:pt idx="13">
                  <c:v>357.84841907501527</c:v>
                </c:pt>
                <c:pt idx="14">
                  <c:v>595.8502046167705</c:v>
                </c:pt>
                <c:pt idx="15">
                  <c:v>240.19450769262696</c:v>
                </c:pt>
                <c:pt idx="16">
                  <c:v>401.00390378066811</c:v>
                </c:pt>
                <c:pt idx="17">
                  <c:v>206.93066204627635</c:v>
                </c:pt>
                <c:pt idx="18">
                  <c:v>575.63239710258449</c:v>
                </c:pt>
                <c:pt idx="19">
                  <c:v>172.47553787913952</c:v>
                </c:pt>
                <c:pt idx="20">
                  <c:v>268.87597106883555</c:v>
                </c:pt>
                <c:pt idx="21">
                  <c:v>413.2556386148002</c:v>
                </c:pt>
                <c:pt idx="22">
                  <c:v>596.85724073383039</c:v>
                </c:pt>
                <c:pt idx="23">
                  <c:v>117.64958290333524</c:v>
                </c:pt>
                <c:pt idx="24">
                  <c:v>137.03357529068393</c:v>
                </c:pt>
                <c:pt idx="25">
                  <c:v>6.8643380103080407</c:v>
                </c:pt>
                <c:pt idx="26">
                  <c:v>56.218774661569661</c:v>
                </c:pt>
                <c:pt idx="27">
                  <c:v>49.050256759429075</c:v>
                </c:pt>
                <c:pt idx="28">
                  <c:v>45.142731920797566</c:v>
                </c:pt>
                <c:pt idx="29">
                  <c:v>54.67653587010696</c:v>
                </c:pt>
                <c:pt idx="30">
                  <c:v>49.022995918027732</c:v>
                </c:pt>
                <c:pt idx="31">
                  <c:v>45.296104698058805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5E-4E34-9D56-A54387034586}"/>
            </c:ext>
          </c:extLst>
        </c:ser>
        <c:ser>
          <c:idx val="1"/>
          <c:order val="1"/>
          <c:tx>
            <c:v>Enthalpy 0.9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('2024-1076-Testlog'!$BA$11,'2024-1076-Testlog'!$BA$15,'2024-1076-Testlog'!$BA$19,'2024-1076-Testlog'!$BA$22,'2024-1076-Testlog'!$BA$25,'2024-1076-Testlog'!$BA$28,'2024-1076-Testlog'!$BA$31,'2024-1076-Testlog'!$BA$34,'2024-1076-Testlog'!$BA$37,'2024-1076-Testlog'!$BA$40,'2024-1076-Testlog'!$BA$43,'2024-1076-Testlog'!$BA$46,'2024-1076-Testlog'!$BA$49,'2024-1076-Testlog'!$BA$51,'2024-1076-Testlog'!$BA$52,'2024-1076-Testlog'!$BA$53,'2024-1076-Testlog'!$BA$55,'2024-1076-Testlog'!$BA$58,'2024-1076-Testlog'!$BA$61,'2024-1076-Testlog'!$BA$64,'2024-1076-Testlog'!$BA$67,'2024-1076-Testlog'!$BA$70,'2024-1076-Testlog'!$BA$73,'2024-1076-Testlog'!$BA$76,'2024-1076-Testlog'!$BA$79,'2024-1076-Testlog'!$BA$82,'2024-1076-Testlog'!$BA$85,'2024-1076-Testlog'!$BA$88,'2024-1076-Testlog'!$BA$91,'2024-1076-Testlog'!$BA$94,'2024-1076-Testlog'!$BA$97,'2024-1076-Testlog'!$BA$100,'2024-1076-Testlog'!$BA$103,'2024-1076-Testlog'!$BA$106,'2024-1076-Testlog'!$BA$109,'2024-1076-Testlog'!$BA$112)</c:f>
              <c:numCache>
                <c:formatCode>General</c:formatCode>
                <c:ptCount val="35"/>
                <c:pt idx="0">
                  <c:v>0.18948458788505726</c:v>
                </c:pt>
                <c:pt idx="1">
                  <c:v>0.17770581789102685</c:v>
                </c:pt>
                <c:pt idx="2">
                  <c:v>0.20959087860496309</c:v>
                </c:pt>
                <c:pt idx="3">
                  <c:v>0.20924717516313532</c:v>
                </c:pt>
                <c:pt idx="4">
                  <c:v>0.19652028089298812</c:v>
                </c:pt>
                <c:pt idx="5">
                  <c:v>0.21154590757818734</c:v>
                </c:pt>
                <c:pt idx="6">
                  <c:v>0.2120616652379938</c:v>
                </c:pt>
                <c:pt idx="7">
                  <c:v>0.19084212267331646</c:v>
                </c:pt>
                <c:pt idx="8">
                  <c:v>0.16298117929559533</c:v>
                </c:pt>
                <c:pt idx="9">
                  <c:v>0.16285662585198143</c:v>
                </c:pt>
                <c:pt idx="10">
                  <c:v>0.16243927335057032</c:v>
                </c:pt>
                <c:pt idx="11">
                  <c:v>0.13038704033012705</c:v>
                </c:pt>
                <c:pt idx="12">
                  <c:v>0.20888633411446506</c:v>
                </c:pt>
                <c:pt idx="13">
                  <c:v>0.20861712344802383</c:v>
                </c:pt>
                <c:pt idx="14">
                  <c:v>0.19082890421802556</c:v>
                </c:pt>
                <c:pt idx="15">
                  <c:v>0.17162907777975536</c:v>
                </c:pt>
                <c:pt idx="16">
                  <c:v>0.15074796113382566</c:v>
                </c:pt>
                <c:pt idx="17">
                  <c:v>0.13017443374121321</c:v>
                </c:pt>
                <c:pt idx="18">
                  <c:v>0.17579910459656059</c:v>
                </c:pt>
                <c:pt idx="19">
                  <c:v>0.1540041067761807</c:v>
                </c:pt>
                <c:pt idx="20">
                  <c:v>0.1873701420820848</c:v>
                </c:pt>
                <c:pt idx="21">
                  <c:v>0.13166364327930247</c:v>
                </c:pt>
                <c:pt idx="22">
                  <c:v>0.20924004017408768</c:v>
                </c:pt>
                <c:pt idx="23">
                  <c:v>0.18700427596596952</c:v>
                </c:pt>
                <c:pt idx="24">
                  <c:v>0.16019709996393933</c:v>
                </c:pt>
                <c:pt idx="25">
                  <c:v>0.13749675475079032</c:v>
                </c:pt>
                <c:pt idx="26">
                  <c:v>0.25053367295183843</c:v>
                </c:pt>
                <c:pt idx="27">
                  <c:v>0.24265559986909724</c:v>
                </c:pt>
                <c:pt idx="28">
                  <c:v>0.24861878453038672</c:v>
                </c:pt>
                <c:pt idx="29">
                  <c:v>0.20037760045597033</c:v>
                </c:pt>
                <c:pt idx="30">
                  <c:v>0.20022246941045602</c:v>
                </c:pt>
                <c:pt idx="31">
                  <c:v>0.13637913399249915</c:v>
                </c:pt>
                <c:pt idx="32">
                  <c:v>0.24602634186449499</c:v>
                </c:pt>
                <c:pt idx="33">
                  <c:v>0.19942527717234007</c:v>
                </c:pt>
                <c:pt idx="34">
                  <c:v>0.13693940431359122</c:v>
                </c:pt>
              </c:numCache>
            </c:numRef>
          </c:xVal>
          <c:yVal>
            <c:numRef>
              <c:f>('2024-1076-Testlog'!$BR$11,'2024-1076-Testlog'!$BR$15,'2024-1076-Testlog'!$BR$19,'2024-1076-Testlog'!$BR$22,'2024-1076-Testlog'!$BR$25,'2024-1076-Testlog'!$BR$28,'2024-1076-Testlog'!$BR$31,'2024-1076-Testlog'!$BR$34,'2024-1076-Testlog'!$BR$37,'2024-1076-Testlog'!$BR$40,'2024-1076-Testlog'!$BR$43,'2024-1076-Testlog'!$BR$46,'2024-1076-Testlog'!$BR$49,'2024-1076-Testlog'!$BR$51,'2024-1076-Testlog'!$BR$52,'2024-1076-Testlog'!$BR$53,'2024-1076-Testlog'!$BR$55,'2024-1076-Testlog'!$BR$58,'2024-1076-Testlog'!$BR$61,'2024-1076-Testlog'!$BR$64,'2024-1076-Testlog'!$BR$67,'2024-1076-Testlog'!$BR$70,'2024-1076-Testlog'!$BR$73,'2024-1076-Testlog'!$BR$76,'2024-1076-Testlog'!$BR$79,'2024-1076-Testlog'!$BR$82,'2024-1076-Testlog'!$BR$85,'2024-1076-Testlog'!$BR$88,'2024-1076-Testlog'!$BR$91,'2024-1076-Testlog'!$BR$94,'2024-1076-Testlog'!$BR$97,'2024-1076-Testlog'!$BR$100,'2024-1076-Testlog'!$BR$103,'2024-1076-Testlog'!$BR$106,'2024-1076-Testlog'!$BR$109,'2024-1076-Testlog'!$BR$112)</c:f>
              <c:numCache>
                <c:formatCode>0.0</c:formatCode>
                <c:ptCount val="35"/>
                <c:pt idx="0">
                  <c:v>149.59314378283582</c:v>
                </c:pt>
                <c:pt idx="1">
                  <c:v>2.3156322372339657</c:v>
                </c:pt>
                <c:pt idx="2">
                  <c:v>2.367574587063451</c:v>
                </c:pt>
                <c:pt idx="3">
                  <c:v>2.2997821757659644</c:v>
                </c:pt>
                <c:pt idx="4">
                  <c:v>2.6872567420485951</c:v>
                </c:pt>
                <c:pt idx="5">
                  <c:v>2.1348001824708498</c:v>
                </c:pt>
                <c:pt idx="6">
                  <c:v>2.2238993552359476</c:v>
                </c:pt>
                <c:pt idx="7">
                  <c:v>2.239724995599996</c:v>
                </c:pt>
                <c:pt idx="8">
                  <c:v>2.3307567989004085</c:v>
                </c:pt>
                <c:pt idx="9">
                  <c:v>2.0742504384460112</c:v>
                </c:pt>
                <c:pt idx="10">
                  <c:v>2.698572365091584</c:v>
                </c:pt>
                <c:pt idx="11">
                  <c:v>2.3181898062430699</c:v>
                </c:pt>
                <c:pt idx="12">
                  <c:v>148.83968430328409</c:v>
                </c:pt>
                <c:pt idx="13">
                  <c:v>2.8469063074671164</c:v>
                </c:pt>
                <c:pt idx="14">
                  <c:v>280.21947166792501</c:v>
                </c:pt>
                <c:pt idx="15">
                  <c:v>2.7532555313043914</c:v>
                </c:pt>
                <c:pt idx="16">
                  <c:v>2.7508254682049746</c:v>
                </c:pt>
                <c:pt idx="17">
                  <c:v>2.6985053694063694</c:v>
                </c:pt>
                <c:pt idx="18">
                  <c:v>2.584536729816048</c:v>
                </c:pt>
                <c:pt idx="19">
                  <c:v>2.6370775740565713</c:v>
                </c:pt>
                <c:pt idx="20">
                  <c:v>2.7397496701997572</c:v>
                </c:pt>
                <c:pt idx="21">
                  <c:v>2.70091322969221</c:v>
                </c:pt>
                <c:pt idx="22">
                  <c:v>2.6637509201145764</c:v>
                </c:pt>
                <c:pt idx="23">
                  <c:v>2.6444028795679744</c:v>
                </c:pt>
                <c:pt idx="24">
                  <c:v>2.9361595934185027</c:v>
                </c:pt>
                <c:pt idx="25">
                  <c:v>2.5662958336404884</c:v>
                </c:pt>
                <c:pt idx="26">
                  <c:v>2.6071598286077151</c:v>
                </c:pt>
                <c:pt idx="27">
                  <c:v>2.6597633194503985</c:v>
                </c:pt>
                <c:pt idx="28">
                  <c:v>58.643958964056772</c:v>
                </c:pt>
                <c:pt idx="29">
                  <c:v>50.827478613367973</c:v>
                </c:pt>
                <c:pt idx="30">
                  <c:v>50.862831239737794</c:v>
                </c:pt>
                <c:pt idx="31">
                  <c:v>47.778478221800199</c:v>
                </c:pt>
                <c:pt idx="32">
                  <c:v>57.107904154939099</c:v>
                </c:pt>
                <c:pt idx="33">
                  <c:v>50.710149963888576</c:v>
                </c:pt>
                <c:pt idx="34">
                  <c:v>47.912597308816522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5E-4E34-9D56-A54387034586}"/>
            </c:ext>
          </c:extLst>
        </c:ser>
        <c:ser>
          <c:idx val="2"/>
          <c:order val="2"/>
          <c:tx>
            <c:v>Enthalpy 1.0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('2024-1076-Testlog'!$BA$12,'2024-1076-Testlog'!$BA$14,'2024-1076-Testlog'!$BA$20,'2024-1076-Testlog'!$BA$23,'2024-1076-Testlog'!$BA$26,'2024-1076-Testlog'!$BA$29,'2024-1076-Testlog'!$BA$32,'2024-1076-Testlog'!$BA$35,'2024-1076-Testlog'!$BA$38,'2024-1076-Testlog'!$BA$41,'2024-1076-Testlog'!$BA$44,'2024-1076-Testlog'!$BA$47,'2024-1076-Testlog'!$BA$48,'2024-1076-Testlog'!$BA$54,'2024-1076-Testlog'!$BA$57,'2024-1076-Testlog'!$BA$60,'2024-1076-Testlog'!$BA$63,'2024-1076-Testlog'!$BA$66,'2024-1076-Testlog'!$BA$69,'2024-1076-Testlog'!$BA$72,'2024-1076-Testlog'!$BA$75,'2024-1076-Testlog'!$BA$78,'2024-1076-Testlog'!$BA$81,'2024-1076-Testlog'!$BA$84,'2024-1076-Testlog'!$BA$87,'2024-1076-Testlog'!$BA$90,'2024-1076-Testlog'!$BA$93,'2024-1076-Testlog'!$BA$96,'2024-1076-Testlog'!$BA$99,'2024-1076-Testlog'!$BA$102,'2024-1076-Testlog'!$BA$105,'2024-1076-Testlog'!$BA$108,'2024-1076-Testlog'!$BA$111)</c:f>
              <c:numCache>
                <c:formatCode>General</c:formatCode>
                <c:ptCount val="33"/>
                <c:pt idx="0">
                  <c:v>0.23738366089757229</c:v>
                </c:pt>
                <c:pt idx="1">
                  <c:v>0.22999432680660542</c:v>
                </c:pt>
                <c:pt idx="2">
                  <c:v>0.21260094991241668</c:v>
                </c:pt>
                <c:pt idx="3">
                  <c:v>0.25443255229479139</c:v>
                </c:pt>
                <c:pt idx="4">
                  <c:v>0.25455608247617073</c:v>
                </c:pt>
                <c:pt idx="5">
                  <c:v>0.23358785758407866</c:v>
                </c:pt>
                <c:pt idx="6">
                  <c:v>0.25714040818658873</c:v>
                </c:pt>
                <c:pt idx="7">
                  <c:v>0.25326029227682784</c:v>
                </c:pt>
                <c:pt idx="8">
                  <c:v>0.22770190524363515</c:v>
                </c:pt>
                <c:pt idx="9">
                  <c:v>0.19857905652883809</c:v>
                </c:pt>
                <c:pt idx="10">
                  <c:v>0.19520344842549867</c:v>
                </c:pt>
                <c:pt idx="11">
                  <c:v>0.19757092364589676</c:v>
                </c:pt>
                <c:pt idx="12">
                  <c:v>0.16063396872992075</c:v>
                </c:pt>
                <c:pt idx="13">
                  <c:v>0.19605107501097244</c:v>
                </c:pt>
                <c:pt idx="14">
                  <c:v>0.17400270670877102</c:v>
                </c:pt>
                <c:pt idx="15">
                  <c:v>0.15139090746546061</c:v>
                </c:pt>
                <c:pt idx="16">
                  <c:v>0.19962694852777904</c:v>
                </c:pt>
                <c:pt idx="17">
                  <c:v>0.1775442972692779</c:v>
                </c:pt>
                <c:pt idx="18">
                  <c:v>0.21249532360643472</c:v>
                </c:pt>
                <c:pt idx="19">
                  <c:v>0.15370532298611872</c:v>
                </c:pt>
                <c:pt idx="20">
                  <c:v>0.24253751596712853</c:v>
                </c:pt>
                <c:pt idx="21">
                  <c:v>0.21059105994898358</c:v>
                </c:pt>
                <c:pt idx="22">
                  <c:v>0.18309663282646521</c:v>
                </c:pt>
                <c:pt idx="23">
                  <c:v>0.15781536770980675</c:v>
                </c:pt>
                <c:pt idx="24">
                  <c:v>0.28901926204265388</c:v>
                </c:pt>
                <c:pt idx="25">
                  <c:v>0.27878473474328397</c:v>
                </c:pt>
                <c:pt idx="26">
                  <c:v>0.29017761149099036</c:v>
                </c:pt>
                <c:pt idx="27">
                  <c:v>0.22716870389316673</c:v>
                </c:pt>
                <c:pt idx="28">
                  <c:v>0.22786521519337738</c:v>
                </c:pt>
                <c:pt idx="29">
                  <c:v>0.15855715339406271</c:v>
                </c:pt>
                <c:pt idx="30">
                  <c:v>0.29024669869135927</c:v>
                </c:pt>
                <c:pt idx="31">
                  <c:v>0.22508553250235094</c:v>
                </c:pt>
                <c:pt idx="32">
                  <c:v>0.15942088886002256</c:v>
                </c:pt>
              </c:numCache>
            </c:numRef>
          </c:xVal>
          <c:yVal>
            <c:numRef>
              <c:f>('2024-1076-Testlog'!$BR$12,'2024-1076-Testlog'!$BR$14,'2024-1076-Testlog'!$BR$20,'2024-1076-Testlog'!$BR$23,'2024-1076-Testlog'!$BR$26,'2024-1076-Testlog'!$BR$29,'2024-1076-Testlog'!$BR$32,'2024-1076-Testlog'!$BR$35,'2024-1076-Testlog'!$BR$38,'2024-1076-Testlog'!$BR$41,'2024-1076-Testlog'!$BR$44,'2024-1076-Testlog'!$BR$47,'2024-1076-Testlog'!$BR$48,'2024-1076-Testlog'!$BR$54,'2024-1076-Testlog'!$BR$57,'2024-1076-Testlog'!$BR$60,'2024-1076-Testlog'!$BR$63,'2024-1076-Testlog'!$BR$66,'2024-1076-Testlog'!$BR$69,'2024-1076-Testlog'!$BR$72,'2024-1076-Testlog'!$BR$75,'2024-1076-Testlog'!$BR$78,'2024-1076-Testlog'!$BR$81,'2024-1076-Testlog'!$BR$84,'2024-1076-Testlog'!$BR$87,'2024-1076-Testlog'!$BR$90,'2024-1076-Testlog'!$BR$93,'2024-1076-Testlog'!$BR$96,'2024-1076-Testlog'!$BR$99,'2024-1076-Testlog'!$BR$102,'2024-1076-Testlog'!$BR$105,'2024-1076-Testlog'!$BR$108,'2024-1076-Testlog'!$BR$111)</c:f>
              <c:numCache>
                <c:formatCode>0.0</c:formatCode>
                <c:ptCount val="33"/>
                <c:pt idx="0">
                  <c:v>132.02632806200478</c:v>
                </c:pt>
                <c:pt idx="1">
                  <c:v>165.61592196479279</c:v>
                </c:pt>
                <c:pt idx="2">
                  <c:v>155.93690690832605</c:v>
                </c:pt>
                <c:pt idx="3">
                  <c:v>165.23829797472391</c:v>
                </c:pt>
                <c:pt idx="4">
                  <c:v>225.37218689472851</c:v>
                </c:pt>
                <c:pt idx="5">
                  <c:v>154.28737865411156</c:v>
                </c:pt>
                <c:pt idx="6">
                  <c:v>181.97033730665353</c:v>
                </c:pt>
                <c:pt idx="7">
                  <c:v>221.65342290172813</c:v>
                </c:pt>
                <c:pt idx="8">
                  <c:v>148.04713027668564</c:v>
                </c:pt>
                <c:pt idx="9">
                  <c:v>162.47131585153727</c:v>
                </c:pt>
                <c:pt idx="10">
                  <c:v>213.11954079577239</c:v>
                </c:pt>
                <c:pt idx="11">
                  <c:v>136.46277609207368</c:v>
                </c:pt>
                <c:pt idx="12">
                  <c:v>137.85033401618873</c:v>
                </c:pt>
                <c:pt idx="13">
                  <c:v>302.13027480363456</c:v>
                </c:pt>
                <c:pt idx="14">
                  <c:v>441.52680105616423</c:v>
                </c:pt>
                <c:pt idx="15">
                  <c:v>693.95309476032185</c:v>
                </c:pt>
                <c:pt idx="16">
                  <c:v>299.48226029399149</c:v>
                </c:pt>
                <c:pt idx="17">
                  <c:v>479.19441026372812</c:v>
                </c:pt>
                <c:pt idx="18">
                  <c:v>251.96331835351546</c:v>
                </c:pt>
                <c:pt idx="19">
                  <c:v>668.26600902313498</c:v>
                </c:pt>
                <c:pt idx="20">
                  <c:v>218.59776188867937</c:v>
                </c:pt>
                <c:pt idx="21">
                  <c:v>322.22989742038817</c:v>
                </c:pt>
                <c:pt idx="22">
                  <c:v>508.63154936483181</c:v>
                </c:pt>
                <c:pt idx="23">
                  <c:v>726.37609676427712</c:v>
                </c:pt>
                <c:pt idx="24">
                  <c:v>143.37867820493202</c:v>
                </c:pt>
                <c:pt idx="25">
                  <c:v>169.55553291342315</c:v>
                </c:pt>
                <c:pt idx="26">
                  <c:v>61.08960815000421</c:v>
                </c:pt>
                <c:pt idx="27">
                  <c:v>52.027901963231294</c:v>
                </c:pt>
                <c:pt idx="28">
                  <c:v>52.589542154379892</c:v>
                </c:pt>
                <c:pt idx="29">
                  <c:v>50.405731291547241</c:v>
                </c:pt>
                <c:pt idx="30">
                  <c:v>59.486058307481947</c:v>
                </c:pt>
                <c:pt idx="31">
                  <c:v>52.192842077055801</c:v>
                </c:pt>
                <c:pt idx="32">
                  <c:v>50.391668163538043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5E-4E34-9D56-A54387034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091695"/>
        <c:axId val="1459084495"/>
      </c:scatterChart>
      <c:valAx>
        <c:axId val="1459091695"/>
        <c:scaling>
          <c:orientation val="minMax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b-NO"/>
                  <a:t>PoIPaF [kWh/(Nm³barg)]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459084495"/>
        <c:crosses val="autoZero"/>
        <c:crossBetween val="midCat"/>
      </c:valAx>
      <c:valAx>
        <c:axId val="1459084495"/>
        <c:scaling>
          <c:orientation val="minMax"/>
          <c:min val="4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b-NO"/>
                  <a:t>Energy</a:t>
                </a:r>
                <a:r>
                  <a:rPr lang="nb-NO" baseline="0"/>
                  <a:t> cost [kWh/kgN]</a:t>
                </a:r>
                <a:endParaRPr lang="nb-NO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crossAx val="1459091695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Enthalpy 0.8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('2024-1076-Testlog'!$L$77,'2024-1076-Testlog'!$L$80,'2024-1076-Testlog'!$L$83,'2024-1076-Testlog'!$L$86,'2024-1076-Testlog'!$L$89)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0</c:v>
                </c:pt>
              </c:numCache>
            </c:numRef>
          </c:xVal>
          <c:yVal>
            <c:numRef>
              <c:f>('2024-1076-Testlog'!$AR$77,'2024-1076-Testlog'!$AR$80,'2024-1076-Testlog'!$AR$83,'2024-1076-Testlog'!$AR$86,'2024-1076-Testlog'!$AR$89,'2024-1076-Testlog'!$AR$92)</c:f>
              <c:numCache>
                <c:formatCode>General</c:formatCode>
                <c:ptCount val="6"/>
                <c:pt idx="0">
                  <c:v>880.84845816130303</c:v>
                </c:pt>
                <c:pt idx="1">
                  <c:v>902.34937499445596</c:v>
                </c:pt>
                <c:pt idx="2">
                  <c:v>938.61485205062502</c:v>
                </c:pt>
                <c:pt idx="3">
                  <c:v>808.83868351869603</c:v>
                </c:pt>
                <c:pt idx="4">
                  <c:v>805.082814155356</c:v>
                </c:pt>
                <c:pt idx="5">
                  <c:v>802.15975056605805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14-4D0A-97B5-BC1B5CEDD241}"/>
            </c:ext>
          </c:extLst>
        </c:ser>
        <c:ser>
          <c:idx val="1"/>
          <c:order val="1"/>
          <c:tx>
            <c:v>Enthalpy 0.9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('2024-1076-Testlog'!$L$76,'2024-1076-Testlog'!$L$79,'2024-1076-Testlog'!$L$82,'2024-1076-Testlog'!$L$85,'2024-1076-Testlog'!$L$88,'2024-1076-Testlog'!$L$91)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0</c:v>
                </c:pt>
                <c:pt idx="5">
                  <c:v>1</c:v>
                </c:pt>
              </c:numCache>
            </c:numRef>
          </c:xVal>
          <c:yVal>
            <c:numRef>
              <c:f>('2024-1076-Testlog'!$AR$76,'2024-1076-Testlog'!$AR$79,'2024-1076-Testlog'!$AR$82,'2024-1076-Testlog'!$AR$85,'2024-1076-Testlog'!$AR$88,'2024-1076-Testlog'!$AR$91)</c:f>
              <c:numCache>
                <c:formatCode>General</c:formatCode>
                <c:ptCount val="6"/>
                <c:pt idx="0">
                  <c:v>801.94553242847201</c:v>
                </c:pt>
                <c:pt idx="1">
                  <c:v>822.71187475203601</c:v>
                </c:pt>
                <c:pt idx="2">
                  <c:v>851.15316367948503</c:v>
                </c:pt>
                <c:pt idx="3">
                  <c:v>749.31594940903096</c:v>
                </c:pt>
                <c:pt idx="4">
                  <c:v>754.10957888816699</c:v>
                </c:pt>
                <c:pt idx="5">
                  <c:v>751.07456761811704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14-4D0A-97B5-BC1B5CEDD241}"/>
            </c:ext>
          </c:extLst>
        </c:ser>
        <c:ser>
          <c:idx val="2"/>
          <c:order val="2"/>
          <c:tx>
            <c:v>Enthalpy 1.0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('2024-1076-Testlog'!$L$75,'2024-1076-Testlog'!$L$78,'2024-1076-Testlog'!$L$81,'2024-1076-Testlog'!$L$84,'2024-1076-Testlog'!$L$87,'2024-1076-Testlog'!$L$90)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0</c:v>
                </c:pt>
                <c:pt idx="5">
                  <c:v>1</c:v>
                </c:pt>
              </c:numCache>
            </c:numRef>
          </c:xVal>
          <c:yVal>
            <c:numRef>
              <c:f>('2024-1076-Testlog'!$AR$75,'2024-1076-Testlog'!$AR$78,'2024-1076-Testlog'!$AR$81,'2024-1076-Testlog'!$AR$84,'2024-1076-Testlog'!$AR$87,'2024-1076-Testlog'!$AR$90)</c:f>
              <c:numCache>
                <c:formatCode>General</c:formatCode>
                <c:ptCount val="6"/>
                <c:pt idx="0">
                  <c:v>748.961411524661</c:v>
                </c:pt>
                <c:pt idx="1">
                  <c:v>749.71561835586601</c:v>
                </c:pt>
                <c:pt idx="2">
                  <c:v>787.68573407012695</c:v>
                </c:pt>
                <c:pt idx="3">
                  <c:v>709.29597557075999</c:v>
                </c:pt>
                <c:pt idx="4">
                  <c:v>712.61274396829697</c:v>
                </c:pt>
                <c:pt idx="5">
                  <c:v>697.78001580180501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14-4D0A-97B5-BC1B5CEDD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091695"/>
        <c:axId val="1459084495"/>
      </c:scatterChart>
      <c:valAx>
        <c:axId val="145909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Back pressure[barg]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84495"/>
        <c:crosses val="autoZero"/>
        <c:crossBetween val="midCat"/>
      </c:valAx>
      <c:valAx>
        <c:axId val="145908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Mean</a:t>
                </a:r>
                <a:r>
                  <a:rPr lang="nb-NO" baseline="0"/>
                  <a:t> reactor voltage [V]</a:t>
                </a:r>
                <a:endParaRPr lang="nb-N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91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Enthalpy 0.8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2024-1076-Testlog'!$L$13,'2024-1076-Testlog'!$L$16,'2024-1076-Testlog'!$L$18,'2024-1076-Testlog'!$L$21,'2024-1076-Testlog'!$L$24,'2024-1076-Testlog'!$L$27,'2024-1076-Testlog'!$L$30,'2024-1076-Testlog'!$L$33,'2024-1076-Testlog'!$L$36,'2024-1076-Testlog'!$L$39,'2024-1076-Testlog'!$L$42,'2024-1076-Testlog'!$L$45,'2024-1076-Testlog'!$L$50,'2024-1076-Testlog'!$L$56,'2024-1076-Testlog'!$L$59,'2024-1076-Testlog'!$L$62,'2024-1076-Testlog'!$L$65,'2024-1076-Testlog'!$L$68,'2024-1076-Testlog'!$L$71,'2024-1076-Testlog'!$L$74,'2024-1076-Testlog'!$L$77,'2024-1076-Testlog'!$L$80,'2024-1076-Testlog'!$L$83,'2024-1076-Testlog'!$L$86,'2024-1076-Testlog'!$L$89,'2024-1076-Testlog'!$L$92,'2024-1076-Testlog'!$L$95,'2024-1076-Testlog'!$L$98,'2024-1076-Testlog'!$L$101,'2024-1076-Testlog'!$L$104,'2024-1076-Testlog'!$L$107,'2024-1076-Testlog'!$L$110,'2024-1076-Testlog'!$L$113)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3</c:v>
                </c:pt>
                <c:pt idx="17">
                  <c:v>4</c:v>
                </c:pt>
                <c:pt idx="18">
                  <c:v>2.5</c:v>
                </c:pt>
                <c:pt idx="19">
                  <c:v>5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2.5</c:v>
                </c:pt>
                <c:pt idx="28">
                  <c:v>5</c:v>
                </c:pt>
                <c:pt idx="29">
                  <c:v>0</c:v>
                </c:pt>
                <c:pt idx="30">
                  <c:v>2.5</c:v>
                </c:pt>
                <c:pt idx="31">
                  <c:v>5</c:v>
                </c:pt>
              </c:numCache>
            </c:numRef>
          </c:xVal>
          <c:yVal>
            <c:numRef>
              <c:f>('2024-1076-Testlog'!$AS$13,'2024-1076-Testlog'!$AS$16,'2024-1076-Testlog'!$AS$18,'2024-1076-Testlog'!$AS$21,'2024-1076-Testlog'!$AS$24,'2024-1076-Testlog'!$AS$27,'2024-1076-Testlog'!$AS$30,'2024-1076-Testlog'!$AS$33,'2024-1076-Testlog'!$AS$36,'2024-1076-Testlog'!$AS$39,'2024-1076-Testlog'!$AS$42,'2024-1076-Testlog'!$AS$45,'2024-1076-Testlog'!$AS$50,'2024-1076-Testlog'!$AS$56,'2024-1076-Testlog'!$AS$59,'2024-1076-Testlog'!$AS$62,'2024-1076-Testlog'!$AS$65,'2024-1076-Testlog'!$AS$68,'2024-1076-Testlog'!$AS$71,'2024-1076-Testlog'!$AS$74,'2024-1076-Testlog'!$AS$77,'2024-1076-Testlog'!$AS$80,'2024-1076-Testlog'!$AS$83,'2024-1076-Testlog'!$AS$86,'2024-1076-Testlog'!$AS$89,'2024-1076-Testlog'!$AS$92,'2024-1076-Testlog'!$AS$95,'2024-1076-Testlog'!$AS$98,'2024-1076-Testlog'!$AR$101,'2024-1076-Testlog'!$AR$104,'2024-1076-Testlog'!$AR$107,'2024-1076-Testlog'!$AR$110,'2024-1076-Testlog'!$AR$113)</c:f>
              <c:numCache>
                <c:formatCode>General</c:formatCode>
                <c:ptCount val="32"/>
                <c:pt idx="0">
                  <c:v>4</c:v>
                </c:pt>
                <c:pt idx="1">
                  <c:v>7</c:v>
                </c:pt>
                <c:pt idx="2">
                  <c:v>10</c:v>
                </c:pt>
                <c:pt idx="3">
                  <c:v>13</c:v>
                </c:pt>
                <c:pt idx="4">
                  <c:v>16</c:v>
                </c:pt>
                <c:pt idx="5">
                  <c:v>19</c:v>
                </c:pt>
                <c:pt idx="6">
                  <c:v>22</c:v>
                </c:pt>
                <c:pt idx="7">
                  <c:v>25</c:v>
                </c:pt>
                <c:pt idx="8">
                  <c:v>28</c:v>
                </c:pt>
                <c:pt idx="9">
                  <c:v>31</c:v>
                </c:pt>
                <c:pt idx="10">
                  <c:v>34</c:v>
                </c:pt>
                <c:pt idx="11">
                  <c:v>37</c:v>
                </c:pt>
                <c:pt idx="12">
                  <c:v>42</c:v>
                </c:pt>
                <c:pt idx="13">
                  <c:v>48</c:v>
                </c:pt>
                <c:pt idx="14">
                  <c:v>51</c:v>
                </c:pt>
                <c:pt idx="15">
                  <c:v>54</c:v>
                </c:pt>
                <c:pt idx="16">
                  <c:v>57</c:v>
                </c:pt>
                <c:pt idx="17">
                  <c:v>60</c:v>
                </c:pt>
                <c:pt idx="18">
                  <c:v>63</c:v>
                </c:pt>
                <c:pt idx="19">
                  <c:v>66</c:v>
                </c:pt>
                <c:pt idx="20">
                  <c:v>69</c:v>
                </c:pt>
                <c:pt idx="21">
                  <c:v>72</c:v>
                </c:pt>
                <c:pt idx="22">
                  <c:v>75</c:v>
                </c:pt>
                <c:pt idx="23">
                  <c:v>78</c:v>
                </c:pt>
                <c:pt idx="24">
                  <c:v>81</c:v>
                </c:pt>
                <c:pt idx="25">
                  <c:v>84</c:v>
                </c:pt>
                <c:pt idx="27">
                  <c:v>690.35210730307904</c:v>
                </c:pt>
                <c:pt idx="28">
                  <c:v>733.35749382000097</c:v>
                </c:pt>
                <c:pt idx="29">
                  <c:v>787.50648518326295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BE-41FB-9121-547708290FE7}"/>
            </c:ext>
          </c:extLst>
        </c:ser>
        <c:ser>
          <c:idx val="1"/>
          <c:order val="1"/>
          <c:tx>
            <c:v>Enthalpy 0.9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('2024-1076-Testlog'!$L$76,'2024-1076-Testlog'!$L$79,'2024-1076-Testlog'!$L$82,'2024-1076-Testlog'!$L$85,'2024-1076-Testlog'!$L$88,'2024-1076-Testlog'!$L$91)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0</c:v>
                </c:pt>
                <c:pt idx="5">
                  <c:v>1</c:v>
                </c:pt>
              </c:numCache>
            </c:numRef>
          </c:xVal>
          <c:yVal>
            <c:numRef>
              <c:f>('2024-1076-Testlog'!$AS$76,'2024-1076-Testlog'!$AS$79,'2024-1076-Testlog'!$AS$82,'2024-1076-Testlog'!$AS$85,'2024-1076-Testlog'!$AS$88,'2024-1076-Testlog'!$AS$91)</c:f>
              <c:numCache>
                <c:formatCode>General</c:formatCode>
                <c:ptCount val="6"/>
                <c:pt idx="0">
                  <c:v>68</c:v>
                </c:pt>
                <c:pt idx="1">
                  <c:v>71</c:v>
                </c:pt>
                <c:pt idx="2">
                  <c:v>74</c:v>
                </c:pt>
                <c:pt idx="3">
                  <c:v>77</c:v>
                </c:pt>
                <c:pt idx="4">
                  <c:v>80</c:v>
                </c:pt>
                <c:pt idx="5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BE-41FB-9121-547708290FE7}"/>
            </c:ext>
          </c:extLst>
        </c:ser>
        <c:ser>
          <c:idx val="2"/>
          <c:order val="2"/>
          <c:tx>
            <c:v>Enthalpy 1.0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('2024-1076-Testlog'!$L$75,'2024-1076-Testlog'!$L$78,'2024-1076-Testlog'!$L$81,'2024-1076-Testlog'!$L$84,'2024-1076-Testlog'!$L$87,'2024-1076-Testlog'!$L$90)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0</c:v>
                </c:pt>
                <c:pt idx="5">
                  <c:v>1</c:v>
                </c:pt>
              </c:numCache>
            </c:numRef>
          </c:xVal>
          <c:yVal>
            <c:numRef>
              <c:f>('2024-1076-Testlog'!$AS$75,'2024-1076-Testlog'!$AS$78,'2024-1076-Testlog'!$AS$81,'2024-1076-Testlog'!$AS$84,'2024-1076-Testlog'!$AS$87,'2024-1076-Testlog'!$AS$90)</c:f>
              <c:numCache>
                <c:formatCode>General</c:formatCode>
                <c:ptCount val="6"/>
                <c:pt idx="0">
                  <c:v>67</c:v>
                </c:pt>
                <c:pt idx="1">
                  <c:v>70</c:v>
                </c:pt>
                <c:pt idx="2">
                  <c:v>73</c:v>
                </c:pt>
                <c:pt idx="3">
                  <c:v>76</c:v>
                </c:pt>
                <c:pt idx="4">
                  <c:v>79</c:v>
                </c:pt>
                <c:pt idx="5">
                  <c:v>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BE-41FB-9121-547708290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091695"/>
        <c:axId val="1459084495"/>
      </c:scatterChart>
      <c:valAx>
        <c:axId val="145909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Back pressure[barg]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84495"/>
        <c:crosses val="autoZero"/>
        <c:crossBetween val="midCat"/>
      </c:valAx>
      <c:valAx>
        <c:axId val="145908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Stdev reactor voltage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9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Effect on EC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75565797265634"/>
          <c:y val="0.16562247667242871"/>
          <c:w val="0.45156796714287367"/>
          <c:h val="0.61314673705505629"/>
        </c:manualLayout>
      </c:layout>
      <c:scatterChart>
        <c:scatterStyle val="lineMarker"/>
        <c:varyColors val="0"/>
        <c:ser>
          <c:idx val="2"/>
          <c:order val="0"/>
          <c:tx>
            <c:v>Pb=0barg, 7.5mmx30mm</c:v>
          </c:tx>
          <c:xVal>
            <c:numRef>
              <c:f>'2024-1076-Testlog'!$T$93:$T$95</c:f>
              <c:numCache>
                <c:formatCode>0.00</c:formatCode>
                <c:ptCount val="3"/>
                <c:pt idx="0">
                  <c:v>0.97789855072463761</c:v>
                </c:pt>
                <c:pt idx="1">
                  <c:v>0.9</c:v>
                </c:pt>
                <c:pt idx="2">
                  <c:v>0.80597014925373134</c:v>
                </c:pt>
              </c:numCache>
            </c:numRef>
          </c:xVal>
          <c:yVal>
            <c:numRef>
              <c:f>'2024-1076-Testlog'!$BR$93:$BR$95</c:f>
              <c:numCache>
                <c:formatCode>0.0</c:formatCode>
                <c:ptCount val="3"/>
                <c:pt idx="0">
                  <c:v>61.08960815000421</c:v>
                </c:pt>
                <c:pt idx="1">
                  <c:v>58.643958964056772</c:v>
                </c:pt>
                <c:pt idx="2">
                  <c:v>56.218774661569661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90-43F8-9D86-E18EC0985CE4}"/>
            </c:ext>
          </c:extLst>
        </c:ser>
        <c:ser>
          <c:idx val="11"/>
          <c:order val="1"/>
          <c:tx>
            <c:v>Pb=2.5barg, 7.5mmx58mm</c:v>
          </c:tx>
          <c:marker>
            <c:symbol val="circle"/>
            <c:size val="5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xVal>
            <c:numRef>
              <c:f>'2024-1076-Testlog'!$T$96:$T$101</c:f>
              <c:numCache>
                <c:formatCode>0.00</c:formatCode>
                <c:ptCount val="5"/>
                <c:pt idx="0">
                  <c:v>1.017715793441387</c:v>
                </c:pt>
                <c:pt idx="1">
                  <c:v>0.92975206611570249</c:v>
                </c:pt>
                <c:pt idx="2">
                  <c:v>1.0231148162182644</c:v>
                </c:pt>
                <c:pt idx="3">
                  <c:v>0.93103448275862066</c:v>
                </c:pt>
                <c:pt idx="4">
                  <c:v>0.82367297132397799</c:v>
                </c:pt>
              </c:numCache>
            </c:numRef>
          </c:xVal>
          <c:yVal>
            <c:numRef>
              <c:f>'2024-1076-Testlog'!$BR$96:$BR$101</c:f>
              <c:numCache>
                <c:formatCode>0.0</c:formatCode>
                <c:ptCount val="5"/>
                <c:pt idx="0">
                  <c:v>52.027901963231294</c:v>
                </c:pt>
                <c:pt idx="1">
                  <c:v>50.827478613367973</c:v>
                </c:pt>
                <c:pt idx="2">
                  <c:v>52.589542154379892</c:v>
                </c:pt>
                <c:pt idx="3">
                  <c:v>50.862831239737794</c:v>
                </c:pt>
                <c:pt idx="4">
                  <c:v>49.050256759429075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D41B-4115-9032-47AEEBACB458}"/>
            </c:ext>
          </c:extLst>
        </c:ser>
        <c:ser>
          <c:idx val="1"/>
          <c:order val="2"/>
          <c:tx>
            <c:v>Pb=5barg, 7.5mmx58mm</c:v>
          </c:tx>
          <c:xVal>
            <c:numRef>
              <c:f>'2024-1076-Testlog'!$T$102:$T$104</c:f>
              <c:numCache>
                <c:formatCode>0.00</c:formatCode>
                <c:ptCount val="3"/>
                <c:pt idx="0">
                  <c:v>1.0448916408668731</c:v>
                </c:pt>
                <c:pt idx="1">
                  <c:v>0.92055915444936931</c:v>
                </c:pt>
                <c:pt idx="2">
                  <c:v>0.80291319857312726</c:v>
                </c:pt>
              </c:numCache>
            </c:numRef>
          </c:xVal>
          <c:yVal>
            <c:numRef>
              <c:f>'2024-1076-Testlog'!$BR$102:$BR$104</c:f>
              <c:numCache>
                <c:formatCode>0.0</c:formatCode>
                <c:ptCount val="3"/>
                <c:pt idx="0">
                  <c:v>50.405731291547241</c:v>
                </c:pt>
                <c:pt idx="1">
                  <c:v>47.778478221800199</c:v>
                </c:pt>
                <c:pt idx="2">
                  <c:v>45.142731920797566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90-43F8-9D86-E18EC0985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95616"/>
        <c:axId val="1326896576"/>
      </c:scatterChart>
      <c:valAx>
        <c:axId val="1326895616"/>
        <c:scaling>
          <c:orientation val="minMax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Specific Enthalpy [kWh/Nm³]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6576"/>
        <c:crosses val="autoZero"/>
        <c:crossBetween val="midCat"/>
      </c:valAx>
      <c:valAx>
        <c:axId val="1326896576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Energy cost [kWh/kgN]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56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1500216188669232"/>
          <c:y val="0.19333389690685587"/>
          <c:w val="0.37654117661682052"/>
          <c:h val="0.513283087838763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Effect on EC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75565797265634"/>
          <c:y val="0.16562247667242871"/>
          <c:w val="0.45156796714287367"/>
          <c:h val="0.61314673705505629"/>
        </c:manualLayout>
      </c:layout>
      <c:scatterChart>
        <c:scatterStyle val="lineMarker"/>
        <c:varyColors val="0"/>
        <c:ser>
          <c:idx val="2"/>
          <c:order val="0"/>
          <c:tx>
            <c:v>Pb=0barg, 7.5mmx30mm</c:v>
          </c:tx>
          <c:xVal>
            <c:numRef>
              <c:f>'2024-1076-Testlog'!$T$105:$T$107</c:f>
              <c:numCache>
                <c:formatCode>0.00</c:formatCode>
                <c:ptCount val="3"/>
                <c:pt idx="0">
                  <c:v>0.9810338415767943</c:v>
                </c:pt>
                <c:pt idx="1">
                  <c:v>0.90783720147998648</c:v>
                </c:pt>
                <c:pt idx="2">
                  <c:v>0.81447963800904977</c:v>
                </c:pt>
              </c:numCache>
            </c:numRef>
          </c:xVal>
          <c:yVal>
            <c:numRef>
              <c:f>'2024-1076-Testlog'!$BR$105:$BR$107</c:f>
              <c:numCache>
                <c:formatCode>0.0</c:formatCode>
                <c:ptCount val="3"/>
                <c:pt idx="0">
                  <c:v>59.486058307481947</c:v>
                </c:pt>
                <c:pt idx="1">
                  <c:v>57.107904154939099</c:v>
                </c:pt>
                <c:pt idx="2">
                  <c:v>54.67653587010696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97-4DC5-9807-1334A5E92239}"/>
            </c:ext>
          </c:extLst>
        </c:ser>
        <c:ser>
          <c:idx val="11"/>
          <c:order val="1"/>
          <c:tx>
            <c:v>Pb=2.5barg, 7.5mmx58mm</c:v>
          </c:tx>
          <c:marker>
            <c:symbol val="circle"/>
            <c:size val="5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xVal>
            <c:numRef>
              <c:f>'2024-1076-Testlog'!$T$108:$T$110</c:f>
              <c:numCache>
                <c:formatCode>0.00</c:formatCode>
                <c:ptCount val="3"/>
                <c:pt idx="0">
                  <c:v>1.0196374622356494</c:v>
                </c:pt>
                <c:pt idx="1">
                  <c:v>0.93331029716655145</c:v>
                </c:pt>
                <c:pt idx="2">
                  <c:v>0.82903621853898102</c:v>
                </c:pt>
              </c:numCache>
            </c:numRef>
          </c:xVal>
          <c:yVal>
            <c:numRef>
              <c:f>'2024-1076-Testlog'!$BR$108:$BR$110</c:f>
              <c:numCache>
                <c:formatCode>0.0</c:formatCode>
                <c:ptCount val="3"/>
                <c:pt idx="0">
                  <c:v>52.192842077055801</c:v>
                </c:pt>
                <c:pt idx="1">
                  <c:v>50.710149963888576</c:v>
                </c:pt>
                <c:pt idx="2">
                  <c:v>49.022995918027732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97-4DC5-9807-1334A5E92239}"/>
            </c:ext>
          </c:extLst>
        </c:ser>
        <c:ser>
          <c:idx val="1"/>
          <c:order val="2"/>
          <c:tx>
            <c:v>Pb=5barg, 7.5mmx58mm</c:v>
          </c:tx>
          <c:xVal>
            <c:numRef>
              <c:f>'2024-1076-Testlog'!$T$102:$T$104</c:f>
              <c:numCache>
                <c:formatCode>0.00</c:formatCode>
                <c:ptCount val="3"/>
                <c:pt idx="0">
                  <c:v>1.0448916408668731</c:v>
                </c:pt>
                <c:pt idx="1">
                  <c:v>0.92055915444936931</c:v>
                </c:pt>
                <c:pt idx="2">
                  <c:v>0.80291319857312726</c:v>
                </c:pt>
              </c:numCache>
            </c:numRef>
          </c:xVal>
          <c:yVal>
            <c:numRef>
              <c:f>'2024-1076-Testlog'!$BR$111:$BR$113</c:f>
              <c:numCache>
                <c:formatCode>0.0</c:formatCode>
                <c:ptCount val="3"/>
                <c:pt idx="0">
                  <c:v>50.391668163538043</c:v>
                </c:pt>
                <c:pt idx="1">
                  <c:v>47.912597308816522</c:v>
                </c:pt>
                <c:pt idx="2">
                  <c:v>45.296104698058805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97-4DC5-9807-1334A5E92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95616"/>
        <c:axId val="1326896576"/>
      </c:scatterChart>
      <c:valAx>
        <c:axId val="1326895616"/>
        <c:scaling>
          <c:orientation val="minMax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Specific Enthalpy [kWh/Nm³]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6576"/>
        <c:crosses val="autoZero"/>
        <c:crossBetween val="midCat"/>
      </c:valAx>
      <c:valAx>
        <c:axId val="1326896576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Energy cost [kWh/kgN]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56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1500216188669232"/>
          <c:y val="0.19333389690685587"/>
          <c:w val="0.37654117661682052"/>
          <c:h val="0.513283087838763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3"/>
          <c:order val="0"/>
          <c:tx>
            <c:strRef>
              <c:f>'Choked flow identifier'!$G$19</c:f>
              <c:strCache>
                <c:ptCount val="1"/>
                <c:pt idx="0">
                  <c:v>6mm, 27kW, 29m3/h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'Choked flow identifier'!$B$19</c:f>
              <c:numCache>
                <c:formatCode>0.00</c:formatCode>
                <c:ptCount val="1"/>
                <c:pt idx="0">
                  <c:v>1.9987959799999999</c:v>
                </c:pt>
              </c:numCache>
            </c:numRef>
          </c:xVal>
          <c:yVal>
            <c:numRef>
              <c:f>'Choked flow identifier'!$F$19</c:f>
              <c:numCache>
                <c:formatCode>General</c:formatCode>
                <c:ptCount val="1"/>
                <c:pt idx="0">
                  <c:v>4.2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F24-4A57-8A1F-2AA0D0810580}"/>
            </c:ext>
          </c:extLst>
        </c:ser>
        <c:ser>
          <c:idx val="4"/>
          <c:order val="1"/>
          <c:tx>
            <c:strRef>
              <c:f>'Choked flow identifier'!$G$20</c:f>
              <c:strCache>
                <c:ptCount val="1"/>
                <c:pt idx="0">
                  <c:v>7.5mm, 27kW, 29m3/h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'Choked flow identifier'!$B$20</c:f>
              <c:numCache>
                <c:formatCode>0.00</c:formatCode>
                <c:ptCount val="1"/>
                <c:pt idx="0">
                  <c:v>2.4956309910000001</c:v>
                </c:pt>
              </c:numCache>
            </c:numRef>
          </c:xVal>
          <c:yVal>
            <c:numRef>
              <c:f>'Choked flow identifier'!$F$20</c:f>
              <c:numCache>
                <c:formatCode>General</c:formatCode>
                <c:ptCount val="1"/>
                <c:pt idx="0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F24-4A57-8A1F-2AA0D0810580}"/>
            </c:ext>
          </c:extLst>
        </c:ser>
        <c:ser>
          <c:idx val="5"/>
          <c:order val="2"/>
          <c:tx>
            <c:strRef>
              <c:f>'Choked flow identifier'!$G$21</c:f>
              <c:strCache>
                <c:ptCount val="1"/>
                <c:pt idx="0">
                  <c:v>7.5mm, 27kW, 33m3/h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'Choked flow identifier'!$B$21</c:f>
              <c:numCache>
                <c:formatCode>0.00</c:formatCode>
                <c:ptCount val="1"/>
                <c:pt idx="0">
                  <c:v>2.4983470099999998</c:v>
                </c:pt>
              </c:numCache>
            </c:numRef>
          </c:xVal>
          <c:yVal>
            <c:numRef>
              <c:f>'Choked flow identifier'!$F$21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F24-4A57-8A1F-2AA0D0810580}"/>
            </c:ext>
          </c:extLst>
        </c:ser>
        <c:ser>
          <c:idx val="0"/>
          <c:order val="3"/>
          <c:tx>
            <c:strRef>
              <c:f>'Choked flow identifier'!$G$10</c:f>
              <c:strCache>
                <c:ptCount val="1"/>
                <c:pt idx="0">
                  <c:v>6mm, 29kW, 34m3/h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'Choked flow identifier'!$B$10:$B$12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'Choked flow identifier'!$F$10:$F$12</c:f>
              <c:numCache>
                <c:formatCode>General</c:formatCode>
                <c:ptCount val="1"/>
                <c:pt idx="0">
                  <c:v>3.1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F24-4A57-8A1F-2AA0D0810580}"/>
            </c:ext>
          </c:extLst>
        </c:ser>
        <c:ser>
          <c:idx val="1"/>
          <c:order val="4"/>
          <c:tx>
            <c:strRef>
              <c:f>'Choked flow identifier'!$G$13</c:f>
              <c:strCache>
                <c:ptCount val="1"/>
                <c:pt idx="0">
                  <c:v>6mm, 27kW, 34m3/h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'Choked flow identifier'!$B$13:$B$15</c:f>
              <c:numCache>
                <c:formatCode>0.00</c:formatCode>
                <c:ptCount val="3"/>
                <c:pt idx="0">
                  <c:v>7.3999999999999996E-5</c:v>
                </c:pt>
                <c:pt idx="1">
                  <c:v>1.0180823889999999</c:v>
                </c:pt>
                <c:pt idx="2">
                  <c:v>1.0152597249999999</c:v>
                </c:pt>
              </c:numCache>
            </c:numRef>
          </c:xVal>
          <c:yVal>
            <c:numRef>
              <c:f>'Choked flow identifier'!$F$13:$F$15</c:f>
              <c:numCache>
                <c:formatCode>General</c:formatCode>
                <c:ptCount val="3"/>
                <c:pt idx="0">
                  <c:v>4.7</c:v>
                </c:pt>
                <c:pt idx="1">
                  <c:v>3.3</c:v>
                </c:pt>
                <c:pt idx="2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F24-4A57-8A1F-2AA0D0810580}"/>
            </c:ext>
          </c:extLst>
        </c:ser>
        <c:ser>
          <c:idx val="2"/>
          <c:order val="5"/>
          <c:tx>
            <c:strRef>
              <c:f>'Choked flow identifier'!$G$16</c:f>
              <c:strCache>
                <c:ptCount val="1"/>
                <c:pt idx="0">
                  <c:v>6mm, 27kW, 34m3/h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'Choked flow identifier'!$B$16:$B$18</c:f>
              <c:numCache>
                <c:formatCode>0.00</c:formatCode>
                <c:ptCount val="2"/>
                <c:pt idx="0">
                  <c:v>1.0141875890000001</c:v>
                </c:pt>
                <c:pt idx="1">
                  <c:v>1.978760716</c:v>
                </c:pt>
              </c:numCache>
            </c:numRef>
          </c:xVal>
          <c:yVal>
            <c:numRef>
              <c:f>'Choked flow identifier'!$F$16:$F$18</c:f>
              <c:numCache>
                <c:formatCode>General</c:formatCode>
                <c:ptCount val="2"/>
                <c:pt idx="0">
                  <c:v>4.8</c:v>
                </c:pt>
                <c:pt idx="1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F24-4A57-8A1F-2AA0D0810580}"/>
            </c:ext>
          </c:extLst>
        </c:ser>
        <c:ser>
          <c:idx val="10"/>
          <c:order val="6"/>
          <c:tx>
            <c:strRef>
              <c:f>'Choked flow identifier'!$G$44</c:f>
              <c:strCache>
                <c:ptCount val="1"/>
                <c:pt idx="0">
                  <c:v>5.5mm, 27kW, 34m3/h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'Choked flow identifier'!$B$44:$B$46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'Choked flow identifier'!$F$44:$F$46</c:f>
              <c:numCache>
                <c:formatCode>General</c:formatCode>
                <c:ptCount val="3"/>
                <c:pt idx="0">
                  <c:v>4.2</c:v>
                </c:pt>
                <c:pt idx="1">
                  <c:v>4.0999999999999996</c:v>
                </c:pt>
                <c:pt idx="2">
                  <c:v>4.2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5F24-4A57-8A1F-2AA0D0810580}"/>
            </c:ext>
          </c:extLst>
        </c:ser>
        <c:ser>
          <c:idx val="11"/>
          <c:order val="7"/>
          <c:tx>
            <c:strRef>
              <c:f>'Choked flow identifier'!$G$47</c:f>
              <c:strCache>
                <c:ptCount val="1"/>
                <c:pt idx="0">
                  <c:v>5.5mm, 27kW, 34m3/h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'Choked flow identifier'!$B$47:$B$49</c:f>
              <c:numCache>
                <c:formatCode>General</c:formatCode>
                <c:ptCount val="3"/>
                <c:pt idx="0">
                  <c:v>1.026092169</c:v>
                </c:pt>
                <c:pt idx="1">
                  <c:v>1.0249995709999999</c:v>
                </c:pt>
                <c:pt idx="2">
                  <c:v>1.042577868</c:v>
                </c:pt>
              </c:numCache>
            </c:numRef>
          </c:xVal>
          <c:yVal>
            <c:numRef>
              <c:f>'Choked flow identifier'!$F$47:$F$49</c:f>
              <c:numCache>
                <c:formatCode>General</c:formatCode>
                <c:ptCount val="3"/>
                <c:pt idx="0">
                  <c:v>5.3</c:v>
                </c:pt>
                <c:pt idx="1">
                  <c:v>5.3</c:v>
                </c:pt>
                <c:pt idx="2">
                  <c:v>5.3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5F24-4A57-8A1F-2AA0D0810580}"/>
            </c:ext>
          </c:extLst>
        </c:ser>
        <c:ser>
          <c:idx val="12"/>
          <c:order val="8"/>
          <c:tx>
            <c:strRef>
              <c:f>'Choked flow identifier'!$G$50</c:f>
              <c:strCache>
                <c:ptCount val="1"/>
                <c:pt idx="0">
                  <c:v>5.5mm, 27kW, 34m3/h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'Choked flow identifier'!$B$50:$B$52</c:f>
              <c:numCache>
                <c:formatCode>General</c:formatCode>
                <c:ptCount val="3"/>
                <c:pt idx="0">
                  <c:v>1.9650143659999999</c:v>
                </c:pt>
                <c:pt idx="1">
                  <c:v>1.9615158210000001</c:v>
                </c:pt>
                <c:pt idx="2">
                  <c:v>1.956824186</c:v>
                </c:pt>
              </c:numCache>
            </c:numRef>
          </c:xVal>
          <c:yVal>
            <c:numRef>
              <c:f>'Choked flow identifier'!$F$50:$F$52</c:f>
              <c:numCache>
                <c:formatCode>General</c:formatCode>
                <c:ptCount val="3"/>
                <c:pt idx="0">
                  <c:v>5.9</c:v>
                </c:pt>
                <c:pt idx="1">
                  <c:v>4.5999999999999996</c:v>
                </c:pt>
                <c:pt idx="2">
                  <c:v>4.5999999999999996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5F24-4A57-8A1F-2AA0D0810580}"/>
            </c:ext>
          </c:extLst>
        </c:ser>
        <c:ser>
          <c:idx val="13"/>
          <c:order val="9"/>
          <c:tx>
            <c:strRef>
              <c:f>'Choked flow identifier'!$G$53</c:f>
              <c:strCache>
                <c:ptCount val="1"/>
                <c:pt idx="0">
                  <c:v>5mm, 27kW, 27m3/h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'Choked flow identifier'!$B$53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'Choked flow identifier'!$F$53</c:f>
              <c:numCache>
                <c:formatCode>General</c:formatCode>
                <c:ptCount val="1"/>
                <c:pt idx="0">
                  <c:v>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5F24-4A57-8A1F-2AA0D0810580}"/>
            </c:ext>
          </c:extLst>
        </c:ser>
        <c:ser>
          <c:idx val="6"/>
          <c:order val="10"/>
          <c:tx>
            <c:strRef>
              <c:f>'Choked flow identifier'!$G$22</c:f>
              <c:strCache>
                <c:ptCount val="1"/>
                <c:pt idx="0">
                  <c:v>7.5mm, 27kW, 26m3/h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'Choked flow identifier'!$B$22:$B$28</c:f>
              <c:numCache>
                <c:formatCode>0.00</c:formatCode>
                <c:ptCount val="7"/>
                <c:pt idx="0">
                  <c:v>4.9906410409999999</c:v>
                </c:pt>
                <c:pt idx="1">
                  <c:v>5.0031933649999996</c:v>
                </c:pt>
                <c:pt idx="2">
                  <c:v>4.9865048979999997</c:v>
                </c:pt>
                <c:pt idx="3">
                  <c:v>1.9969781090000001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'Choked flow identifier'!$F$22:$F$28</c:f>
              <c:numCache>
                <c:formatCode>General</c:formatCode>
                <c:ptCount val="7"/>
                <c:pt idx="0">
                  <c:v>2.6</c:v>
                </c:pt>
                <c:pt idx="1">
                  <c:v>2.4</c:v>
                </c:pt>
                <c:pt idx="2">
                  <c:v>0</c:v>
                </c:pt>
                <c:pt idx="3">
                  <c:v>3.5</c:v>
                </c:pt>
                <c:pt idx="4">
                  <c:v>3.9</c:v>
                </c:pt>
                <c:pt idx="5">
                  <c:v>5.7</c:v>
                </c:pt>
                <c:pt idx="6">
                  <c:v>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F24-4A57-8A1F-2AA0D0810580}"/>
            </c:ext>
          </c:extLst>
        </c:ser>
        <c:ser>
          <c:idx val="7"/>
          <c:order val="11"/>
          <c:tx>
            <c:strRef>
              <c:f>'Choked flow identifier'!$G$29</c:f>
              <c:strCache>
                <c:ptCount val="1"/>
                <c:pt idx="0">
                  <c:v>6.5mm, 27kW, 34m3/h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'Choked flow identifier'!$B$29:$B$35</c:f>
              <c:numCache>
                <c:formatCode>General</c:formatCode>
                <c:ptCount val="7"/>
                <c:pt idx="0" formatCode="0.00">
                  <c:v>0.95626023800000004</c:v>
                </c:pt>
                <c:pt idx="1">
                  <c:v>0.95519388199999999</c:v>
                </c:pt>
                <c:pt idx="2">
                  <c:v>0.94717280100000001</c:v>
                </c:pt>
                <c:pt idx="3">
                  <c:v>2.0360766350000001</c:v>
                </c:pt>
                <c:pt idx="4">
                  <c:v>2.019746842</c:v>
                </c:pt>
                <c:pt idx="5">
                  <c:v>1.9999913659999999</c:v>
                </c:pt>
                <c:pt idx="6">
                  <c:v>4.0299999999999997E-5</c:v>
                </c:pt>
              </c:numCache>
            </c:numRef>
          </c:xVal>
          <c:yVal>
            <c:numRef>
              <c:f>'Choked flow identifier'!$F$29:$F$35</c:f>
              <c:numCache>
                <c:formatCode>General</c:formatCode>
                <c:ptCount val="7"/>
                <c:pt idx="0">
                  <c:v>4.2</c:v>
                </c:pt>
                <c:pt idx="1">
                  <c:v>5.9</c:v>
                </c:pt>
                <c:pt idx="2">
                  <c:v>4.2</c:v>
                </c:pt>
                <c:pt idx="3">
                  <c:v>5.7</c:v>
                </c:pt>
                <c:pt idx="4">
                  <c:v>6.1</c:v>
                </c:pt>
                <c:pt idx="5">
                  <c:v>4.4000000000000004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F24-4A57-8A1F-2AA0D0810580}"/>
            </c:ext>
          </c:extLst>
        </c:ser>
        <c:ser>
          <c:idx val="8"/>
          <c:order val="12"/>
          <c:tx>
            <c:strRef>
              <c:f>'Choked flow identifier'!$G$36</c:f>
              <c:strCache>
                <c:ptCount val="1"/>
                <c:pt idx="0">
                  <c:v>7mm, 27kW, 29m3/h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'Choked flow identifier'!$B$36:$B$38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1.0094733410000001</c:v>
                </c:pt>
              </c:numCache>
            </c:numRef>
          </c:xVal>
          <c:yVal>
            <c:numRef>
              <c:f>'Choked flow identifier'!$F$36:$F$38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F24-4A57-8A1F-2AA0D0810580}"/>
            </c:ext>
          </c:extLst>
        </c:ser>
        <c:ser>
          <c:idx val="9"/>
          <c:order val="13"/>
          <c:tx>
            <c:strRef>
              <c:f>'Choked flow identifier'!$G$39</c:f>
              <c:strCache>
                <c:ptCount val="1"/>
                <c:pt idx="0">
                  <c:v>7mm, 27kW, 29m3/h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'Choked flow identifier'!$B$39:$B$41</c:f>
              <c:numCache>
                <c:formatCode>General</c:formatCode>
                <c:ptCount val="3"/>
                <c:pt idx="0">
                  <c:v>1.0027136860000001</c:v>
                </c:pt>
                <c:pt idx="1">
                  <c:v>0.99993813399999998</c:v>
                </c:pt>
                <c:pt idx="2">
                  <c:v>1.948192173</c:v>
                </c:pt>
              </c:numCache>
            </c:numRef>
          </c:xVal>
          <c:yVal>
            <c:numRef>
              <c:f>'Choked flow identifier'!$F$39:$F$42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F24-4A57-8A1F-2AA0D0810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113167"/>
        <c:axId val="1579110767"/>
      </c:scatterChart>
      <c:valAx>
        <c:axId val="1579113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Back pressire</a:t>
                </a:r>
              </a:p>
              <a:p>
                <a:pPr>
                  <a:defRPr/>
                </a:pPr>
                <a:endParaRPr lang="nb-N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579110767"/>
        <c:crosses val="autoZero"/>
        <c:crossBetween val="midCat"/>
      </c:valAx>
      <c:valAx>
        <c:axId val="1579110767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inlet p</a:t>
                </a:r>
              </a:p>
              <a:p>
                <a:pPr>
                  <a:defRPr/>
                </a:pPr>
                <a:endParaRPr lang="nb-N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579113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'Ivan EC'!$B$3</c:f>
              <c:strCache>
                <c:ptCount val="1"/>
                <c:pt idx="0">
                  <c:v>P=1 bara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84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3FD-4354-A0B1-9BDC548690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'Ivan EC'!$J$5:$J$289</c:f>
              <c:numCache>
                <c:formatCode>General</c:formatCode>
                <c:ptCount val="285"/>
                <c:pt idx="0">
                  <c:v>0</c:v>
                </c:pt>
                <c:pt idx="1">
                  <c:v>6.8060408796296306E-3</c:v>
                </c:pt>
                <c:pt idx="2">
                  <c:v>1.3621348128587965E-2</c:v>
                </c:pt>
                <c:pt idx="3">
                  <c:v>2.0447984489351853E-2</c:v>
                </c:pt>
                <c:pt idx="4">
                  <c:v>2.7288076225810191E-2</c:v>
                </c:pt>
                <c:pt idx="5">
                  <c:v>3.4143758332060188E-2</c:v>
                </c:pt>
                <c:pt idx="6">
                  <c:v>4.1017128890972233E-2</c:v>
                </c:pt>
                <c:pt idx="7">
                  <c:v>4.7910212152893511E-2</c:v>
                </c:pt>
                <c:pt idx="8">
                  <c:v>5.4824929418171305E-2</c:v>
                </c:pt>
                <c:pt idx="9">
                  <c:v>6.1763076696412032E-2</c:v>
                </c:pt>
                <c:pt idx="10">
                  <c:v>6.8726308152314827E-2</c:v>
                </c:pt>
                <c:pt idx="11">
                  <c:v>7.5716124458680575E-2</c:v>
                </c:pt>
                <c:pt idx="12">
                  <c:v>8.2733865257754641E-2</c:v>
                </c:pt>
                <c:pt idx="13">
                  <c:v>8.9780705093171306E-2</c:v>
                </c:pt>
                <c:pt idx="14">
                  <c:v>9.6857652265393529E-2</c:v>
                </c:pt>
                <c:pt idx="15">
                  <c:v>0.10396555014409724</c:v>
                </c:pt>
                <c:pt idx="16">
                  <c:v>0.11110508054814816</c:v>
                </c:pt>
                <c:pt idx="17">
                  <c:v>0.11827676888101854</c:v>
                </c:pt>
                <c:pt idx="18">
                  <c:v>0.12548099076990743</c:v>
                </c:pt>
                <c:pt idx="19">
                  <c:v>0.13271797995347223</c:v>
                </c:pt>
                <c:pt idx="20">
                  <c:v>0.13998783725706021</c:v>
                </c:pt>
                <c:pt idx="21">
                  <c:v>0.14729054050104171</c:v>
                </c:pt>
                <c:pt idx="22">
                  <c:v>0.15462595520127317</c:v>
                </c:pt>
                <c:pt idx="23">
                  <c:v>0.16199384595092595</c:v>
                </c:pt>
                <c:pt idx="24">
                  <c:v>0.16939388839976857</c:v>
                </c:pt>
                <c:pt idx="25">
                  <c:v>0.17682568174363436</c:v>
                </c:pt>
                <c:pt idx="26">
                  <c:v>0.18428876166365743</c:v>
                </c:pt>
                <c:pt idx="27">
                  <c:v>0.19178261365821767</c:v>
                </c:pt>
                <c:pt idx="28">
                  <c:v>0.19930668670717594</c:v>
                </c:pt>
                <c:pt idx="29">
                  <c:v>0.20686040723819454</c:v>
                </c:pt>
                <c:pt idx="30">
                  <c:v>0.21444319336157405</c:v>
                </c:pt>
                <c:pt idx="31">
                  <c:v>0.22205446932662046</c:v>
                </c:pt>
                <c:pt idx="32">
                  <c:v>0.22969368018611114</c:v>
                </c:pt>
                <c:pt idx="33">
                  <c:v>0.23736030664201396</c:v>
                </c:pt>
                <c:pt idx="34">
                  <c:v>0.24505388005231485</c:v>
                </c:pt>
                <c:pt idx="35">
                  <c:v>0.25277395609942133</c:v>
                </c:pt>
                <c:pt idx="36">
                  <c:v>0.2605199680011574</c:v>
                </c:pt>
                <c:pt idx="37">
                  <c:v>0.26829121306469911</c:v>
                </c:pt>
                <c:pt idx="38">
                  <c:v>0.27608698233402779</c:v>
                </c:pt>
                <c:pt idx="39">
                  <c:v>0.2839065906270834</c:v>
                </c:pt>
                <c:pt idx="40">
                  <c:v>0.29174937614305557</c:v>
                </c:pt>
                <c:pt idx="41">
                  <c:v>0.29961469993206025</c:v>
                </c:pt>
                <c:pt idx="42">
                  <c:v>0.30750194530775465</c:v>
                </c:pt>
                <c:pt idx="43">
                  <c:v>0.3154105172297455</c:v>
                </c:pt>
                <c:pt idx="44">
                  <c:v>0.3233398416490742</c:v>
                </c:pt>
                <c:pt idx="45">
                  <c:v>0.33128936484363442</c:v>
                </c:pt>
                <c:pt idx="46">
                  <c:v>0.33925855274687505</c:v>
                </c:pt>
                <c:pt idx="47">
                  <c:v>0.34724689027650468</c:v>
                </c:pt>
                <c:pt idx="48">
                  <c:v>0.35525388065983804</c:v>
                </c:pt>
                <c:pt idx="49">
                  <c:v>0.36327904479270834</c:v>
                </c:pt>
                <c:pt idx="50">
                  <c:v>0.37132192062523151</c:v>
                </c:pt>
                <c:pt idx="51">
                  <c:v>0.37938206255092582</c:v>
                </c:pt>
                <c:pt idx="52">
                  <c:v>0.3874590408629629</c:v>
                </c:pt>
                <c:pt idx="53">
                  <c:v>0.39555244127083317</c:v>
                </c:pt>
                <c:pt idx="54">
                  <c:v>0.40366186449756936</c:v>
                </c:pt>
                <c:pt idx="55">
                  <c:v>0.41178692601793981</c:v>
                </c:pt>
                <c:pt idx="56">
                  <c:v>0.4199272559846064</c:v>
                </c:pt>
                <c:pt idx="57">
                  <c:v>0.42808249941944443</c:v>
                </c:pt>
                <c:pt idx="58">
                  <c:v>0.43625231678749993</c:v>
                </c:pt>
                <c:pt idx="59">
                  <c:v>0.44443638512141198</c:v>
                </c:pt>
                <c:pt idx="60">
                  <c:v>0.45263440074687494</c:v>
                </c:pt>
                <c:pt idx="61">
                  <c:v>0.46084608296469903</c:v>
                </c:pt>
                <c:pt idx="62">
                  <c:v>0.46907117660173614</c:v>
                </c:pt>
                <c:pt idx="63">
                  <c:v>0.47730945965023142</c:v>
                </c:pt>
                <c:pt idx="64">
                  <c:v>0.48556075652256947</c:v>
                </c:pt>
                <c:pt idx="65">
                  <c:v>0.4938249507555556</c:v>
                </c:pt>
                <c:pt idx="66">
                  <c:v>0.50210200686446782</c:v>
                </c:pt>
                <c:pt idx="67">
                  <c:v>0.51039199240185207</c:v>
                </c:pt>
                <c:pt idx="68">
                  <c:v>0.5186951221153937</c:v>
                </c:pt>
                <c:pt idx="69">
                  <c:v>0.52701178913969915</c:v>
                </c:pt>
                <c:pt idx="70">
                  <c:v>0.53534264891840289</c:v>
                </c:pt>
                <c:pt idx="71">
                  <c:v>0.54368864759664359</c:v>
                </c:pt>
                <c:pt idx="72">
                  <c:v>0.55205109227222227</c:v>
                </c:pt>
                <c:pt idx="73">
                  <c:v>0.56043180107060198</c:v>
                </c:pt>
                <c:pt idx="74">
                  <c:v>0.56883315778842602</c:v>
                </c:pt>
                <c:pt idx="75">
                  <c:v>0.57725836842939826</c:v>
                </c:pt>
                <c:pt idx="76">
                  <c:v>0.58571171883773143</c:v>
                </c:pt>
                <c:pt idx="77">
                  <c:v>0.59419898548113448</c:v>
                </c:pt>
                <c:pt idx="78">
                  <c:v>0.60272815417418979</c:v>
                </c:pt>
                <c:pt idx="79">
                  <c:v>0.61131014642094939</c:v>
                </c:pt>
                <c:pt idx="80">
                  <c:v>0.61995956555069442</c:v>
                </c:pt>
                <c:pt idx="81">
                  <c:v>0.62869555958541656</c:v>
                </c:pt>
                <c:pt idx="82">
                  <c:v>0.63754213645370383</c:v>
                </c:pt>
                <c:pt idx="83">
                  <c:v>0.64652710565185179</c:v>
                </c:pt>
                <c:pt idx="84">
                  <c:v>0.65567989182175934</c:v>
                </c:pt>
                <c:pt idx="85">
                  <c:v>0.66502680933182878</c:v>
                </c:pt>
                <c:pt idx="86">
                  <c:v>0.67458398614942128</c:v>
                </c:pt>
                <c:pt idx="87">
                  <c:v>0.68434730734236104</c:v>
                </c:pt>
                <c:pt idx="88">
                  <c:v>0.6942844198427085</c:v>
                </c:pt>
                <c:pt idx="89">
                  <c:v>0.70432867850543979</c:v>
                </c:pt>
                <c:pt idx="90">
                  <c:v>0.71440352324328704</c:v>
                </c:pt>
                <c:pt idx="91">
                  <c:v>0.72442654021157393</c:v>
                </c:pt>
                <c:pt idx="92">
                  <c:v>0.73432881959016216</c:v>
                </c:pt>
                <c:pt idx="93">
                  <c:v>0.7441017722671297</c:v>
                </c:pt>
                <c:pt idx="94">
                  <c:v>0.75378207845949075</c:v>
                </c:pt>
                <c:pt idx="95">
                  <c:v>0.76342493903287034</c:v>
                </c:pt>
                <c:pt idx="96">
                  <c:v>0.77308332619282405</c:v>
                </c:pt>
                <c:pt idx="97">
                  <c:v>0.78279698747025461</c:v>
                </c:pt>
                <c:pt idx="98">
                  <c:v>0.79258840204733794</c:v>
                </c:pt>
                <c:pt idx="99">
                  <c:v>0.80246552689305539</c:v>
                </c:pt>
                <c:pt idx="100">
                  <c:v>0.81243311802754625</c:v>
                </c:pt>
                <c:pt idx="101">
                  <c:v>0.82249638436770811</c:v>
                </c:pt>
                <c:pt idx="102">
                  <c:v>0.83266088316608777</c:v>
                </c:pt>
                <c:pt idx="103">
                  <c:v>0.84293252833495358</c:v>
                </c:pt>
                <c:pt idx="104">
                  <c:v>0.85331755282013877</c:v>
                </c:pt>
                <c:pt idx="105">
                  <c:v>0.86382248706921294</c:v>
                </c:pt>
                <c:pt idx="106">
                  <c:v>0.8744541544532406</c:v>
                </c:pt>
                <c:pt idx="107">
                  <c:v>0.88521967136076396</c:v>
                </c:pt>
                <c:pt idx="108">
                  <c:v>0.89612644706354172</c:v>
                </c:pt>
                <c:pt idx="109">
                  <c:v>0.90718217786620348</c:v>
                </c:pt>
                <c:pt idx="110">
                  <c:v>0.91839484174259256</c:v>
                </c:pt>
                <c:pt idx="111">
                  <c:v>0.92977269315</c:v>
                </c:pt>
                <c:pt idx="112">
                  <c:v>0.94132425193599556</c:v>
                </c:pt>
                <c:pt idx="113">
                  <c:v>0.95305829238958339</c:v>
                </c:pt>
                <c:pt idx="114">
                  <c:v>0.96498383005694455</c:v>
                </c:pt>
                <c:pt idx="115">
                  <c:v>0.97711010645601848</c:v>
                </c:pt>
                <c:pt idx="116">
                  <c:v>0.98944657143148151</c:v>
                </c:pt>
                <c:pt idx="117">
                  <c:v>1.0020028623546298</c:v>
                </c:pt>
                <c:pt idx="118">
                  <c:v>1.0147887816987267</c:v>
                </c:pt>
                <c:pt idx="119">
                  <c:v>1.0278142713417826</c:v>
                </c:pt>
                <c:pt idx="120">
                  <c:v>1.041089384019676</c:v>
                </c:pt>
                <c:pt idx="121">
                  <c:v>1.0546242524498848</c:v>
                </c:pt>
                <c:pt idx="122">
                  <c:v>1.0684290547865742</c:v>
                </c:pt>
                <c:pt idx="123">
                  <c:v>1.0825139769038197</c:v>
                </c:pt>
                <c:pt idx="124">
                  <c:v>1.0968891719802087</c:v>
                </c:pt>
                <c:pt idx="125">
                  <c:v>1.1115647164349542</c:v>
                </c:pt>
                <c:pt idx="126">
                  <c:v>1.1265505625478012</c:v>
                </c:pt>
                <c:pt idx="127">
                  <c:v>1.1418564875479167</c:v>
                </c:pt>
                <c:pt idx="128">
                  <c:v>1.157492039497338</c:v>
                </c:pt>
                <c:pt idx="129">
                  <c:v>1.1734664795796299</c:v>
                </c:pt>
                <c:pt idx="130">
                  <c:v>1.1897887210287041</c:v>
                </c:pt>
                <c:pt idx="131">
                  <c:v>1.2064672646810184</c:v>
                </c:pt>
                <c:pt idx="132">
                  <c:v>1.2235101313693288</c:v>
                </c:pt>
                <c:pt idx="133">
                  <c:v>1.2409247911781249</c:v>
                </c:pt>
                <c:pt idx="134">
                  <c:v>1.2587180898561343</c:v>
                </c:pt>
                <c:pt idx="135">
                  <c:v>1.2768961726543981</c:v>
                </c:pt>
                <c:pt idx="136">
                  <c:v>1.2954644058618057</c:v>
                </c:pt>
                <c:pt idx="137">
                  <c:v>1.3144272964912036</c:v>
                </c:pt>
                <c:pt idx="138">
                  <c:v>1.3337884105490738</c:v>
                </c:pt>
                <c:pt idx="139">
                  <c:v>1.3535502905499999</c:v>
                </c:pt>
                <c:pt idx="140">
                  <c:v>1.3737143728532406</c:v>
                </c:pt>
                <c:pt idx="141">
                  <c:v>1.394280905603472</c:v>
                </c:pt>
                <c:pt idx="142">
                  <c:v>1.4152488681483795</c:v>
                </c:pt>
                <c:pt idx="143">
                  <c:v>1.436615892966898</c:v>
                </c:pt>
                <c:pt idx="144">
                  <c:v>1.4583781909002316</c:v>
                </c:pt>
                <c:pt idx="145">
                  <c:v>1.4805304813202547</c:v>
                </c:pt>
                <c:pt idx="146">
                  <c:v>1.5030659281314818</c:v>
                </c:pt>
                <c:pt idx="147">
                  <c:v>1.5259760829793985</c:v>
                </c:pt>
                <c:pt idx="148">
                  <c:v>1.5492508373870371</c:v>
                </c:pt>
                <c:pt idx="149">
                  <c:v>1.5728783850079864</c:v>
                </c:pt>
                <c:pt idx="150">
                  <c:v>1.5968451956807874</c:v>
                </c:pt>
                <c:pt idx="151">
                  <c:v>1.6211360027280093</c:v>
                </c:pt>
                <c:pt idx="152">
                  <c:v>1.6457338050674768</c:v>
                </c:pt>
                <c:pt idx="153">
                  <c:v>1.6706198854849539</c:v>
                </c:pt>
                <c:pt idx="154">
                  <c:v>1.6957738464645831</c:v>
                </c:pt>
                <c:pt idx="155">
                  <c:v>1.7211736645739584</c:v>
                </c:pt>
                <c:pt idx="156">
                  <c:v>1.7467957645752314</c:v>
                </c:pt>
                <c:pt idx="157">
                  <c:v>1.7726151136650461</c:v>
                </c:pt>
                <c:pt idx="158">
                  <c:v>1.7986053361856484</c:v>
                </c:pt>
                <c:pt idx="159">
                  <c:v>1.8247388489817127</c:v>
                </c:pt>
                <c:pt idx="160">
                  <c:v>1.850987016644329</c:v>
                </c:pt>
                <c:pt idx="161">
                  <c:v>1.8773203258298614</c:v>
                </c:pt>
                <c:pt idx="162">
                  <c:v>1.9037085772204867</c:v>
                </c:pt>
                <c:pt idx="163">
                  <c:v>1.9301210931662038</c:v>
                </c:pt>
                <c:pt idx="164">
                  <c:v>1.956526938521181</c:v>
                </c:pt>
                <c:pt idx="165">
                  <c:v>1.9828951519993059</c:v>
                </c:pt>
                <c:pt idx="166">
                  <c:v>2.0091949845750001</c:v>
                </c:pt>
                <c:pt idx="167">
                  <c:v>2.0353961412170145</c:v>
                </c:pt>
                <c:pt idx="168">
                  <c:v>2.061469022269792</c:v>
                </c:pt>
                <c:pt idx="169">
                  <c:v>2.0873849602767365</c:v>
                </c:pt>
                <c:pt idx="170">
                  <c:v>2.1131164481135425</c:v>
                </c:pt>
                <c:pt idx="171">
                  <c:v>2.1386373545447919</c:v>
                </c:pt>
                <c:pt idx="172">
                  <c:v>2.163923123377431</c:v>
                </c:pt>
                <c:pt idx="173">
                  <c:v>2.1889509526028945</c:v>
                </c:pt>
                <c:pt idx="174">
                  <c:v>2.2136999507285879</c:v>
                </c:pt>
                <c:pt idx="175">
                  <c:v>2.2381512678149313</c:v>
                </c:pt>
                <c:pt idx="176">
                  <c:v>2.2622881993550923</c:v>
                </c:pt>
                <c:pt idx="177">
                  <c:v>2.2860962619569456</c:v>
                </c:pt>
                <c:pt idx="178">
                  <c:v>2.3095632403606481</c:v>
                </c:pt>
                <c:pt idx="179">
                  <c:v>2.3326792061107637</c:v>
                </c:pt>
                <c:pt idx="180">
                  <c:v>2.3554365088562506</c:v>
                </c:pt>
                <c:pt idx="181">
                  <c:v>2.3778297418021994</c:v>
                </c:pt>
                <c:pt idx="182">
                  <c:v>2.3998556834312503</c:v>
                </c:pt>
                <c:pt idx="183">
                  <c:v>2.4215132180187497</c:v>
                </c:pt>
                <c:pt idx="184">
                  <c:v>2.4428032377510411</c:v>
                </c:pt>
                <c:pt idx="185">
                  <c:v>2.4637285295046301</c:v>
                </c:pt>
                <c:pt idx="186">
                  <c:v>2.4842936494715282</c:v>
                </c:pt>
                <c:pt idx="187">
                  <c:v>2.5045047886717593</c:v>
                </c:pt>
                <c:pt idx="188">
                  <c:v>2.5243696325685185</c:v>
                </c:pt>
                <c:pt idx="189">
                  <c:v>2.5438972175148149</c:v>
                </c:pt>
                <c:pt idx="190">
                  <c:v>2.5630977866664351</c:v>
                </c:pt>
                <c:pt idx="191">
                  <c:v>2.5819826478618055</c:v>
                </c:pt>
                <c:pt idx="192">
                  <c:v>2.6005640353550925</c:v>
                </c:pt>
                <c:pt idx="193">
                  <c:v>2.6188549771949079</c:v>
                </c:pt>
                <c:pt idx="194">
                  <c:v>2.6368691696046302</c:v>
                </c:pt>
                <c:pt idx="195">
                  <c:v>2.6546208594048615</c:v>
                </c:pt>
                <c:pt idx="196">
                  <c:v>2.6721247352869213</c:v>
                </c:pt>
                <c:pt idx="197">
                  <c:v>2.6893958283837969</c:v>
                </c:pt>
                <c:pt idx="198">
                  <c:v>2.7064494223969904</c:v>
                </c:pt>
                <c:pt idx="199">
                  <c:v>2.7233009732255788</c:v>
                </c:pt>
                <c:pt idx="200">
                  <c:v>2.7399660380336806</c:v>
                </c:pt>
                <c:pt idx="201">
                  <c:v>2.7564602134811347</c:v>
                </c:pt>
                <c:pt idx="202">
                  <c:v>2.7727990825434032</c:v>
                </c:pt>
                <c:pt idx="203">
                  <c:v>2.7889981695515047</c:v>
                </c:pt>
                <c:pt idx="204">
                  <c:v>2.8050729028578716</c:v>
                </c:pt>
                <c:pt idx="205">
                  <c:v>2.8210385844903936</c:v>
                </c:pt>
                <c:pt idx="206">
                  <c:v>2.836910366207293</c:v>
                </c:pt>
                <c:pt idx="207">
                  <c:v>2.8527032313284737</c:v>
                </c:pt>
                <c:pt idx="208">
                  <c:v>2.8684319817224533</c:v>
                </c:pt>
                <c:pt idx="209">
                  <c:v>2.8841112293513893</c:v>
                </c:pt>
                <c:pt idx="210">
                  <c:v>2.8997553918270831</c:v>
                </c:pt>
                <c:pt idx="211">
                  <c:v>2.9153786914476854</c:v>
                </c:pt>
                <c:pt idx="212">
                  <c:v>2.9309951572149306</c:v>
                </c:pt>
                <c:pt idx="213">
                  <c:v>2.946618629388889</c:v>
                </c:pt>
                <c:pt idx="214">
                  <c:v>2.9622627661774303</c:v>
                </c:pt>
                <c:pt idx="215">
                  <c:v>2.9779410521677079</c:v>
                </c:pt>
                <c:pt idx="216">
                  <c:v>2.9936668081673607</c:v>
                </c:pt>
                <c:pt idx="217">
                  <c:v>3.0094532021902776</c:v>
                </c:pt>
                <c:pt idx="218">
                  <c:v>3.0253132612915508</c:v>
                </c:pt>
                <c:pt idx="219">
                  <c:v>3.0412598840300924</c:v>
                </c:pt>
                <c:pt idx="220">
                  <c:v>3.0573058533675925</c:v>
                </c:pt>
                <c:pt idx="221">
                  <c:v>3.0734638498158571</c:v>
                </c:pt>
                <c:pt idx="222">
                  <c:v>3.0897464646982638</c:v>
                </c:pt>
                <c:pt idx="223">
                  <c:v>3.1061662133944448</c:v>
                </c:pt>
                <c:pt idx="224">
                  <c:v>3.1227355484439818</c:v>
                </c:pt>
                <c:pt idx="225">
                  <c:v>3.1394668724453711</c:v>
                </c:pt>
                <c:pt idx="226">
                  <c:v>3.1563725506596065</c:v>
                </c:pt>
                <c:pt idx="227">
                  <c:v>3.1734649232512737</c:v>
                </c:pt>
                <c:pt idx="228">
                  <c:v>3.1907563171335656</c:v>
                </c:pt>
                <c:pt idx="229">
                  <c:v>3.2082590573601855</c:v>
                </c:pt>
                <c:pt idx="230">
                  <c:v>3.2259854780439818</c:v>
                </c:pt>
                <c:pt idx="231">
                  <c:v>3.2439479327653937</c:v>
                </c:pt>
                <c:pt idx="232">
                  <c:v>3.2621588044606487</c:v>
                </c:pt>
                <c:pt idx="233">
                  <c:v>3.2806305147762731</c:v>
                </c:pt>
                <c:pt idx="234">
                  <c:v>3.2993755328697918</c:v>
                </c:pt>
                <c:pt idx="235">
                  <c:v>3.3184063836666668</c:v>
                </c:pt>
                <c:pt idx="236">
                  <c:v>3.3377356555466435</c:v>
                </c:pt>
                <c:pt idx="237">
                  <c:v>3.3573760074729169</c:v>
                </c:pt>
                <c:pt idx="238">
                  <c:v>3.3773401755607639</c:v>
                </c:pt>
                <c:pt idx="239">
                  <c:v>3.3976409790755797</c:v>
                </c:pt>
                <c:pt idx="240">
                  <c:v>3.4182913258804395</c:v>
                </c:pt>
                <c:pt idx="241">
                  <c:v>3.4393042173197914</c:v>
                </c:pt>
                <c:pt idx="242">
                  <c:v>3.4606927525325237</c:v>
                </c:pt>
                <c:pt idx="243">
                  <c:v>3.4824701322078702</c:v>
                </c:pt>
                <c:pt idx="244">
                  <c:v>3.5046496617841436</c:v>
                </c:pt>
                <c:pt idx="245">
                  <c:v>3.5272447540902778</c:v>
                </c:pt>
                <c:pt idx="246">
                  <c:v>3.5502689314067131</c:v>
                </c:pt>
                <c:pt idx="247">
                  <c:v>3.5737358269724542</c:v>
                </c:pt>
                <c:pt idx="248">
                  <c:v>3.597659185904746</c:v>
                </c:pt>
                <c:pt idx="249">
                  <c:v>3.622052865578357</c:v>
                </c:pt>
                <c:pt idx="250">
                  <c:v>3.6469308354040519</c:v>
                </c:pt>
                <c:pt idx="251">
                  <c:v>3.6723071759861114</c:v>
                </c:pt>
                <c:pt idx="252">
                  <c:v>3.6981960776891198</c:v>
                </c:pt>
                <c:pt idx="253">
                  <c:v>3.724611838667709</c:v>
                </c:pt>
                <c:pt idx="254">
                  <c:v>3.7515688622048615</c:v>
                </c:pt>
                <c:pt idx="255">
                  <c:v>3.7790816533789351</c:v>
                </c:pt>
                <c:pt idx="256">
                  <c:v>3.8071648151802089</c:v>
                </c:pt>
                <c:pt idx="257">
                  <c:v>3.8358330438923618</c:v>
                </c:pt>
                <c:pt idx="258">
                  <c:v>3.8651011238093753</c:v>
                </c:pt>
                <c:pt idx="259">
                  <c:v>3.8949839212240747</c:v>
                </c:pt>
                <c:pt idx="260">
                  <c:v>3.9254963777285883</c:v>
                </c:pt>
                <c:pt idx="261">
                  <c:v>3.9566535027562502</c:v>
                </c:pt>
                <c:pt idx="262">
                  <c:v>3.9884703653212967</c:v>
                </c:pt>
                <c:pt idx="263">
                  <c:v>4.0209620849966434</c:v>
                </c:pt>
                <c:pt idx="264">
                  <c:v>4.0541438220626151</c:v>
                </c:pt>
                <c:pt idx="265">
                  <c:v>4.0880307667561357</c:v>
                </c:pt>
                <c:pt idx="266">
                  <c:v>4.1226381277076394</c:v>
                </c:pt>
                <c:pt idx="267">
                  <c:v>4.1579811194549769</c:v>
                </c:pt>
                <c:pt idx="268">
                  <c:v>4.1940749489570619</c:v>
                </c:pt>
                <c:pt idx="269">
                  <c:v>4.2309348011945618</c:v>
                </c:pt>
                <c:pt idx="270">
                  <c:v>4.2685758237368061</c:v>
                </c:pt>
                <c:pt idx="271">
                  <c:v>4.3070131102681719</c:v>
                </c:pt>
                <c:pt idx="272">
                  <c:v>4.3462616830538199</c:v>
                </c:pt>
                <c:pt idx="273">
                  <c:v>4.3863364742910882</c:v>
                </c:pt>
                <c:pt idx="274">
                  <c:v>4.4272523063062499</c:v>
                </c:pt>
                <c:pt idx="275">
                  <c:v>4.4690238705932863</c:v>
                </c:pt>
                <c:pt idx="276">
                  <c:v>4.511665705640973</c:v>
                </c:pt>
                <c:pt idx="277">
                  <c:v>4.5551921735147003</c:v>
                </c:pt>
                <c:pt idx="278">
                  <c:v>4.5996174351729175</c:v>
                </c:pt>
                <c:pt idx="279">
                  <c:v>4.644955424477895</c:v>
                </c:pt>
                <c:pt idx="280">
                  <c:v>4.6912198208873841</c:v>
                </c:pt>
                <c:pt idx="281">
                  <c:v>4.7384240207802089</c:v>
                </c:pt>
                <c:pt idx="282">
                  <c:v>4.7865811074258104</c:v>
                </c:pt>
                <c:pt idx="283">
                  <c:v>4.8357038195709485</c:v>
                </c:pt>
                <c:pt idx="284">
                  <c:v>4.8858045185864576</c:v>
                </c:pt>
              </c:numCache>
            </c:numRef>
          </c:xVal>
          <c:yVal>
            <c:numRef>
              <c:f>'Ivan EC'!$B$5:$B$289</c:f>
              <c:numCache>
                <c:formatCode>General</c:formatCode>
                <c:ptCount val="285"/>
                <c:pt idx="0">
                  <c:v>0</c:v>
                </c:pt>
                <c:pt idx="1">
                  <c:v>4861146637.8666677</c:v>
                </c:pt>
                <c:pt idx="2">
                  <c:v>8279924840.3086519</c:v>
                </c:pt>
                <c:pt idx="3">
                  <c:v>10130475219.658728</c:v>
                </c:pt>
                <c:pt idx="4">
                  <c:v>12473750760.654509</c:v>
                </c:pt>
                <c:pt idx="5">
                  <c:v>12193418975.545334</c:v>
                </c:pt>
                <c:pt idx="6">
                  <c:v>11640824161.22702</c:v>
                </c:pt>
                <c:pt idx="7">
                  <c:v>10834635333.429869</c:v>
                </c:pt>
                <c:pt idx="8">
                  <c:v>9658743906.5080376</c:v>
                </c:pt>
                <c:pt idx="9">
                  <c:v>8678097029.4384251</c:v>
                </c:pt>
                <c:pt idx="10">
                  <c:v>7699933856.4249935</c:v>
                </c:pt>
                <c:pt idx="11">
                  <c:v>6940682532.6247702</c:v>
                </c:pt>
                <c:pt idx="12">
                  <c:v>6220193254.9156485</c:v>
                </c:pt>
                <c:pt idx="13">
                  <c:v>5576084417.8910141</c:v>
                </c:pt>
                <c:pt idx="14">
                  <c:v>5031244331.2025204</c:v>
                </c:pt>
                <c:pt idx="15">
                  <c:v>4557934805.2124815</c:v>
                </c:pt>
                <c:pt idx="16">
                  <c:v>4149317266.9651937</c:v>
                </c:pt>
                <c:pt idx="17">
                  <c:v>3796764018.2282553</c:v>
                </c:pt>
                <c:pt idx="18">
                  <c:v>3491826344.7077403</c:v>
                </c:pt>
                <c:pt idx="19">
                  <c:v>3226978383.0457196</c:v>
                </c:pt>
                <c:pt idx="20">
                  <c:v>2992067218.4284091</c:v>
                </c:pt>
                <c:pt idx="21">
                  <c:v>2789855354.1868906</c:v>
                </c:pt>
                <c:pt idx="22">
                  <c:v>2598589229.2460551</c:v>
                </c:pt>
                <c:pt idx="23">
                  <c:v>2457397901.5643754</c:v>
                </c:pt>
                <c:pt idx="24">
                  <c:v>2304531254.2981081</c:v>
                </c:pt>
                <c:pt idx="25">
                  <c:v>2180649926.8242879</c:v>
                </c:pt>
                <c:pt idx="26">
                  <c:v>2064727923.6180496</c:v>
                </c:pt>
                <c:pt idx="27">
                  <c:v>1968557805.689754</c:v>
                </c:pt>
                <c:pt idx="28">
                  <c:v>1877179884.5767031</c:v>
                </c:pt>
                <c:pt idx="29">
                  <c:v>1790884572.9188857</c:v>
                </c:pt>
                <c:pt idx="30">
                  <c:v>1717726053.3821008</c:v>
                </c:pt>
                <c:pt idx="31">
                  <c:v>1654958443.5322993</c:v>
                </c:pt>
                <c:pt idx="32">
                  <c:v>1587642717.4463997</c:v>
                </c:pt>
                <c:pt idx="33">
                  <c:v>1535386192.4467204</c:v>
                </c:pt>
                <c:pt idx="34">
                  <c:v>1479103802.4385803</c:v>
                </c:pt>
                <c:pt idx="35">
                  <c:v>1434765062.8168266</c:v>
                </c:pt>
                <c:pt idx="36">
                  <c:v>1391205846.3188536</c:v>
                </c:pt>
                <c:pt idx="37">
                  <c:v>1348675537.9659638</c:v>
                </c:pt>
                <c:pt idx="38">
                  <c:v>1310974180.1368821</c:v>
                </c:pt>
                <c:pt idx="39">
                  <c:v>1277338225.4455941</c:v>
                </c:pt>
                <c:pt idx="40">
                  <c:v>1247156555.1107192</c:v>
                </c:pt>
                <c:pt idx="41">
                  <c:v>1217043430.973316</c:v>
                </c:pt>
                <c:pt idx="42">
                  <c:v>1187190213.0627604</c:v>
                </c:pt>
                <c:pt idx="43">
                  <c:v>1162729330.7157335</c:v>
                </c:pt>
                <c:pt idx="44">
                  <c:v>1138113750.305222</c:v>
                </c:pt>
                <c:pt idx="45">
                  <c:v>1115694063.3992176</c:v>
                </c:pt>
                <c:pt idx="46">
                  <c:v>1095195610.006454</c:v>
                </c:pt>
                <c:pt idx="47">
                  <c:v>1074444558.4595985</c:v>
                </c:pt>
                <c:pt idx="48">
                  <c:v>1053577294.349409</c:v>
                </c:pt>
                <c:pt idx="49">
                  <c:v>1036146788.4968147</c:v>
                </c:pt>
                <c:pt idx="50">
                  <c:v>1020049879.1821743</c:v>
                </c:pt>
                <c:pt idx="51">
                  <c:v>1005143162.9911836</c:v>
                </c:pt>
                <c:pt idx="52">
                  <c:v>989825616.73667693</c:v>
                </c:pt>
                <c:pt idx="53">
                  <c:v>975606477.07607436</c:v>
                </c:pt>
                <c:pt idx="54">
                  <c:v>961038166.99581301</c:v>
                </c:pt>
                <c:pt idx="55">
                  <c:v>943683510.28573239</c:v>
                </c:pt>
                <c:pt idx="56">
                  <c:v>920497728.84228718</c:v>
                </c:pt>
                <c:pt idx="57">
                  <c:v>884106923.52388608</c:v>
                </c:pt>
                <c:pt idx="58">
                  <c:v>819072564.49236524</c:v>
                </c:pt>
                <c:pt idx="59">
                  <c:v>712002041.96437514</c:v>
                </c:pt>
                <c:pt idx="60">
                  <c:v>550280160.66289008</c:v>
                </c:pt>
                <c:pt idx="61">
                  <c:v>323758727.50495732</c:v>
                </c:pt>
                <c:pt idx="62">
                  <c:v>149733808.79375368</c:v>
                </c:pt>
                <c:pt idx="63">
                  <c:v>69338340.703847036</c:v>
                </c:pt>
                <c:pt idx="64">
                  <c:v>33427172.504933007</c:v>
                </c:pt>
                <c:pt idx="65">
                  <c:v>16468927.602847381</c:v>
                </c:pt>
                <c:pt idx="66">
                  <c:v>8043843.0814851001</c:v>
                </c:pt>
                <c:pt idx="67">
                  <c:v>4050470.8517010966</c:v>
                </c:pt>
                <c:pt idx="68">
                  <c:v>2092081.716817122</c:v>
                </c:pt>
                <c:pt idx="69">
                  <c:v>1096348.2532285594</c:v>
                </c:pt>
                <c:pt idx="70">
                  <c:v>588250.9747130461</c:v>
                </c:pt>
                <c:pt idx="71">
                  <c:v>316999.3303342259</c:v>
                </c:pt>
                <c:pt idx="72">
                  <c:v>175243.09873089418</c:v>
                </c:pt>
                <c:pt idx="73">
                  <c:v>98937.048715962912</c:v>
                </c:pt>
                <c:pt idx="74">
                  <c:v>57022.230823691985</c:v>
                </c:pt>
                <c:pt idx="75">
                  <c:v>33429.812194622697</c:v>
                </c:pt>
                <c:pt idx="76">
                  <c:v>20040.179068870002</c:v>
                </c:pt>
                <c:pt idx="77">
                  <c:v>12286.630158457285</c:v>
                </c:pt>
                <c:pt idx="78">
                  <c:v>7710.314450818626</c:v>
                </c:pt>
                <c:pt idx="79">
                  <c:v>4919.6862983628025</c:v>
                </c:pt>
                <c:pt idx="80">
                  <c:v>3210.6338617444926</c:v>
                </c:pt>
                <c:pt idx="81">
                  <c:v>2142.534472262209</c:v>
                </c:pt>
                <c:pt idx="82">
                  <c:v>1461.0420177776257</c:v>
                </c:pt>
                <c:pt idx="83">
                  <c:v>1015.9499990446718</c:v>
                </c:pt>
                <c:pt idx="84">
                  <c:v>722.11247346149628</c:v>
                </c:pt>
                <c:pt idx="85">
                  <c:v>525.04984449092069</c:v>
                </c:pt>
                <c:pt idx="86">
                  <c:v>391.38688371859894</c:v>
                </c:pt>
                <c:pt idx="87">
                  <c:v>299.75176717341088</c:v>
                </c:pt>
                <c:pt idx="88">
                  <c:v>236.61971149526158</c:v>
                </c:pt>
                <c:pt idx="89">
                  <c:v>192.97562546294034</c:v>
                </c:pt>
                <c:pt idx="90">
                  <c:v>163.04862364939262</c:v>
                </c:pt>
                <c:pt idx="91">
                  <c:v>142.29557858435507</c:v>
                </c:pt>
                <c:pt idx="92">
                  <c:v>128.31350601887456</c:v>
                </c:pt>
                <c:pt idx="93">
                  <c:v>118.99011130662095</c:v>
                </c:pt>
                <c:pt idx="94">
                  <c:v>112.61926255123313</c:v>
                </c:pt>
                <c:pt idx="95">
                  <c:v>108.01739777526177</c:v>
                </c:pt>
                <c:pt idx="96">
                  <c:v>104.36620793920666</c:v>
                </c:pt>
                <c:pt idx="97">
                  <c:v>101.19562858956562</c:v>
                </c:pt>
                <c:pt idx="98">
                  <c:v>98.241534478776686</c:v>
                </c:pt>
                <c:pt idx="99">
                  <c:v>95.442295825550829</c:v>
                </c:pt>
                <c:pt idx="100">
                  <c:v>92.791915041414725</c:v>
                </c:pt>
                <c:pt idx="101">
                  <c:v>90.282623931456087</c:v>
                </c:pt>
                <c:pt idx="102">
                  <c:v>87.906922931135782</c:v>
                </c:pt>
                <c:pt idx="103">
                  <c:v>85.657353544270023</c:v>
                </c:pt>
                <c:pt idx="104">
                  <c:v>83.526801682955067</c:v>
                </c:pt>
                <c:pt idx="105">
                  <c:v>81.508668666755611</c:v>
                </c:pt>
                <c:pt idx="106">
                  <c:v>79.596886334680178</c:v>
                </c:pt>
                <c:pt idx="107">
                  <c:v>77.785857431626482</c:v>
                </c:pt>
                <c:pt idx="108">
                  <c:v>76.070401517328676</c:v>
                </c:pt>
                <c:pt idx="109">
                  <c:v>74.445741281130964</c:v>
                </c:pt>
                <c:pt idx="110">
                  <c:v>72.907455558225919</c:v>
                </c:pt>
                <c:pt idx="111">
                  <c:v>71.451452889143184</c:v>
                </c:pt>
                <c:pt idx="112">
                  <c:v>70.073950065161952</c:v>
                </c:pt>
                <c:pt idx="113">
                  <c:v>68.771446283352191</c:v>
                </c:pt>
                <c:pt idx="114">
                  <c:v>67.540708495333149</c:v>
                </c:pt>
                <c:pt idx="115">
                  <c:v>66.378738601039743</c:v>
                </c:pt>
                <c:pt idx="116">
                  <c:v>65.282771222763557</c:v>
                </c:pt>
                <c:pt idx="117">
                  <c:v>64.25024522317598</c:v>
                </c:pt>
                <c:pt idx="118">
                  <c:v>63.278796101634519</c:v>
                </c:pt>
                <c:pt idx="119">
                  <c:v>62.366245974498938</c:v>
                </c:pt>
                <c:pt idx="120">
                  <c:v>61.510581438117391</c:v>
                </c:pt>
                <c:pt idx="121">
                  <c:v>60.709949331378219</c:v>
                </c:pt>
                <c:pt idx="122">
                  <c:v>59.96264630370856</c:v>
                </c:pt>
                <c:pt idx="123">
                  <c:v>59.267103930179061</c:v>
                </c:pt>
                <c:pt idx="124">
                  <c:v>58.621892575344432</c:v>
                </c:pt>
                <c:pt idx="125">
                  <c:v>58.025697325464613</c:v>
                </c:pt>
                <c:pt idx="126">
                  <c:v>57.477327155825144</c:v>
                </c:pt>
                <c:pt idx="127">
                  <c:v>56.975693846391621</c:v>
                </c:pt>
                <c:pt idx="128">
                  <c:v>56.519815363987462</c:v>
                </c:pt>
                <c:pt idx="129">
                  <c:v>56.108810692516187</c:v>
                </c:pt>
                <c:pt idx="130">
                  <c:v>55.741887873524639</c:v>
                </c:pt>
                <c:pt idx="131">
                  <c:v>55.418345828408633</c:v>
                </c:pt>
                <c:pt idx="132">
                  <c:v>55.137564417831356</c:v>
                </c:pt>
                <c:pt idx="133">
                  <c:v>54.899010227633838</c:v>
                </c:pt>
                <c:pt idx="134">
                  <c:v>54.702218238539402</c:v>
                </c:pt>
                <c:pt idx="135">
                  <c:v>54.546804584920665</c:v>
                </c:pt>
                <c:pt idx="136">
                  <c:v>54.432450064541456</c:v>
                </c:pt>
                <c:pt idx="137">
                  <c:v>54.358904141143285</c:v>
                </c:pt>
                <c:pt idx="138">
                  <c:v>54.325982362696152</c:v>
                </c:pt>
                <c:pt idx="139">
                  <c:v>54.333560548777854</c:v>
                </c:pt>
                <c:pt idx="140">
                  <c:v>54.381573560928402</c:v>
                </c:pt>
                <c:pt idx="141">
                  <c:v>54.470013214865922</c:v>
                </c:pt>
                <c:pt idx="142">
                  <c:v>54.598926623022145</c:v>
                </c:pt>
                <c:pt idx="143">
                  <c:v>54.768413693902723</c:v>
                </c:pt>
                <c:pt idx="144">
                  <c:v>54.978620165917697</c:v>
                </c:pt>
                <c:pt idx="145">
                  <c:v>55.22974675229613</c:v>
                </c:pt>
                <c:pt idx="146">
                  <c:v>55.522031798759912</c:v>
                </c:pt>
                <c:pt idx="147">
                  <c:v>55.855763163312922</c:v>
                </c:pt>
                <c:pt idx="148">
                  <c:v>56.231266073843436</c:v>
                </c:pt>
                <c:pt idx="149">
                  <c:v>56.648906621973424</c:v>
                </c:pt>
                <c:pt idx="150">
                  <c:v>57.109086813140657</c:v>
                </c:pt>
                <c:pt idx="151">
                  <c:v>57.61224066314437</c:v>
                </c:pt>
                <c:pt idx="152">
                  <c:v>58.158838398758704</c:v>
                </c:pt>
                <c:pt idx="153">
                  <c:v>58.749374813874255</c:v>
                </c:pt>
                <c:pt idx="154">
                  <c:v>59.384373902634486</c:v>
                </c:pt>
                <c:pt idx="155">
                  <c:v>60.06438219055898</c:v>
                </c:pt>
                <c:pt idx="156">
                  <c:v>60.789968651728771</c:v>
                </c:pt>
                <c:pt idx="157">
                  <c:v>61.561720261303286</c:v>
                </c:pt>
                <c:pt idx="158">
                  <c:v>62.38024162809392</c:v>
                </c:pt>
                <c:pt idx="159">
                  <c:v>63.246147449988207</c:v>
                </c:pt>
                <c:pt idx="160">
                  <c:v>64.16006648561671</c:v>
                </c:pt>
                <c:pt idx="161">
                  <c:v>65.12263441345452</c:v>
                </c:pt>
                <c:pt idx="162">
                  <c:v>66.134490417982789</c:v>
                </c:pt>
                <c:pt idx="163">
                  <c:v>67.196281924627939</c:v>
                </c:pt>
                <c:pt idx="164">
                  <c:v>68.308650716341674</c:v>
                </c:pt>
                <c:pt idx="165">
                  <c:v>69.47224329559802</c:v>
                </c:pt>
                <c:pt idx="166">
                  <c:v>70.687696763062732</c:v>
                </c:pt>
                <c:pt idx="167">
                  <c:v>71.955649922568711</c:v>
                </c:pt>
                <c:pt idx="168">
                  <c:v>73.276729036540615</c:v>
                </c:pt>
                <c:pt idx="169">
                  <c:v>74.651555402962146</c:v>
                </c:pt>
                <c:pt idx="170">
                  <c:v>76.080740350351832</c:v>
                </c:pt>
                <c:pt idx="171">
                  <c:v>77.564885167057767</c:v>
                </c:pt>
                <c:pt idx="172">
                  <c:v>79.104581988422069</c:v>
                </c:pt>
                <c:pt idx="173">
                  <c:v>80.700410797154561</c:v>
                </c:pt>
                <c:pt idx="174">
                  <c:v>82.352940863169337</c:v>
                </c:pt>
                <c:pt idx="175">
                  <c:v>84.062735935085541</c:v>
                </c:pt>
                <c:pt idx="176">
                  <c:v>85.830343326179872</c:v>
                </c:pt>
                <c:pt idx="177">
                  <c:v>87.656306609282097</c:v>
                </c:pt>
                <c:pt idx="178">
                  <c:v>89.54116106039983</c:v>
                </c:pt>
                <c:pt idx="179">
                  <c:v>91.485435142354717</c:v>
                </c:pt>
                <c:pt idx="180">
                  <c:v>93.489655394338342</c:v>
                </c:pt>
                <c:pt idx="181">
                  <c:v>95.554344537556972</c:v>
                </c:pt>
                <c:pt idx="182">
                  <c:v>97.680025144637284</c:v>
                </c:pt>
                <c:pt idx="183">
                  <c:v>99.867223239028618</c:v>
                </c:pt>
                <c:pt idx="184">
                  <c:v>102.11646688464732</c:v>
                </c:pt>
                <c:pt idx="185">
                  <c:v>104.4282939839227</c:v>
                </c:pt>
                <c:pt idx="186">
                  <c:v>106.80324766074597</c:v>
                </c:pt>
                <c:pt idx="187">
                  <c:v>109.2418863701856</c:v>
                </c:pt>
                <c:pt idx="188">
                  <c:v>111.74478389215589</c:v>
                </c:pt>
                <c:pt idx="189">
                  <c:v>114.31252817007405</c:v>
                </c:pt>
                <c:pt idx="190">
                  <c:v>116.94572792706234</c:v>
                </c:pt>
                <c:pt idx="191">
                  <c:v>119.6450194001611</c:v>
                </c:pt>
                <c:pt idx="192">
                  <c:v>122.41105608870978</c:v>
                </c:pt>
                <c:pt idx="193">
                  <c:v>125.24452888509981</c:v>
                </c:pt>
                <c:pt idx="194">
                  <c:v>128.14614885992452</c:v>
                </c:pt>
                <c:pt idx="195">
                  <c:v>131.11667215687561</c:v>
                </c:pt>
                <c:pt idx="196">
                  <c:v>134.1568848414465</c:v>
                </c:pt>
                <c:pt idx="197">
                  <c:v>137.26761312362569</c:v>
                </c:pt>
                <c:pt idx="198">
                  <c:v>140.4497281538369</c:v>
                </c:pt>
                <c:pt idx="199">
                  <c:v>143.70414334381488</c:v>
                </c:pt>
                <c:pt idx="200">
                  <c:v>147.03181559216296</c:v>
                </c:pt>
                <c:pt idx="201">
                  <c:v>150.43376105146839</c:v>
                </c:pt>
                <c:pt idx="202">
                  <c:v>153.91103955054064</c:v>
                </c:pt>
                <c:pt idx="203">
                  <c:v>157.46477072694702</c:v>
                </c:pt>
                <c:pt idx="204">
                  <c:v>161.09613738330367</c:v>
                </c:pt>
                <c:pt idx="205">
                  <c:v>164.80637740785528</c:v>
                </c:pt>
                <c:pt idx="206">
                  <c:v>168.59679008117013</c:v>
                </c:pt>
                <c:pt idx="207">
                  <c:v>172.46876113467243</c:v>
                </c:pt>
                <c:pt idx="208">
                  <c:v>176.42371671053829</c:v>
                </c:pt>
                <c:pt idx="209">
                  <c:v>180.46318275594825</c:v>
                </c:pt>
                <c:pt idx="210">
                  <c:v>184.58874846029389</c:v>
                </c:pt>
                <c:pt idx="211">
                  <c:v>188.80208983414104</c:v>
                </c:pt>
                <c:pt idx="212">
                  <c:v>193.10496801349476</c:v>
                </c:pt>
                <c:pt idx="213">
                  <c:v>197.49921751999457</c:v>
                </c:pt>
                <c:pt idx="214">
                  <c:v>201.98678609409399</c:v>
                </c:pt>
                <c:pt idx="215">
                  <c:v>206.56970747128182</c:v>
                </c:pt>
                <c:pt idx="216">
                  <c:v>211.25009991208987</c:v>
                </c:pt>
                <c:pt idx="217">
                  <c:v>216.03020795452508</c:v>
                </c:pt>
                <c:pt idx="218">
                  <c:v>220.91235858099409</c:v>
                </c:pt>
                <c:pt idx="219">
                  <c:v>225.89903153142342</c:v>
                </c:pt>
                <c:pt idx="220">
                  <c:v>230.99277214327395</c:v>
                </c:pt>
                <c:pt idx="221">
                  <c:v>236.19629201464761</c:v>
                </c:pt>
                <c:pt idx="222">
                  <c:v>241.51239492688833</c:v>
                </c:pt>
                <c:pt idx="223">
                  <c:v>246.94404221293652</c:v>
                </c:pt>
                <c:pt idx="224">
                  <c:v>252.49431355496336</c:v>
                </c:pt>
                <c:pt idx="225">
                  <c:v>258.16645482395018</c:v>
                </c:pt>
                <c:pt idx="226">
                  <c:v>263.96383278831263</c:v>
                </c:pt>
                <c:pt idx="227">
                  <c:v>269.88998353084156</c:v>
                </c:pt>
                <c:pt idx="228">
                  <c:v>275.94860146451038</c:v>
                </c:pt>
                <c:pt idx="229">
                  <c:v>282.1435667434892</c:v>
                </c:pt>
                <c:pt idx="230">
                  <c:v>288.47891701686075</c:v>
                </c:pt>
                <c:pt idx="231">
                  <c:v>294.95885689543468</c:v>
                </c:pt>
                <c:pt idx="232">
                  <c:v>301.58781680865133</c:v>
                </c:pt>
                <c:pt idx="233">
                  <c:v>308.37040571885404</c:v>
                </c:pt>
                <c:pt idx="234">
                  <c:v>315.31143747301553</c:v>
                </c:pt>
                <c:pt idx="235">
                  <c:v>322.41592516444024</c:v>
                </c:pt>
                <c:pt idx="236">
                  <c:v>329.68916695371604</c:v>
                </c:pt>
                <c:pt idx="237">
                  <c:v>337.13659362654346</c:v>
                </c:pt>
                <c:pt idx="238">
                  <c:v>344.76398681473643</c:v>
                </c:pt>
                <c:pt idx="239">
                  <c:v>352.57727953701368</c:v>
                </c:pt>
                <c:pt idx="240">
                  <c:v>360.5827703258617</c:v>
                </c:pt>
                <c:pt idx="241">
                  <c:v>368.78692685888365</c:v>
                </c:pt>
                <c:pt idx="242">
                  <c:v>377.19656961693312</c:v>
                </c:pt>
                <c:pt idx="243">
                  <c:v>385.81879996522588</c:v>
                </c:pt>
                <c:pt idx="244">
                  <c:v>394.66103644536332</c:v>
                </c:pt>
                <c:pt idx="245">
                  <c:v>403.7309765206308</c:v>
                </c:pt>
                <c:pt idx="246">
                  <c:v>413.03671437635086</c:v>
                </c:pt>
                <c:pt idx="247">
                  <c:v>422.58668096737335</c:v>
                </c:pt>
                <c:pt idx="248">
                  <c:v>432.3896258715389</c:v>
                </c:pt>
                <c:pt idx="249">
                  <c:v>442.45468659860268</c:v>
                </c:pt>
                <c:pt idx="250">
                  <c:v>452.791472422992</c:v>
                </c:pt>
                <c:pt idx="251">
                  <c:v>463.40989195067948</c:v>
                </c:pt>
                <c:pt idx="252">
                  <c:v>474.32035960925998</c:v>
                </c:pt>
                <c:pt idx="253">
                  <c:v>485.53371894006517</c:v>
                </c:pt>
                <c:pt idx="254">
                  <c:v>497.06129532670889</c:v>
                </c:pt>
                <c:pt idx="255">
                  <c:v>508.91483816233267</c:v>
                </c:pt>
                <c:pt idx="256">
                  <c:v>521.10665250249167</c:v>
                </c:pt>
                <c:pt idx="257">
                  <c:v>533.64954363814866</c:v>
                </c:pt>
                <c:pt idx="258">
                  <c:v>546.55692274651665</c:v>
                </c:pt>
                <c:pt idx="259">
                  <c:v>559.84269992028339</c:v>
                </c:pt>
                <c:pt idx="260">
                  <c:v>573.52143781203472</c:v>
                </c:pt>
                <c:pt idx="261">
                  <c:v>587.60818384870311</c:v>
                </c:pt>
                <c:pt idx="262">
                  <c:v>602.11889023374317</c:v>
                </c:pt>
                <c:pt idx="263">
                  <c:v>617.06988736392202</c:v>
                </c:pt>
                <c:pt idx="264">
                  <c:v>632.47847901977445</c:v>
                </c:pt>
                <c:pt idx="265">
                  <c:v>648.36242949747157</c:v>
                </c:pt>
                <c:pt idx="266">
                  <c:v>664.74055805683531</c:v>
                </c:pt>
                <c:pt idx="267">
                  <c:v>681.63218138615446</c:v>
                </c:pt>
                <c:pt idx="268">
                  <c:v>699.05762243440518</c:v>
                </c:pt>
                <c:pt idx="269">
                  <c:v>717.03799982327439</c:v>
                </c:pt>
                <c:pt idx="270">
                  <c:v>735.59539426953052</c:v>
                </c:pt>
                <c:pt idx="271">
                  <c:v>754.75274341685656</c:v>
                </c:pt>
                <c:pt idx="272">
                  <c:v>774.53402127706204</c:v>
                </c:pt>
                <c:pt idx="273">
                  <c:v>794.96403789656199</c:v>
                </c:pt>
                <c:pt idx="274">
                  <c:v>816.06896506868452</c:v>
                </c:pt>
                <c:pt idx="275">
                  <c:v>837.87571385504634</c:v>
                </c:pt>
                <c:pt idx="276">
                  <c:v>860.41256345997385</c:v>
                </c:pt>
                <c:pt idx="277">
                  <c:v>883.70895816504139</c:v>
                </c:pt>
                <c:pt idx="278">
                  <c:v>907.79554579963553</c:v>
                </c:pt>
                <c:pt idx="279">
                  <c:v>932.70410667628198</c:v>
                </c:pt>
                <c:pt idx="280">
                  <c:v>958.46802326349598</c:v>
                </c:pt>
                <c:pt idx="281">
                  <c:v>985.1217955156917</c:v>
                </c:pt>
                <c:pt idx="282">
                  <c:v>1012.7015264255407</c:v>
                </c:pt>
                <c:pt idx="283">
                  <c:v>1041.2447522425034</c:v>
                </c:pt>
                <c:pt idx="284">
                  <c:v>1070.7904800778449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FD-4354-A0B1-9BDC548690B2}"/>
            </c:ext>
          </c:extLst>
        </c:ser>
        <c:ser>
          <c:idx val="1"/>
          <c:order val="1"/>
          <c:tx>
            <c:strRef>
              <c:f>'Ivan EC'!$C$3</c:f>
              <c:strCache>
                <c:ptCount val="1"/>
                <c:pt idx="0">
                  <c:v>P=2 bara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284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3FD-4354-A0B1-9BDC548690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'Ivan EC'!$K$5:$K$289</c:f>
              <c:numCache>
                <c:formatCode>General</c:formatCode>
                <c:ptCount val="285"/>
                <c:pt idx="0">
                  <c:v>0</c:v>
                </c:pt>
                <c:pt idx="1">
                  <c:v>6.8060408796296306E-3</c:v>
                </c:pt>
                <c:pt idx="2">
                  <c:v>1.3621348128587965E-2</c:v>
                </c:pt>
                <c:pt idx="3">
                  <c:v>2.0447984489351853E-2</c:v>
                </c:pt>
                <c:pt idx="4">
                  <c:v>2.7288076225810191E-2</c:v>
                </c:pt>
                <c:pt idx="5">
                  <c:v>3.414375833541667E-2</c:v>
                </c:pt>
                <c:pt idx="6">
                  <c:v>4.1017128901041672E-2</c:v>
                </c:pt>
                <c:pt idx="7">
                  <c:v>4.7910212169675941E-2</c:v>
                </c:pt>
                <c:pt idx="8">
                  <c:v>5.4824929441666677E-2</c:v>
                </c:pt>
                <c:pt idx="9">
                  <c:v>6.1763076726620389E-2</c:v>
                </c:pt>
                <c:pt idx="10">
                  <c:v>6.8726308195949076E-2</c:v>
                </c:pt>
                <c:pt idx="11">
                  <c:v>7.5716124519097233E-2</c:v>
                </c:pt>
                <c:pt idx="12">
                  <c:v>8.2733865334953721E-2</c:v>
                </c:pt>
                <c:pt idx="13">
                  <c:v>8.9780705190509277E-2</c:v>
                </c:pt>
                <c:pt idx="14">
                  <c:v>9.6857652386226872E-2</c:v>
                </c:pt>
                <c:pt idx="15">
                  <c:v>0.10396555029178244</c:v>
                </c:pt>
                <c:pt idx="16">
                  <c:v>0.11110508072268521</c:v>
                </c:pt>
                <c:pt idx="17">
                  <c:v>0.11827676908576391</c:v>
                </c:pt>
                <c:pt idx="18">
                  <c:v>0.12548099100821761</c:v>
                </c:pt>
                <c:pt idx="19">
                  <c:v>0.13271798022870374</c:v>
                </c:pt>
                <c:pt idx="20">
                  <c:v>0.13998783757256944</c:v>
                </c:pt>
                <c:pt idx="21">
                  <c:v>0.1472905408601852</c:v>
                </c:pt>
                <c:pt idx="22">
                  <c:v>0.15462595561076392</c:v>
                </c:pt>
                <c:pt idx="23">
                  <c:v>0.16199384641412037</c:v>
                </c:pt>
                <c:pt idx="24">
                  <c:v>0.16939388891666671</c:v>
                </c:pt>
                <c:pt idx="25">
                  <c:v>0.1768256823175926</c:v>
                </c:pt>
                <c:pt idx="26">
                  <c:v>0.18428876229803245</c:v>
                </c:pt>
                <c:pt idx="27">
                  <c:v>0.19178261435300928</c:v>
                </c:pt>
                <c:pt idx="28">
                  <c:v>0.19930668746238431</c:v>
                </c:pt>
                <c:pt idx="29">
                  <c:v>0.20686040805717593</c:v>
                </c:pt>
                <c:pt idx="30">
                  <c:v>0.21444319424768521</c:v>
                </c:pt>
                <c:pt idx="31">
                  <c:v>0.22205447028321762</c:v>
                </c:pt>
                <c:pt idx="32">
                  <c:v>0.22969368121655101</c:v>
                </c:pt>
                <c:pt idx="33">
                  <c:v>0.23736030775300929</c:v>
                </c:pt>
                <c:pt idx="34">
                  <c:v>0.24505388124722224</c:v>
                </c:pt>
                <c:pt idx="35">
                  <c:v>0.25277395737488428</c:v>
                </c:pt>
                <c:pt idx="36">
                  <c:v>0.26051996935717597</c:v>
                </c:pt>
                <c:pt idx="37">
                  <c:v>0.26829121450462967</c:v>
                </c:pt>
                <c:pt idx="38">
                  <c:v>0.27608698386122693</c:v>
                </c:pt>
                <c:pt idx="39">
                  <c:v>0.2839065922415509</c:v>
                </c:pt>
                <c:pt idx="40">
                  <c:v>0.29174937784479171</c:v>
                </c:pt>
                <c:pt idx="41">
                  <c:v>0.2996147017210648</c:v>
                </c:pt>
                <c:pt idx="42">
                  <c:v>0.30750194718738433</c:v>
                </c:pt>
                <c:pt idx="43">
                  <c:v>0.31541051920671292</c:v>
                </c:pt>
                <c:pt idx="44">
                  <c:v>0.32333984373009272</c:v>
                </c:pt>
                <c:pt idx="45">
                  <c:v>0.33128936703877321</c:v>
                </c:pt>
                <c:pt idx="46">
                  <c:v>0.33925855507291686</c:v>
                </c:pt>
                <c:pt idx="47">
                  <c:v>0.3472468927636575</c:v>
                </c:pt>
                <c:pt idx="48">
                  <c:v>0.35525388338194464</c:v>
                </c:pt>
                <c:pt idx="49">
                  <c:v>0.36327904789409721</c:v>
                </c:pt>
                <c:pt idx="50">
                  <c:v>0.37132192436435207</c:v>
                </c:pt>
                <c:pt idx="51">
                  <c:v>0.37938206740775454</c:v>
                </c:pt>
                <c:pt idx="52">
                  <c:v>0.3874590477068286</c:v>
                </c:pt>
                <c:pt idx="53">
                  <c:v>0.3955524516390046</c:v>
                </c:pt>
                <c:pt idx="54">
                  <c:v>0.4036618810718749</c:v>
                </c:pt>
                <c:pt idx="55">
                  <c:v>0.41178695338668969</c:v>
                </c:pt>
                <c:pt idx="56">
                  <c:v>0.4199273018442129</c:v>
                </c:pt>
                <c:pt idx="57">
                  <c:v>0.42808257646076386</c:v>
                </c:pt>
                <c:pt idx="58">
                  <c:v>0.43625244554884257</c:v>
                </c:pt>
                <c:pt idx="59">
                  <c:v>0.44443659921793982</c:v>
                </c:pt>
                <c:pt idx="60">
                  <c:v>0.45263475526516206</c:v>
                </c:pt>
                <c:pt idx="61">
                  <c:v>0.46084666101458327</c:v>
                </c:pt>
                <c:pt idx="62">
                  <c:v>0.46907210326585652</c:v>
                </c:pt>
                <c:pt idx="63">
                  <c:v>0.47731092257604163</c:v>
                </c:pt>
                <c:pt idx="64">
                  <c:v>0.48556302192604173</c:v>
                </c:pt>
                <c:pt idx="65">
                  <c:v>0.49382837981087968</c:v>
                </c:pt>
                <c:pt idx="66">
                  <c:v>0.50210708213969912</c:v>
                </c:pt>
                <c:pt idx="67">
                  <c:v>0.5103992911581019</c:v>
                </c:pt>
                <c:pt idx="68">
                  <c:v>0.51870529909814811</c:v>
                </c:pt>
                <c:pt idx="69">
                  <c:v>0.52702549324409731</c:v>
                </c:pt>
                <c:pt idx="70">
                  <c:v>0.53536043551122692</c:v>
                </c:pt>
                <c:pt idx="71">
                  <c:v>0.54371097195104179</c:v>
                </c:pt>
                <c:pt idx="72">
                  <c:v>0.55207836459386572</c:v>
                </c:pt>
                <c:pt idx="73">
                  <c:v>0.56046460283969912</c:v>
                </c:pt>
                <c:pt idx="74">
                  <c:v>0.56887279869733787</c:v>
                </c:pt>
                <c:pt idx="75">
                  <c:v>0.57730741945567132</c:v>
                </c:pt>
                <c:pt idx="76">
                  <c:v>0.5857748812673611</c:v>
                </c:pt>
                <c:pt idx="77">
                  <c:v>0.59428404165208326</c:v>
                </c:pt>
                <c:pt idx="78">
                  <c:v>0.60284668159131938</c:v>
                </c:pt>
                <c:pt idx="79">
                  <c:v>0.61147833794583339</c:v>
                </c:pt>
                <c:pt idx="80">
                  <c:v>0.62019756986307883</c:v>
                </c:pt>
                <c:pt idx="81">
                  <c:v>0.62902773425185199</c:v>
                </c:pt>
                <c:pt idx="82">
                  <c:v>0.63800054339756951</c:v>
                </c:pt>
                <c:pt idx="83">
                  <c:v>0.64714030955092605</c:v>
                </c:pt>
                <c:pt idx="84">
                  <c:v>0.65646365671018536</c:v>
                </c:pt>
                <c:pt idx="85">
                  <c:v>0.66598010074201397</c:v>
                </c:pt>
                <c:pt idx="86">
                  <c:v>0.67566714217430557</c:v>
                </c:pt>
                <c:pt idx="87">
                  <c:v>0.68548485053113428</c:v>
                </c:pt>
                <c:pt idx="88">
                  <c:v>0.69536508430775468</c:v>
                </c:pt>
                <c:pt idx="89">
                  <c:v>0.70521299585578723</c:v>
                </c:pt>
                <c:pt idx="90">
                  <c:v>0.71496072536319455</c:v>
                </c:pt>
                <c:pt idx="91">
                  <c:v>0.72457396413159736</c:v>
                </c:pt>
                <c:pt idx="92">
                  <c:v>0.73407107032233787</c:v>
                </c:pt>
                <c:pt idx="93">
                  <c:v>0.74349866689641209</c:v>
                </c:pt>
                <c:pt idx="94">
                  <c:v>0.75290958738634262</c:v>
                </c:pt>
                <c:pt idx="95">
                  <c:v>0.7623503513869212</c:v>
                </c:pt>
                <c:pt idx="96">
                  <c:v>0.77184077690405084</c:v>
                </c:pt>
                <c:pt idx="97">
                  <c:v>0.78139185569629621</c:v>
                </c:pt>
                <c:pt idx="98">
                  <c:v>0.79100651161481472</c:v>
                </c:pt>
                <c:pt idx="99">
                  <c:v>0.80068775928009261</c:v>
                </c:pt>
                <c:pt idx="100">
                  <c:v>0.81043907084803257</c:v>
                </c:pt>
                <c:pt idx="101">
                  <c:v>0.82026419092349545</c:v>
                </c:pt>
                <c:pt idx="102">
                  <c:v>0.83016709328182881</c:v>
                </c:pt>
                <c:pt idx="103">
                  <c:v>0.84015195809849541</c:v>
                </c:pt>
                <c:pt idx="104">
                  <c:v>0.85022317848078688</c:v>
                </c:pt>
                <c:pt idx="105">
                  <c:v>0.86038536263611121</c:v>
                </c:pt>
                <c:pt idx="106">
                  <c:v>0.87064333625173618</c:v>
                </c:pt>
                <c:pt idx="107">
                  <c:v>0.88100214341111105</c:v>
                </c:pt>
                <c:pt idx="108">
                  <c:v>0.89146704644618058</c:v>
                </c:pt>
                <c:pt idx="109">
                  <c:v>0.90204352538692134</c:v>
                </c:pt>
                <c:pt idx="110">
                  <c:v>0.91273727583668973</c:v>
                </c:pt>
                <c:pt idx="111">
                  <c:v>0.9235542066361111</c:v>
                </c:pt>
                <c:pt idx="112">
                  <c:v>0.93450043623472245</c:v>
                </c:pt>
                <c:pt idx="113">
                  <c:v>0.94558228742129657</c:v>
                </c:pt>
                <c:pt idx="114">
                  <c:v>0.95680628165474557</c:v>
                </c:pt>
                <c:pt idx="115">
                  <c:v>0.9681791317134264</c:v>
                </c:pt>
                <c:pt idx="116">
                  <c:v>0.97970773320995419</c:v>
                </c:pt>
                <c:pt idx="117">
                  <c:v>0.99139915469965334</c:v>
                </c:pt>
                <c:pt idx="118">
                  <c:v>1.0032606263792827</c:v>
                </c:pt>
                <c:pt idx="119">
                  <c:v>1.0152995272585652</c:v>
                </c:pt>
                <c:pt idx="120">
                  <c:v>1.0275233707978013</c:v>
                </c:pt>
                <c:pt idx="121">
                  <c:v>1.0399397889981485</c:v>
                </c:pt>
                <c:pt idx="122">
                  <c:v>1.0525565147196765</c:v>
                </c:pt>
                <c:pt idx="123">
                  <c:v>1.0653813623312502</c:v>
                </c:pt>
                <c:pt idx="124">
                  <c:v>1.0784222065311346</c:v>
                </c:pt>
                <c:pt idx="125">
                  <c:v>1.091686959308102</c:v>
                </c:pt>
                <c:pt idx="126">
                  <c:v>1.1051835450967598</c:v>
                </c:pt>
                <c:pt idx="127">
                  <c:v>1.1189198739189816</c:v>
                </c:pt>
                <c:pt idx="128">
                  <c:v>1.1329038125685187</c:v>
                </c:pt>
                <c:pt idx="129">
                  <c:v>1.1471431538320604</c:v>
                </c:pt>
                <c:pt idx="130">
                  <c:v>1.1616455837165514</c:v>
                </c:pt>
                <c:pt idx="131">
                  <c:v>1.1764186465518522</c:v>
                </c:pt>
                <c:pt idx="132">
                  <c:v>1.1914697081399306</c:v>
                </c:pt>
                <c:pt idx="133">
                  <c:v>1.2068059169505791</c:v>
                </c:pt>
                <c:pt idx="134">
                  <c:v>1.2224341632898152</c:v>
                </c:pt>
                <c:pt idx="135">
                  <c:v>1.2383610365651625</c:v>
                </c:pt>
                <c:pt idx="136">
                  <c:v>1.2545927807686343</c:v>
                </c:pt>
                <c:pt idx="137">
                  <c:v>1.2711352481270835</c:v>
                </c:pt>
                <c:pt idx="138">
                  <c:v>1.2879938512622691</c:v>
                </c:pt>
                <c:pt idx="139">
                  <c:v>1.3051735138774307</c:v>
                </c:pt>
                <c:pt idx="140">
                  <c:v>1.322678620071065</c:v>
                </c:pt>
                <c:pt idx="141">
                  <c:v>1.3405129627645833</c:v>
                </c:pt>
                <c:pt idx="142">
                  <c:v>1.358679691270718</c:v>
                </c:pt>
                <c:pt idx="143">
                  <c:v>1.3771812583987271</c:v>
                </c:pt>
                <c:pt idx="144">
                  <c:v>1.3960193674589121</c:v>
                </c:pt>
                <c:pt idx="145">
                  <c:v>1.4151949194953704</c:v>
                </c:pt>
                <c:pt idx="146">
                  <c:v>1.4347079612840281</c:v>
                </c:pt>
                <c:pt idx="147">
                  <c:v>1.4545576344953706</c:v>
                </c:pt>
                <c:pt idx="148">
                  <c:v>1.474742126575695</c:v>
                </c:pt>
                <c:pt idx="149">
                  <c:v>1.495258624001389</c:v>
                </c:pt>
                <c:pt idx="150">
                  <c:v>1.5161032684835649</c:v>
                </c:pt>
                <c:pt idx="151">
                  <c:v>1.5372711168278934</c:v>
                </c:pt>
                <c:pt idx="152">
                  <c:v>1.5587561051478009</c:v>
                </c:pt>
                <c:pt idx="153">
                  <c:v>1.580551018229861</c:v>
                </c:pt>
                <c:pt idx="154">
                  <c:v>1.6026474647864581</c:v>
                </c:pt>
                <c:pt idx="155">
                  <c:v>1.6250358594482641</c:v>
                </c:pt>
                <c:pt idx="156">
                  <c:v>1.6477054122450232</c:v>
                </c:pt>
                <c:pt idx="157">
                  <c:v>1.6706441263869212</c:v>
                </c:pt>
                <c:pt idx="158">
                  <c:v>1.6938388051252313</c:v>
                </c:pt>
                <c:pt idx="159">
                  <c:v>1.7172750683736111</c:v>
                </c:pt>
                <c:pt idx="160">
                  <c:v>1.7409373797579861</c:v>
                </c:pt>
                <c:pt idx="161">
                  <c:v>1.7648090846521991</c:v>
                </c:pt>
                <c:pt idx="162">
                  <c:v>1.7888724596122685</c:v>
                </c:pt>
                <c:pt idx="163">
                  <c:v>1.8131087735247688</c:v>
                </c:pt>
                <c:pt idx="164">
                  <c:v>1.8374983606371531</c:v>
                </c:pt>
                <c:pt idx="165">
                  <c:v>1.862020705376042</c:v>
                </c:pt>
                <c:pt idx="166">
                  <c:v>1.8866545387453706</c:v>
                </c:pt>
                <c:pt idx="167">
                  <c:v>1.9113779457740747</c:v>
                </c:pt>
                <c:pt idx="168">
                  <c:v>1.9361684834561343</c:v>
                </c:pt>
                <c:pt idx="169">
                  <c:v>1.9610033080988427</c:v>
                </c:pt>
                <c:pt idx="170">
                  <c:v>1.9858593109179403</c:v>
                </c:pt>
                <c:pt idx="171">
                  <c:v>2.0107132606175928</c:v>
                </c:pt>
                <c:pt idx="172">
                  <c:v>2.0355419511729171</c:v>
                </c:pt>
                <c:pt idx="173">
                  <c:v>2.0603223532207178</c:v>
                </c:pt>
                <c:pt idx="174">
                  <c:v>2.0850317668666669</c:v>
                </c:pt>
                <c:pt idx="175">
                  <c:v>2.1096479739621534</c:v>
                </c:pt>
                <c:pt idx="176">
                  <c:v>2.1341493878503472</c:v>
                </c:pt>
                <c:pt idx="177">
                  <c:v>2.1585151982218749</c:v>
                </c:pt>
                <c:pt idx="178">
                  <c:v>2.1827255091098383</c:v>
                </c:pt>
                <c:pt idx="179">
                  <c:v>2.2067614678861114</c:v>
                </c:pt>
                <c:pt idx="180">
                  <c:v>2.2306053835974531</c:v>
                </c:pt>
                <c:pt idx="181">
                  <c:v>2.2542408328759262</c:v>
                </c:pt>
                <c:pt idx="182">
                  <c:v>2.2776527519098373</c:v>
                </c:pt>
                <c:pt idx="183">
                  <c:v>2.3008275135622682</c:v>
                </c:pt>
                <c:pt idx="184">
                  <c:v>2.3237529886872679</c:v>
                </c:pt>
                <c:pt idx="185">
                  <c:v>2.3464185912309028</c:v>
                </c:pt>
                <c:pt idx="186">
                  <c:v>2.3688153069560176</c:v>
                </c:pt>
                <c:pt idx="187">
                  <c:v>2.3909357059619212</c:v>
                </c:pt>
                <c:pt idx="188">
                  <c:v>2.4127739395695604</c:v>
                </c:pt>
                <c:pt idx="189">
                  <c:v>2.4343257223039347</c:v>
                </c:pt>
                <c:pt idx="190">
                  <c:v>2.4555883000343743</c:v>
                </c:pt>
                <c:pt idx="191">
                  <c:v>2.4765604055649302</c:v>
                </c:pt>
                <c:pt idx="192">
                  <c:v>2.4972422030745371</c:v>
                </c:pt>
                <c:pt idx="193">
                  <c:v>2.5176352229475696</c:v>
                </c:pt>
                <c:pt idx="194">
                  <c:v>2.5377422886293988</c:v>
                </c:pt>
                <c:pt idx="195">
                  <c:v>2.5575674371449071</c:v>
                </c:pt>
                <c:pt idx="196">
                  <c:v>2.5771158348743053</c:v>
                </c:pt>
                <c:pt idx="197">
                  <c:v>2.5963936901906255</c:v>
                </c:pt>
                <c:pt idx="198">
                  <c:v>2.6154081644055553</c:v>
                </c:pt>
                <c:pt idx="199">
                  <c:v>2.6341672823930558</c:v>
                </c:pt>
                <c:pt idx="200">
                  <c:v>2.6526798441259265</c:v>
                </c:pt>
                <c:pt idx="201">
                  <c:v>2.6709553381859954</c:v>
                </c:pt>
                <c:pt idx="202">
                  <c:v>2.689003858191088</c:v>
                </c:pt>
                <c:pt idx="203">
                  <c:v>2.7068360228906254</c:v>
                </c:pt>
                <c:pt idx="204">
                  <c:v>2.724462900557524</c:v>
                </c:pt>
                <c:pt idx="205">
                  <c:v>2.7418959381328709</c:v>
                </c:pt>
                <c:pt idx="206">
                  <c:v>2.7591468954623846</c:v>
                </c:pt>
                <c:pt idx="207">
                  <c:v>2.7762277848193286</c:v>
                </c:pt>
                <c:pt idx="208">
                  <c:v>2.7931508158179401</c:v>
                </c:pt>
                <c:pt idx="209">
                  <c:v>2.8099283457240745</c:v>
                </c:pt>
                <c:pt idx="210">
                  <c:v>2.8265728350422457</c:v>
                </c:pt>
                <c:pt idx="211">
                  <c:v>2.8430968082582178</c:v>
                </c:pt>
                <c:pt idx="212">
                  <c:v>2.8595128195290513</c:v>
                </c:pt>
                <c:pt idx="213">
                  <c:v>2.8758334230420148</c:v>
                </c:pt>
                <c:pt idx="214">
                  <c:v>2.8920711477771994</c:v>
                </c:pt>
                <c:pt idx="215">
                  <c:v>2.9082384763751157</c:v>
                </c:pt>
                <c:pt idx="216">
                  <c:v>2.9243478277937505</c:v>
                </c:pt>
                <c:pt idx="217">
                  <c:v>2.9404115434127323</c:v>
                </c:pt>
                <c:pt idx="218">
                  <c:v>2.956441876289237</c:v>
                </c:pt>
                <c:pt idx="219">
                  <c:v>2.9724509832501158</c:v>
                </c:pt>
                <c:pt idx="220">
                  <c:v>2.988450919504746</c:v>
                </c:pt>
                <c:pt idx="221">
                  <c:v>3.0044536355067133</c:v>
                </c:pt>
                <c:pt idx="222">
                  <c:v>3.020470975789121</c:v>
                </c:pt>
                <c:pt idx="223">
                  <c:v>3.0365146795083331</c:v>
                </c:pt>
                <c:pt idx="224">
                  <c:v>3.052596382461227</c:v>
                </c:pt>
                <c:pt idx="225">
                  <c:v>3.0687276203846072</c:v>
                </c:pt>
                <c:pt idx="226">
                  <c:v>3.0849198332984962</c:v>
                </c:pt>
                <c:pt idx="227">
                  <c:v>3.1011843707355329</c:v>
                </c:pt>
                <c:pt idx="228">
                  <c:v>3.1175324976920145</c:v>
                </c:pt>
                <c:pt idx="229">
                  <c:v>3.1339754011394674</c:v>
                </c:pt>
                <c:pt idx="230">
                  <c:v>3.1505241969927087</c:v>
                </c:pt>
                <c:pt idx="231">
                  <c:v>3.1671899373799772</c:v>
                </c:pt>
                <c:pt idx="232">
                  <c:v>3.1839836181379635</c:v>
                </c:pt>
                <c:pt idx="233">
                  <c:v>3.2009161864511579</c:v>
                </c:pt>
                <c:pt idx="234">
                  <c:v>3.2179985485247684</c:v>
                </c:pt>
                <c:pt idx="235">
                  <c:v>3.2352415772375003</c:v>
                </c:pt>
                <c:pt idx="236">
                  <c:v>3.2526561197204864</c:v>
                </c:pt>
                <c:pt idx="237">
                  <c:v>3.2702530048086809</c:v>
                </c:pt>
                <c:pt idx="238">
                  <c:v>3.2880430503177083</c:v>
                </c:pt>
                <c:pt idx="239">
                  <c:v>3.3060370701025468</c:v>
                </c:pt>
                <c:pt idx="240">
                  <c:v>3.3242458808678244</c:v>
                </c:pt>
                <c:pt idx="241">
                  <c:v>3.3426803087263894</c:v>
                </c:pt>
                <c:pt idx="242">
                  <c:v>3.3613511954557866</c:v>
                </c:pt>
                <c:pt idx="243">
                  <c:v>3.3802694044325223</c:v>
                </c:pt>
                <c:pt idx="244">
                  <c:v>3.3994458262575225</c:v>
                </c:pt>
                <c:pt idx="245">
                  <c:v>3.4188913840358786</c:v>
                </c:pt>
                <c:pt idx="246">
                  <c:v>3.438617038297453</c:v>
                </c:pt>
                <c:pt idx="247">
                  <c:v>3.4586337915717578</c:v>
                </c:pt>
                <c:pt idx="248">
                  <c:v>3.4789526925936332</c:v>
                </c:pt>
                <c:pt idx="249">
                  <c:v>3.499584840129629</c:v>
                </c:pt>
                <c:pt idx="250">
                  <c:v>3.5205413864385409</c:v>
                </c:pt>
                <c:pt idx="251">
                  <c:v>3.5418335403425911</c:v>
                </c:pt>
                <c:pt idx="252">
                  <c:v>3.5634725699193277</c:v>
                </c:pt>
                <c:pt idx="253">
                  <c:v>3.5854698048041662</c:v>
                </c:pt>
                <c:pt idx="254">
                  <c:v>3.6078366380968743</c:v>
                </c:pt>
                <c:pt idx="255">
                  <c:v>3.6305845278719895</c:v>
                </c:pt>
                <c:pt idx="256">
                  <c:v>3.6537249982931708</c:v>
                </c:pt>
                <c:pt idx="257">
                  <c:v>3.6772696403214122</c:v>
                </c:pt>
                <c:pt idx="258">
                  <c:v>3.7012301120137741</c:v>
                </c:pt>
                <c:pt idx="259">
                  <c:v>3.7256181384126159</c:v>
                </c:pt>
                <c:pt idx="260">
                  <c:v>3.7504455110119217</c:v>
                </c:pt>
                <c:pt idx="261">
                  <c:v>3.7757240868006949</c:v>
                </c:pt>
                <c:pt idx="262">
                  <c:v>3.8014657868767365</c:v>
                </c:pt>
                <c:pt idx="263">
                  <c:v>3.8276825946140045</c:v>
                </c:pt>
                <c:pt idx="264">
                  <c:v>3.8543865533902784</c:v>
                </c:pt>
                <c:pt idx="265">
                  <c:v>3.8815897638583334</c:v>
                </c:pt>
                <c:pt idx="266">
                  <c:v>3.9093043807337975</c:v>
                </c:pt>
                <c:pt idx="267">
                  <c:v>3.9375426091365742</c:v>
                </c:pt>
                <c:pt idx="268">
                  <c:v>3.9663167004321762</c:v>
                </c:pt>
                <c:pt idx="269">
                  <c:v>3.9956389475594913</c:v>
                </c:pt>
                <c:pt idx="270">
                  <c:v>4.0255216798651636</c:v>
                </c:pt>
                <c:pt idx="271">
                  <c:v>4.0559772574042832</c:v>
                </c:pt>
                <c:pt idx="272">
                  <c:v>4.0870180647006951</c:v>
                </c:pt>
                <c:pt idx="273">
                  <c:v>4.1186565039534733</c:v>
                </c:pt>
                <c:pt idx="274">
                  <c:v>4.1509049876795139</c:v>
                </c:pt>
                <c:pt idx="275">
                  <c:v>4.1837759307586815</c:v>
                </c:pt>
                <c:pt idx="276">
                  <c:v>4.2172817418949071</c:v>
                </c:pt>
                <c:pt idx="277">
                  <c:v>4.2514348144261573</c:v>
                </c:pt>
                <c:pt idx="278">
                  <c:v>4.2862475165067133</c:v>
                </c:pt>
                <c:pt idx="279">
                  <c:v>4.3217321806618054</c:v>
                </c:pt>
                <c:pt idx="280">
                  <c:v>4.3579010926306712</c:v>
                </c:pt>
                <c:pt idx="281">
                  <c:v>4.3947664795315964</c:v>
                </c:pt>
                <c:pt idx="282">
                  <c:v>4.4323404973086795</c:v>
                </c:pt>
                <c:pt idx="283">
                  <c:v>4.4706352174502308</c:v>
                </c:pt>
                <c:pt idx="284">
                  <c:v>4.5096626129620363</c:v>
                </c:pt>
              </c:numCache>
            </c:numRef>
          </c:xVal>
          <c:yVal>
            <c:numRef>
              <c:f>'Ivan EC'!$C$5:$C$289</c:f>
              <c:numCache>
                <c:formatCode>General</c:formatCode>
                <c:ptCount val="285"/>
                <c:pt idx="0">
                  <c:v>0</c:v>
                </c:pt>
                <c:pt idx="1">
                  <c:v>3945642497.2623081</c:v>
                </c:pt>
                <c:pt idx="2">
                  <c:v>6255545894.3174572</c:v>
                </c:pt>
                <c:pt idx="3">
                  <c:v>8038529287.2535954</c:v>
                </c:pt>
                <c:pt idx="4">
                  <c:v>8191354378.6957321</c:v>
                </c:pt>
                <c:pt idx="5">
                  <c:v>7818580900.1792984</c:v>
                </c:pt>
                <c:pt idx="6">
                  <c:v>6967237895.9800224</c:v>
                </c:pt>
                <c:pt idx="7">
                  <c:v>6160198612.052866</c:v>
                </c:pt>
                <c:pt idx="8">
                  <c:v>5456220470.5328169</c:v>
                </c:pt>
                <c:pt idx="9">
                  <c:v>4771838635.7295361</c:v>
                </c:pt>
                <c:pt idx="10">
                  <c:v>4180618318.0185523</c:v>
                </c:pt>
                <c:pt idx="11">
                  <c:v>3678000800.9331121</c:v>
                </c:pt>
                <c:pt idx="12">
                  <c:v>3253582471.3668494</c:v>
                </c:pt>
                <c:pt idx="13">
                  <c:v>2895702544.0545197</c:v>
                </c:pt>
                <c:pt idx="14">
                  <c:v>2593408712.4855952</c:v>
                </c:pt>
                <c:pt idx="15">
                  <c:v>2337181761.7979078</c:v>
                </c:pt>
                <c:pt idx="16">
                  <c:v>2119026622.2607515</c:v>
                </c:pt>
                <c:pt idx="17">
                  <c:v>1932361172.3409622</c:v>
                </c:pt>
                <c:pt idx="18">
                  <c:v>1771785267.3577847</c:v>
                </c:pt>
                <c:pt idx="19">
                  <c:v>1632957288.4999061</c:v>
                </c:pt>
                <c:pt idx="20">
                  <c:v>1512287878.8146715</c:v>
                </c:pt>
                <c:pt idx="21">
                  <c:v>1406874454.17467</c:v>
                </c:pt>
                <c:pt idx="22">
                  <c:v>1314351676.2372713</c:v>
                </c:pt>
                <c:pt idx="23">
                  <c:v>1232762707.4682968</c:v>
                </c:pt>
                <c:pt idx="24">
                  <c:v>1160504290.0896285</c:v>
                </c:pt>
                <c:pt idx="25">
                  <c:v>1096232001.2601774</c:v>
                </c:pt>
                <c:pt idx="26">
                  <c:v>1038844863.5473987</c:v>
                </c:pt>
                <c:pt idx="27">
                  <c:v>987406679.6654793</c:v>
                </c:pt>
                <c:pt idx="28">
                  <c:v>941144480.86432409</c:v>
                </c:pt>
                <c:pt idx="29">
                  <c:v>899391892.27901709</c:v>
                </c:pt>
                <c:pt idx="30">
                  <c:v>861592749.32430792</c:v>
                </c:pt>
                <c:pt idx="31">
                  <c:v>827270609.26419616</c:v>
                </c:pt>
                <c:pt idx="32">
                  <c:v>796016828.05209208</c:v>
                </c:pt>
                <c:pt idx="33">
                  <c:v>767483128.01747143</c:v>
                </c:pt>
                <c:pt idx="34">
                  <c:v>739047062.81772041</c:v>
                </c:pt>
                <c:pt idx="35">
                  <c:v>715302945.66962516</c:v>
                </c:pt>
                <c:pt idx="36">
                  <c:v>693462051.72319472</c:v>
                </c:pt>
                <c:pt idx="37">
                  <c:v>673329752.54741502</c:v>
                </c:pt>
                <c:pt idx="38">
                  <c:v>654735326.95464969</c:v>
                </c:pt>
                <c:pt idx="39">
                  <c:v>637528759.79350936</c:v>
                </c:pt>
                <c:pt idx="40">
                  <c:v>621577143.80445206</c:v>
                </c:pt>
                <c:pt idx="41">
                  <c:v>606765406.45667565</c:v>
                </c:pt>
                <c:pt idx="42">
                  <c:v>592988765.79115248</c:v>
                </c:pt>
                <c:pt idx="43">
                  <c:v>580155076.85769808</c:v>
                </c:pt>
                <c:pt idx="44">
                  <c:v>568183020.330001</c:v>
                </c:pt>
                <c:pt idx="45">
                  <c:v>556998952.51145685</c:v>
                </c:pt>
                <c:pt idx="46">
                  <c:v>546532533.48057199</c:v>
                </c:pt>
                <c:pt idx="47">
                  <c:v>536733022.83120543</c:v>
                </c:pt>
                <c:pt idx="48">
                  <c:v>527527920.44225317</c:v>
                </c:pt>
                <c:pt idx="49">
                  <c:v>518871995.33634281</c:v>
                </c:pt>
                <c:pt idx="50">
                  <c:v>510700149.25116342</c:v>
                </c:pt>
                <c:pt idx="51">
                  <c:v>502917489.44850397</c:v>
                </c:pt>
                <c:pt idx="52">
                  <c:v>495366841.86094606</c:v>
                </c:pt>
                <c:pt idx="53">
                  <c:v>487715532.70328522</c:v>
                </c:pt>
                <c:pt idx="54">
                  <c:v>479214574.66359794</c:v>
                </c:pt>
                <c:pt idx="55">
                  <c:v>468192638.00099635</c:v>
                </c:pt>
                <c:pt idx="56">
                  <c:v>451085872.37891763</c:v>
                </c:pt>
                <c:pt idx="57">
                  <c:v>421257142.04610139</c:v>
                </c:pt>
                <c:pt idx="58">
                  <c:v>369505920.53697097</c:v>
                </c:pt>
                <c:pt idx="59">
                  <c:v>291281003.52171528</c:v>
                </c:pt>
                <c:pt idx="60">
                  <c:v>181646470.81827155</c:v>
                </c:pt>
                <c:pt idx="61">
                  <c:v>81737477.53344208</c:v>
                </c:pt>
                <c:pt idx="62">
                  <c:v>38656942.802850582</c:v>
                </c:pt>
                <c:pt idx="63">
                  <c:v>18042222.149108551</c:v>
                </c:pt>
                <c:pt idx="64">
                  <c:v>8649832.1525020692</c:v>
                </c:pt>
                <c:pt idx="65">
                  <c:v>4262659.4731311435</c:v>
                </c:pt>
                <c:pt idx="66">
                  <c:v>2157591.4529435965</c:v>
                </c:pt>
                <c:pt idx="67">
                  <c:v>1085933.9952018487</c:v>
                </c:pt>
                <c:pt idx="68">
                  <c:v>574435.95055583934</c:v>
                </c:pt>
                <c:pt idx="69">
                  <c:v>306055.44139413018</c:v>
                </c:pt>
                <c:pt idx="70">
                  <c:v>170291.39116514771</c:v>
                </c:pt>
                <c:pt idx="71">
                  <c:v>96646.898544841373</c:v>
                </c:pt>
                <c:pt idx="72">
                  <c:v>56530.089207514713</c:v>
                </c:pt>
                <c:pt idx="73">
                  <c:v>33970.138730359467</c:v>
                </c:pt>
                <c:pt idx="74">
                  <c:v>20914.762841801126</c:v>
                </c:pt>
                <c:pt idx="75">
                  <c:v>13174.65964980671</c:v>
                </c:pt>
                <c:pt idx="76">
                  <c:v>8477.1566766885389</c:v>
                </c:pt>
                <c:pt idx="77">
                  <c:v>5559.6432411833948</c:v>
                </c:pt>
                <c:pt idx="78">
                  <c:v>3710.5459864276304</c:v>
                </c:pt>
                <c:pt idx="79">
                  <c:v>2517.784518581675</c:v>
                </c:pt>
                <c:pt idx="80">
                  <c:v>1735.5788319469818</c:v>
                </c:pt>
                <c:pt idx="81">
                  <c:v>1218.4417257604348</c:v>
                </c:pt>
                <c:pt idx="82">
                  <c:v>869.20118474715446</c:v>
                </c:pt>
                <c:pt idx="83">
                  <c:v>628.26242335694235</c:v>
                </c:pt>
                <c:pt idx="84">
                  <c:v>465.38350760538611</c:v>
                </c:pt>
                <c:pt idx="85">
                  <c:v>353.01558569248562</c:v>
                </c:pt>
                <c:pt idx="86">
                  <c:v>275.08091800340361</c:v>
                </c:pt>
                <c:pt idx="87">
                  <c:v>221.45127438700695</c:v>
                </c:pt>
                <c:pt idx="88">
                  <c:v>183.8059946853048</c:v>
                </c:pt>
                <c:pt idx="89">
                  <c:v>157.97577872437751</c:v>
                </c:pt>
                <c:pt idx="90">
                  <c:v>140.52598364325186</c:v>
                </c:pt>
                <c:pt idx="91">
                  <c:v>128.74038836990198</c:v>
                </c:pt>
                <c:pt idx="92">
                  <c:v>120.90480142524282</c:v>
                </c:pt>
                <c:pt idx="93">
                  <c:v>115.28614592881061</c:v>
                </c:pt>
                <c:pt idx="94">
                  <c:v>111.07868265741106</c:v>
                </c:pt>
                <c:pt idx="95">
                  <c:v>107.42353424387704</c:v>
                </c:pt>
                <c:pt idx="96">
                  <c:v>104.09786527679636</c:v>
                </c:pt>
                <c:pt idx="97">
                  <c:v>100.94812296557289</c:v>
                </c:pt>
                <c:pt idx="98">
                  <c:v>97.963189938269934</c:v>
                </c:pt>
                <c:pt idx="99">
                  <c:v>95.136794400964163</c:v>
                </c:pt>
                <c:pt idx="100">
                  <c:v>92.459941835850813</c:v>
                </c:pt>
                <c:pt idx="101">
                  <c:v>89.923733092168405</c:v>
                </c:pt>
                <c:pt idx="102">
                  <c:v>87.519655804614828</c:v>
                </c:pt>
                <c:pt idx="103">
                  <c:v>85.239906891130147</c:v>
                </c:pt>
                <c:pt idx="104">
                  <c:v>83.077283339508213</c:v>
                </c:pt>
                <c:pt idx="105">
                  <c:v>81.025136879526258</c:v>
                </c:pt>
                <c:pt idx="106">
                  <c:v>79.077321959511053</c:v>
                </c:pt>
                <c:pt idx="107">
                  <c:v>77.22815194447476</c:v>
                </c:pt>
                <c:pt idx="108">
                  <c:v>75.472363348523686</c:v>
                </c:pt>
                <c:pt idx="109">
                  <c:v>73.805081441999931</c:v>
                </c:pt>
                <c:pt idx="110">
                  <c:v>72.221787606130064</c:v>
                </c:pt>
                <c:pt idx="111">
                  <c:v>70.718295485270389</c:v>
                </c:pt>
                <c:pt idx="112">
                  <c:v>69.290718737981678</c:v>
                </c:pt>
                <c:pt idx="113">
                  <c:v>67.935453482536559</c:v>
                </c:pt>
                <c:pt idx="114">
                  <c:v>66.649154247829159</c:v>
                </c:pt>
                <c:pt idx="115">
                  <c:v>65.428715219990252</c:v>
                </c:pt>
                <c:pt idx="116">
                  <c:v>64.271252707496444</c:v>
                </c:pt>
                <c:pt idx="117">
                  <c:v>63.174088712384759</c:v>
                </c:pt>
                <c:pt idx="118">
                  <c:v>62.134736488685938</c:v>
                </c:pt>
                <c:pt idx="119">
                  <c:v>61.150886895348407</c:v>
                </c:pt>
                <c:pt idx="120">
                  <c:v>60.220396258681617</c:v>
                </c:pt>
                <c:pt idx="121">
                  <c:v>59.341274945674094</c:v>
                </c:pt>
                <c:pt idx="122">
                  <c:v>58.511677125389042</c:v>
                </c:pt>
                <c:pt idx="123">
                  <c:v>57.729891211827514</c:v>
                </c:pt>
                <c:pt idx="124">
                  <c:v>56.994331320442953</c:v>
                </c:pt>
                <c:pt idx="125">
                  <c:v>56.303529222582149</c:v>
                </c:pt>
                <c:pt idx="126">
                  <c:v>55.65612700504137</c:v>
                </c:pt>
                <c:pt idx="127">
                  <c:v>55.050870468518596</c:v>
                </c:pt>
                <c:pt idx="128">
                  <c:v>54.486602818084712</c:v>
                </c:pt>
                <c:pt idx="129">
                  <c:v>53.962259114415303</c:v>
                </c:pt>
                <c:pt idx="130">
                  <c:v>53.47686098428435</c:v>
                </c:pt>
                <c:pt idx="131">
                  <c:v>53.02951180873675</c:v>
                </c:pt>
                <c:pt idx="132">
                  <c:v>52.619392360601168</c:v>
                </c:pt>
                <c:pt idx="133">
                  <c:v>52.245756658822565</c:v>
                </c:pt>
                <c:pt idx="134">
                  <c:v>51.907928194019107</c:v>
                </c:pt>
                <c:pt idx="135">
                  <c:v>51.605296537873336</c:v>
                </c:pt>
                <c:pt idx="136">
                  <c:v>51.337313999342086</c:v>
                </c:pt>
                <c:pt idx="137">
                  <c:v>51.103492747331785</c:v>
                </c:pt>
                <c:pt idx="138">
                  <c:v>50.903401970025918</c:v>
                </c:pt>
                <c:pt idx="139">
                  <c:v>50.736665351948744</c:v>
                </c:pt>
                <c:pt idx="140">
                  <c:v>50.602958617534838</c:v>
                </c:pt>
                <c:pt idx="141">
                  <c:v>50.502007325843451</c:v>
                </c:pt>
                <c:pt idx="142">
                  <c:v>50.4335847256826</c:v>
                </c:pt>
                <c:pt idx="143">
                  <c:v>50.397509783182912</c:v>
                </c:pt>
                <c:pt idx="144">
                  <c:v>50.393645325195074</c:v>
                </c:pt>
                <c:pt idx="145">
                  <c:v>50.42189616961609</c:v>
                </c:pt>
                <c:pt idx="146">
                  <c:v>50.482207480570892</c:v>
                </c:pt>
                <c:pt idx="147">
                  <c:v>50.574563092942711</c:v>
                </c:pt>
                <c:pt idx="148">
                  <c:v>50.698983878868702</c:v>
                </c:pt>
                <c:pt idx="149">
                  <c:v>50.855526240425107</c:v>
                </c:pt>
                <c:pt idx="150">
                  <c:v>51.044280570228551</c:v>
                </c:pt>
                <c:pt idx="151">
                  <c:v>51.265369690533582</c:v>
                </c:pt>
                <c:pt idx="152">
                  <c:v>51.518947433636157</c:v>
                </c:pt>
                <c:pt idx="153">
                  <c:v>51.805197094950479</c:v>
                </c:pt>
                <c:pt idx="154">
                  <c:v>52.124329967135893</c:v>
                </c:pt>
                <c:pt idx="155">
                  <c:v>52.476583823570067</c:v>
                </c:pt>
                <c:pt idx="156">
                  <c:v>52.862221384083014</c:v>
                </c:pt>
                <c:pt idx="157">
                  <c:v>53.281528835421021</c:v>
                </c:pt>
                <c:pt idx="158">
                  <c:v>53.734814220492588</c:v>
                </c:pt>
                <c:pt idx="159">
                  <c:v>54.222405933264035</c:v>
                </c:pt>
                <c:pt idx="160">
                  <c:v>54.744651042060198</c:v>
                </c:pt>
                <c:pt idx="161">
                  <c:v>55.301913769358322</c:v>
                </c:pt>
                <c:pt idx="162">
                  <c:v>55.894573839908681</c:v>
                </c:pt>
                <c:pt idx="163">
                  <c:v>56.523024848750914</c:v>
                </c:pt>
                <c:pt idx="164">
                  <c:v>57.187672645635544</c:v>
                </c:pt>
                <c:pt idx="165">
                  <c:v>57.888933712278217</c:v>
                </c:pt>
                <c:pt idx="166">
                  <c:v>58.627233556221796</c:v>
                </c:pt>
                <c:pt idx="167">
                  <c:v>59.403005137775502</c:v>
                </c:pt>
                <c:pt idx="168">
                  <c:v>60.216687338686803</c:v>
                </c:pt>
                <c:pt idx="169">
                  <c:v>61.068723479399708</c:v>
                </c:pt>
                <c:pt idx="170">
                  <c:v>61.959559837946337</c:v>
                </c:pt>
                <c:pt idx="171">
                  <c:v>62.889644381564942</c:v>
                </c:pt>
                <c:pt idx="172">
                  <c:v>63.85942544854263</c:v>
                </c:pt>
                <c:pt idx="173">
                  <c:v>64.869350602116413</c:v>
                </c:pt>
                <c:pt idx="174">
                  <c:v>65.919865603573712</c:v>
                </c:pt>
                <c:pt idx="175">
                  <c:v>67.011413466933348</c:v>
                </c:pt>
                <c:pt idx="176">
                  <c:v>68.144433688546371</c:v>
                </c:pt>
                <c:pt idx="177">
                  <c:v>69.319361630808046</c:v>
                </c:pt>
                <c:pt idx="178">
                  <c:v>70.536628018108871</c:v>
                </c:pt>
                <c:pt idx="179">
                  <c:v>71.796658617598283</c:v>
                </c:pt>
                <c:pt idx="180">
                  <c:v>73.099874071569047</c:v>
                </c:pt>
                <c:pt idx="181">
                  <c:v>74.446689937350314</c:v>
                </c:pt>
                <c:pt idx="182">
                  <c:v>75.837516831302636</c:v>
                </c:pt>
                <c:pt idx="183">
                  <c:v>77.27276079129777</c:v>
                </c:pt>
                <c:pt idx="184">
                  <c:v>78.752823751740436</c:v>
                </c:pt>
                <c:pt idx="185">
                  <c:v>80.278104213997381</c:v>
                </c:pt>
                <c:pt idx="186">
                  <c:v>81.848998008544697</c:v>
                </c:pt>
                <c:pt idx="187">
                  <c:v>83.465899334947281</c:v>
                </c:pt>
                <c:pt idx="188">
                  <c:v>85.129201709043386</c:v>
                </c:pt>
                <c:pt idx="189">
                  <c:v>86.839299237827291</c:v>
                </c:pt>
                <c:pt idx="190">
                  <c:v>88.596587882771331</c:v>
                </c:pt>
                <c:pt idx="191">
                  <c:v>90.40146688142174</c:v>
                </c:pt>
                <c:pt idx="192">
                  <c:v>92.254340184976002</c:v>
                </c:pt>
                <c:pt idx="193">
                  <c:v>94.155618061943926</c:v>
                </c:pt>
                <c:pt idx="194">
                  <c:v>96.105718680428012</c:v>
                </c:pt>
                <c:pt idx="195">
                  <c:v>98.105069847859411</c:v>
                </c:pt>
                <c:pt idx="196">
                  <c:v>100.15411059657828</c:v>
                </c:pt>
                <c:pt idx="197">
                  <c:v>102.25329309340724</c:v>
                </c:pt>
                <c:pt idx="198">
                  <c:v>104.40308430461818</c:v>
                </c:pt>
                <c:pt idx="199">
                  <c:v>106.60396782619975</c:v>
                </c:pt>
                <c:pt idx="200">
                  <c:v>108.8564457244759</c:v>
                </c:pt>
                <c:pt idx="201">
                  <c:v>111.16104036302951</c:v>
                </c:pt>
                <c:pt idx="202">
                  <c:v>113.51829618092911</c:v>
                </c:pt>
                <c:pt idx="203">
                  <c:v>115.92878157572672</c:v>
                </c:pt>
                <c:pt idx="204">
                  <c:v>118.39309082143274</c:v>
                </c:pt>
                <c:pt idx="205">
                  <c:v>120.91184574185917</c:v>
                </c:pt>
                <c:pt idx="206">
                  <c:v>123.4856977167783</c:v>
                </c:pt>
                <c:pt idx="207">
                  <c:v>126.11532951085707</c:v>
                </c:pt>
                <c:pt idx="208">
                  <c:v>128.80145712855773</c:v>
                </c:pt>
                <c:pt idx="209">
                  <c:v>131.54483168606299</c:v>
                </c:pt>
                <c:pt idx="210">
                  <c:v>134.34624125846014</c:v>
                </c:pt>
                <c:pt idx="211">
                  <c:v>137.20651293260983</c:v>
                </c:pt>
                <c:pt idx="212">
                  <c:v>140.12651465421425</c:v>
                </c:pt>
                <c:pt idx="213">
                  <c:v>143.10715708650716</c:v>
                </c:pt>
                <c:pt idx="214">
                  <c:v>146.14939578554123</c:v>
                </c:pt>
                <c:pt idx="215">
                  <c:v>149.25423316036691</c:v>
                </c:pt>
                <c:pt idx="216">
                  <c:v>152.42272040870762</c:v>
                </c:pt>
                <c:pt idx="217">
                  <c:v>155.65595983920872</c:v>
                </c:pt>
                <c:pt idx="218">
                  <c:v>158.95510683243421</c:v>
                </c:pt>
                <c:pt idx="219">
                  <c:v>162.32137211923515</c:v>
                </c:pt>
                <c:pt idx="220">
                  <c:v>165.75602410162938</c:v>
                </c:pt>
                <c:pt idx="221">
                  <c:v>169.26039102534793</c:v>
                </c:pt>
                <c:pt idx="222">
                  <c:v>172.83586357073636</c:v>
                </c:pt>
                <c:pt idx="223">
                  <c:v>176.48389723500642</c:v>
                </c:pt>
                <c:pt idx="224">
                  <c:v>180.20601467749</c:v>
                </c:pt>
                <c:pt idx="225">
                  <c:v>184.00380878293475</c:v>
                </c:pt>
                <c:pt idx="226">
                  <c:v>187.87894488900002</c:v>
                </c:pt>
                <c:pt idx="227">
                  <c:v>191.8331639524057</c:v>
                </c:pt>
                <c:pt idx="228">
                  <c:v>195.86828525877195</c:v>
                </c:pt>
                <c:pt idx="229">
                  <c:v>199.98620951422546</c:v>
                </c:pt>
                <c:pt idx="230">
                  <c:v>204.18892188722728</c:v>
                </c:pt>
                <c:pt idx="231">
                  <c:v>208.47849514609183</c:v>
                </c:pt>
                <c:pt idx="232">
                  <c:v>212.85709334047181</c:v>
                </c:pt>
                <c:pt idx="233">
                  <c:v>217.32697479809667</c:v>
                </c:pt>
                <c:pt idx="234">
                  <c:v>221.89049612675859</c:v>
                </c:pt>
                <c:pt idx="235">
                  <c:v>226.550115464952</c:v>
                </c:pt>
                <c:pt idx="236">
                  <c:v>231.30839698655765</c:v>
                </c:pt>
                <c:pt idx="237">
                  <c:v>236.16801411472844</c:v>
                </c:pt>
                <c:pt idx="238">
                  <c:v>241.13175449930117</c:v>
                </c:pt>
                <c:pt idx="239">
                  <c:v>246.20252359948933</c:v>
                </c:pt>
                <c:pt idx="240">
                  <c:v>251.38334959262556</c:v>
                </c:pt>
                <c:pt idx="241">
                  <c:v>256.67738801690979</c:v>
                </c:pt>
                <c:pt idx="242">
                  <c:v>262.08792629817094</c:v>
                </c:pt>
                <c:pt idx="243">
                  <c:v>267.61838898961656</c:v>
                </c:pt>
                <c:pt idx="244">
                  <c:v>273.27234301337336</c:v>
                </c:pt>
                <c:pt idx="245">
                  <c:v>279.05350288378463</c:v>
                </c:pt>
                <c:pt idx="246">
                  <c:v>284.96573630587602</c:v>
                </c:pt>
                <c:pt idx="247">
                  <c:v>291.01307037910254</c:v>
                </c:pt>
                <c:pt idx="248">
                  <c:v>297.19969706060425</c:v>
                </c:pt>
                <c:pt idx="249">
                  <c:v>303.52997996689652</c:v>
                </c:pt>
                <c:pt idx="250">
                  <c:v>310.008460464574</c:v>
                </c:pt>
                <c:pt idx="251">
                  <c:v>316.6398649674743</c:v>
                </c:pt>
                <c:pt idx="252">
                  <c:v>323.42911168013256</c:v>
                </c:pt>
                <c:pt idx="253">
                  <c:v>330.38131748143587</c:v>
                </c:pt>
                <c:pt idx="254">
                  <c:v>337.50180661276931</c:v>
                </c:pt>
                <c:pt idx="255">
                  <c:v>344.79611740794849</c:v>
                </c:pt>
                <c:pt idx="256">
                  <c:v>352.27001182840957</c:v>
                </c:pt>
                <c:pt idx="257">
                  <c:v>359.92948214830801</c:v>
                </c:pt>
                <c:pt idx="258">
                  <c:v>367.78076205519665</c:v>
                </c:pt>
                <c:pt idx="259">
                  <c:v>375.83033380861934</c:v>
                </c:pt>
                <c:pt idx="260">
                  <c:v>384.08493924510498</c:v>
                </c:pt>
                <c:pt idx="261">
                  <c:v>392.55158896958801</c:v>
                </c:pt>
                <c:pt idx="262">
                  <c:v>401.23757334402364</c:v>
                </c:pt>
                <c:pt idx="263">
                  <c:v>410.1504718495512</c:v>
                </c:pt>
                <c:pt idx="264">
                  <c:v>419.29816668207786</c:v>
                </c:pt>
                <c:pt idx="265">
                  <c:v>428.68885116611102</c:v>
                </c:pt>
                <c:pt idx="266">
                  <c:v>438.33104463473876</c:v>
                </c:pt>
                <c:pt idx="267">
                  <c:v>448.23360360272869</c:v>
                </c:pt>
                <c:pt idx="268">
                  <c:v>458.40573454281747</c:v>
                </c:pt>
                <c:pt idx="269">
                  <c:v>468.85700767050969</c:v>
                </c:pt>
                <c:pt idx="270">
                  <c:v>479.5973712446235</c:v>
                </c:pt>
                <c:pt idx="271">
                  <c:v>490.63716570438413</c:v>
                </c:pt>
                <c:pt idx="272">
                  <c:v>501.98713819111782</c:v>
                </c:pt>
                <c:pt idx="273">
                  <c:v>513.65845968882695</c:v>
                </c:pt>
                <c:pt idx="274">
                  <c:v>525.66273956203383</c:v>
                </c:pt>
                <c:pt idx="275">
                  <c:v>538.01204304897908</c:v>
                </c:pt>
                <c:pt idx="276">
                  <c:v>550.71890824358206</c:v>
                </c:pt>
                <c:pt idx="277">
                  <c:v>563.79636617311235</c:v>
                </c:pt>
                <c:pt idx="278">
                  <c:v>577.25795517483016</c:v>
                </c:pt>
                <c:pt idx="279">
                  <c:v>591.11774426483748</c:v>
                </c:pt>
                <c:pt idx="280">
                  <c:v>605.39035179262135</c:v>
                </c:pt>
                <c:pt idx="281">
                  <c:v>620.09096541559666</c:v>
                </c:pt>
                <c:pt idx="282">
                  <c:v>635.23536362969787</c:v>
                </c:pt>
                <c:pt idx="283">
                  <c:v>650.83993913864083</c:v>
                </c:pt>
                <c:pt idx="284">
                  <c:v>666.92172036538545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FD-4354-A0B1-9BDC548690B2}"/>
            </c:ext>
          </c:extLst>
        </c:ser>
        <c:ser>
          <c:idx val="2"/>
          <c:order val="2"/>
          <c:tx>
            <c:strRef>
              <c:f>'Ivan EC'!$D$3</c:f>
              <c:strCache>
                <c:ptCount val="1"/>
                <c:pt idx="0">
                  <c:v>P=3 bara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284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3FD-4354-A0B1-9BDC548690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'Ivan EC'!$L$5:$L$289</c:f>
              <c:numCache>
                <c:formatCode>General</c:formatCode>
                <c:ptCount val="285"/>
                <c:pt idx="0">
                  <c:v>0</c:v>
                </c:pt>
                <c:pt idx="1">
                  <c:v>6.8060408796296306E-3</c:v>
                </c:pt>
                <c:pt idx="2">
                  <c:v>1.3621348128587965E-2</c:v>
                </c:pt>
                <c:pt idx="3">
                  <c:v>2.0447984492708338E-2</c:v>
                </c:pt>
                <c:pt idx="4">
                  <c:v>2.728807623587963E-2</c:v>
                </c:pt>
                <c:pt idx="5">
                  <c:v>3.4143758348842604E-2</c:v>
                </c:pt>
                <c:pt idx="6">
                  <c:v>4.1017128917824074E-2</c:v>
                </c:pt>
                <c:pt idx="7">
                  <c:v>4.7910212193171313E-2</c:v>
                </c:pt>
                <c:pt idx="8">
                  <c:v>5.4824929475231488E-2</c:v>
                </c:pt>
                <c:pt idx="9">
                  <c:v>6.1763076773611127E-2</c:v>
                </c:pt>
                <c:pt idx="10">
                  <c:v>6.8726308256365748E-2</c:v>
                </c:pt>
                <c:pt idx="11">
                  <c:v>7.5716124596296314E-2</c:v>
                </c:pt>
                <c:pt idx="12">
                  <c:v>8.2733865432291678E-2</c:v>
                </c:pt>
                <c:pt idx="13">
                  <c:v>8.9780705311342607E-2</c:v>
                </c:pt>
                <c:pt idx="14">
                  <c:v>9.6857652533912056E-2</c:v>
                </c:pt>
                <c:pt idx="15">
                  <c:v>0.10396555046631946</c:v>
                </c:pt>
                <c:pt idx="16">
                  <c:v>0.11110508092743056</c:v>
                </c:pt>
                <c:pt idx="17">
                  <c:v>0.11827676932407409</c:v>
                </c:pt>
                <c:pt idx="18">
                  <c:v>0.12548099128344908</c:v>
                </c:pt>
                <c:pt idx="19">
                  <c:v>0.13271798054421297</c:v>
                </c:pt>
                <c:pt idx="20">
                  <c:v>0.13998783793171299</c:v>
                </c:pt>
                <c:pt idx="21">
                  <c:v>0.14729054126631952</c:v>
                </c:pt>
                <c:pt idx="22">
                  <c:v>0.1546259560638889</c:v>
                </c:pt>
                <c:pt idx="23">
                  <c:v>0.16199384691759264</c:v>
                </c:pt>
                <c:pt idx="24">
                  <c:v>0.1693938894738426</c:v>
                </c:pt>
                <c:pt idx="25">
                  <c:v>0.17682568292847226</c:v>
                </c:pt>
                <c:pt idx="26">
                  <c:v>0.18428876296597224</c:v>
                </c:pt>
                <c:pt idx="27">
                  <c:v>0.19178261508136574</c:v>
                </c:pt>
                <c:pt idx="28">
                  <c:v>0.1993066882578704</c:v>
                </c:pt>
                <c:pt idx="29">
                  <c:v>0.20686040892314819</c:v>
                </c:pt>
                <c:pt idx="30">
                  <c:v>0.21444319518414354</c:v>
                </c:pt>
                <c:pt idx="31">
                  <c:v>0.2220544712935186</c:v>
                </c:pt>
                <c:pt idx="32">
                  <c:v>0.22969368230069448</c:v>
                </c:pt>
                <c:pt idx="33">
                  <c:v>0.23736030890763893</c:v>
                </c:pt>
                <c:pt idx="34">
                  <c:v>0.24505388247569451</c:v>
                </c:pt>
                <c:pt idx="35">
                  <c:v>0.25277395868391211</c:v>
                </c:pt>
                <c:pt idx="36">
                  <c:v>0.26051997075011579</c:v>
                </c:pt>
                <c:pt idx="37">
                  <c:v>0.26829121598148159</c:v>
                </c:pt>
                <c:pt idx="38">
                  <c:v>0.27608698542199078</c:v>
                </c:pt>
                <c:pt idx="39">
                  <c:v>0.28390659389293987</c:v>
                </c:pt>
                <c:pt idx="40">
                  <c:v>0.29174937958680552</c:v>
                </c:pt>
                <c:pt idx="41">
                  <c:v>0.29961470355370379</c:v>
                </c:pt>
                <c:pt idx="42">
                  <c:v>0.30750194911400469</c:v>
                </c:pt>
                <c:pt idx="43">
                  <c:v>0.31541052122731483</c:v>
                </c:pt>
                <c:pt idx="44">
                  <c:v>0.32333984585138897</c:v>
                </c:pt>
                <c:pt idx="45">
                  <c:v>0.33128936927083341</c:v>
                </c:pt>
                <c:pt idx="46">
                  <c:v>0.33925855743587968</c:v>
                </c:pt>
                <c:pt idx="47">
                  <c:v>0.34724689529780106</c:v>
                </c:pt>
                <c:pt idx="48">
                  <c:v>0.35525388615439812</c:v>
                </c:pt>
                <c:pt idx="49">
                  <c:v>0.36327905104247693</c:v>
                </c:pt>
                <c:pt idx="50">
                  <c:v>0.37132192815046305</c:v>
                </c:pt>
                <c:pt idx="51">
                  <c:v>0.37938207230821774</c:v>
                </c:pt>
                <c:pt idx="52">
                  <c:v>0.38745905458761587</c:v>
                </c:pt>
                <c:pt idx="53">
                  <c:v>0.39555246203067151</c:v>
                </c:pt>
                <c:pt idx="54">
                  <c:v>0.40366189762604182</c:v>
                </c:pt>
                <c:pt idx="55">
                  <c:v>0.41178698061111124</c:v>
                </c:pt>
                <c:pt idx="56">
                  <c:v>0.41992734723726871</c:v>
                </c:pt>
                <c:pt idx="57">
                  <c:v>0.42808265218969926</c:v>
                </c:pt>
                <c:pt idx="58">
                  <c:v>0.43625257079594909</c:v>
                </c:pt>
                <c:pt idx="59">
                  <c:v>0.44443680666527796</c:v>
                </c:pt>
                <c:pt idx="60">
                  <c:v>0.45263509212164366</c:v>
                </c:pt>
                <c:pt idx="61">
                  <c:v>0.46084719427893528</c:v>
                </c:pt>
                <c:pt idx="62">
                  <c:v>0.46907292689606511</c:v>
                </c:pt>
                <c:pt idx="63">
                  <c:v>0.47731214357673629</c:v>
                </c:pt>
                <c:pt idx="64">
                  <c:v>0.48556476285914368</c:v>
                </c:pt>
                <c:pt idx="65">
                  <c:v>0.49383072632037051</c:v>
                </c:pt>
                <c:pt idx="66">
                  <c:v>0.50211004186157415</c:v>
                </c:pt>
                <c:pt idx="67">
                  <c:v>0.51040275305995375</c:v>
                </c:pt>
                <c:pt idx="68">
                  <c:v>0.518708980151389</c:v>
                </c:pt>
                <c:pt idx="69">
                  <c:v>0.52702914269606493</c:v>
                </c:pt>
                <c:pt idx="70">
                  <c:v>0.53536388020104175</c:v>
                </c:pt>
                <c:pt idx="71">
                  <c:v>0.5437143222532409</c:v>
                </c:pt>
                <c:pt idx="72">
                  <c:v>0.55208235021087959</c:v>
                </c:pt>
                <c:pt idx="73">
                  <c:v>0.56047070050590286</c:v>
                </c:pt>
                <c:pt idx="74">
                  <c:v>0.56888334534282414</c:v>
                </c:pt>
                <c:pt idx="75">
                  <c:v>0.57732582294629631</c:v>
                </c:pt>
                <c:pt idx="76">
                  <c:v>0.58580580983449082</c:v>
                </c:pt>
                <c:pt idx="77">
                  <c:v>0.59433375305937519</c:v>
                </c:pt>
                <c:pt idx="78">
                  <c:v>0.60292334009733783</c:v>
                </c:pt>
                <c:pt idx="79">
                  <c:v>0.61159237627037055</c:v>
                </c:pt>
                <c:pt idx="80">
                  <c:v>0.620363621342361</c:v>
                </c:pt>
                <c:pt idx="81">
                  <c:v>0.62926105474537031</c:v>
                </c:pt>
                <c:pt idx="82">
                  <c:v>0.63831072045636572</c:v>
                </c:pt>
                <c:pt idx="83">
                  <c:v>0.64753941637511581</c:v>
                </c:pt>
                <c:pt idx="84">
                  <c:v>0.65695327811620363</c:v>
                </c:pt>
                <c:pt idx="85">
                  <c:v>0.66654712999525456</c:v>
                </c:pt>
                <c:pt idx="86">
                  <c:v>0.6762803785238426</c:v>
                </c:pt>
                <c:pt idx="87">
                  <c:v>0.68607392142569434</c:v>
                </c:pt>
                <c:pt idx="88">
                  <c:v>0.69584793203541673</c:v>
                </c:pt>
                <c:pt idx="89">
                  <c:v>0.70552825695023136</c:v>
                </c:pt>
                <c:pt idx="90">
                  <c:v>0.71507398886747686</c:v>
                </c:pt>
                <c:pt idx="91">
                  <c:v>0.72449354161689816</c:v>
                </c:pt>
                <c:pt idx="92">
                  <c:v>0.7338338960443288</c:v>
                </c:pt>
                <c:pt idx="93">
                  <c:v>0.74315056348321751</c:v>
                </c:pt>
                <c:pt idx="94">
                  <c:v>0.75248511083518488</c:v>
                </c:pt>
                <c:pt idx="95">
                  <c:v>0.76186154317916654</c:v>
                </c:pt>
                <c:pt idx="96">
                  <c:v>0.77128895587175927</c:v>
                </c:pt>
                <c:pt idx="97">
                  <c:v>0.78076940413020834</c:v>
                </c:pt>
                <c:pt idx="98">
                  <c:v>0.79030536005682861</c:v>
                </c:pt>
                <c:pt idx="99">
                  <c:v>0.79989952450150448</c:v>
                </c:pt>
                <c:pt idx="100">
                  <c:v>0.80955477583171298</c:v>
                </c:pt>
                <c:pt idx="101">
                  <c:v>0.81927416089016181</c:v>
                </c:pt>
                <c:pt idx="102">
                  <c:v>0.82906089550497675</c:v>
                </c:pt>
                <c:pt idx="103">
                  <c:v>0.83891836837650458</c:v>
                </c:pt>
                <c:pt idx="104">
                  <c:v>0.84885014514201385</c:v>
                </c:pt>
                <c:pt idx="105">
                  <c:v>0.85885996884895821</c:v>
                </c:pt>
                <c:pt idx="106">
                  <c:v>0.86895176282141195</c:v>
                </c:pt>
                <c:pt idx="107">
                  <c:v>0.87912963134479161</c:v>
                </c:pt>
                <c:pt idx="108">
                  <c:v>0.88939786120983788</c:v>
                </c:pt>
                <c:pt idx="109">
                  <c:v>0.89976092155150444</c:v>
                </c:pt>
                <c:pt idx="110">
                  <c:v>0.91022346285543965</c:v>
                </c:pt>
                <c:pt idx="111">
                  <c:v>0.92079031616249996</c:v>
                </c:pt>
                <c:pt idx="112">
                  <c:v>0.9314664909675926</c:v>
                </c:pt>
                <c:pt idx="113">
                  <c:v>0.94225717229282391</c:v>
                </c:pt>
                <c:pt idx="114">
                  <c:v>0.95316771709270842</c:v>
                </c:pt>
                <c:pt idx="115">
                  <c:v>0.96420364973298622</c:v>
                </c:pt>
                <c:pt idx="116">
                  <c:v>0.97537065652291677</c:v>
                </c:pt>
                <c:pt idx="117">
                  <c:v>0.98667457927418989</c:v>
                </c:pt>
                <c:pt idx="118">
                  <c:v>0.99812140785960646</c:v>
                </c:pt>
                <c:pt idx="119">
                  <c:v>1.0097172717144676</c:v>
                </c:pt>
                <c:pt idx="120">
                  <c:v>1.0214684302135415</c:v>
                </c:pt>
                <c:pt idx="121">
                  <c:v>1.033381261930324</c:v>
                </c:pt>
                <c:pt idx="122">
                  <c:v>1.0454622527013888</c:v>
                </c:pt>
                <c:pt idx="123">
                  <c:v>1.0577179824488425</c:v>
                </c:pt>
                <c:pt idx="124">
                  <c:v>1.0701551107474536</c:v>
                </c:pt>
                <c:pt idx="125">
                  <c:v>1.0827803610928237</c:v>
                </c:pt>
                <c:pt idx="126">
                  <c:v>1.0956005038202545</c:v>
                </c:pt>
                <c:pt idx="127">
                  <c:v>1.1086223376440971</c:v>
                </c:pt>
                <c:pt idx="128">
                  <c:v>1.1218526698175926</c:v>
                </c:pt>
                <c:pt idx="129">
                  <c:v>1.1352982948460648</c:v>
                </c:pt>
                <c:pt idx="130">
                  <c:v>1.1489659717702549</c:v>
                </c:pt>
                <c:pt idx="131">
                  <c:v>1.1628623999828704</c:v>
                </c:pt>
                <c:pt idx="132">
                  <c:v>1.1769941935615742</c:v>
                </c:pt>
                <c:pt idx="133">
                  <c:v>1.1913678541653938</c:v>
                </c:pt>
                <c:pt idx="134">
                  <c:v>1.2059897424442132</c:v>
                </c:pt>
                <c:pt idx="135">
                  <c:v>1.2208660480049771</c:v>
                </c:pt>
                <c:pt idx="136">
                  <c:v>1.2360027579849537</c:v>
                </c:pt>
                <c:pt idx="137">
                  <c:v>1.2514056242219911</c:v>
                </c:pt>
                <c:pt idx="138">
                  <c:v>1.267080129115741</c:v>
                </c:pt>
                <c:pt idx="139">
                  <c:v>1.2830314502503473</c:v>
                </c:pt>
                <c:pt idx="140">
                  <c:v>1.2992644238423612</c:v>
                </c:pt>
                <c:pt idx="141">
                  <c:v>1.3157835071313662</c:v>
                </c:pt>
                <c:pt idx="142">
                  <c:v>1.3325927398307873</c:v>
                </c:pt>
                <c:pt idx="143">
                  <c:v>1.3496957048201388</c:v>
                </c:pt>
                <c:pt idx="144">
                  <c:v>1.3670954882129631</c:v>
                </c:pt>
                <c:pt idx="145">
                  <c:v>1.3847946390119212</c:v>
                </c:pt>
                <c:pt idx="146">
                  <c:v>1.4027951285457174</c:v>
                </c:pt>
                <c:pt idx="147">
                  <c:v>1.4210983100167827</c:v>
                </c:pt>
                <c:pt idx="148">
                  <c:v>1.4397048784114583</c:v>
                </c:pt>
                <c:pt idx="149">
                  <c:v>1.4586148310244216</c:v>
                </c:pt>
                <c:pt idx="150">
                  <c:v>1.4778274290202551</c:v>
                </c:pt>
                <c:pt idx="151">
                  <c:v>1.4973411604013891</c:v>
                </c:pt>
                <c:pt idx="152">
                  <c:v>1.5171537047516206</c:v>
                </c:pt>
                <c:pt idx="153">
                  <c:v>1.5372619002318288</c:v>
                </c:pt>
                <c:pt idx="154">
                  <c:v>1.5576617132877315</c:v>
                </c:pt>
                <c:pt idx="155">
                  <c:v>1.5783482115530094</c:v>
                </c:pt>
                <c:pt idx="156">
                  <c:v>1.5993155405116897</c:v>
                </c:pt>
                <c:pt idx="157">
                  <c:v>1.6205569042722221</c:v>
                </c:pt>
                <c:pt idx="158">
                  <c:v>1.6420645512587966</c:v>
                </c:pt>
                <c:pt idx="159">
                  <c:v>1.663829765239468</c:v>
                </c:pt>
                <c:pt idx="160">
                  <c:v>1.6858428621039356</c:v>
                </c:pt>
                <c:pt idx="161">
                  <c:v>1.7080931931126162</c:v>
                </c:pt>
                <c:pt idx="162">
                  <c:v>1.7305691549862272</c:v>
                </c:pt>
                <c:pt idx="163">
                  <c:v>1.7532582073292828</c:v>
                </c:pt>
                <c:pt idx="164">
                  <c:v>1.7761468977869219</c:v>
                </c:pt>
                <c:pt idx="165">
                  <c:v>1.7992208952472226</c:v>
                </c:pt>
                <c:pt idx="166">
                  <c:v>1.8224650313440975</c:v>
                </c:pt>
                <c:pt idx="167">
                  <c:v>1.8458633504252318</c:v>
                </c:pt>
                <c:pt idx="168">
                  <c:v>1.8693991680253472</c:v>
                </c:pt>
                <c:pt idx="169">
                  <c:v>1.8930551377575235</c:v>
                </c:pt>
                <c:pt idx="170">
                  <c:v>1.9168133263976859</c:v>
                </c:pt>
                <c:pt idx="171">
                  <c:v>1.9406552968467599</c:v>
                </c:pt>
                <c:pt idx="172">
                  <c:v>1.9645621984300927</c:v>
                </c:pt>
                <c:pt idx="173">
                  <c:v>1.9885148638662038</c:v>
                </c:pt>
                <c:pt idx="174">
                  <c:v>2.0124939121563661</c:v>
                </c:pt>
                <c:pt idx="175">
                  <c:v>2.0364798563947919</c:v>
                </c:pt>
                <c:pt idx="176">
                  <c:v>2.0604532154152779</c:v>
                </c:pt>
                <c:pt idx="177">
                  <c:v>2.0843946280894681</c:v>
                </c:pt>
                <c:pt idx="178">
                  <c:v>2.1082849689677086</c:v>
                </c:pt>
                <c:pt idx="179">
                  <c:v>2.1321054638729176</c:v>
                </c:pt>
                <c:pt idx="180">
                  <c:v>2.1558378040075237</c:v>
                </c:pt>
                <c:pt idx="181">
                  <c:v>2.1794642571335654</c:v>
                </c:pt>
                <c:pt idx="182">
                  <c:v>2.2029677744094913</c:v>
                </c:pt>
                <c:pt idx="183">
                  <c:v>2.2263320914840286</c:v>
                </c:pt>
                <c:pt idx="184">
                  <c:v>2.2495418225045145</c:v>
                </c:pt>
                <c:pt idx="185">
                  <c:v>2.2725825459253484</c:v>
                </c:pt>
                <c:pt idx="186">
                  <c:v>2.2954408810156255</c:v>
                </c:pt>
                <c:pt idx="187">
                  <c:v>2.3181045541832175</c:v>
                </c:pt>
                <c:pt idx="188">
                  <c:v>2.3405624544775465</c:v>
                </c:pt>
                <c:pt idx="189">
                  <c:v>2.362804677740741</c:v>
                </c:pt>
                <c:pt idx="190">
                  <c:v>2.3848225591587964</c:v>
                </c:pt>
                <c:pt idx="191">
                  <c:v>2.4066086941456017</c:v>
                </c:pt>
                <c:pt idx="192">
                  <c:v>2.428156947714236</c:v>
                </c:pt>
                <c:pt idx="193">
                  <c:v>2.4494624526980333</c:v>
                </c:pt>
                <c:pt idx="194">
                  <c:v>2.4705215973483803</c:v>
                </c:pt>
                <c:pt idx="195">
                  <c:v>2.491332003007408</c:v>
                </c:pt>
                <c:pt idx="196">
                  <c:v>2.5118924926879633</c:v>
                </c:pt>
                <c:pt idx="197">
                  <c:v>2.5322030515040512</c:v>
                </c:pt>
                <c:pt idx="198">
                  <c:v>2.5522647800023153</c:v>
                </c:pt>
                <c:pt idx="199">
                  <c:v>2.5720798414082178</c:v>
                </c:pt>
                <c:pt idx="200">
                  <c:v>2.5916514039381946</c:v>
                </c:pt>
                <c:pt idx="201">
                  <c:v>2.6109835793055556</c:v>
                </c:pt>
                <c:pt idx="202">
                  <c:v>2.630081358390163</c:v>
                </c:pt>
                <c:pt idx="203">
                  <c:v>2.6489505451728013</c:v>
                </c:pt>
                <c:pt idx="204">
                  <c:v>2.6675976898908571</c:v>
                </c:pt>
                <c:pt idx="205">
                  <c:v>2.6860300222510425</c:v>
                </c:pt>
                <c:pt idx="206">
                  <c:v>2.7042553855282407</c:v>
                </c:pt>
                <c:pt idx="207">
                  <c:v>2.7222821722284722</c:v>
                </c:pt>
                <c:pt idx="208">
                  <c:v>2.7401192619067136</c:v>
                </c:pt>
                <c:pt idx="209">
                  <c:v>2.7577759616531252</c:v>
                </c:pt>
                <c:pt idx="210">
                  <c:v>2.7752619496269686</c:v>
                </c:pt>
                <c:pt idx="211">
                  <c:v>2.7925872219604173</c:v>
                </c:pt>
                <c:pt idx="212">
                  <c:v>2.8097620432538197</c:v>
                </c:pt>
                <c:pt idx="213">
                  <c:v>2.8267969007865745</c:v>
                </c:pt>
                <c:pt idx="214">
                  <c:v>2.8437024625342597</c:v>
                </c:pt>
                <c:pt idx="215">
                  <c:v>2.8604895389819447</c:v>
                </c:pt>
                <c:pt idx="216">
                  <c:v>2.8771690487068291</c:v>
                </c:pt>
                <c:pt idx="217">
                  <c:v>2.8937519876261577</c:v>
                </c:pt>
                <c:pt idx="218">
                  <c:v>2.9102494017761575</c:v>
                </c:pt>
                <c:pt idx="219">
                  <c:v>2.9266723634810186</c:v>
                </c:pt>
                <c:pt idx="220">
                  <c:v>2.9430319507138889</c:v>
                </c:pt>
                <c:pt idx="221">
                  <c:v>2.9593392294719907</c:v>
                </c:pt>
                <c:pt idx="222">
                  <c:v>2.9756052389376162</c:v>
                </c:pt>
                <c:pt idx="223">
                  <c:v>2.9918409792236109</c:v>
                </c:pt>
                <c:pt idx="224">
                  <c:v>3.0080574014952552</c:v>
                </c:pt>
                <c:pt idx="225">
                  <c:v>3.0242654002469913</c:v>
                </c:pt>
                <c:pt idx="226">
                  <c:v>3.0404758075259264</c:v>
                </c:pt>
                <c:pt idx="227">
                  <c:v>3.0566993889040521</c:v>
                </c:pt>
                <c:pt idx="228">
                  <c:v>3.072946841017941</c:v>
                </c:pt>
                <c:pt idx="229">
                  <c:v>3.0892287904745386</c:v>
                </c:pt>
                <c:pt idx="230">
                  <c:v>3.1055557939753484</c:v>
                </c:pt>
                <c:pt idx="231">
                  <c:v>3.1219383394878482</c:v>
                </c:pt>
                <c:pt idx="232">
                  <c:v>3.138386848306367</c:v>
                </c:pt>
                <c:pt idx="233">
                  <c:v>3.1549116778916675</c:v>
                </c:pt>
                <c:pt idx="234">
                  <c:v>3.1715231253549776</c:v>
                </c:pt>
                <c:pt idx="235">
                  <c:v>3.1882314314689824</c:v>
                </c:pt>
                <c:pt idx="236">
                  <c:v>3.2050467851017372</c:v>
                </c:pt>
                <c:pt idx="237">
                  <c:v>3.2219793279862272</c:v>
                </c:pt>
                <c:pt idx="238">
                  <c:v>3.2390391597483807</c:v>
                </c:pt>
                <c:pt idx="239">
                  <c:v>3.2562363431096073</c:v>
                </c:pt>
                <c:pt idx="240">
                  <c:v>3.2735809092101857</c:v>
                </c:pt>
                <c:pt idx="241">
                  <c:v>3.2910828629829862</c:v>
                </c:pt>
                <c:pt idx="242">
                  <c:v>3.3087521885204869</c:v>
                </c:pt>
                <c:pt idx="243">
                  <c:v>3.326598854418287</c:v>
                </c:pt>
                <c:pt idx="244">
                  <c:v>3.3446328190280101</c:v>
                </c:pt>
                <c:pt idx="245">
                  <c:v>3.3628640355994217</c:v>
                </c:pt>
                <c:pt idx="246">
                  <c:v>3.3813024572748849</c:v>
                </c:pt>
                <c:pt idx="247">
                  <c:v>3.3999580419126163</c:v>
                </c:pt>
                <c:pt idx="248">
                  <c:v>3.418840756725348</c:v>
                </c:pt>
                <c:pt idx="249">
                  <c:v>3.4379605826907413</c:v>
                </c:pt>
                <c:pt idx="250">
                  <c:v>3.457327518746991</c:v>
                </c:pt>
                <c:pt idx="251">
                  <c:v>3.4769515857434032</c:v>
                </c:pt>
                <c:pt idx="252">
                  <c:v>3.4968428301291667</c:v>
                </c:pt>
                <c:pt idx="253">
                  <c:v>3.5170113273803252</c:v>
                </c:pt>
                <c:pt idx="254">
                  <c:v>3.5374671851615749</c:v>
                </c:pt>
                <c:pt idx="255">
                  <c:v>3.5582205461893519</c:v>
                </c:pt>
                <c:pt idx="256">
                  <c:v>3.5792815908129638</c:v>
                </c:pt>
                <c:pt idx="257">
                  <c:v>3.6006605393070603</c:v>
                </c:pt>
                <c:pt idx="258">
                  <c:v>3.6223676538553256</c:v>
                </c:pt>
                <c:pt idx="259">
                  <c:v>3.644413240232061</c:v>
                </c:pt>
                <c:pt idx="260">
                  <c:v>3.6668076491716444</c:v>
                </c:pt>
                <c:pt idx="261">
                  <c:v>3.6895612774224542</c:v>
                </c:pt>
                <c:pt idx="262">
                  <c:v>3.7126845684785885</c:v>
                </c:pt>
                <c:pt idx="263">
                  <c:v>3.7361880130027783</c:v>
                </c:pt>
                <c:pt idx="264">
                  <c:v>3.7600821489035892</c:v>
                </c:pt>
                <c:pt idx="265">
                  <c:v>3.7843775610769677</c:v>
                </c:pt>
                <c:pt idx="266">
                  <c:v>3.8090848808255795</c:v>
                </c:pt>
                <c:pt idx="267">
                  <c:v>3.8342147849223385</c:v>
                </c:pt>
                <c:pt idx="268">
                  <c:v>3.8597779943248844</c:v>
                </c:pt>
                <c:pt idx="269">
                  <c:v>3.8857852725409727</c:v>
                </c:pt>
                <c:pt idx="270">
                  <c:v>3.9122474236246534</c:v>
                </c:pt>
                <c:pt idx="271">
                  <c:v>3.9391752898032428</c:v>
                </c:pt>
                <c:pt idx="272">
                  <c:v>3.9665797487283574</c:v>
                </c:pt>
                <c:pt idx="273">
                  <c:v>3.994471710340973</c:v>
                </c:pt>
                <c:pt idx="274">
                  <c:v>4.0228621133504641</c:v>
                </c:pt>
                <c:pt idx="275">
                  <c:v>4.0517619213008107</c:v>
                </c:pt>
                <c:pt idx="276">
                  <c:v>4.081182118227316</c:v>
                </c:pt>
                <c:pt idx="277">
                  <c:v>4.1111337038971065</c:v>
                </c:pt>
                <c:pt idx="278">
                  <c:v>4.141627688613311</c:v>
                </c:pt>
                <c:pt idx="279">
                  <c:v>4.1726750875761578</c:v>
                </c:pt>
                <c:pt idx="280">
                  <c:v>4.2042869147909734</c:v>
                </c:pt>
                <c:pt idx="281">
                  <c:v>4.2364741765096072</c:v>
                </c:pt>
                <c:pt idx="282">
                  <c:v>4.2692478641918985</c:v>
                </c:pt>
                <c:pt idx="283">
                  <c:v>4.3026189469837961</c:v>
                </c:pt>
                <c:pt idx="284">
                  <c:v>4.3365983636819445</c:v>
                </c:pt>
              </c:numCache>
            </c:numRef>
          </c:xVal>
          <c:yVal>
            <c:numRef>
              <c:f>'Ivan EC'!$D$5:$D$289</c:f>
              <c:numCache>
                <c:formatCode>General</c:formatCode>
                <c:ptCount val="285"/>
                <c:pt idx="0">
                  <c:v>0</c:v>
                </c:pt>
                <c:pt idx="1">
                  <c:v>3355098734.335638</c:v>
                </c:pt>
                <c:pt idx="2">
                  <c:v>5822978812.1985006</c:v>
                </c:pt>
                <c:pt idx="3">
                  <c:v>6331638510.9923563</c:v>
                </c:pt>
                <c:pt idx="4">
                  <c:v>6273235052.9958563</c:v>
                </c:pt>
                <c:pt idx="5">
                  <c:v>5646027137.1063538</c:v>
                </c:pt>
                <c:pt idx="6">
                  <c:v>4979961184.8002996</c:v>
                </c:pt>
                <c:pt idx="7">
                  <c:v>4376720593.0614138</c:v>
                </c:pt>
                <c:pt idx="8">
                  <c:v>3787895379.3004742</c:v>
                </c:pt>
                <c:pt idx="9">
                  <c:v>3281574565.4897161</c:v>
                </c:pt>
                <c:pt idx="10">
                  <c:v>2855054932.1470652</c:v>
                </c:pt>
                <c:pt idx="11">
                  <c:v>2498792169.5599427</c:v>
                </c:pt>
                <c:pt idx="12">
                  <c:v>2201752866.4663539</c:v>
                </c:pt>
                <c:pt idx="13">
                  <c:v>1953629898.1392398</c:v>
                </c:pt>
                <c:pt idx="14">
                  <c:v>1745540121.407685</c:v>
                </c:pt>
                <c:pt idx="15">
                  <c:v>1570136925.3337238</c:v>
                </c:pt>
                <c:pt idx="16">
                  <c:v>1421455112.168222</c:v>
                </c:pt>
                <c:pt idx="17">
                  <c:v>1294673720.6841846</c:v>
                </c:pt>
                <c:pt idx="18">
                  <c:v>1185934531.1281042</c:v>
                </c:pt>
                <c:pt idx="19">
                  <c:v>1092142294.1862857</c:v>
                </c:pt>
                <c:pt idx="20">
                  <c:v>1010782430.2641572</c:v>
                </c:pt>
                <c:pt idx="21">
                  <c:v>939834766.57199788</c:v>
                </c:pt>
                <c:pt idx="22">
                  <c:v>877648871.91943491</c:v>
                </c:pt>
                <c:pt idx="23">
                  <c:v>822882945.97445929</c:v>
                </c:pt>
                <c:pt idx="24">
                  <c:v>774427828.53858411</c:v>
                </c:pt>
                <c:pt idx="25">
                  <c:v>731369749.83133173</c:v>
                </c:pt>
                <c:pt idx="26">
                  <c:v>692954434.28181243</c:v>
                </c:pt>
                <c:pt idx="27">
                  <c:v>658545399.16410136</c:v>
                </c:pt>
                <c:pt idx="28">
                  <c:v>627615226.13123965</c:v>
                </c:pt>
                <c:pt idx="29">
                  <c:v>597919811.42546022</c:v>
                </c:pt>
                <c:pt idx="30">
                  <c:v>572883213.79553556</c:v>
                </c:pt>
                <c:pt idx="31">
                  <c:v>550146693.16037464</c:v>
                </c:pt>
                <c:pt idx="32">
                  <c:v>529441249.07248563</c:v>
                </c:pt>
                <c:pt idx="33">
                  <c:v>510534158.23307061</c:v>
                </c:pt>
                <c:pt idx="34">
                  <c:v>493226222.91835904</c:v>
                </c:pt>
                <c:pt idx="35">
                  <c:v>477344593.75600809</c:v>
                </c:pt>
                <c:pt idx="36">
                  <c:v>462739172.45695448</c:v>
                </c:pt>
                <c:pt idx="37">
                  <c:v>449277444.65463644</c:v>
                </c:pt>
                <c:pt idx="38">
                  <c:v>436846186.23793238</c:v>
                </c:pt>
                <c:pt idx="39">
                  <c:v>425347739.38349879</c:v>
                </c:pt>
                <c:pt idx="40">
                  <c:v>414684730.10165173</c:v>
                </c:pt>
                <c:pt idx="41">
                  <c:v>404785887.51487517</c:v>
                </c:pt>
                <c:pt idx="42">
                  <c:v>395581584.33354455</c:v>
                </c:pt>
                <c:pt idx="43">
                  <c:v>387007727.45095289</c:v>
                </c:pt>
                <c:pt idx="44">
                  <c:v>379008071.39096719</c:v>
                </c:pt>
                <c:pt idx="45">
                  <c:v>371533062.38743877</c:v>
                </c:pt>
                <c:pt idx="46">
                  <c:v>364541166.15236509</c:v>
                </c:pt>
                <c:pt idx="47">
                  <c:v>357988798.00450063</c:v>
                </c:pt>
                <c:pt idx="48">
                  <c:v>351833610.01167154</c:v>
                </c:pt>
                <c:pt idx="49">
                  <c:v>346038648.24002755</c:v>
                </c:pt>
                <c:pt idx="50">
                  <c:v>340551473.74040854</c:v>
                </c:pt>
                <c:pt idx="51">
                  <c:v>335294752.53845507</c:v>
                </c:pt>
                <c:pt idx="52">
                  <c:v>330122278.62059796</c:v>
                </c:pt>
                <c:pt idx="53">
                  <c:v>324713159.63196343</c:v>
                </c:pt>
                <c:pt idx="54">
                  <c:v>318337314.54986262</c:v>
                </c:pt>
                <c:pt idx="55">
                  <c:v>309374637.0017935</c:v>
                </c:pt>
                <c:pt idx="56">
                  <c:v>294518360.77140868</c:v>
                </c:pt>
                <c:pt idx="57">
                  <c:v>268164861.40597704</c:v>
                </c:pt>
                <c:pt idx="58">
                  <c:v>224476996.4208962</c:v>
                </c:pt>
                <c:pt idx="59">
                  <c:v>165107625.44964463</c:v>
                </c:pt>
                <c:pt idx="60">
                  <c:v>82868334.04600133</c:v>
                </c:pt>
                <c:pt idx="61">
                  <c:v>38785586.98823569</c:v>
                </c:pt>
                <c:pt idx="62">
                  <c:v>17696449.007086493</c:v>
                </c:pt>
                <c:pt idx="63">
                  <c:v>8346572.9759363951</c:v>
                </c:pt>
                <c:pt idx="64">
                  <c:v>4107417.2585363258</c:v>
                </c:pt>
                <c:pt idx="65">
                  <c:v>2001164.9349210358</c:v>
                </c:pt>
                <c:pt idx="66">
                  <c:v>1043946.8934276792</c:v>
                </c:pt>
                <c:pt idx="67">
                  <c:v>542155.77688984829</c:v>
                </c:pt>
                <c:pt idx="68">
                  <c:v>297862.56704397709</c:v>
                </c:pt>
                <c:pt idx="69">
                  <c:v>168834.65043584458</c:v>
                </c:pt>
                <c:pt idx="70">
                  <c:v>97429.186324943832</c:v>
                </c:pt>
                <c:pt idx="71">
                  <c:v>58231.433362996373</c:v>
                </c:pt>
                <c:pt idx="72">
                  <c:v>35683.147511746552</c:v>
                </c:pt>
                <c:pt idx="73">
                  <c:v>22354.182293970156</c:v>
                </c:pt>
                <c:pt idx="74">
                  <c:v>14287.623669611281</c:v>
                </c:pt>
                <c:pt idx="75">
                  <c:v>9286.4224690010051</c:v>
                </c:pt>
                <c:pt idx="76">
                  <c:v>6134.2933987571778</c:v>
                </c:pt>
                <c:pt idx="77">
                  <c:v>4111.7623463508626</c:v>
                </c:pt>
                <c:pt idx="78">
                  <c:v>2795.3746870291088</c:v>
                </c:pt>
                <c:pt idx="79">
                  <c:v>1928.3791060016129</c:v>
                </c:pt>
                <c:pt idx="80">
                  <c:v>1349.3386376307583</c:v>
                </c:pt>
                <c:pt idx="81">
                  <c:v>957.66827050947006</c:v>
                </c:pt>
                <c:pt idx="82">
                  <c:v>692.91988162321127</c:v>
                </c:pt>
                <c:pt idx="83">
                  <c:v>510.73032428929412</c:v>
                </c:pt>
                <c:pt idx="84">
                  <c:v>384.19806299463113</c:v>
                </c:pt>
                <c:pt idx="85">
                  <c:v>297.50604474987972</c:v>
                </c:pt>
                <c:pt idx="86">
                  <c:v>236.48190509140832</c:v>
                </c:pt>
                <c:pt idx="87">
                  <c:v>194.79594368408937</c:v>
                </c:pt>
                <c:pt idx="88">
                  <c:v>166.26231418782078</c:v>
                </c:pt>
                <c:pt idx="89">
                  <c:v>146.90443096886202</c:v>
                </c:pt>
                <c:pt idx="90">
                  <c:v>133.95323952596277</c:v>
                </c:pt>
                <c:pt idx="91">
                  <c:v>125.31280955325046</c:v>
                </c:pt>
                <c:pt idx="92">
                  <c:v>119.31680539366734</c:v>
                </c:pt>
                <c:pt idx="93">
                  <c:v>114.74990765123549</c:v>
                </c:pt>
                <c:pt idx="94">
                  <c:v>110.87904280466788</c:v>
                </c:pt>
                <c:pt idx="95">
                  <c:v>107.34541003256426</c:v>
                </c:pt>
                <c:pt idx="96">
                  <c:v>103.99952412842329</c:v>
                </c:pt>
                <c:pt idx="97">
                  <c:v>100.83385287871054</c:v>
                </c:pt>
                <c:pt idx="98">
                  <c:v>97.837834534050984</c:v>
                </c:pt>
                <c:pt idx="99">
                  <c:v>95.000859548979847</c:v>
                </c:pt>
                <c:pt idx="100">
                  <c:v>92.312952387553651</c:v>
                </c:pt>
                <c:pt idx="101">
                  <c:v>89.764915173235508</c:v>
                </c:pt>
                <c:pt idx="102">
                  <c:v>87.3482480714828</c:v>
                </c:pt>
                <c:pt idx="103">
                  <c:v>85.055134264021291</c:v>
                </c:pt>
                <c:pt idx="104">
                  <c:v>82.878330545956501</c:v>
                </c:pt>
                <c:pt idx="105">
                  <c:v>80.811154833361371</c:v>
                </c:pt>
                <c:pt idx="106">
                  <c:v>78.847421582030378</c:v>
                </c:pt>
                <c:pt idx="107">
                  <c:v>76.981407707547916</c:v>
                </c:pt>
                <c:pt idx="108">
                  <c:v>75.207812381483052</c:v>
                </c:pt>
                <c:pt idx="109">
                  <c:v>73.521718788207181</c:v>
                </c:pt>
                <c:pt idx="110">
                  <c:v>71.918569206866209</c:v>
                </c:pt>
                <c:pt idx="111">
                  <c:v>70.394133676858317</c:v>
                </c:pt>
                <c:pt idx="112">
                  <c:v>68.944483924391747</c:v>
                </c:pt>
                <c:pt idx="113">
                  <c:v>67.565971138547468</c:v>
                </c:pt>
                <c:pt idx="114">
                  <c:v>66.255204184112017</c:v>
                </c:pt>
                <c:pt idx="115">
                  <c:v>65.009030258352581</c:v>
                </c:pt>
                <c:pt idx="116">
                  <c:v>63.824517136561845</c:v>
                </c:pt>
                <c:pt idx="117">
                  <c:v>62.698937005802129</c:v>
                </c:pt>
                <c:pt idx="118">
                  <c:v>61.62975173818748</c:v>
                </c:pt>
                <c:pt idx="119">
                  <c:v>60.614599299153035</c:v>
                </c:pt>
                <c:pt idx="120">
                  <c:v>59.651281383140514</c:v>
                </c:pt>
                <c:pt idx="121">
                  <c:v>58.737752104329189</c:v>
                </c:pt>
                <c:pt idx="122">
                  <c:v>57.872107578370674</c:v>
                </c:pt>
                <c:pt idx="123">
                  <c:v>57.052576335905052</c:v>
                </c:pt>
                <c:pt idx="124">
                  <c:v>56.277510615544067</c:v>
                </c:pt>
                <c:pt idx="125">
                  <c:v>55.545378320828014</c:v>
                </c:pt>
                <c:pt idx="126">
                  <c:v>54.854755601731753</c:v>
                </c:pt>
                <c:pt idx="127">
                  <c:v>54.204320114981314</c:v>
                </c:pt>
                <c:pt idx="128">
                  <c:v>53.592844650674181</c:v>
                </c:pt>
                <c:pt idx="129">
                  <c:v>53.01919153287804</c:v>
                </c:pt>
                <c:pt idx="130">
                  <c:v>52.482307143111342</c:v>
                </c:pt>
                <c:pt idx="131">
                  <c:v>51.981217191923541</c:v>
                </c:pt>
                <c:pt idx="132">
                  <c:v>51.515022091171154</c:v>
                </c:pt>
                <c:pt idx="133">
                  <c:v>51.08289287180515</c:v>
                </c:pt>
                <c:pt idx="134">
                  <c:v>50.684067287654955</c:v>
                </c:pt>
                <c:pt idx="135">
                  <c:v>50.31784630626742</c:v>
                </c:pt>
                <c:pt idx="136">
                  <c:v>49.983590800082659</c:v>
                </c:pt>
                <c:pt idx="137">
                  <c:v>49.680718512374199</c:v>
                </c:pt>
                <c:pt idx="138">
                  <c:v>49.408701268157536</c:v>
                </c:pt>
                <c:pt idx="139">
                  <c:v>49.16706233569878</c:v>
                </c:pt>
                <c:pt idx="140">
                  <c:v>48.95537398604511</c:v>
                </c:pt>
                <c:pt idx="141">
                  <c:v>48.773255288286002</c:v>
                </c:pt>
                <c:pt idx="142">
                  <c:v>48.620369921258572</c:v>
                </c:pt>
                <c:pt idx="143">
                  <c:v>48.496424291818677</c:v>
                </c:pt>
                <c:pt idx="144">
                  <c:v>48.401165643839249</c:v>
                </c:pt>
                <c:pt idx="145">
                  <c:v>48.334380297966334</c:v>
                </c:pt>
                <c:pt idx="146">
                  <c:v>48.295892081172148</c:v>
                </c:pt>
                <c:pt idx="147">
                  <c:v>48.285560713619219</c:v>
                </c:pt>
                <c:pt idx="148">
                  <c:v>48.303280384088261</c:v>
                </c:pt>
                <c:pt idx="149">
                  <c:v>48.348978297540455</c:v>
                </c:pt>
                <c:pt idx="150">
                  <c:v>48.422613380767849</c:v>
                </c:pt>
                <c:pt idx="151">
                  <c:v>48.524174917078369</c:v>
                </c:pt>
                <c:pt idx="152">
                  <c:v>48.653681322972425</c:v>
                </c:pt>
                <c:pt idx="153">
                  <c:v>48.811178922018307</c:v>
                </c:pt>
                <c:pt idx="154">
                  <c:v>48.99674068523575</c:v>
                </c:pt>
                <c:pt idx="155">
                  <c:v>49.210465111495004</c:v>
                </c:pt>
                <c:pt idx="156">
                  <c:v>49.452474995943781</c:v>
                </c:pt>
                <c:pt idx="157">
                  <c:v>49.722916270308836</c:v>
                </c:pt>
                <c:pt idx="158">
                  <c:v>50.021956847972113</c:v>
                </c:pt>
                <c:pt idx="159">
                  <c:v>50.349785457634042</c:v>
                </c:pt>
                <c:pt idx="160">
                  <c:v>50.706610439540832</c:v>
                </c:pt>
                <c:pt idx="161">
                  <c:v>51.092658593641495</c:v>
                </c:pt>
                <c:pt idx="162">
                  <c:v>51.508173971900739</c:v>
                </c:pt>
                <c:pt idx="163">
                  <c:v>51.953416698531058</c:v>
                </c:pt>
                <c:pt idx="164">
                  <c:v>52.428661749287613</c:v>
                </c:pt>
                <c:pt idx="165">
                  <c:v>52.934197781880094</c:v>
                </c:pt>
                <c:pt idx="166">
                  <c:v>53.470325850150594</c:v>
                </c:pt>
                <c:pt idx="167">
                  <c:v>54.037358260121927</c:v>
                </c:pt>
                <c:pt idx="168">
                  <c:v>54.63561734055552</c:v>
                </c:pt>
                <c:pt idx="169">
                  <c:v>55.265434235764708</c:v>
                </c:pt>
                <c:pt idx="170">
                  <c:v>55.927147733734451</c:v>
                </c:pt>
                <c:pt idx="171">
                  <c:v>56.621103091151234</c:v>
                </c:pt>
                <c:pt idx="172">
                  <c:v>57.347650912348037</c:v>
                </c:pt>
                <c:pt idx="173">
                  <c:v>58.107146070930696</c:v>
                </c:pt>
                <c:pt idx="174">
                  <c:v>58.899946638698047</c:v>
                </c:pt>
                <c:pt idx="175">
                  <c:v>59.726412896310151</c:v>
                </c:pt>
                <c:pt idx="176">
                  <c:v>60.586906423417901</c:v>
                </c:pt>
                <c:pt idx="177">
                  <c:v>61.481789198754925</c:v>
                </c:pt>
                <c:pt idx="178">
                  <c:v>62.411422862418256</c:v>
                </c:pt>
                <c:pt idx="179">
                  <c:v>63.376168025322507</c:v>
                </c:pt>
                <c:pt idx="180">
                  <c:v>64.376383611853782</c:v>
                </c:pt>
                <c:pt idx="181">
                  <c:v>65.412426443517333</c:v>
                </c:pt>
                <c:pt idx="182">
                  <c:v>66.484650787215202</c:v>
                </c:pt>
                <c:pt idx="183">
                  <c:v>67.593408098096191</c:v>
                </c:pt>
                <c:pt idx="184">
                  <c:v>68.739046890482371</c:v>
                </c:pt>
                <c:pt idx="185">
                  <c:v>69.921912628394495</c:v>
                </c:pt>
                <c:pt idx="186">
                  <c:v>71.142347838935791</c:v>
                </c:pt>
                <c:pt idx="187">
                  <c:v>72.400692274969387</c:v>
                </c:pt>
                <c:pt idx="188">
                  <c:v>73.697283231184983</c:v>
                </c:pt>
                <c:pt idx="189">
                  <c:v>75.032455997054356</c:v>
                </c:pt>
                <c:pt idx="190">
                  <c:v>76.406544298222002</c:v>
                </c:pt>
                <c:pt idx="191">
                  <c:v>77.819881038702121</c:v>
                </c:pt>
                <c:pt idx="192">
                  <c:v>79.272798938280033</c:v>
                </c:pt>
                <c:pt idx="193">
                  <c:v>80.765631411940262</c:v>
                </c:pt>
                <c:pt idx="194">
                  <c:v>82.298713473242586</c:v>
                </c:pt>
                <c:pt idx="195">
                  <c:v>83.872382726799373</c:v>
                </c:pt>
                <c:pt idx="196">
                  <c:v>85.486980419327793</c:v>
                </c:pt>
                <c:pt idx="197">
                  <c:v>87.142852587620453</c:v>
                </c:pt>
                <c:pt idx="198">
                  <c:v>88.840351232758536</c:v>
                </c:pt>
                <c:pt idx="199">
                  <c:v>90.579835602683062</c:v>
                </c:pt>
                <c:pt idx="200">
                  <c:v>92.361673391558995</c:v>
                </c:pt>
                <c:pt idx="201">
                  <c:v>94.186242117008419</c:v>
                </c:pt>
                <c:pt idx="202">
                  <c:v>96.053930438747386</c:v>
                </c:pt>
                <c:pt idx="203">
                  <c:v>97.965139579702154</c:v>
                </c:pt>
                <c:pt idx="204">
                  <c:v>99.920284628442218</c:v>
                </c:pt>
                <c:pt idx="205">
                  <c:v>101.91979606390089</c:v>
                </c:pt>
                <c:pt idx="206">
                  <c:v>103.96412109636707</c:v>
                </c:pt>
                <c:pt idx="207">
                  <c:v>106.05372509245396</c:v>
                </c:pt>
                <c:pt idx="208">
                  <c:v>108.18909312818053</c:v>
                </c:pt>
                <c:pt idx="209">
                  <c:v>110.37073128565007</c:v>
                </c:pt>
                <c:pt idx="210">
                  <c:v>112.59916826445279</c:v>
                </c:pt>
                <c:pt idx="211">
                  <c:v>114.87495669573946</c:v>
                </c:pt>
                <c:pt idx="212">
                  <c:v>117.19867476793372</c:v>
                </c:pt>
                <c:pt idx="213">
                  <c:v>119.57092750804871</c:v>
                </c:pt>
                <c:pt idx="214">
                  <c:v>121.99234852572104</c:v>
                </c:pt>
                <c:pt idx="215">
                  <c:v>124.46360127623468</c:v>
                </c:pt>
                <c:pt idx="216">
                  <c:v>126.9853807209652</c:v>
                </c:pt>
                <c:pt idx="217">
                  <c:v>129.55841477086639</c:v>
                </c:pt>
                <c:pt idx="218">
                  <c:v>132.18346584157877</c:v>
                </c:pt>
                <c:pt idx="219">
                  <c:v>134.86133248564164</c:v>
                </c:pt>
                <c:pt idx="220">
                  <c:v>137.59285094706465</c:v>
                </c:pt>
                <c:pt idx="221">
                  <c:v>140.378896680048</c:v>
                </c:pt>
                <c:pt idx="222">
                  <c:v>143.22038617523057</c:v>
                </c:pt>
                <c:pt idx="223">
                  <c:v>146.11827850327413</c:v>
                </c:pt>
                <c:pt idx="224">
                  <c:v>149.0735770652478</c:v>
                </c:pt>
                <c:pt idx="225">
                  <c:v>152.08733134593101</c:v>
                </c:pt>
                <c:pt idx="226">
                  <c:v>155.16063863940525</c:v>
                </c:pt>
                <c:pt idx="227">
                  <c:v>158.29464619242037</c:v>
                </c:pt>
                <c:pt idx="228">
                  <c:v>161.49055256184926</c:v>
                </c:pt>
                <c:pt idx="229">
                  <c:v>164.74961011742755</c:v>
                </c:pt>
                <c:pt idx="230">
                  <c:v>168.07312674461411</c:v>
                </c:pt>
                <c:pt idx="231">
                  <c:v>171.46246778577475</c:v>
                </c:pt>
                <c:pt idx="232">
                  <c:v>174.91905856126044</c:v>
                </c:pt>
                <c:pt idx="233">
                  <c:v>178.44438631580149</c:v>
                </c:pt>
                <c:pt idx="234">
                  <c:v>182.04000228543927</c:v>
                </c:pt>
                <c:pt idx="235">
                  <c:v>185.70752454900588</c:v>
                </c:pt>
                <c:pt idx="236">
                  <c:v>189.44864003159438</c:v>
                </c:pt>
                <c:pt idx="237">
                  <c:v>193.26510705959316</c:v>
                </c:pt>
                <c:pt idx="238">
                  <c:v>197.15875805467903</c:v>
                </c:pt>
                <c:pt idx="239">
                  <c:v>201.13150225408955</c:v>
                </c:pt>
                <c:pt idx="240">
                  <c:v>205.18532823701725</c:v>
                </c:pt>
                <c:pt idx="241">
                  <c:v>209.32230706236828</c:v>
                </c:pt>
                <c:pt idx="242">
                  <c:v>213.54459504947772</c:v>
                </c:pt>
                <c:pt idx="243">
                  <c:v>217.85443685759182</c:v>
                </c:pt>
                <c:pt idx="244">
                  <c:v>222.25416885410991</c:v>
                </c:pt>
                <c:pt idx="245">
                  <c:v>226.74622203958171</c:v>
                </c:pt>
                <c:pt idx="246">
                  <c:v>231.3331258900192</c:v>
                </c:pt>
                <c:pt idx="247">
                  <c:v>236.01751153348064</c:v>
                </c:pt>
                <c:pt idx="248">
                  <c:v>240.80211576387032</c:v>
                </c:pt>
                <c:pt idx="249">
                  <c:v>245.68978446181904</c:v>
                </c:pt>
                <c:pt idx="250">
                  <c:v>250.68347685321751</c:v>
                </c:pt>
                <c:pt idx="251">
                  <c:v>255.78626927560197</c:v>
                </c:pt>
                <c:pt idx="252">
                  <c:v>261.00135990314061</c:v>
                </c:pt>
                <c:pt idx="253">
                  <c:v>266.33207242914091</c:v>
                </c:pt>
                <c:pt idx="254">
                  <c:v>271.78186122413439</c:v>
                </c:pt>
                <c:pt idx="255">
                  <c:v>277.35431593964483</c:v>
                </c:pt>
                <c:pt idx="256">
                  <c:v>283.0531661725974</c:v>
                </c:pt>
                <c:pt idx="257">
                  <c:v>288.88228659502846</c:v>
                </c:pt>
                <c:pt idx="258">
                  <c:v>294.845702368133</c:v>
                </c:pt>
                <c:pt idx="259">
                  <c:v>300.94759459751299</c:v>
                </c:pt>
                <c:pt idx="260">
                  <c:v>307.19230596002757</c:v>
                </c:pt>
                <c:pt idx="261">
                  <c:v>313.58434620659187</c:v>
                </c:pt>
                <c:pt idx="262">
                  <c:v>320.12839892986267</c:v>
                </c:pt>
                <c:pt idx="263">
                  <c:v>326.82932739002371</c:v>
                </c:pt>
                <c:pt idx="264">
                  <c:v>333.69218100705086</c:v>
                </c:pt>
                <c:pt idx="265">
                  <c:v>340.72220284288142</c:v>
                </c:pt>
                <c:pt idx="266">
                  <c:v>347.92483587539874</c:v>
                </c:pt>
                <c:pt idx="267">
                  <c:v>355.30573019286402</c:v>
                </c:pt>
                <c:pt idx="268">
                  <c:v>362.87075151682689</c:v>
                </c:pt>
                <c:pt idx="269">
                  <c:v>370.62598845783867</c:v>
                </c:pt>
                <c:pt idx="270">
                  <c:v>378.57776002776205</c:v>
                </c:pt>
                <c:pt idx="271">
                  <c:v>386.73262565186928</c:v>
                </c:pt>
                <c:pt idx="272">
                  <c:v>395.09739230965016</c:v>
                </c:pt>
                <c:pt idx="273">
                  <c:v>403.67912462992825</c:v>
                </c:pt>
                <c:pt idx="274">
                  <c:v>412.48515374583002</c:v>
                </c:pt>
                <c:pt idx="275">
                  <c:v>421.52308705161732</c:v>
                </c:pt>
                <c:pt idx="276">
                  <c:v>430.80081904103912</c:v>
                </c:pt>
                <c:pt idx="277">
                  <c:v>440.32654068298916</c:v>
                </c:pt>
                <c:pt idx="278">
                  <c:v>450.1087505651933</c:v>
                </c:pt>
                <c:pt idx="279">
                  <c:v>460.15626644160426</c:v>
                </c:pt>
                <c:pt idx="280">
                  <c:v>470.47823658223081</c:v>
                </c:pt>
                <c:pt idx="281">
                  <c:v>481.08415173235312</c:v>
                </c:pt>
                <c:pt idx="282">
                  <c:v>491.98385742721445</c:v>
                </c:pt>
                <c:pt idx="283">
                  <c:v>503.18756666387793</c:v>
                </c:pt>
                <c:pt idx="284">
                  <c:v>514.70587399640897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3FD-4354-A0B1-9BDC548690B2}"/>
            </c:ext>
          </c:extLst>
        </c:ser>
        <c:ser>
          <c:idx val="3"/>
          <c:order val="3"/>
          <c:tx>
            <c:strRef>
              <c:f>'Ivan EC'!$E$3</c:f>
              <c:strCache>
                <c:ptCount val="1"/>
                <c:pt idx="0">
                  <c:v>P=4 bara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284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3FD-4354-A0B1-9BDC548690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'Ivan EC'!$M$5:$M$289</c:f>
              <c:numCache>
                <c:formatCode>General</c:formatCode>
                <c:ptCount val="285"/>
                <c:pt idx="0">
                  <c:v>0</c:v>
                </c:pt>
                <c:pt idx="1">
                  <c:v>6.8060408796296306E-3</c:v>
                </c:pt>
                <c:pt idx="2">
                  <c:v>1.3621348128587965E-2</c:v>
                </c:pt>
                <c:pt idx="3">
                  <c:v>2.0447984492708338E-2</c:v>
                </c:pt>
                <c:pt idx="4">
                  <c:v>2.728807623587963E-2</c:v>
                </c:pt>
                <c:pt idx="5">
                  <c:v>3.4143758352199079E-2</c:v>
                </c:pt>
                <c:pt idx="6">
                  <c:v>4.1017128927893526E-2</c:v>
                </c:pt>
                <c:pt idx="7">
                  <c:v>4.7910212213310183E-2</c:v>
                </c:pt>
                <c:pt idx="8">
                  <c:v>5.482492950543983E-2</c:v>
                </c:pt>
                <c:pt idx="9">
                  <c:v>6.1763076813888901E-2</c:v>
                </c:pt>
                <c:pt idx="10">
                  <c:v>6.8726308310069456E-2</c:v>
                </c:pt>
                <c:pt idx="11">
                  <c:v>7.5716124666782431E-2</c:v>
                </c:pt>
                <c:pt idx="12">
                  <c:v>8.2733865522916672E-2</c:v>
                </c:pt>
                <c:pt idx="13">
                  <c:v>8.9780705422106519E-2</c:v>
                </c:pt>
                <c:pt idx="14">
                  <c:v>9.6857652668171312E-2</c:v>
                </c:pt>
                <c:pt idx="15">
                  <c:v>0.1039655506274306</c:v>
                </c:pt>
                <c:pt idx="16">
                  <c:v>0.11110508111875003</c:v>
                </c:pt>
                <c:pt idx="17">
                  <c:v>0.11827676954895835</c:v>
                </c:pt>
                <c:pt idx="18">
                  <c:v>0.12548099154189818</c:v>
                </c:pt>
                <c:pt idx="19">
                  <c:v>0.13271798083958339</c:v>
                </c:pt>
                <c:pt idx="20">
                  <c:v>0.13998783826736114</c:v>
                </c:pt>
                <c:pt idx="21">
                  <c:v>0.14729054164560187</c:v>
                </c:pt>
                <c:pt idx="22">
                  <c:v>0.15462595649016209</c:v>
                </c:pt>
                <c:pt idx="23">
                  <c:v>0.16199384739085654</c:v>
                </c:pt>
                <c:pt idx="24">
                  <c:v>0.16939388999745372</c:v>
                </c:pt>
                <c:pt idx="25">
                  <c:v>0.17682568351250005</c:v>
                </c:pt>
                <c:pt idx="26">
                  <c:v>0.18428876361377319</c:v>
                </c:pt>
                <c:pt idx="27">
                  <c:v>0.1917826157929399</c:v>
                </c:pt>
                <c:pt idx="28">
                  <c:v>0.1993066890332176</c:v>
                </c:pt>
                <c:pt idx="29">
                  <c:v>0.2068604097622686</c:v>
                </c:pt>
                <c:pt idx="30">
                  <c:v>0.21444319609039353</c:v>
                </c:pt>
                <c:pt idx="31">
                  <c:v>0.22205447226689823</c:v>
                </c:pt>
                <c:pt idx="32">
                  <c:v>0.22969368334456022</c:v>
                </c:pt>
                <c:pt idx="33">
                  <c:v>0.23736031002534727</c:v>
                </c:pt>
                <c:pt idx="34">
                  <c:v>0.24505388366724537</c:v>
                </c:pt>
                <c:pt idx="35">
                  <c:v>0.25277395995266211</c:v>
                </c:pt>
                <c:pt idx="36">
                  <c:v>0.26051997209942135</c:v>
                </c:pt>
                <c:pt idx="37">
                  <c:v>0.26829121741469913</c:v>
                </c:pt>
                <c:pt idx="38">
                  <c:v>0.2760869869424768</c:v>
                </c:pt>
                <c:pt idx="39">
                  <c:v>0.28390659550069458</c:v>
                </c:pt>
                <c:pt idx="40">
                  <c:v>0.29174938128518518</c:v>
                </c:pt>
                <c:pt idx="41">
                  <c:v>0.29961470534606499</c:v>
                </c:pt>
                <c:pt idx="42">
                  <c:v>0.30750195100034722</c:v>
                </c:pt>
                <c:pt idx="43">
                  <c:v>0.31541052321099539</c:v>
                </c:pt>
                <c:pt idx="44">
                  <c:v>0.32333984793576387</c:v>
                </c:pt>
                <c:pt idx="45">
                  <c:v>0.33128937146597232</c:v>
                </c:pt>
                <c:pt idx="46">
                  <c:v>0.33925855976192132</c:v>
                </c:pt>
                <c:pt idx="47">
                  <c:v>0.34724689778831036</c:v>
                </c:pt>
                <c:pt idx="48">
                  <c:v>0.35525388888321763</c:v>
                </c:pt>
                <c:pt idx="49">
                  <c:v>0.36327905414722234</c:v>
                </c:pt>
                <c:pt idx="50">
                  <c:v>0.37132193188958323</c:v>
                </c:pt>
                <c:pt idx="51">
                  <c:v>0.37938207716168992</c:v>
                </c:pt>
                <c:pt idx="52">
                  <c:v>0.38745906153888898</c:v>
                </c:pt>
                <c:pt idx="53">
                  <c:v>0.39555247259351867</c:v>
                </c:pt>
                <c:pt idx="54">
                  <c:v>0.40366191427754639</c:v>
                </c:pt>
                <c:pt idx="55">
                  <c:v>0.4117870077180556</c:v>
                </c:pt>
                <c:pt idx="56">
                  <c:v>0.41992739191875006</c:v>
                </c:pt>
                <c:pt idx="57">
                  <c:v>0.42808272561608812</c:v>
                </c:pt>
                <c:pt idx="58">
                  <c:v>0.43625269010543988</c:v>
                </c:pt>
                <c:pt idx="59">
                  <c:v>0.44443699985092605</c:v>
                </c:pt>
                <c:pt idx="60">
                  <c:v>0.45263539205682879</c:v>
                </c:pt>
                <c:pt idx="61">
                  <c:v>0.46084764027812508</c:v>
                </c:pt>
                <c:pt idx="62">
                  <c:v>0.46907355488703711</c:v>
                </c:pt>
                <c:pt idx="63">
                  <c:v>0.47731296440763904</c:v>
                </c:pt>
                <c:pt idx="64">
                  <c:v>0.48556573143229165</c:v>
                </c:pt>
                <c:pt idx="65">
                  <c:v>0.49383175843842597</c:v>
                </c:pt>
                <c:pt idx="66">
                  <c:v>0.50211095981226861</c:v>
                </c:pt>
                <c:pt idx="67">
                  <c:v>0.51040334382083341</c:v>
                </c:pt>
                <c:pt idx="68">
                  <c:v>0.51870921404780101</c:v>
                </c:pt>
                <c:pt idx="69">
                  <c:v>0.52702908789814806</c:v>
                </c:pt>
                <c:pt idx="70">
                  <c:v>0.53536383643587981</c:v>
                </c:pt>
                <c:pt idx="71">
                  <c:v>0.54371493076319444</c:v>
                </c:pt>
                <c:pt idx="72">
                  <c:v>0.5520845060453704</c:v>
                </c:pt>
                <c:pt idx="73">
                  <c:v>0.56047572272523172</c:v>
                </c:pt>
                <c:pt idx="74">
                  <c:v>0.56889305182407413</c:v>
                </c:pt>
                <c:pt idx="75">
                  <c:v>0.57734276705891219</c:v>
                </c:pt>
                <c:pt idx="76">
                  <c:v>0.58583361409131962</c:v>
                </c:pt>
                <c:pt idx="77">
                  <c:v>0.59437737548703717</c:v>
                </c:pt>
                <c:pt idx="78">
                  <c:v>0.6029895312413196</c:v>
                </c:pt>
                <c:pt idx="79">
                  <c:v>0.61169019770428257</c:v>
                </c:pt>
                <c:pt idx="80">
                  <c:v>0.62050255105497687</c:v>
                </c:pt>
                <c:pt idx="81">
                  <c:v>0.62945384178784747</c:v>
                </c:pt>
                <c:pt idx="82">
                  <c:v>0.63857144721863446</c:v>
                </c:pt>
                <c:pt idx="83">
                  <c:v>0.64786242732013899</c:v>
                </c:pt>
                <c:pt idx="84">
                  <c:v>0.65733314565902801</c:v>
                </c:pt>
                <c:pt idx="85">
                  <c:v>0.66696619468993079</c:v>
                </c:pt>
                <c:pt idx="86">
                  <c:v>0.67669613419432884</c:v>
                </c:pt>
                <c:pt idx="87">
                  <c:v>0.68644077299652784</c:v>
                </c:pt>
                <c:pt idx="88">
                  <c:v>0.69611856642280123</c:v>
                </c:pt>
                <c:pt idx="89">
                  <c:v>0.70566814055474547</c:v>
                </c:pt>
                <c:pt idx="90">
                  <c:v>0.71508172428854189</c:v>
                </c:pt>
                <c:pt idx="91">
                  <c:v>0.72439688858761597</c:v>
                </c:pt>
                <c:pt idx="92">
                  <c:v>0.73366286308669004</c:v>
                </c:pt>
                <c:pt idx="93">
                  <c:v>0.74293047662280109</c:v>
                </c:pt>
                <c:pt idx="94">
                  <c:v>0.75222914072743075</c:v>
                </c:pt>
                <c:pt idx="95">
                  <c:v>0.76157092226365775</c:v>
                </c:pt>
                <c:pt idx="96">
                  <c:v>0.77096025293495385</c:v>
                </c:pt>
                <c:pt idx="97">
                  <c:v>0.78039827987928245</c:v>
                </c:pt>
                <c:pt idx="98">
                  <c:v>0.78988722707442149</c:v>
                </c:pt>
                <c:pt idx="99">
                  <c:v>0.79942943256481491</c:v>
                </c:pt>
                <c:pt idx="100">
                  <c:v>0.80902737086273158</c:v>
                </c:pt>
                <c:pt idx="101">
                  <c:v>0.81868365831192136</c:v>
                </c:pt>
                <c:pt idx="102">
                  <c:v>0.82840105973344902</c:v>
                </c:pt>
                <c:pt idx="103">
                  <c:v>0.83818249071481499</c:v>
                </c:pt>
                <c:pt idx="104">
                  <c:v>0.84803101902638889</c:v>
                </c:pt>
                <c:pt idx="105">
                  <c:v>0.85794986725625011</c:v>
                </c:pt>
                <c:pt idx="106">
                  <c:v>0.86794241513287052</c:v>
                </c:pt>
                <c:pt idx="107">
                  <c:v>0.87801220101539357</c:v>
                </c:pt>
                <c:pt idx="108">
                  <c:v>0.88816292282673637</c:v>
                </c:pt>
                <c:pt idx="109">
                  <c:v>0.89839843843622713</c:v>
                </c:pt>
                <c:pt idx="110">
                  <c:v>0.90872276556226872</c:v>
                </c:pt>
                <c:pt idx="111">
                  <c:v>0.91914008141655124</c:v>
                </c:pt>
                <c:pt idx="112">
                  <c:v>0.9296547213245373</c:v>
                </c:pt>
                <c:pt idx="113">
                  <c:v>0.9402711768525468</c:v>
                </c:pt>
                <c:pt idx="114">
                  <c:v>0.9509940934011577</c:v>
                </c:pt>
                <c:pt idx="115">
                  <c:v>0.96182826701319468</c:v>
                </c:pt>
                <c:pt idx="116">
                  <c:v>0.97277864032581041</c:v>
                </c:pt>
                <c:pt idx="117">
                  <c:v>0.98385029790833334</c:v>
                </c:pt>
                <c:pt idx="118">
                  <c:v>0.99504846082141252</c:v>
                </c:pt>
                <c:pt idx="119">
                  <c:v>1.0063784801859956</c:v>
                </c:pt>
                <c:pt idx="120">
                  <c:v>1.0178458299635418</c:v>
                </c:pt>
                <c:pt idx="121">
                  <c:v>1.0294560988635422</c:v>
                </c:pt>
                <c:pt idx="122">
                  <c:v>1.041214981311227</c:v>
                </c:pt>
                <c:pt idx="123">
                  <c:v>1.0531282674284723</c:v>
                </c:pt>
                <c:pt idx="124">
                  <c:v>1.0652018319976853</c:v>
                </c:pt>
                <c:pt idx="125">
                  <c:v>1.0774416224623844</c:v>
                </c:pt>
                <c:pt idx="126">
                  <c:v>1.0898536458469907</c:v>
                </c:pt>
                <c:pt idx="127">
                  <c:v>1.1024439545924771</c:v>
                </c:pt>
                <c:pt idx="128">
                  <c:v>1.1152186313011576</c:v>
                </c:pt>
                <c:pt idx="129">
                  <c:v>1.1281837723771995</c:v>
                </c:pt>
                <c:pt idx="130">
                  <c:v>1.1413454705057873</c:v>
                </c:pt>
                <c:pt idx="131">
                  <c:v>1.1547097959944446</c:v>
                </c:pt>
                <c:pt idx="132">
                  <c:v>1.168282776956366</c:v>
                </c:pt>
                <c:pt idx="133">
                  <c:v>1.1820703783055557</c:v>
                </c:pt>
                <c:pt idx="134">
                  <c:v>1.1960784796141202</c:v>
                </c:pt>
                <c:pt idx="135">
                  <c:v>1.2103128517981483</c:v>
                </c:pt>
                <c:pt idx="136">
                  <c:v>1.2247791326254631</c:v>
                </c:pt>
                <c:pt idx="137">
                  <c:v>1.2394828011392363</c:v>
                </c:pt>
                <c:pt idx="138">
                  <c:v>1.2544291509739585</c:v>
                </c:pt>
                <c:pt idx="139">
                  <c:v>1.269623262590625</c:v>
                </c:pt>
                <c:pt idx="140">
                  <c:v>1.2850699745150462</c:v>
                </c:pt>
                <c:pt idx="141">
                  <c:v>1.3007738536262732</c:v>
                </c:pt>
                <c:pt idx="142">
                  <c:v>1.3167391645790507</c:v>
                </c:pt>
                <c:pt idx="143">
                  <c:v>1.332969838424074</c:v>
                </c:pt>
                <c:pt idx="144">
                  <c:v>1.3494694405737271</c:v>
                </c:pt>
                <c:pt idx="145">
                  <c:v>1.3662411381603012</c:v>
                </c:pt>
                <c:pt idx="146">
                  <c:v>1.3832876670048615</c:v>
                </c:pt>
                <c:pt idx="147">
                  <c:v>1.4006112983377321</c:v>
                </c:pt>
                <c:pt idx="148">
                  <c:v>1.4182138053847224</c:v>
                </c:pt>
                <c:pt idx="149">
                  <c:v>1.4360964300976855</c:v>
                </c:pt>
                <c:pt idx="150">
                  <c:v>1.4542598502072919</c:v>
                </c:pt>
                <c:pt idx="151">
                  <c:v>1.4727041468329862</c:v>
                </c:pt>
                <c:pt idx="152">
                  <c:v>1.4914287729521989</c:v>
                </c:pt>
                <c:pt idx="153">
                  <c:v>1.510432522990625</c:v>
                </c:pt>
                <c:pt idx="154">
                  <c:v>1.5297135038490739</c:v>
                </c:pt>
                <c:pt idx="155">
                  <c:v>1.5492691077059026</c:v>
                </c:pt>
                <c:pt idx="156">
                  <c:v>1.569095986920602</c:v>
                </c:pt>
                <c:pt idx="157">
                  <c:v>1.5891900314547454</c:v>
                </c:pt>
                <c:pt idx="158">
                  <c:v>1.6095463491627315</c:v>
                </c:pt>
                <c:pt idx="159">
                  <c:v>1.6301592493550925</c:v>
                </c:pt>
                <c:pt idx="160">
                  <c:v>1.6510222300505792</c:v>
                </c:pt>
                <c:pt idx="161">
                  <c:v>1.6721279693097224</c:v>
                </c:pt>
                <c:pt idx="162">
                  <c:v>1.6934683210728012</c:v>
                </c:pt>
                <c:pt idx="163">
                  <c:v>1.7150343158881951</c:v>
                </c:pt>
                <c:pt idx="164">
                  <c:v>1.7368161669070608</c:v>
                </c:pt>
                <c:pt idx="165">
                  <c:v>1.7588032815034726</c:v>
                </c:pt>
                <c:pt idx="166">
                  <c:v>1.7809842788321764</c:v>
                </c:pt>
                <c:pt idx="167">
                  <c:v>1.8033470135958343</c:v>
                </c:pt>
                <c:pt idx="168">
                  <c:v>1.8258786062567136</c:v>
                </c:pt>
                <c:pt idx="169">
                  <c:v>1.8485654798237277</c:v>
                </c:pt>
                <c:pt idx="170">
                  <c:v>1.8713934033054405</c:v>
                </c:pt>
                <c:pt idx="171">
                  <c:v>1.8943475418324083</c:v>
                </c:pt>
                <c:pt idx="172">
                  <c:v>1.9174125133481486</c:v>
                </c:pt>
                <c:pt idx="173">
                  <c:v>1.9405724516841436</c:v>
                </c:pt>
                <c:pt idx="174">
                  <c:v>1.9638110757134262</c:v>
                </c:pt>
                <c:pt idx="175">
                  <c:v>1.987111764163195</c:v>
                </c:pt>
                <c:pt idx="176">
                  <c:v>2.0104576355930557</c:v>
                </c:pt>
                <c:pt idx="177">
                  <c:v>2.0338316329280093</c:v>
                </c:pt>
                <c:pt idx="178">
                  <c:v>2.0572166117775468</c:v>
                </c:pt>
                <c:pt idx="179">
                  <c:v>2.0805954317453708</c:v>
                </c:pt>
                <c:pt idx="180">
                  <c:v>2.1039510498100702</c:v>
                </c:pt>
                <c:pt idx="181">
                  <c:v>2.1272666148067136</c:v>
                </c:pt>
                <c:pt idx="182">
                  <c:v>2.1505255619655101</c:v>
                </c:pt>
                <c:pt idx="183">
                  <c:v>2.1737117064233802</c:v>
                </c:pt>
                <c:pt idx="184">
                  <c:v>2.1968093346377322</c:v>
                </c:pt>
                <c:pt idx="185">
                  <c:v>2.2198032926082187</c:v>
                </c:pt>
                <c:pt idx="186">
                  <c:v>2.24267906985926</c:v>
                </c:pt>
                <c:pt idx="187">
                  <c:v>2.265422878173033</c:v>
                </c:pt>
                <c:pt idx="188">
                  <c:v>2.2880217241666676</c:v>
                </c:pt>
                <c:pt idx="189">
                  <c:v>2.3104634748946764</c:v>
                </c:pt>
                <c:pt idx="190">
                  <c:v>2.3327369157381956</c:v>
                </c:pt>
                <c:pt idx="191">
                  <c:v>2.3548318000305564</c:v>
                </c:pt>
                <c:pt idx="192">
                  <c:v>2.3767388899761577</c:v>
                </c:pt>
                <c:pt idx="193">
                  <c:v>2.3984499885806714</c:v>
                </c:pt>
                <c:pt idx="194">
                  <c:v>2.4199579624650465</c:v>
                </c:pt>
                <c:pt idx="195">
                  <c:v>2.4412567555868061</c:v>
                </c:pt>
                <c:pt idx="196">
                  <c:v>2.4623413940498846</c:v>
                </c:pt>
                <c:pt idx="197">
                  <c:v>2.4832079822950233</c:v>
                </c:pt>
                <c:pt idx="198">
                  <c:v>2.5038536911439819</c:v>
                </c:pt>
                <c:pt idx="199">
                  <c:v>2.5242767382312503</c:v>
                </c:pt>
                <c:pt idx="200">
                  <c:v>2.5444763614643517</c:v>
                </c:pt>
                <c:pt idx="201">
                  <c:v>2.5644527862410884</c:v>
                </c:pt>
                <c:pt idx="202">
                  <c:v>2.5842071872057875</c:v>
                </c:pt>
                <c:pt idx="203">
                  <c:v>2.6037416453400466</c:v>
                </c:pt>
                <c:pt idx="204">
                  <c:v>2.6230591012103019</c:v>
                </c:pt>
                <c:pt idx="205">
                  <c:v>2.6421633052247686</c:v>
                </c:pt>
                <c:pt idx="206">
                  <c:v>2.6610587656650471</c:v>
                </c:pt>
                <c:pt idx="207">
                  <c:v>2.6797506952744219</c:v>
                </c:pt>
                <c:pt idx="208">
                  <c:v>2.6982449571379634</c:v>
                </c:pt>
                <c:pt idx="209">
                  <c:v>2.7165480104988431</c:v>
                </c:pt>
                <c:pt idx="210">
                  <c:v>2.7346668571385422</c:v>
                </c:pt>
                <c:pt idx="211">
                  <c:v>2.7526089888311343</c:v>
                </c:pt>
                <c:pt idx="212">
                  <c:v>2.770382336348264</c:v>
                </c:pt>
                <c:pt idx="213">
                  <c:v>2.7879952204243059</c:v>
                </c:pt>
                <c:pt idx="214">
                  <c:v>2.8054563049737271</c:v>
                </c:pt>
                <c:pt idx="215">
                  <c:v>2.8227745528325232</c:v>
                </c:pt>
                <c:pt idx="216">
                  <c:v>2.8399591842184031</c:v>
                </c:pt>
                <c:pt idx="217">
                  <c:v>2.8570196380439818</c:v>
                </c:pt>
                <c:pt idx="218">
                  <c:v>2.8739655361400467</c:v>
                </c:pt>
                <c:pt idx="219">
                  <c:v>2.8908066504425931</c:v>
                </c:pt>
                <c:pt idx="220">
                  <c:v>2.9075528731302089</c:v>
                </c:pt>
                <c:pt idx="221">
                  <c:v>2.924214189641321</c:v>
                </c:pt>
                <c:pt idx="222">
                  <c:v>2.9408006545142364</c:v>
                </c:pt>
                <c:pt idx="223">
                  <c:v>2.9573223699526632</c:v>
                </c:pt>
                <c:pt idx="224">
                  <c:v>2.9737894669756946</c:v>
                </c:pt>
                <c:pt idx="225">
                  <c:v>2.9902120890113428</c:v>
                </c:pt>
                <c:pt idx="226">
                  <c:v>3.0066003778093759</c:v>
                </c:pt>
                <c:pt idx="227">
                  <c:v>3.0229644614956022</c:v>
                </c:pt>
                <c:pt idx="228">
                  <c:v>3.0393144446199081</c:v>
                </c:pt>
                <c:pt idx="229">
                  <c:v>3.0556604000369219</c:v>
                </c:pt>
                <c:pt idx="230">
                  <c:v>3.0720123624548621</c:v>
                </c:pt>
                <c:pt idx="231">
                  <c:v>3.0883803235048624</c:v>
                </c:pt>
                <c:pt idx="232">
                  <c:v>3.1047742281797461</c:v>
                </c:pt>
                <c:pt idx="233">
                  <c:v>3.1212039724979173</c:v>
                </c:pt>
                <c:pt idx="234">
                  <c:v>3.1376794022513894</c:v>
                </c:pt>
                <c:pt idx="235">
                  <c:v>3.1542103127204868</c:v>
                </c:pt>
                <c:pt idx="236">
                  <c:v>3.1708064492175936</c:v>
                </c:pt>
                <c:pt idx="237">
                  <c:v>3.1874775083659728</c:v>
                </c:pt>
                <c:pt idx="238">
                  <c:v>3.2042331400028945</c:v>
                </c:pt>
                <c:pt idx="239">
                  <c:v>3.2210829496030104</c:v>
                </c:pt>
                <c:pt idx="240">
                  <c:v>3.2380365011447934</c:v>
                </c:pt>
                <c:pt idx="241">
                  <c:v>3.2551033203394688</c:v>
                </c:pt>
                <c:pt idx="242">
                  <c:v>3.2722928981452557</c:v>
                </c:pt>
                <c:pt idx="243">
                  <c:v>3.2896146945031259</c:v>
                </c:pt>
                <c:pt idx="244">
                  <c:v>3.3070781422269686</c:v>
                </c:pt>
                <c:pt idx="245">
                  <c:v>3.3246926510179406</c:v>
                </c:pt>
                <c:pt idx="246">
                  <c:v>3.3424676115358807</c:v>
                </c:pt>
                <c:pt idx="247">
                  <c:v>3.3604123994774318</c:v>
                </c:pt>
                <c:pt idx="248">
                  <c:v>3.3785363796575245</c:v>
                </c:pt>
                <c:pt idx="249">
                  <c:v>3.3968489100304406</c:v>
                </c:pt>
                <c:pt idx="250">
                  <c:v>3.415359345620256</c:v>
                </c:pt>
                <c:pt idx="251">
                  <c:v>3.4340770423606495</c:v>
                </c:pt>
                <c:pt idx="252">
                  <c:v>3.4530113608071775</c:v>
                </c:pt>
                <c:pt idx="253">
                  <c:v>3.4721716696850713</c:v>
                </c:pt>
                <c:pt idx="254">
                  <c:v>3.49156734928264</c:v>
                </c:pt>
                <c:pt idx="255">
                  <c:v>3.5112077946667841</c:v>
                </c:pt>
                <c:pt idx="256">
                  <c:v>3.5311024187004629</c:v>
                </c:pt>
                <c:pt idx="257">
                  <c:v>3.5512606548487269</c:v>
                </c:pt>
                <c:pt idx="258">
                  <c:v>3.5716919597766208</c:v>
                </c:pt>
                <c:pt idx="259">
                  <c:v>3.5924058157188665</c:v>
                </c:pt>
                <c:pt idx="260">
                  <c:v>3.6134117326212971</c:v>
                </c:pt>
                <c:pt idx="261">
                  <c:v>3.6347192500339118</c:v>
                </c:pt>
                <c:pt idx="262">
                  <c:v>3.6563379387622681</c:v>
                </c:pt>
                <c:pt idx="263">
                  <c:v>3.6782774022738423</c:v>
                </c:pt>
                <c:pt idx="264">
                  <c:v>3.7005472778325226</c:v>
                </c:pt>
                <c:pt idx="265">
                  <c:v>3.7231572373780093</c:v>
                </c:pt>
                <c:pt idx="266">
                  <c:v>3.7461169881400469</c:v>
                </c:pt>
                <c:pt idx="267">
                  <c:v>3.7694362729740747</c:v>
                </c:pt>
                <c:pt idx="268">
                  <c:v>3.7931248704283562</c:v>
                </c:pt>
                <c:pt idx="269">
                  <c:v>3.8171925945224539</c:v>
                </c:pt>
                <c:pt idx="270">
                  <c:v>3.8416492942336804</c:v>
                </c:pt>
                <c:pt idx="271">
                  <c:v>3.8665048527049772</c:v>
                </c:pt>
                <c:pt idx="272">
                  <c:v>3.8917691861540522</c:v>
                </c:pt>
                <c:pt idx="273">
                  <c:v>3.9174522424703704</c:v>
                </c:pt>
                <c:pt idx="274">
                  <c:v>3.943563999506714</c:v>
                </c:pt>
                <c:pt idx="275">
                  <c:v>3.9701144630686347</c:v>
                </c:pt>
                <c:pt idx="276">
                  <c:v>3.9971136645716432</c:v>
                </c:pt>
                <c:pt idx="277">
                  <c:v>4.0245716583761579</c:v>
                </c:pt>
                <c:pt idx="278">
                  <c:v>4.0524985187901628</c:v>
                </c:pt>
                <c:pt idx="279">
                  <c:v>4.0809043367295139</c:v>
                </c:pt>
                <c:pt idx="280">
                  <c:v>4.1097992160325232</c:v>
                </c:pt>
                <c:pt idx="281">
                  <c:v>4.1391932694153946</c:v>
                </c:pt>
                <c:pt idx="282">
                  <c:v>4.1690966140685193</c:v>
                </c:pt>
                <c:pt idx="283">
                  <c:v>4.1995193668734956</c:v>
                </c:pt>
                <c:pt idx="284">
                  <c:v>4.2304716392442137</c:v>
                </c:pt>
              </c:numCache>
            </c:numRef>
          </c:xVal>
          <c:yVal>
            <c:numRef>
              <c:f>'Ivan EC'!$E$5:$E$289</c:f>
              <c:numCache>
                <c:formatCode>General</c:formatCode>
                <c:ptCount val="285"/>
                <c:pt idx="0">
                  <c:v>0</c:v>
                </c:pt>
                <c:pt idx="1">
                  <c:v>2968639168.1628509</c:v>
                </c:pt>
                <c:pt idx="2">
                  <c:v>4834241832.2298975</c:v>
                </c:pt>
                <c:pt idx="3">
                  <c:v>5278831967.7368679</c:v>
                </c:pt>
                <c:pt idx="4">
                  <c:v>4976230358.48034</c:v>
                </c:pt>
                <c:pt idx="5">
                  <c:v>4467817642.5297108</c:v>
                </c:pt>
                <c:pt idx="6">
                  <c:v>3927965251.2346811</c:v>
                </c:pt>
                <c:pt idx="7">
                  <c:v>3379692836.6651521</c:v>
                </c:pt>
                <c:pt idx="8">
                  <c:v>2900604270.3678026</c:v>
                </c:pt>
                <c:pt idx="9">
                  <c:v>2502902694.102241</c:v>
                </c:pt>
                <c:pt idx="10">
                  <c:v>2165606402.0904708</c:v>
                </c:pt>
                <c:pt idx="11">
                  <c:v>1891993640.1866825</c:v>
                </c:pt>
                <c:pt idx="12">
                  <c:v>1662607346.6191235</c:v>
                </c:pt>
                <c:pt idx="13">
                  <c:v>1479807024.0158155</c:v>
                </c:pt>
                <c:pt idx="14">
                  <c:v>1317706854.1278985</c:v>
                </c:pt>
                <c:pt idx="15">
                  <c:v>1180233455.0485194</c:v>
                </c:pt>
                <c:pt idx="16">
                  <c:v>1069964401.864126</c:v>
                </c:pt>
                <c:pt idx="17">
                  <c:v>974746152.49209261</c:v>
                </c:pt>
                <c:pt idx="18">
                  <c:v>892516614.76068377</c:v>
                </c:pt>
                <c:pt idx="19">
                  <c:v>821306778.06380367</c:v>
                </c:pt>
                <c:pt idx="20">
                  <c:v>759379090.66389894</c:v>
                </c:pt>
                <c:pt idx="21">
                  <c:v>705256736.0779084</c:v>
                </c:pt>
                <c:pt idx="22">
                  <c:v>659343541.27482581</c:v>
                </c:pt>
                <c:pt idx="23">
                  <c:v>617079922.98904181</c:v>
                </c:pt>
                <c:pt idx="24">
                  <c:v>580741881.56055057</c:v>
                </c:pt>
                <c:pt idx="25">
                  <c:v>548119969.00673282</c:v>
                </c:pt>
                <c:pt idx="26">
                  <c:v>517874386.32197243</c:v>
                </c:pt>
                <c:pt idx="27">
                  <c:v>492877297.16563499</c:v>
                </c:pt>
                <c:pt idx="28">
                  <c:v>469294976.62116051</c:v>
                </c:pt>
                <c:pt idx="29">
                  <c:v>448854619.95524871</c:v>
                </c:pt>
                <c:pt idx="30">
                  <c:v>429933777.89642847</c:v>
                </c:pt>
                <c:pt idx="31">
                  <c:v>412842133.46267068</c:v>
                </c:pt>
                <c:pt idx="32">
                  <c:v>397311200.14212388</c:v>
                </c:pt>
                <c:pt idx="33">
                  <c:v>383846553.58302802</c:v>
                </c:pt>
                <c:pt idx="34">
                  <c:v>371739368.22051674</c:v>
                </c:pt>
                <c:pt idx="35">
                  <c:v>358098393.03786319</c:v>
                </c:pt>
                <c:pt idx="36">
                  <c:v>346183785.80891281</c:v>
                </c:pt>
                <c:pt idx="37">
                  <c:v>338160563.16401422</c:v>
                </c:pt>
                <c:pt idx="38">
                  <c:v>328653949.25632441</c:v>
                </c:pt>
                <c:pt idx="39">
                  <c:v>320174915.95328844</c:v>
                </c:pt>
                <c:pt idx="40">
                  <c:v>310627197.15149909</c:v>
                </c:pt>
                <c:pt idx="41">
                  <c:v>303900791.21378469</c:v>
                </c:pt>
                <c:pt idx="42">
                  <c:v>296130597.95391637</c:v>
                </c:pt>
                <c:pt idx="43">
                  <c:v>290682338.19125336</c:v>
                </c:pt>
                <c:pt idx="44">
                  <c:v>284236619.06417221</c:v>
                </c:pt>
                <c:pt idx="45">
                  <c:v>278376612.55983061</c:v>
                </c:pt>
                <c:pt idx="46">
                  <c:v>273027643.63307565</c:v>
                </c:pt>
                <c:pt idx="47">
                  <c:v>268127161.37980831</c:v>
                </c:pt>
                <c:pt idx="48">
                  <c:v>263622376.72306418</c:v>
                </c:pt>
                <c:pt idx="49">
                  <c:v>259468431.63411209</c:v>
                </c:pt>
                <c:pt idx="50">
                  <c:v>255626965.42922014</c:v>
                </c:pt>
                <c:pt idx="51">
                  <c:v>251091757.33618414</c:v>
                </c:pt>
                <c:pt idx="52">
                  <c:v>247825755.32555461</c:v>
                </c:pt>
                <c:pt idx="53">
                  <c:v>237911072.02121651</c:v>
                </c:pt>
                <c:pt idx="54">
                  <c:v>232978978.30593506</c:v>
                </c:pt>
                <c:pt idx="55">
                  <c:v>225519298.95913917</c:v>
                </c:pt>
                <c:pt idx="56">
                  <c:v>212339072.8524234</c:v>
                </c:pt>
                <c:pt idx="57">
                  <c:v>189126065.53239256</c:v>
                </c:pt>
                <c:pt idx="58">
                  <c:v>152615079.86003724</c:v>
                </c:pt>
                <c:pt idx="59">
                  <c:v>102674290.92405133</c:v>
                </c:pt>
                <c:pt idx="60">
                  <c:v>49107387.70977255</c:v>
                </c:pt>
                <c:pt idx="61">
                  <c:v>22442442.176744182</c:v>
                </c:pt>
                <c:pt idx="62">
                  <c:v>10139654.855259037</c:v>
                </c:pt>
                <c:pt idx="63">
                  <c:v>4928906.1932314979</c:v>
                </c:pt>
                <c:pt idx="64">
                  <c:v>2477217.6287014289</c:v>
                </c:pt>
                <c:pt idx="65">
                  <c:v>1269137.2539024693</c:v>
                </c:pt>
                <c:pt idx="66">
                  <c:v>657027.90583752294</c:v>
                </c:pt>
                <c:pt idx="67">
                  <c:v>363037.82667942776</c:v>
                </c:pt>
                <c:pt idx="68">
                  <c:v>207747.40320084189</c:v>
                </c:pt>
                <c:pt idx="69">
                  <c:v>120456.08183691946</c:v>
                </c:pt>
                <c:pt idx="70">
                  <c:v>72260.459817819705</c:v>
                </c:pt>
                <c:pt idx="71">
                  <c:v>44594.405988321996</c:v>
                </c:pt>
                <c:pt idx="72">
                  <c:v>27916.519475953657</c:v>
                </c:pt>
                <c:pt idx="73">
                  <c:v>17824.750138742977</c:v>
                </c:pt>
                <c:pt idx="74">
                  <c:v>11554.298767814978</c:v>
                </c:pt>
                <c:pt idx="75">
                  <c:v>7612.8239620459835</c:v>
                </c:pt>
                <c:pt idx="76">
                  <c:v>5071.8278851949581</c:v>
                </c:pt>
                <c:pt idx="77">
                  <c:v>3430.5300740837283</c:v>
                </c:pt>
                <c:pt idx="78">
                  <c:v>2349.1595061480007</c:v>
                </c:pt>
                <c:pt idx="79">
                  <c:v>1633.2471282553527</c:v>
                </c:pt>
                <c:pt idx="80">
                  <c:v>1148.6507353749632</c:v>
                </c:pt>
                <c:pt idx="81">
                  <c:v>823.66005244314886</c:v>
                </c:pt>
                <c:pt idx="82">
                  <c:v>598.37796699160242</c:v>
                </c:pt>
                <c:pt idx="83">
                  <c:v>444.27885178362288</c:v>
                </c:pt>
                <c:pt idx="84">
                  <c:v>340.07216409169763</c:v>
                </c:pt>
                <c:pt idx="85">
                  <c:v>266.44812226070303</c:v>
                </c:pt>
                <c:pt idx="86">
                  <c:v>215.70001563646937</c:v>
                </c:pt>
                <c:pt idx="87">
                  <c:v>180.91588433990486</c:v>
                </c:pt>
                <c:pt idx="88">
                  <c:v>157.34894482394228</c:v>
                </c:pt>
                <c:pt idx="89">
                  <c:v>141.51975160858342</c:v>
                </c:pt>
                <c:pt idx="90">
                  <c:v>131.13874631280689</c:v>
                </c:pt>
                <c:pt idx="91">
                  <c:v>123.99972879513473</c:v>
                </c:pt>
                <c:pt idx="92">
                  <c:v>118.81634713570779</c:v>
                </c:pt>
                <c:pt idx="93">
                  <c:v>114.60695535316027</c:v>
                </c:pt>
                <c:pt idx="94">
                  <c:v>110.82118361019252</c:v>
                </c:pt>
                <c:pt idx="95">
                  <c:v>107.28976691105085</c:v>
                </c:pt>
                <c:pt idx="96">
                  <c:v>103.93644012292255</c:v>
                </c:pt>
                <c:pt idx="97">
                  <c:v>100.76495448446308</c:v>
                </c:pt>
                <c:pt idx="98">
                  <c:v>97.763078975849638</c:v>
                </c:pt>
                <c:pt idx="99">
                  <c:v>94.919889667189992</c:v>
                </c:pt>
                <c:pt idx="100">
                  <c:v>92.225355849384144</c:v>
                </c:pt>
                <c:pt idx="101">
                  <c:v>89.670262856673546</c:v>
                </c:pt>
                <c:pt idx="102">
                  <c:v>87.246108990301011</c:v>
                </c:pt>
                <c:pt idx="103">
                  <c:v>84.945035922368305</c:v>
                </c:pt>
                <c:pt idx="104">
                  <c:v>82.759789186115924</c:v>
                </c:pt>
                <c:pt idx="105">
                  <c:v>80.683663182594245</c:v>
                </c:pt>
                <c:pt idx="106">
                  <c:v>78.710454294725778</c:v>
                </c:pt>
                <c:pt idx="107">
                  <c:v>76.834415570895672</c:v>
                </c:pt>
                <c:pt idx="108">
                  <c:v>75.050222393898906</c:v>
                </c:pt>
                <c:pt idx="109">
                  <c:v>73.35293576160322</c:v>
                </c:pt>
                <c:pt idx="110">
                  <c:v>71.737974002804137</c:v>
                </c:pt>
                <c:pt idx="111">
                  <c:v>70.2010820323015</c:v>
                </c:pt>
                <c:pt idx="112">
                  <c:v>68.738306532398056</c:v>
                </c:pt>
                <c:pt idx="113">
                  <c:v>67.345972802600357</c:v>
                </c:pt>
                <c:pt idx="114">
                  <c:v>66.020663281321902</c:v>
                </c:pt>
                <c:pt idx="115">
                  <c:v>64.759197663397273</c:v>
                </c:pt>
                <c:pt idx="116">
                  <c:v>63.558615625447189</c:v>
                </c:pt>
                <c:pt idx="117">
                  <c:v>62.416160696233895</c:v>
                </c:pt>
                <c:pt idx="118">
                  <c:v>61.329265065276559</c:v>
                </c:pt>
                <c:pt idx="119">
                  <c:v>60.295536052812857</c:v>
                </c:pt>
                <c:pt idx="120">
                  <c:v>59.312744131804742</c:v>
                </c:pt>
                <c:pt idx="121">
                  <c:v>58.378811084607946</c:v>
                </c:pt>
                <c:pt idx="122">
                  <c:v>57.491799830989407</c:v>
                </c:pt>
                <c:pt idx="123">
                  <c:v>56.649904675171946</c:v>
                </c:pt>
                <c:pt idx="124">
                  <c:v>55.851442670309638</c:v>
                </c:pt>
                <c:pt idx="125">
                  <c:v>55.094845414767597</c:v>
                </c:pt>
                <c:pt idx="126">
                  <c:v>54.378651657914993</c:v>
                </c:pt>
                <c:pt idx="127">
                  <c:v>53.701500461933648</c:v>
                </c:pt>
                <c:pt idx="128">
                  <c:v>53.062124916568798</c:v>
                </c:pt>
                <c:pt idx="129">
                  <c:v>52.459346267516587</c:v>
                </c:pt>
                <c:pt idx="130">
                  <c:v>51.892068662338019</c:v>
                </c:pt>
                <c:pt idx="131">
                  <c:v>51.359274116115337</c:v>
                </c:pt>
                <c:pt idx="132">
                  <c:v>50.860018047685934</c:v>
                </c:pt>
                <c:pt idx="133">
                  <c:v>50.393424995945132</c:v>
                </c:pt>
                <c:pt idx="134">
                  <c:v>49.958684786442483</c:v>
                </c:pt>
                <c:pt idx="135">
                  <c:v>49.555048935947951</c:v>
                </c:pt>
                <c:pt idx="136">
                  <c:v>49.18182729850507</c:v>
                </c:pt>
                <c:pt idx="137">
                  <c:v>48.83838501185685</c:v>
                </c:pt>
                <c:pt idx="138">
                  <c:v>48.524139641178408</c:v>
                </c:pt>
                <c:pt idx="139">
                  <c:v>48.238558542683826</c:v>
                </c:pt>
                <c:pt idx="140">
                  <c:v>47.981156401814857</c:v>
                </c:pt>
                <c:pt idx="141">
                  <c:v>47.751492935351109</c:v>
                </c:pt>
                <c:pt idx="142">
                  <c:v>47.549170827155571</c:v>
                </c:pt>
                <c:pt idx="143">
                  <c:v>47.373833678015728</c:v>
                </c:pt>
                <c:pt idx="144">
                  <c:v>47.225164208458615</c:v>
                </c:pt>
                <c:pt idx="145">
                  <c:v>47.102882504608914</c:v>
                </c:pt>
                <c:pt idx="146">
                  <c:v>47.006744409974615</c:v>
                </c:pt>
                <c:pt idx="147">
                  <c:v>46.936540009438666</c:v>
                </c:pt>
                <c:pt idx="148">
                  <c:v>46.892092155503512</c:v>
                </c:pt>
                <c:pt idx="149">
                  <c:v>46.873255164723091</c:v>
                </c:pt>
                <c:pt idx="150">
                  <c:v>46.87991347584456</c:v>
                </c:pt>
                <c:pt idx="151">
                  <c:v>46.911980430379565</c:v>
                </c:pt>
                <c:pt idx="152">
                  <c:v>46.969397113473399</c:v>
                </c:pt>
                <c:pt idx="153">
                  <c:v>47.052131212716091</c:v>
                </c:pt>
                <c:pt idx="154">
                  <c:v>47.160175905974107</c:v>
                </c:pt>
                <c:pt idx="155">
                  <c:v>47.293548803534286</c:v>
                </c:pt>
                <c:pt idx="156">
                  <c:v>47.452290932564743</c:v>
                </c:pt>
                <c:pt idx="157">
                  <c:v>47.636465687301829</c:v>
                </c:pt>
                <c:pt idx="158">
                  <c:v>47.846157866822438</c:v>
                </c:pt>
                <c:pt idx="159">
                  <c:v>48.081472628388617</c:v>
                </c:pt>
                <c:pt idx="160">
                  <c:v>48.34253457625956</c:v>
                </c:pt>
                <c:pt idx="161">
                  <c:v>48.629486721446263</c:v>
                </c:pt>
                <c:pt idx="162">
                  <c:v>48.942489546548401</c:v>
                </c:pt>
                <c:pt idx="163">
                  <c:v>49.281720018530365</c:v>
                </c:pt>
                <c:pt idx="164">
                  <c:v>49.647370607565321</c:v>
                </c:pt>
                <c:pt idx="165">
                  <c:v>50.039648295377894</c:v>
                </c:pt>
                <c:pt idx="166">
                  <c:v>50.458773630882909</c:v>
                </c:pt>
                <c:pt idx="167">
                  <c:v>50.904979709018434</c:v>
                </c:pt>
                <c:pt idx="168">
                  <c:v>51.378511189500209</c:v>
                </c:pt>
                <c:pt idx="169">
                  <c:v>51.879623323582081</c:v>
                </c:pt>
                <c:pt idx="170">
                  <c:v>52.408580983691387</c:v>
                </c:pt>
                <c:pt idx="171">
                  <c:v>52.965657657308498</c:v>
                </c:pt>
                <c:pt idx="172">
                  <c:v>53.551134513045348</c:v>
                </c:pt>
                <c:pt idx="173">
                  <c:v>54.165299419638529</c:v>
                </c:pt>
                <c:pt idx="174">
                  <c:v>54.808446067357053</c:v>
                </c:pt>
                <c:pt idx="175">
                  <c:v>55.480872996289307</c:v>
                </c:pt>
                <c:pt idx="176">
                  <c:v>56.182882787805653</c:v>
                </c:pt>
                <c:pt idx="177">
                  <c:v>56.914781194851372</c:v>
                </c:pt>
                <c:pt idx="178">
                  <c:v>57.676876360300199</c:v>
                </c:pt>
                <c:pt idx="179">
                  <c:v>58.469478066164477</c:v>
                </c:pt>
                <c:pt idx="180">
                  <c:v>59.292897050149527</c:v>
                </c:pt>
                <c:pt idx="181">
                  <c:v>60.147444386498634</c:v>
                </c:pt>
                <c:pt idx="182">
                  <c:v>61.03343093187577</c:v>
                </c:pt>
                <c:pt idx="183">
                  <c:v>61.951166810843027</c:v>
                </c:pt>
                <c:pt idx="184">
                  <c:v>62.900961063903047</c:v>
                </c:pt>
                <c:pt idx="185">
                  <c:v>63.883121261474621</c:v>
                </c:pt>
                <c:pt idx="186">
                  <c:v>64.897953318833345</c:v>
                </c:pt>
                <c:pt idx="187">
                  <c:v>65.945761320722852</c:v>
                </c:pt>
                <c:pt idx="188">
                  <c:v>67.02684745480731</c:v>
                </c:pt>
                <c:pt idx="189">
                  <c:v>68.141512067967938</c:v>
                </c:pt>
                <c:pt idx="190">
                  <c:v>69.290053766831647</c:v>
                </c:pt>
                <c:pt idx="191">
                  <c:v>70.472769643285133</c:v>
                </c:pt>
                <c:pt idx="192">
                  <c:v>71.689955607210749</c:v>
                </c:pt>
                <c:pt idx="193">
                  <c:v>72.941906739485418</c:v>
                </c:pt>
                <c:pt idx="194">
                  <c:v>74.228917783439698</c:v>
                </c:pt>
                <c:pt idx="195">
                  <c:v>75.55128371081598</c:v>
                </c:pt>
                <c:pt idx="196">
                  <c:v>76.909300378140927</c:v>
                </c:pt>
                <c:pt idx="197">
                  <c:v>78.303265200448067</c:v>
                </c:pt>
                <c:pt idx="198">
                  <c:v>79.73347794094073</c:v>
                </c:pt>
                <c:pt idx="199">
                  <c:v>81.20024156221497</c:v>
                </c:pt>
                <c:pt idx="200">
                  <c:v>82.703863111670302</c:v>
                </c:pt>
                <c:pt idx="201">
                  <c:v>84.244654664464591</c:v>
                </c:pt>
                <c:pt idx="202">
                  <c:v>85.822934311872288</c:v>
                </c:pt>
                <c:pt idx="203">
                  <c:v>87.439027205268459</c:v>
                </c:pt>
                <c:pt idx="204">
                  <c:v>89.093266625615954</c:v>
                </c:pt>
                <c:pt idx="205">
                  <c:v>90.785995052253412</c:v>
                </c:pt>
                <c:pt idx="206">
                  <c:v>92.517565282467757</c:v>
                </c:pt>
                <c:pt idx="207">
                  <c:v>94.288341681580135</c:v>
                </c:pt>
                <c:pt idx="208">
                  <c:v>96.098701157781363</c:v>
                </c:pt>
                <c:pt idx="209">
                  <c:v>97.949034497460687</c:v>
                </c:pt>
                <c:pt idx="210">
                  <c:v>99.839747503377936</c:v>
                </c:pt>
                <c:pt idx="211">
                  <c:v>101.77126220853881</c:v>
                </c:pt>
                <c:pt idx="212">
                  <c:v>103.74401799266454</c:v>
                </c:pt>
                <c:pt idx="213">
                  <c:v>105.75847298867924</c:v>
                </c:pt>
                <c:pt idx="214">
                  <c:v>107.81510510864057</c:v>
                </c:pt>
                <c:pt idx="215">
                  <c:v>109.91441343497831</c:v>
                </c:pt>
                <c:pt idx="216">
                  <c:v>112.05691933243043</c:v>
                </c:pt>
                <c:pt idx="217">
                  <c:v>114.24316781625822</c:v>
                </c:pt>
                <c:pt idx="218">
                  <c:v>116.47372868099036</c:v>
                </c:pt>
                <c:pt idx="219">
                  <c:v>118.74919792651511</c:v>
                </c:pt>
                <c:pt idx="220">
                  <c:v>121.07019884875169</c:v>
                </c:pt>
                <c:pt idx="221">
                  <c:v>123.43738344619152</c:v>
                </c:pt>
                <c:pt idx="222">
                  <c:v>125.85143376060115</c:v>
                </c:pt>
                <c:pt idx="223">
                  <c:v>128.31306308414241</c:v>
                </c:pt>
                <c:pt idx="224">
                  <c:v>130.82301735615476</c:v>
                </c:pt>
                <c:pt idx="225">
                  <c:v>133.38207654583675</c:v>
                </c:pt>
                <c:pt idx="226">
                  <c:v>135.99105604961977</c:v>
                </c:pt>
                <c:pt idx="227">
                  <c:v>138.65080795790948</c:v>
                </c:pt>
                <c:pt idx="228">
                  <c:v>141.36222274181605</c:v>
                </c:pt>
                <c:pt idx="229">
                  <c:v>144.12623048222088</c:v>
                </c:pt>
                <c:pt idx="230">
                  <c:v>146.94380256653159</c:v>
                </c:pt>
                <c:pt idx="231">
                  <c:v>149.81595305773627</c:v>
                </c:pt>
                <c:pt idx="232">
                  <c:v>152.743740422462</c:v>
                </c:pt>
                <c:pt idx="233">
                  <c:v>155.7282690562046</c:v>
                </c:pt>
                <c:pt idx="234">
                  <c:v>158.77069100790715</c:v>
                </c:pt>
                <c:pt idx="235">
                  <c:v>161.87220765156493</c:v>
                </c:pt>
                <c:pt idx="236">
                  <c:v>165.03407148034955</c:v>
                </c:pt>
                <c:pt idx="237">
                  <c:v>168.25758783915279</c:v>
                </c:pt>
                <c:pt idx="238">
                  <c:v>171.54411689466619</c:v>
                </c:pt>
                <c:pt idx="239">
                  <c:v>174.89507561904651</c:v>
                </c:pt>
                <c:pt idx="240">
                  <c:v>178.3119395554896</c:v>
                </c:pt>
                <c:pt idx="241">
                  <c:v>181.79624502026152</c:v>
                </c:pt>
                <c:pt idx="242">
                  <c:v>185.34959135822857</c:v>
                </c:pt>
                <c:pt idx="243">
                  <c:v>188.97364268935786</c:v>
                </c:pt>
                <c:pt idx="244">
                  <c:v>192.67013078804476</c:v>
                </c:pt>
                <c:pt idx="245">
                  <c:v>196.44085687105752</c:v>
                </c:pt>
                <c:pt idx="246">
                  <c:v>200.28769432698758</c:v>
                </c:pt>
                <c:pt idx="247">
                  <c:v>204.21259103096494</c:v>
                </c:pt>
                <c:pt idx="248">
                  <c:v>208.21757226172588</c:v>
                </c:pt>
                <c:pt idx="249">
                  <c:v>212.3047428945595</c:v>
                </c:pt>
                <c:pt idx="250">
                  <c:v>216.47629052819838</c:v>
                </c:pt>
                <c:pt idx="251">
                  <c:v>220.73448820652419</c:v>
                </c:pt>
                <c:pt idx="252">
                  <c:v>225.08169748067417</c:v>
                </c:pt>
                <c:pt idx="253">
                  <c:v>229.52037135976079</c:v>
                </c:pt>
                <c:pt idx="254">
                  <c:v>234.05305757551506</c:v>
                </c:pt>
                <c:pt idx="255">
                  <c:v>238.6824017585073</c:v>
                </c:pt>
                <c:pt idx="256">
                  <c:v>243.41115108201961</c:v>
                </c:pt>
                <c:pt idx="257">
                  <c:v>248.24215756849651</c:v>
                </c:pt>
                <c:pt idx="258">
                  <c:v>253.17838159134868</c:v>
                </c:pt>
                <c:pt idx="259">
                  <c:v>258.22289626216025</c:v>
                </c:pt>
                <c:pt idx="260">
                  <c:v>263.37889066763586</c:v>
                </c:pt>
                <c:pt idx="261">
                  <c:v>268.64967443041724</c:v>
                </c:pt>
                <c:pt idx="262">
                  <c:v>274.03868151848167</c:v>
                </c:pt>
                <c:pt idx="263">
                  <c:v>279.54947482819347</c:v>
                </c:pt>
                <c:pt idx="264">
                  <c:v>285.1857506915274</c:v>
                </c:pt>
                <c:pt idx="265">
                  <c:v>290.95134353055488</c:v>
                </c:pt>
                <c:pt idx="266">
                  <c:v>296.85023067278314</c:v>
                </c:pt>
                <c:pt idx="267">
                  <c:v>302.88653720070226</c:v>
                </c:pt>
                <c:pt idx="268">
                  <c:v>309.06454155508874</c:v>
                </c:pt>
                <c:pt idx="269">
                  <c:v>315.38868037887903</c:v>
                </c:pt>
                <c:pt idx="270">
                  <c:v>321.86355458003601</c:v>
                </c:pt>
                <c:pt idx="271">
                  <c:v>328.49393477887628</c:v>
                </c:pt>
                <c:pt idx="272">
                  <c:v>335.28476745917345</c:v>
                </c:pt>
                <c:pt idx="273">
                  <c:v>342.24118074751948</c:v>
                </c:pt>
                <c:pt idx="274">
                  <c:v>349.36849167553265</c:v>
                </c:pt>
                <c:pt idx="275">
                  <c:v>356.67221171116705</c:v>
                </c:pt>
                <c:pt idx="276">
                  <c:v>364.15805471094421</c:v>
                </c:pt>
                <c:pt idx="277">
                  <c:v>371.83194286984036</c:v>
                </c:pt>
                <c:pt idx="278">
                  <c:v>379.70001487042128</c:v>
                </c:pt>
                <c:pt idx="279">
                  <c:v>387.76863375214259</c:v>
                </c:pt>
                <c:pt idx="280">
                  <c:v>396.04439369268846</c:v>
                </c:pt>
                <c:pt idx="281">
                  <c:v>404.53412882810551</c:v>
                </c:pt>
                <c:pt idx="282">
                  <c:v>413.2449219709456</c:v>
                </c:pt>
                <c:pt idx="283">
                  <c:v>422.18411238145808</c:v>
                </c:pt>
                <c:pt idx="284">
                  <c:v>431.35930536430561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3FD-4354-A0B1-9BDC548690B2}"/>
            </c:ext>
          </c:extLst>
        </c:ser>
        <c:ser>
          <c:idx val="4"/>
          <c:order val="4"/>
          <c:tx>
            <c:strRef>
              <c:f>'Ivan EC'!$F$3</c:f>
              <c:strCache>
                <c:ptCount val="1"/>
                <c:pt idx="0">
                  <c:v>P=5 bara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Lbl>
              <c:idx val="284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3FD-4354-A0B1-9BDC548690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'Ivan EC'!$N$5:$N$289</c:f>
              <c:numCache>
                <c:formatCode>General</c:formatCode>
                <c:ptCount val="285"/>
                <c:pt idx="0">
                  <c:v>0</c:v>
                </c:pt>
                <c:pt idx="1">
                  <c:v>6.8060408829861115E-3</c:v>
                </c:pt>
                <c:pt idx="2">
                  <c:v>1.3621348138657407E-2</c:v>
                </c:pt>
                <c:pt idx="3">
                  <c:v>2.044798450949074E-2</c:v>
                </c:pt>
                <c:pt idx="4">
                  <c:v>2.7288076259375002E-2</c:v>
                </c:pt>
                <c:pt idx="5">
                  <c:v>3.4143758389120378E-2</c:v>
                </c:pt>
                <c:pt idx="6">
                  <c:v>4.1017128978240745E-2</c:v>
                </c:pt>
                <c:pt idx="7">
                  <c:v>4.7910212267013905E-2</c:v>
                </c:pt>
                <c:pt idx="8">
                  <c:v>5.4824929555787043E-2</c:v>
                </c:pt>
                <c:pt idx="9">
                  <c:v>6.176307686423612E-2</c:v>
                </c:pt>
                <c:pt idx="10">
                  <c:v>6.8726308383912041E-2</c:v>
                </c:pt>
                <c:pt idx="11">
                  <c:v>7.5716124764120374E-2</c:v>
                </c:pt>
                <c:pt idx="12">
                  <c:v>8.2733865626967606E-2</c:v>
                </c:pt>
                <c:pt idx="13">
                  <c:v>8.9780705539583325E-2</c:v>
                </c:pt>
                <c:pt idx="14">
                  <c:v>9.6857652805787051E-2</c:v>
                </c:pt>
                <c:pt idx="15">
                  <c:v>0.10396555079189815</c:v>
                </c:pt>
                <c:pt idx="16">
                  <c:v>0.11110508131678241</c:v>
                </c:pt>
                <c:pt idx="17">
                  <c:v>0.11827676978726853</c:v>
                </c:pt>
                <c:pt idx="18">
                  <c:v>0.12548099181041666</c:v>
                </c:pt>
                <c:pt idx="19">
                  <c:v>0.13271798113159722</c:v>
                </c:pt>
                <c:pt idx="20">
                  <c:v>0.1399878386130787</c:v>
                </c:pt>
                <c:pt idx="21">
                  <c:v>0.14729054205173611</c:v>
                </c:pt>
                <c:pt idx="22">
                  <c:v>0.1546259569365741</c:v>
                </c:pt>
                <c:pt idx="23">
                  <c:v>0.16199384787754628</c:v>
                </c:pt>
                <c:pt idx="24">
                  <c:v>0.16939389053784729</c:v>
                </c:pt>
                <c:pt idx="25">
                  <c:v>0.17682568412002314</c:v>
                </c:pt>
                <c:pt idx="26">
                  <c:v>0.18428876427164356</c:v>
                </c:pt>
                <c:pt idx="27">
                  <c:v>0.19178261649444442</c:v>
                </c:pt>
                <c:pt idx="28">
                  <c:v>0.19930668980520838</c:v>
                </c:pt>
                <c:pt idx="29">
                  <c:v>0.2068604106148148</c:v>
                </c:pt>
                <c:pt idx="30">
                  <c:v>0.21444319701006953</c:v>
                </c:pt>
                <c:pt idx="31">
                  <c:v>0.22205447325370367</c:v>
                </c:pt>
                <c:pt idx="32">
                  <c:v>0.22969368440185187</c:v>
                </c:pt>
                <c:pt idx="33">
                  <c:v>0.23736031115648143</c:v>
                </c:pt>
                <c:pt idx="34">
                  <c:v>0.24505388488564819</c:v>
                </c:pt>
                <c:pt idx="35">
                  <c:v>0.25277396125833329</c:v>
                </c:pt>
                <c:pt idx="36">
                  <c:v>0.26051997348229178</c:v>
                </c:pt>
                <c:pt idx="37">
                  <c:v>0.26829121887812502</c:v>
                </c:pt>
                <c:pt idx="38">
                  <c:v>0.27608698848981489</c:v>
                </c:pt>
                <c:pt idx="39">
                  <c:v>0.28390659712523147</c:v>
                </c:pt>
                <c:pt idx="40">
                  <c:v>0.29174938300370368</c:v>
                </c:pt>
                <c:pt idx="41">
                  <c:v>0.2996147071518519</c:v>
                </c:pt>
                <c:pt idx="42">
                  <c:v>0.30750195288333337</c:v>
                </c:pt>
                <c:pt idx="43">
                  <c:v>0.31541052519467599</c:v>
                </c:pt>
                <c:pt idx="44">
                  <c:v>0.323339850026852</c:v>
                </c:pt>
                <c:pt idx="45">
                  <c:v>0.33128937367789363</c:v>
                </c:pt>
                <c:pt idx="46">
                  <c:v>0.33925856216516209</c:v>
                </c:pt>
                <c:pt idx="47">
                  <c:v>0.34724690048692131</c:v>
                </c:pt>
                <c:pt idx="48">
                  <c:v>0.35525389195104179</c:v>
                </c:pt>
                <c:pt idx="49">
                  <c:v>0.36327905758761581</c:v>
                </c:pt>
                <c:pt idx="50">
                  <c:v>0.37132193588043999</c:v>
                </c:pt>
                <c:pt idx="51">
                  <c:v>0.37938208226354175</c:v>
                </c:pt>
                <c:pt idx="52">
                  <c:v>0.38745906844988431</c:v>
                </c:pt>
                <c:pt idx="53">
                  <c:v>0.39555248276701405</c:v>
                </c:pt>
                <c:pt idx="54">
                  <c:v>0.40366193049270843</c:v>
                </c:pt>
                <c:pt idx="55">
                  <c:v>0.41178703402280109</c:v>
                </c:pt>
                <c:pt idx="56">
                  <c:v>0.41992743488506962</c:v>
                </c:pt>
                <c:pt idx="57">
                  <c:v>0.4280827949140048</c:v>
                </c:pt>
                <c:pt idx="58">
                  <c:v>0.43625280111770848</c:v>
                </c:pt>
                <c:pt idx="59">
                  <c:v>0.44443716735613453</c:v>
                </c:pt>
                <c:pt idx="60">
                  <c:v>0.45263563534803264</c:v>
                </c:pt>
                <c:pt idx="61">
                  <c:v>0.46084797064317151</c:v>
                </c:pt>
                <c:pt idx="62">
                  <c:v>0.4690739525528938</c:v>
                </c:pt>
                <c:pt idx="63">
                  <c:v>0.4773133822056716</c:v>
                </c:pt>
                <c:pt idx="64">
                  <c:v>0.4855660731489585</c:v>
                </c:pt>
                <c:pt idx="65">
                  <c:v>0.49383190824155099</c:v>
                </c:pt>
                <c:pt idx="66">
                  <c:v>0.50211083713622684</c:v>
                </c:pt>
                <c:pt idx="67">
                  <c:v>0.51040299711307879</c:v>
                </c:pt>
                <c:pt idx="68">
                  <c:v>0.51870873305057874</c:v>
                </c:pt>
                <c:pt idx="69">
                  <c:v>0.52702867563159728</c:v>
                </c:pt>
                <c:pt idx="70">
                  <c:v>0.53536388013391212</c:v>
                </c:pt>
                <c:pt idx="71">
                  <c:v>0.54371589624502326</c:v>
                </c:pt>
                <c:pt idx="72">
                  <c:v>0.55208713710729185</c:v>
                </c:pt>
                <c:pt idx="73">
                  <c:v>0.56048107516863432</c:v>
                </c:pt>
                <c:pt idx="74">
                  <c:v>0.56890264747766217</c:v>
                </c:pt>
                <c:pt idx="75">
                  <c:v>0.57735884390706016</c:v>
                </c:pt>
                <c:pt idx="76">
                  <c:v>0.58585931031331029</c:v>
                </c:pt>
                <c:pt idx="77">
                  <c:v>0.59441712103090294</c:v>
                </c:pt>
                <c:pt idx="78">
                  <c:v>0.60304885959571786</c:v>
                </c:pt>
                <c:pt idx="79">
                  <c:v>0.61177595344988445</c:v>
                </c:pt>
                <c:pt idx="80">
                  <c:v>0.62062470784224555</c:v>
                </c:pt>
                <c:pt idx="81">
                  <c:v>0.62962025493136586</c:v>
                </c:pt>
                <c:pt idx="82">
                  <c:v>0.63878105654016204</c:v>
                </c:pt>
                <c:pt idx="83">
                  <c:v>0.64812301131446781</c:v>
                </c:pt>
                <c:pt idx="84">
                  <c:v>0.65764189159803244</c:v>
                </c:pt>
                <c:pt idx="85">
                  <c:v>0.66729134572418991</c:v>
                </c:pt>
                <c:pt idx="86">
                  <c:v>0.67700238020914361</c:v>
                </c:pt>
                <c:pt idx="87">
                  <c:v>0.68669270872766208</c:v>
                </c:pt>
                <c:pt idx="88">
                  <c:v>0.6962802040517363</c:v>
                </c:pt>
                <c:pt idx="89">
                  <c:v>0.70573200085729182</c:v>
                </c:pt>
                <c:pt idx="90">
                  <c:v>0.71506228195682875</c:v>
                </c:pt>
                <c:pt idx="91">
                  <c:v>0.72431195698576389</c:v>
                </c:pt>
                <c:pt idx="92">
                  <c:v>0.73353705367557875</c:v>
                </c:pt>
                <c:pt idx="93">
                  <c:v>0.74277737922534726</c:v>
                </c:pt>
                <c:pt idx="94">
                  <c:v>0.75205345583414351</c:v>
                </c:pt>
                <c:pt idx="95">
                  <c:v>0.76137271122766215</c:v>
                </c:pt>
                <c:pt idx="96">
                  <c:v>0.77073590715937523</c:v>
                </c:pt>
                <c:pt idx="97">
                  <c:v>0.78014494608298635</c:v>
                </c:pt>
                <c:pt idx="98">
                  <c:v>0.78960180614085662</c:v>
                </c:pt>
                <c:pt idx="99">
                  <c:v>0.79910853864664377</c:v>
                </c:pt>
                <c:pt idx="100">
                  <c:v>0.80866734024965314</c:v>
                </c:pt>
                <c:pt idx="101">
                  <c:v>0.81828053850196791</c:v>
                </c:pt>
                <c:pt idx="102">
                  <c:v>0.82795058984456038</c:v>
                </c:pt>
                <c:pt idx="103">
                  <c:v>0.83768008413854189</c:v>
                </c:pt>
                <c:pt idx="104">
                  <c:v>0.84747174785381973</c:v>
                </c:pt>
                <c:pt idx="105">
                  <c:v>0.85732844658645868</c:v>
                </c:pt>
                <c:pt idx="106">
                  <c:v>0.86725318707256971</c:v>
                </c:pt>
                <c:pt idx="107">
                  <c:v>0.87724911853090315</c:v>
                </c:pt>
                <c:pt idx="108">
                  <c:v>0.88731953417326404</c:v>
                </c:pt>
                <c:pt idx="109">
                  <c:v>0.89746787103669001</c:v>
                </c:pt>
                <c:pt idx="110">
                  <c:v>0.90769771065474558</c:v>
                </c:pt>
                <c:pt idx="111">
                  <c:v>0.91801277922534752</c:v>
                </c:pt>
                <c:pt idx="112">
                  <c:v>0.92841694643599559</c:v>
                </c:pt>
                <c:pt idx="113">
                  <c:v>0.93891422412118075</c:v>
                </c:pt>
                <c:pt idx="114">
                  <c:v>0.9495087644163196</c:v>
                </c:pt>
                <c:pt idx="115">
                  <c:v>0.96020485791168997</c:v>
                </c:pt>
                <c:pt idx="116">
                  <c:v>0.97100693012812511</c:v>
                </c:pt>
                <c:pt idx="117">
                  <c:v>0.98191953782488428</c:v>
                </c:pt>
                <c:pt idx="118">
                  <c:v>0.99294736446840315</c:v>
                </c:pt>
                <c:pt idx="119">
                  <c:v>1.0040952157010417</c:v>
                </c:pt>
                <c:pt idx="120">
                  <c:v>1.0153680134672456</c:v>
                </c:pt>
                <c:pt idx="121">
                  <c:v>1.0267707887971067</c:v>
                </c:pt>
                <c:pt idx="122">
                  <c:v>1.0383086755968751</c:v>
                </c:pt>
                <c:pt idx="123">
                  <c:v>1.0499869020899308</c:v>
                </c:pt>
                <c:pt idx="124">
                  <c:v>1.0618107812508106</c:v>
                </c:pt>
                <c:pt idx="125">
                  <c:v>1.0737857017427086</c:v>
                </c:pt>
                <c:pt idx="126">
                  <c:v>1.0859171173445603</c:v>
                </c:pt>
                <c:pt idx="127">
                  <c:v>1.0982105352033569</c:v>
                </c:pt>
                <c:pt idx="128">
                  <c:v>1.1106715032473382</c:v>
                </c:pt>
                <c:pt idx="129">
                  <c:v>1.1233055970957178</c:v>
                </c:pt>
                <c:pt idx="130">
                  <c:v>1.1361184056258102</c:v>
                </c:pt>
                <c:pt idx="131">
                  <c:v>1.149115515701042</c:v>
                </c:pt>
                <c:pt idx="132">
                  <c:v>1.1623024957241899</c:v>
                </c:pt>
                <c:pt idx="133">
                  <c:v>1.1756848785193288</c:v>
                </c:pt>
                <c:pt idx="134">
                  <c:v>1.189268143878125</c:v>
                </c:pt>
                <c:pt idx="135">
                  <c:v>1.2030576985887733</c:v>
                </c:pt>
                <c:pt idx="136">
                  <c:v>1.2170588562971068</c:v>
                </c:pt>
                <c:pt idx="137">
                  <c:v>1.2312768166964119</c:v>
                </c:pt>
                <c:pt idx="138">
                  <c:v>1.2457166437103009</c:v>
                </c:pt>
                <c:pt idx="139">
                  <c:v>1.2603832421651617</c:v>
                </c:pt>
                <c:pt idx="140">
                  <c:v>1.2752813341269673</c:v>
                </c:pt>
                <c:pt idx="141">
                  <c:v>1.2904154343989582</c:v>
                </c:pt>
                <c:pt idx="142">
                  <c:v>1.3057898248445601</c:v>
                </c:pt>
                <c:pt idx="143">
                  <c:v>1.3214085285424766</c:v>
                </c:pt>
                <c:pt idx="144">
                  <c:v>1.3372752824313658</c:v>
                </c:pt>
                <c:pt idx="145">
                  <c:v>1.3533935102901622</c:v>
                </c:pt>
                <c:pt idx="146">
                  <c:v>1.3697662948792828</c:v>
                </c:pt>
                <c:pt idx="147">
                  <c:v>1.3863963494105327</c:v>
                </c:pt>
                <c:pt idx="148">
                  <c:v>1.403285989017014</c:v>
                </c:pt>
                <c:pt idx="149">
                  <c:v>1.4204371022230327</c:v>
                </c:pt>
                <c:pt idx="150">
                  <c:v>1.4378511224140049</c:v>
                </c:pt>
                <c:pt idx="151">
                  <c:v>1.4555289993063658</c:v>
                </c:pt>
                <c:pt idx="152">
                  <c:v>1.473471170585301</c:v>
                </c:pt>
                <c:pt idx="153">
                  <c:v>1.4916775350528941</c:v>
                </c:pt>
                <c:pt idx="154">
                  <c:v>1.5101474257762737</c:v>
                </c:pt>
                <c:pt idx="155">
                  <c:v>1.5288795847461809</c:v>
                </c:pt>
                <c:pt idx="156">
                  <c:v>1.5478721382068292</c:v>
                </c:pt>
                <c:pt idx="157">
                  <c:v>1.5671225743353014</c:v>
                </c:pt>
                <c:pt idx="158">
                  <c:v>1.58662772259919</c:v>
                </c:pt>
                <c:pt idx="159">
                  <c:v>1.6063837347924772</c:v>
                </c:pt>
                <c:pt idx="160">
                  <c:v>1.6263860695957182</c:v>
                </c:pt>
                <c:pt idx="161">
                  <c:v>1.6466294786466438</c:v>
                </c:pt>
                <c:pt idx="162">
                  <c:v>1.66710799697419</c:v>
                </c:pt>
                <c:pt idx="163">
                  <c:v>1.6878149359498846</c:v>
                </c:pt>
                <c:pt idx="164">
                  <c:v>1.7087428806026623</c:v>
                </c:pt>
                <c:pt idx="165">
                  <c:v>1.729883691129283</c:v>
                </c:pt>
                <c:pt idx="166">
                  <c:v>1.7512285077612271</c:v>
                </c:pt>
                <c:pt idx="167">
                  <c:v>1.7727677620089124</c:v>
                </c:pt>
                <c:pt idx="168">
                  <c:v>1.7944911917658566</c:v>
                </c:pt>
                <c:pt idx="169">
                  <c:v>1.8163878609440973</c:v>
                </c:pt>
                <c:pt idx="170">
                  <c:v>1.8384461861582175</c:v>
                </c:pt>
                <c:pt idx="171">
                  <c:v>1.860653967269329</c:v>
                </c:pt>
                <c:pt idx="172">
                  <c:v>1.882998424306366</c:v>
                </c:pt>
                <c:pt idx="173">
                  <c:v>1.905466240093403</c:v>
                </c:pt>
                <c:pt idx="174">
                  <c:v>1.9280436070725697</c:v>
                </c:pt>
                <c:pt idx="175">
                  <c:v>1.9507162805042824</c:v>
                </c:pt>
                <c:pt idx="176">
                  <c:v>1.9734696368700235</c:v>
                </c:pt>
                <c:pt idx="177">
                  <c:v>1.9962887364707176</c:v>
                </c:pt>
                <c:pt idx="178">
                  <c:v>2.019158390220718</c:v>
                </c:pt>
                <c:pt idx="179">
                  <c:v>2.0420632311408569</c:v>
                </c:pt>
                <c:pt idx="180">
                  <c:v>2.0649877885366901</c:v>
                </c:pt>
                <c:pt idx="181">
                  <c:v>2.0879165650297451</c:v>
                </c:pt>
                <c:pt idx="182">
                  <c:v>2.1108341159383102</c:v>
                </c:pt>
                <c:pt idx="183">
                  <c:v>2.1337251289938663</c:v>
                </c:pt>
                <c:pt idx="184">
                  <c:v>2.1565745055679399</c:v>
                </c:pt>
                <c:pt idx="185">
                  <c:v>2.179367441059838</c:v>
                </c:pt>
                <c:pt idx="186">
                  <c:v>2.2020895034383101</c:v>
                </c:pt>
                <c:pt idx="187">
                  <c:v>2.224726710272801</c:v>
                </c:pt>
                <c:pt idx="188">
                  <c:v>2.2472656027438651</c:v>
                </c:pt>
                <c:pt idx="189">
                  <c:v>2.2696933156258101</c:v>
                </c:pt>
                <c:pt idx="190">
                  <c:v>2.2919976424024302</c:v>
                </c:pt>
                <c:pt idx="191">
                  <c:v>2.314167095348032</c:v>
                </c:pt>
                <c:pt idx="192">
                  <c:v>2.3361909599024311</c:v>
                </c:pt>
                <c:pt idx="193">
                  <c:v>2.3580593419973388</c:v>
                </c:pt>
                <c:pt idx="194">
                  <c:v>2.3797632086697922</c:v>
                </c:pt>
                <c:pt idx="195">
                  <c:v>2.401294421794792</c:v>
                </c:pt>
                <c:pt idx="196">
                  <c:v>2.4226457640980334</c:v>
                </c:pt>
                <c:pt idx="197">
                  <c:v>2.443810957448727</c:v>
                </c:pt>
                <c:pt idx="198">
                  <c:v>2.4647846737681718</c:v>
                </c:pt>
                <c:pt idx="199">
                  <c:v>2.4855625392253478</c:v>
                </c:pt>
                <c:pt idx="200">
                  <c:v>2.5061411302091439</c:v>
                </c:pt>
                <c:pt idx="201">
                  <c:v>2.5265179635945607</c:v>
                </c:pt>
                <c:pt idx="202">
                  <c:v>2.5466914806315972</c:v>
                </c:pt>
                <c:pt idx="203">
                  <c:v>2.5666610244568284</c:v>
                </c:pt>
                <c:pt idx="204">
                  <c:v>2.5864268132415509</c:v>
                </c:pt>
                <c:pt idx="205">
                  <c:v>2.6059899076339121</c:v>
                </c:pt>
                <c:pt idx="206">
                  <c:v>2.6253521756836808</c:v>
                </c:pt>
                <c:pt idx="207">
                  <c:v>2.6445162535714122</c:v>
                </c:pt>
                <c:pt idx="208">
                  <c:v>2.663485503652431</c:v>
                </c:pt>
                <c:pt idx="209">
                  <c:v>2.6822639714938674</c:v>
                </c:pt>
                <c:pt idx="210">
                  <c:v>2.7008563407299779</c:v>
                </c:pt>
                <c:pt idx="211">
                  <c:v>2.7192678867427089</c:v>
                </c:pt>
                <c:pt idx="212">
                  <c:v>2.7375044310135421</c:v>
                </c:pt>
                <c:pt idx="213">
                  <c:v>2.7555722963144689</c:v>
                </c:pt>
                <c:pt idx="214">
                  <c:v>2.7734782605563666</c:v>
                </c:pt>
                <c:pt idx="215">
                  <c:v>2.7912295133225697</c:v>
                </c:pt>
                <c:pt idx="216">
                  <c:v>2.808833614080672</c:v>
                </c:pt>
                <c:pt idx="217">
                  <c:v>2.8262984508978013</c:v>
                </c:pt>
                <c:pt idx="218">
                  <c:v>2.8436322020089131</c:v>
                </c:pt>
                <c:pt idx="219">
                  <c:v>2.8608432990633106</c:v>
                </c:pt>
                <c:pt idx="220">
                  <c:v>2.8779403933920151</c:v>
                </c:pt>
                <c:pt idx="221">
                  <c:v>2.8949323237855333</c:v>
                </c:pt>
                <c:pt idx="222">
                  <c:v>2.9118280866211812</c:v>
                </c:pt>
                <c:pt idx="223">
                  <c:v>2.9286368096825237</c:v>
                </c:pt>
                <c:pt idx="224">
                  <c:v>2.9453677266501166</c:v>
                </c:pt>
                <c:pt idx="225">
                  <c:v>2.962030155284376</c:v>
                </c:pt>
                <c:pt idx="226">
                  <c:v>2.9786334774545149</c:v>
                </c:pt>
                <c:pt idx="227">
                  <c:v>2.9951871206778948</c:v>
                </c:pt>
                <c:pt idx="228">
                  <c:v>3.0117005430158574</c:v>
                </c:pt>
                <c:pt idx="229">
                  <c:v>3.0281832194799776</c:v>
                </c:pt>
                <c:pt idx="230">
                  <c:v>3.0446446296130798</c:v>
                </c:pt>
                <c:pt idx="231">
                  <c:v>3.0610942475876168</c:v>
                </c:pt>
                <c:pt idx="232">
                  <c:v>3.0775415338144683</c:v>
                </c:pt>
                <c:pt idx="233">
                  <c:v>3.0939959278943299</c:v>
                </c:pt>
                <c:pt idx="234">
                  <c:v>3.1104668430795153</c:v>
                </c:pt>
                <c:pt idx="235">
                  <c:v>3.1269636617427103</c:v>
                </c:pt>
                <c:pt idx="236">
                  <c:v>3.1434957323561354</c:v>
                </c:pt>
                <c:pt idx="237">
                  <c:v>3.1600723668063671</c:v>
                </c:pt>
                <c:pt idx="238">
                  <c:v>3.1767028395552099</c:v>
                </c:pt>
                <c:pt idx="239">
                  <c:v>3.1933963869684048</c:v>
                </c:pt>
                <c:pt idx="240">
                  <c:v>3.210162207147802</c:v>
                </c:pt>
                <c:pt idx="241">
                  <c:v>3.2270094614417828</c:v>
                </c:pt>
                <c:pt idx="242">
                  <c:v>3.2439472751165512</c:v>
                </c:pt>
                <c:pt idx="243">
                  <c:v>3.2609847390343751</c:v>
                </c:pt>
                <c:pt idx="244">
                  <c:v>3.2781309123387734</c:v>
                </c:pt>
                <c:pt idx="245">
                  <c:v>3.2953948246362272</c:v>
                </c:pt>
                <c:pt idx="246">
                  <c:v>3.3127854788491899</c:v>
                </c:pt>
                <c:pt idx="247">
                  <c:v>3.3303118539012737</c:v>
                </c:pt>
                <c:pt idx="248">
                  <c:v>3.347982907066783</c:v>
                </c:pt>
                <c:pt idx="249">
                  <c:v>3.3658075801802094</c:v>
                </c:pt>
                <c:pt idx="250">
                  <c:v>3.3837947982936347</c:v>
                </c:pt>
                <c:pt idx="251">
                  <c:v>3.4019534738723389</c:v>
                </c:pt>
                <c:pt idx="252">
                  <c:v>3.4202925166964127</c:v>
                </c:pt>
                <c:pt idx="253">
                  <c:v>3.4388208281547459</c:v>
                </c:pt>
                <c:pt idx="254">
                  <c:v>3.4575473062797464</c:v>
                </c:pt>
                <c:pt idx="255">
                  <c:v>3.4764808541385421</c:v>
                </c:pt>
                <c:pt idx="256">
                  <c:v>3.4956303764765053</c:v>
                </c:pt>
                <c:pt idx="257">
                  <c:v>3.5150047881084494</c:v>
                </c:pt>
                <c:pt idx="258">
                  <c:v>3.5346130122403938</c:v>
                </c:pt>
                <c:pt idx="259">
                  <c:v>3.5544639838260417</c:v>
                </c:pt>
                <c:pt idx="260">
                  <c:v>3.5745666529232634</c:v>
                </c:pt>
                <c:pt idx="261">
                  <c:v>3.5949299863723381</c:v>
                </c:pt>
                <c:pt idx="262">
                  <c:v>3.615562974508912</c:v>
                </c:pt>
                <c:pt idx="263">
                  <c:v>3.6364746227728002</c:v>
                </c:pt>
                <c:pt idx="264">
                  <c:v>3.657673960099189</c:v>
                </c:pt>
                <c:pt idx="265">
                  <c:v>3.6791700439533552</c:v>
                </c:pt>
                <c:pt idx="266">
                  <c:v>3.7009719536177075</c:v>
                </c:pt>
                <c:pt idx="267">
                  <c:v>3.7230887935482628</c:v>
                </c:pt>
                <c:pt idx="268">
                  <c:v>3.7455296984093738</c:v>
                </c:pt>
                <c:pt idx="269">
                  <c:v>3.7683038297172446</c:v>
                </c:pt>
                <c:pt idx="270">
                  <c:v>3.7914203758399299</c:v>
                </c:pt>
                <c:pt idx="271">
                  <c:v>3.814888551997337</c:v>
                </c:pt>
                <c:pt idx="272">
                  <c:v>3.8387176052959493</c:v>
                </c:pt>
                <c:pt idx="273">
                  <c:v>3.8629168080158571</c:v>
                </c:pt>
                <c:pt idx="274">
                  <c:v>3.8874954576107648</c:v>
                </c:pt>
                <c:pt idx="275">
                  <c:v>3.9124628800644676</c:v>
                </c:pt>
                <c:pt idx="276">
                  <c:v>3.9378284248561348</c:v>
                </c:pt>
                <c:pt idx="277">
                  <c:v>3.9636014649603015</c:v>
                </c:pt>
                <c:pt idx="278">
                  <c:v>3.9897913934903944</c:v>
                </c:pt>
                <c:pt idx="279">
                  <c:v>4.0164076236987283</c:v>
                </c:pt>
                <c:pt idx="280">
                  <c:v>4.0434595889765053</c:v>
                </c:pt>
                <c:pt idx="281">
                  <c:v>4.0709567344626167</c:v>
                </c:pt>
                <c:pt idx="282">
                  <c:v>4.0989085153653937</c:v>
                </c:pt>
                <c:pt idx="283">
                  <c:v>4.1273243969626163</c:v>
                </c:pt>
                <c:pt idx="284">
                  <c:v>4.156213851245024</c:v>
                </c:pt>
              </c:numCache>
            </c:numRef>
          </c:xVal>
          <c:yVal>
            <c:numRef>
              <c:f>'Ivan EC'!$F$5:$F$289</c:f>
              <c:numCache>
                <c:formatCode>General</c:formatCode>
                <c:ptCount val="285"/>
                <c:pt idx="0">
                  <c:v>0</c:v>
                </c:pt>
                <c:pt idx="1">
                  <c:v>3006894829.0292788</c:v>
                </c:pt>
                <c:pt idx="2">
                  <c:v>4214690986.8106847</c:v>
                </c:pt>
                <c:pt idx="3">
                  <c:v>4453804865.8882837</c:v>
                </c:pt>
                <c:pt idx="4">
                  <c:v>4176479054.463428</c:v>
                </c:pt>
                <c:pt idx="5">
                  <c:v>3681032149.7125034</c:v>
                </c:pt>
                <c:pt idx="6">
                  <c:v>3210528679.6075249</c:v>
                </c:pt>
                <c:pt idx="7">
                  <c:v>2746706890.4020333</c:v>
                </c:pt>
                <c:pt idx="8">
                  <c:v>2349489461.15552</c:v>
                </c:pt>
                <c:pt idx="9">
                  <c:v>2020472977.9929156</c:v>
                </c:pt>
                <c:pt idx="10">
                  <c:v>1745318346.6711233</c:v>
                </c:pt>
                <c:pt idx="11">
                  <c:v>1521579881.402823</c:v>
                </c:pt>
                <c:pt idx="12">
                  <c:v>1337928366.4620075</c:v>
                </c:pt>
                <c:pt idx="13">
                  <c:v>1183845620.7616985</c:v>
                </c:pt>
                <c:pt idx="14">
                  <c:v>1057522699.7198266</c:v>
                </c:pt>
                <c:pt idx="15">
                  <c:v>947953468.05453598</c:v>
                </c:pt>
                <c:pt idx="16">
                  <c:v>857899386.80755317</c:v>
                </c:pt>
                <c:pt idx="17">
                  <c:v>779796923.56484926</c:v>
                </c:pt>
                <c:pt idx="18">
                  <c:v>712240081.51527417</c:v>
                </c:pt>
                <c:pt idx="19">
                  <c:v>655625296.89981782</c:v>
                </c:pt>
                <c:pt idx="20">
                  <c:v>607503274.03142488</c:v>
                </c:pt>
                <c:pt idx="21">
                  <c:v>564836492.644467</c:v>
                </c:pt>
                <c:pt idx="22">
                  <c:v>526950505.68132961</c:v>
                </c:pt>
                <c:pt idx="23">
                  <c:v>492351003.86407936</c:v>
                </c:pt>
                <c:pt idx="24">
                  <c:v>463111549.77129954</c:v>
                </c:pt>
                <c:pt idx="25">
                  <c:v>438020728.18226117</c:v>
                </c:pt>
                <c:pt idx="26">
                  <c:v>415116132.43641102</c:v>
                </c:pt>
                <c:pt idx="27">
                  <c:v>394183643.17983299</c:v>
                </c:pt>
                <c:pt idx="28">
                  <c:v>375849003.63424951</c:v>
                </c:pt>
                <c:pt idx="29">
                  <c:v>359265604.07908893</c:v>
                </c:pt>
                <c:pt idx="30">
                  <c:v>343545216.52143258</c:v>
                </c:pt>
                <c:pt idx="31">
                  <c:v>330991694.56012237</c:v>
                </c:pt>
                <c:pt idx="32">
                  <c:v>317528549.31712002</c:v>
                </c:pt>
                <c:pt idx="33">
                  <c:v>305922818.59922755</c:v>
                </c:pt>
                <c:pt idx="34">
                  <c:v>295820766.32235271</c:v>
                </c:pt>
                <c:pt idx="35">
                  <c:v>286953018.41984421</c:v>
                </c:pt>
                <c:pt idx="36">
                  <c:v>277377072.08942908</c:v>
                </c:pt>
                <c:pt idx="37">
                  <c:v>270528452.00684047</c:v>
                </c:pt>
                <c:pt idx="38">
                  <c:v>262923160.87862042</c:v>
                </c:pt>
                <c:pt idx="39">
                  <c:v>254798887.45222026</c:v>
                </c:pt>
                <c:pt idx="40">
                  <c:v>248810840.97500339</c:v>
                </c:pt>
                <c:pt idx="41">
                  <c:v>243408692.06006294</c:v>
                </c:pt>
                <c:pt idx="42">
                  <c:v>237438048.4620454</c:v>
                </c:pt>
                <c:pt idx="43">
                  <c:v>232046846.53910246</c:v>
                </c:pt>
                <c:pt idx="44">
                  <c:v>227156315.88509378</c:v>
                </c:pt>
                <c:pt idx="45">
                  <c:v>222701291.53477523</c:v>
                </c:pt>
                <c:pt idx="46">
                  <c:v>218627400.39775518</c:v>
                </c:pt>
                <c:pt idx="47">
                  <c:v>210332969.21875224</c:v>
                </c:pt>
                <c:pt idx="48">
                  <c:v>206429727.28443018</c:v>
                </c:pt>
                <c:pt idx="49">
                  <c:v>203504654.18931663</c:v>
                </c:pt>
                <c:pt idx="50">
                  <c:v>200160739.23263803</c:v>
                </c:pt>
                <c:pt idx="51">
                  <c:v>197068987.95339054</c:v>
                </c:pt>
                <c:pt idx="52">
                  <c:v>193636453.67905211</c:v>
                </c:pt>
                <c:pt idx="53">
                  <c:v>189929011.96068037</c:v>
                </c:pt>
                <c:pt idx="54">
                  <c:v>185508738.1673643</c:v>
                </c:pt>
                <c:pt idx="55">
                  <c:v>178702645.78052381</c:v>
                </c:pt>
                <c:pt idx="56">
                  <c:v>166627206.16239563</c:v>
                </c:pt>
                <c:pt idx="57">
                  <c:v>145308762.9810909</c:v>
                </c:pt>
                <c:pt idx="58">
                  <c:v>113477098.87841414</c:v>
                </c:pt>
                <c:pt idx="59">
                  <c:v>69258502.344533548</c:v>
                </c:pt>
                <c:pt idx="60">
                  <c:v>32464315.600767743</c:v>
                </c:pt>
                <c:pt idx="61">
                  <c:v>14738330.800843827</c:v>
                </c:pt>
                <c:pt idx="62">
                  <c:v>6991959.2320983401</c:v>
                </c:pt>
                <c:pt idx="63">
                  <c:v>3526720.449378401</c:v>
                </c:pt>
                <c:pt idx="64">
                  <c:v>1744959.5576649657</c:v>
                </c:pt>
                <c:pt idx="65">
                  <c:v>929214.93429403822</c:v>
                </c:pt>
                <c:pt idx="66">
                  <c:v>497518.11928255984</c:v>
                </c:pt>
                <c:pt idx="67">
                  <c:v>284065.11947380158</c:v>
                </c:pt>
                <c:pt idx="68">
                  <c:v>163749.18253880457</c:v>
                </c:pt>
                <c:pt idx="69">
                  <c:v>98197.815986898771</c:v>
                </c:pt>
                <c:pt idx="70">
                  <c:v>59980.909450485553</c:v>
                </c:pt>
                <c:pt idx="71">
                  <c:v>37430.712456293528</c:v>
                </c:pt>
                <c:pt idx="72">
                  <c:v>23778.254279849971</c:v>
                </c:pt>
                <c:pt idx="73">
                  <c:v>15298.777189622117</c:v>
                </c:pt>
                <c:pt idx="74">
                  <c:v>10002.043739924809</c:v>
                </c:pt>
                <c:pt idx="75">
                  <c:v>6597.9644907548591</c:v>
                </c:pt>
                <c:pt idx="76">
                  <c:v>4443.6547306001285</c:v>
                </c:pt>
                <c:pt idx="77">
                  <c:v>3014.6022569830443</c:v>
                </c:pt>
                <c:pt idx="78">
                  <c:v>2071.6069778483943</c:v>
                </c:pt>
                <c:pt idx="79">
                  <c:v>1446.4712507322884</c:v>
                </c:pt>
                <c:pt idx="80">
                  <c:v>1022.9422876828741</c:v>
                </c:pt>
                <c:pt idx="81">
                  <c:v>734.20403409335302</c:v>
                </c:pt>
                <c:pt idx="82">
                  <c:v>538.22514690358253</c:v>
                </c:pt>
                <c:pt idx="83">
                  <c:v>404.37461428223043</c:v>
                </c:pt>
                <c:pt idx="84">
                  <c:v>311.02950423971276</c:v>
                </c:pt>
                <c:pt idx="85">
                  <c:v>246.47431005806649</c:v>
                </c:pt>
                <c:pt idx="86">
                  <c:v>202.42114622368794</c:v>
                </c:pt>
                <c:pt idx="87">
                  <c:v>172.24679633537889</c:v>
                </c:pt>
                <c:pt idx="88">
                  <c:v>151.95848361442199</c:v>
                </c:pt>
                <c:pt idx="89">
                  <c:v>138.61295444443789</c:v>
                </c:pt>
                <c:pt idx="90">
                  <c:v>129.6162379773979</c:v>
                </c:pt>
                <c:pt idx="91">
                  <c:v>123.38430721719585</c:v>
                </c:pt>
                <c:pt idx="92">
                  <c:v>118.62906302759279</c:v>
                </c:pt>
                <c:pt idx="93">
                  <c:v>114.54355026487029</c:v>
                </c:pt>
                <c:pt idx="94">
                  <c:v>110.80135905248663</c:v>
                </c:pt>
                <c:pt idx="95">
                  <c:v>107.24967178473523</c:v>
                </c:pt>
                <c:pt idx="96">
                  <c:v>103.89304740675347</c:v>
                </c:pt>
                <c:pt idx="97">
                  <c:v>100.71804678062951</c:v>
                </c:pt>
                <c:pt idx="98">
                  <c:v>97.712119500573024</c:v>
                </c:pt>
                <c:pt idx="99">
                  <c:v>94.86463371388507</c:v>
                </c:pt>
                <c:pt idx="100">
                  <c:v>92.165581442297011</c:v>
                </c:pt>
                <c:pt idx="101">
                  <c:v>89.605688296349243</c:v>
                </c:pt>
                <c:pt idx="102">
                  <c:v>87.176422727599302</c:v>
                </c:pt>
                <c:pt idx="103">
                  <c:v>84.869920788465521</c:v>
                </c:pt>
                <c:pt idx="104">
                  <c:v>82.678915584447012</c:v>
                </c:pt>
                <c:pt idx="105">
                  <c:v>80.596687791184152</c:v>
                </c:pt>
                <c:pt idx="106">
                  <c:v>78.617017818454215</c:v>
                </c:pt>
                <c:pt idx="107">
                  <c:v>76.734144693802435</c:v>
                </c:pt>
                <c:pt idx="108">
                  <c:v>74.942726807600252</c:v>
                </c:pt>
                <c:pt idx="109">
                  <c:v>73.237810755557618</c:v>
                </c:pt>
                <c:pt idx="110">
                  <c:v>71.614798077811159</c:v>
                </c:pt>
                <c:pt idx="111">
                  <c:v>70.069417338840879</c:v>
                </c:pt>
                <c:pt idx="112">
                  <c:v>68.597698387821367</c:v>
                </c:pt>
                <c:pt idx="113">
                  <c:v>67.195949004629909</c:v>
                </c:pt>
                <c:pt idx="114">
                  <c:v>65.860733638724597</c:v>
                </c:pt>
                <c:pt idx="115">
                  <c:v>64.588853668744619</c:v>
                </c:pt>
                <c:pt idx="116">
                  <c:v>63.377330157000337</c:v>
                </c:pt>
                <c:pt idx="117">
                  <c:v>62.22338709816021</c:v>
                </c:pt>
                <c:pt idx="118">
                  <c:v>61.124436889230886</c:v>
                </c:pt>
                <c:pt idx="119">
                  <c:v>60.07806669261219</c:v>
                </c:pt>
                <c:pt idx="120">
                  <c:v>59.082025937125394</c:v>
                </c:pt>
                <c:pt idx="121">
                  <c:v>58.134215012598297</c:v>
                </c:pt>
                <c:pt idx="122">
                  <c:v>57.232674712142355</c:v>
                </c:pt>
                <c:pt idx="123">
                  <c:v>56.375576741964167</c:v>
                </c:pt>
                <c:pt idx="124">
                  <c:v>55.561214777923162</c:v>
                </c:pt>
                <c:pt idx="125">
                  <c:v>54.787996440157116</c:v>
                </c:pt>
                <c:pt idx="126">
                  <c:v>54.054435797082341</c:v>
                </c:pt>
                <c:pt idx="127">
                  <c:v>53.359146515031931</c:v>
                </c:pt>
                <c:pt idx="128">
                  <c:v>52.700835496042551</c:v>
                </c:pt>
                <c:pt idx="129">
                  <c:v>52.078297078941254</c:v>
                </c:pt>
                <c:pt idx="130">
                  <c:v>51.4904076357737</c:v>
                </c:pt>
                <c:pt idx="131">
                  <c:v>50.936120606554994</c:v>
                </c:pt>
                <c:pt idx="132">
                  <c:v>50.414461964014542</c:v>
                </c:pt>
                <c:pt idx="133">
                  <c:v>49.924525871221441</c:v>
                </c:pt>
                <c:pt idx="134">
                  <c:v>49.465470892965499</c:v>
                </c:pt>
                <c:pt idx="135">
                  <c:v>49.036516314777771</c:v>
                </c:pt>
                <c:pt idx="136">
                  <c:v>48.636938756723637</c:v>
                </c:pt>
                <c:pt idx="137">
                  <c:v>48.266069119428749</c:v>
                </c:pt>
                <c:pt idx="138">
                  <c:v>47.923289711063518</c:v>
                </c:pt>
                <c:pt idx="139">
                  <c:v>47.608031571270757</c:v>
                </c:pt>
                <c:pt idx="140">
                  <c:v>47.319771950629715</c:v>
                </c:pt>
                <c:pt idx="141">
                  <c:v>47.058032090322023</c:v>
                </c:pt>
                <c:pt idx="142">
                  <c:v>46.822375022158923</c:v>
                </c:pt>
                <c:pt idx="143">
                  <c:v>46.612403604659775</c:v>
                </c:pt>
                <c:pt idx="144">
                  <c:v>46.4277586573522</c:v>
                </c:pt>
                <c:pt idx="145">
                  <c:v>46.268117238197547</c:v>
                </c:pt>
                <c:pt idx="146">
                  <c:v>46.133191009261196</c:v>
                </c:pt>
                <c:pt idx="147">
                  <c:v>46.022724729449095</c:v>
                </c:pt>
                <c:pt idx="148">
                  <c:v>45.936494808571865</c:v>
                </c:pt>
                <c:pt idx="149">
                  <c:v>45.874307980371498</c:v>
                </c:pt>
                <c:pt idx="150">
                  <c:v>45.836000049445602</c:v>
                </c:pt>
                <c:pt idx="151">
                  <c:v>45.82143465371405</c:v>
                </c:pt>
                <c:pt idx="152">
                  <c:v>45.830502126144061</c:v>
                </c:pt>
                <c:pt idx="153">
                  <c:v>45.863118433888346</c:v>
                </c:pt>
                <c:pt idx="154">
                  <c:v>45.919224135822795</c:v>
                </c:pt>
                <c:pt idx="155">
                  <c:v>45.998783337336484</c:v>
                </c:pt>
                <c:pt idx="156">
                  <c:v>46.101782766271214</c:v>
                </c:pt>
                <c:pt idx="157">
                  <c:v>46.228230817187629</c:v>
                </c:pt>
                <c:pt idx="158">
                  <c:v>46.378156618548154</c:v>
                </c:pt>
                <c:pt idx="159">
                  <c:v>46.551609184485109</c:v>
                </c:pt>
                <c:pt idx="160">
                  <c:v>46.748656488723491</c:v>
                </c:pt>
                <c:pt idx="161">
                  <c:v>46.969384628880228</c:v>
                </c:pt>
                <c:pt idx="162">
                  <c:v>47.213896970112152</c:v>
                </c:pt>
                <c:pt idx="163">
                  <c:v>47.482313258252958</c:v>
                </c:pt>
                <c:pt idx="164">
                  <c:v>47.77476882832056</c:v>
                </c:pt>
                <c:pt idx="165">
                  <c:v>48.091413726568383</c:v>
                </c:pt>
                <c:pt idx="166">
                  <c:v>48.432411858677725</c:v>
                </c:pt>
                <c:pt idx="167">
                  <c:v>48.797940189532049</c:v>
                </c:pt>
                <c:pt idx="168">
                  <c:v>49.188187858104335</c:v>
                </c:pt>
                <c:pt idx="169">
                  <c:v>49.603355365512272</c:v>
                </c:pt>
                <c:pt idx="170">
                  <c:v>50.043653732608085</c:v>
                </c:pt>
                <c:pt idx="171">
                  <c:v>50.509303626373239</c:v>
                </c:pt>
                <c:pt idx="172">
                  <c:v>51.000534576726373</c:v>
                </c:pt>
                <c:pt idx="173">
                  <c:v>51.51758412119699</c:v>
                </c:pt>
                <c:pt idx="174">
                  <c:v>52.060697006664249</c:v>
                </c:pt>
                <c:pt idx="175">
                  <c:v>52.630124352999381</c:v>
                </c:pt>
                <c:pt idx="176">
                  <c:v>53.226122894096356</c:v>
                </c:pt>
                <c:pt idx="177">
                  <c:v>53.848954203927924</c:v>
                </c:pt>
                <c:pt idx="178">
                  <c:v>54.498883960946031</c:v>
                </c:pt>
                <c:pt idx="179">
                  <c:v>55.176181222386326</c:v>
                </c:pt>
                <c:pt idx="180">
                  <c:v>55.8811177436178</c:v>
                </c:pt>
                <c:pt idx="181">
                  <c:v>56.613967369345367</c:v>
                </c:pt>
                <c:pt idx="182">
                  <c:v>57.375005411661711</c:v>
                </c:pt>
                <c:pt idx="183">
                  <c:v>58.164508104306044</c:v>
                </c:pt>
                <c:pt idx="184">
                  <c:v>58.982752132349439</c:v>
                </c:pt>
                <c:pt idx="185">
                  <c:v>59.830014186268386</c:v>
                </c:pt>
                <c:pt idx="186">
                  <c:v>60.706570596055563</c:v>
                </c:pt>
                <c:pt idx="187">
                  <c:v>61.61269700121656</c:v>
                </c:pt>
                <c:pt idx="188">
                  <c:v>62.548668156018948</c:v>
                </c:pt>
                <c:pt idx="189">
                  <c:v>63.514757744951893</c:v>
                </c:pt>
                <c:pt idx="190">
                  <c:v>64.511238280620475</c:v>
                </c:pt>
                <c:pt idx="191">
                  <c:v>65.538381123320988</c:v>
                </c:pt>
                <c:pt idx="192">
                  <c:v>66.596456485629574</c:v>
                </c:pt>
                <c:pt idx="193">
                  <c:v>67.685733624423406</c:v>
                </c:pt>
                <c:pt idx="194">
                  <c:v>68.806481011370963</c:v>
                </c:pt>
                <c:pt idx="195">
                  <c:v>69.958966638677978</c:v>
                </c:pt>
                <c:pt idx="196">
                  <c:v>71.143458391938765</c:v>
                </c:pt>
                <c:pt idx="197">
                  <c:v>72.360224417446801</c:v>
                </c:pt>
                <c:pt idx="198">
                  <c:v>73.609533694635047</c:v>
                </c:pt>
                <c:pt idx="199">
                  <c:v>74.89165654488427</c:v>
                </c:pt>
                <c:pt idx="200">
                  <c:v>76.206865214024461</c:v>
                </c:pt>
                <c:pt idx="201">
                  <c:v>77.555434653979376</c:v>
                </c:pt>
                <c:pt idx="202">
                  <c:v>78.937643155040647</c:v>
                </c:pt>
                <c:pt idx="203">
                  <c:v>80.353773123015188</c:v>
                </c:pt>
                <c:pt idx="204">
                  <c:v>81.8041119401678</c:v>
                </c:pt>
                <c:pt idx="205">
                  <c:v>83.288952805275514</c:v>
                </c:pt>
                <c:pt idx="206">
                  <c:v>84.80859557182626</c:v>
                </c:pt>
                <c:pt idx="207">
                  <c:v>86.363347759950187</c:v>
                </c:pt>
                <c:pt idx="208">
                  <c:v>87.953525376597241</c:v>
                </c:pt>
                <c:pt idx="209">
                  <c:v>89.579454026692517</c:v>
                </c:pt>
                <c:pt idx="210">
                  <c:v>91.241469788160501</c:v>
                </c:pt>
                <c:pt idx="211">
                  <c:v>92.939920271064508</c:v>
                </c:pt>
                <c:pt idx="212">
                  <c:v>94.675165611452442</c:v>
                </c:pt>
                <c:pt idx="213">
                  <c:v>96.447579510258564</c:v>
                </c:pt>
                <c:pt idx="214">
                  <c:v>98.257550334237365</c:v>
                </c:pt>
                <c:pt idx="215">
                  <c:v>100.10548205483849</c:v>
                </c:pt>
                <c:pt idx="216">
                  <c:v>101.99179538325403</c:v>
                </c:pt>
                <c:pt idx="217">
                  <c:v>103.91692884485573</c:v>
                </c:pt>
                <c:pt idx="218">
                  <c:v>105.8813397919692</c:v>
                </c:pt>
                <c:pt idx="219">
                  <c:v>107.88550559244247</c:v>
                </c:pt>
                <c:pt idx="220">
                  <c:v>109.92992456888464</c:v>
                </c:pt>
                <c:pt idx="221">
                  <c:v>112.01511724918026</c:v>
                </c:pt>
                <c:pt idx="222">
                  <c:v>114.14162736306041</c:v>
                </c:pt>
                <c:pt idx="223">
                  <c:v>116.31002298871613</c:v>
                </c:pt>
                <c:pt idx="224">
                  <c:v>118.52089774111089</c:v>
                </c:pt>
                <c:pt idx="225">
                  <c:v>120.77487175791359</c:v>
                </c:pt>
                <c:pt idx="226">
                  <c:v>123.07259311474144</c:v>
                </c:pt>
                <c:pt idx="227">
                  <c:v>125.41473862222171</c:v>
                </c:pt>
                <c:pt idx="228">
                  <c:v>127.80201542690601</c:v>
                </c:pt>
                <c:pt idx="229">
                  <c:v>130.23516185972156</c:v>
                </c:pt>
                <c:pt idx="230">
                  <c:v>132.7149488990417</c:v>
                </c:pt>
                <c:pt idx="231">
                  <c:v>135.24218132341736</c:v>
                </c:pt>
                <c:pt idx="232">
                  <c:v>137.81769898373867</c:v>
                </c:pt>
                <c:pt idx="233">
                  <c:v>140.44237812639093</c:v>
                </c:pt>
                <c:pt idx="234">
                  <c:v>143.11713273501323</c:v>
                </c:pt>
                <c:pt idx="235">
                  <c:v>145.8429158581007</c:v>
                </c:pt>
                <c:pt idx="236">
                  <c:v>148.62072105718079</c:v>
                </c:pt>
                <c:pt idx="237">
                  <c:v>151.45158385255453</c:v>
                </c:pt>
                <c:pt idx="238">
                  <c:v>154.3365830612523</c:v>
                </c:pt>
                <c:pt idx="239">
                  <c:v>157.27684245028513</c:v>
                </c:pt>
                <c:pt idx="240">
                  <c:v>160.27353228520977</c:v>
                </c:pt>
                <c:pt idx="241">
                  <c:v>163.32787090112416</c:v>
                </c:pt>
                <c:pt idx="242">
                  <c:v>166.44112631276894</c:v>
                </c:pt>
                <c:pt idx="243">
                  <c:v>169.61461787556115</c:v>
                </c:pt>
                <c:pt idx="244">
                  <c:v>172.84971827168854</c:v>
                </c:pt>
                <c:pt idx="245">
                  <c:v>176.14785498843807</c:v>
                </c:pt>
                <c:pt idx="246">
                  <c:v>179.51051248441959</c:v>
                </c:pt>
                <c:pt idx="247">
                  <c:v>182.93923387247565</c:v>
                </c:pt>
                <c:pt idx="248">
                  <c:v>186.43562296337484</c:v>
                </c:pt>
                <c:pt idx="249">
                  <c:v>190.00134662526224</c:v>
                </c:pt>
                <c:pt idx="250">
                  <c:v>193.63813626718567</c:v>
                </c:pt>
                <c:pt idx="251">
                  <c:v>197.34779045903704</c:v>
                </c:pt>
                <c:pt idx="252">
                  <c:v>201.13217748163945</c:v>
                </c:pt>
                <c:pt idx="253">
                  <c:v>204.99323689169279</c:v>
                </c:pt>
                <c:pt idx="254">
                  <c:v>208.93298247065579</c:v>
                </c:pt>
                <c:pt idx="255">
                  <c:v>212.9535045996407</c:v>
                </c:pt>
                <c:pt idx="256">
                  <c:v>217.05697283292471</c:v>
                </c:pt>
                <c:pt idx="257">
                  <c:v>221.24563875274549</c:v>
                </c:pt>
                <c:pt idx="258">
                  <c:v>225.52183825715508</c:v>
                </c:pt>
                <c:pt idx="259">
                  <c:v>229.88799498684057</c:v>
                </c:pt>
                <c:pt idx="260">
                  <c:v>234.3466227219111</c:v>
                </c:pt>
                <c:pt idx="261">
                  <c:v>238.90032878342333</c:v>
                </c:pt>
                <c:pt idx="262">
                  <c:v>243.55181761473898</c:v>
                </c:pt>
                <c:pt idx="263">
                  <c:v>248.30389284690304</c:v>
                </c:pt>
                <c:pt idx="264">
                  <c:v>253.15946176614847</c:v>
                </c:pt>
                <c:pt idx="265">
                  <c:v>258.12153854111995</c:v>
                </c:pt>
                <c:pt idx="266">
                  <c:v>263.19324772038982</c:v>
                </c:pt>
                <c:pt idx="267">
                  <c:v>268.37782794038202</c:v>
                </c:pt>
                <c:pt idx="268">
                  <c:v>273.67863574345489</c:v>
                </c:pt>
                <c:pt idx="269">
                  <c:v>279.09915032055972</c:v>
                </c:pt>
                <c:pt idx="270">
                  <c:v>284.64297648577792</c:v>
                </c:pt>
                <c:pt idx="271">
                  <c:v>290.31384977250485</c:v>
                </c:pt>
                <c:pt idx="272">
                  <c:v>296.11564094998539</c:v>
                </c:pt>
                <c:pt idx="273">
                  <c:v>302.05236006500809</c:v>
                </c:pt>
                <c:pt idx="274">
                  <c:v>308.12816160815129</c:v>
                </c:pt>
                <c:pt idx="275">
                  <c:v>314.34734938335345</c:v>
                </c:pt>
                <c:pt idx="276">
                  <c:v>320.71438149975575</c:v>
                </c:pt>
                <c:pt idx="277">
                  <c:v>327.23387590740691</c:v>
                </c:pt>
                <c:pt idx="278">
                  <c:v>333.91061532389358</c:v>
                </c:pt>
                <c:pt idx="279">
                  <c:v>340.74955315634747</c:v>
                </c:pt>
                <c:pt idx="280">
                  <c:v>347.75581995595991</c:v>
                </c:pt>
                <c:pt idx="281">
                  <c:v>354.93472831499764</c:v>
                </c:pt>
                <c:pt idx="282">
                  <c:v>362.29177964557431</c:v>
                </c:pt>
                <c:pt idx="283">
                  <c:v>369.83267080934866</c:v>
                </c:pt>
                <c:pt idx="284">
                  <c:v>377.56330042607544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3FD-4354-A0B1-9BDC548690B2}"/>
            </c:ext>
          </c:extLst>
        </c:ser>
        <c:ser>
          <c:idx val="5"/>
          <c:order val="5"/>
          <c:tx>
            <c:strRef>
              <c:f>'Ivan EC'!$G$3</c:f>
              <c:strCache>
                <c:ptCount val="1"/>
                <c:pt idx="0">
                  <c:v>P=6 bara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284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3FD-4354-A0B1-9BDC548690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'Ivan EC'!$O$5:$O$289</c:f>
              <c:numCache>
                <c:formatCode>General</c:formatCode>
                <c:ptCount val="285"/>
                <c:pt idx="0">
                  <c:v>0</c:v>
                </c:pt>
                <c:pt idx="1">
                  <c:v>6.8060408829861115E-3</c:v>
                </c:pt>
                <c:pt idx="2">
                  <c:v>1.3621348138657407E-2</c:v>
                </c:pt>
                <c:pt idx="3">
                  <c:v>2.044798450949074E-2</c:v>
                </c:pt>
                <c:pt idx="4">
                  <c:v>2.7288076259375002E-2</c:v>
                </c:pt>
                <c:pt idx="5">
                  <c:v>3.4143758385763889E-2</c:v>
                </c:pt>
                <c:pt idx="6">
                  <c:v>4.1017128974884264E-2</c:v>
                </c:pt>
                <c:pt idx="7">
                  <c:v>4.7910212273726861E-2</c:v>
                </c:pt>
                <c:pt idx="8">
                  <c:v>5.4824929582638897E-2</c:v>
                </c:pt>
                <c:pt idx="9">
                  <c:v>6.1763076914583326E-2</c:v>
                </c:pt>
                <c:pt idx="10">
                  <c:v>6.8726308437615763E-2</c:v>
                </c:pt>
                <c:pt idx="11">
                  <c:v>7.5716124824537032E-2</c:v>
                </c:pt>
                <c:pt idx="12">
                  <c:v>8.2733865717592586E-2</c:v>
                </c:pt>
                <c:pt idx="13">
                  <c:v>8.9780705660416668E-2</c:v>
                </c:pt>
                <c:pt idx="14">
                  <c:v>9.685765295347222E-2</c:v>
                </c:pt>
                <c:pt idx="15">
                  <c:v>0.1039655509630787</c:v>
                </c:pt>
                <c:pt idx="16">
                  <c:v>0.11110508151145836</c:v>
                </c:pt>
                <c:pt idx="17">
                  <c:v>0.1182767700054398</c:v>
                </c:pt>
                <c:pt idx="18">
                  <c:v>0.12548099206886573</c:v>
                </c:pt>
                <c:pt idx="19">
                  <c:v>0.13271798144039351</c:v>
                </c:pt>
                <c:pt idx="20">
                  <c:v>0.13998783894872688</c:v>
                </c:pt>
                <c:pt idx="21">
                  <c:v>0.14729054242094905</c:v>
                </c:pt>
                <c:pt idx="22">
                  <c:v>0.15462595736620374</c:v>
                </c:pt>
                <c:pt idx="23">
                  <c:v>0.16199384837094902</c:v>
                </c:pt>
                <c:pt idx="24">
                  <c:v>0.16939389108495373</c:v>
                </c:pt>
                <c:pt idx="25">
                  <c:v>0.17682568470740737</c:v>
                </c:pt>
                <c:pt idx="26">
                  <c:v>0.18428876492280094</c:v>
                </c:pt>
                <c:pt idx="27">
                  <c:v>0.19178261722280088</c:v>
                </c:pt>
                <c:pt idx="28">
                  <c:v>0.19930669058726855</c:v>
                </c:pt>
                <c:pt idx="29">
                  <c:v>0.2068604114472222</c:v>
                </c:pt>
                <c:pt idx="30">
                  <c:v>0.21444319791296299</c:v>
                </c:pt>
                <c:pt idx="31">
                  <c:v>0.22205447423379623</c:v>
                </c:pt>
                <c:pt idx="32">
                  <c:v>0.22969368545914351</c:v>
                </c:pt>
                <c:pt idx="33">
                  <c:v>0.23736031229097221</c:v>
                </c:pt>
                <c:pt idx="34">
                  <c:v>0.24505388609062495</c:v>
                </c:pt>
                <c:pt idx="35">
                  <c:v>0.25277396253715284</c:v>
                </c:pt>
                <c:pt idx="36">
                  <c:v>0.26051997484502315</c:v>
                </c:pt>
                <c:pt idx="37">
                  <c:v>0.26829122032476849</c:v>
                </c:pt>
                <c:pt idx="38">
                  <c:v>0.2760869900203704</c:v>
                </c:pt>
                <c:pt idx="39">
                  <c:v>0.28390659874976854</c:v>
                </c:pt>
                <c:pt idx="40">
                  <c:v>0.29174938470879636</c:v>
                </c:pt>
                <c:pt idx="41">
                  <c:v>0.29961470894756947</c:v>
                </c:pt>
                <c:pt idx="42">
                  <c:v>0.30750195491400462</c:v>
                </c:pt>
                <c:pt idx="43">
                  <c:v>0.31541052744687503</c:v>
                </c:pt>
                <c:pt idx="44">
                  <c:v>0.32333985238310181</c:v>
                </c:pt>
                <c:pt idx="45">
                  <c:v>0.33128937614490744</c:v>
                </c:pt>
                <c:pt idx="46">
                  <c:v>0.33925856470937499</c:v>
                </c:pt>
                <c:pt idx="47">
                  <c:v>0.34724690308148154</c:v>
                </c:pt>
                <c:pt idx="48">
                  <c:v>0.35525389466643514</c:v>
                </c:pt>
                <c:pt idx="49">
                  <c:v>0.3632790606923611</c:v>
                </c:pt>
                <c:pt idx="50">
                  <c:v>0.3713219397068287</c:v>
                </c:pt>
                <c:pt idx="51">
                  <c:v>0.37938208718749999</c:v>
                </c:pt>
                <c:pt idx="52">
                  <c:v>0.38745907532060192</c:v>
                </c:pt>
                <c:pt idx="53">
                  <c:v>0.39555249304456025</c:v>
                </c:pt>
                <c:pt idx="54">
                  <c:v>0.40366194644270836</c:v>
                </c:pt>
                <c:pt idx="55">
                  <c:v>0.41178705955891215</c:v>
                </c:pt>
                <c:pt idx="56">
                  <c:v>0.41992747561597232</c:v>
                </c:pt>
                <c:pt idx="57">
                  <c:v>0.42808285833807885</c:v>
                </c:pt>
                <c:pt idx="58">
                  <c:v>0.43625289592152788</c:v>
                </c:pt>
                <c:pt idx="59">
                  <c:v>0.44443730218599559</c:v>
                </c:pt>
                <c:pt idx="60">
                  <c:v>0.45263581080474546</c:v>
                </c:pt>
                <c:pt idx="61">
                  <c:v>0.46084817222002333</c:v>
                </c:pt>
                <c:pt idx="62">
                  <c:v>0.46907414869895853</c:v>
                </c:pt>
                <c:pt idx="63">
                  <c:v>0.47731351172222236</c:v>
                </c:pt>
                <c:pt idx="64">
                  <c:v>0.48556606714756939</c:v>
                </c:pt>
                <c:pt idx="65">
                  <c:v>0.4938317166334491</c:v>
                </c:pt>
                <c:pt idx="66">
                  <c:v>0.50211049314722223</c:v>
                </c:pt>
                <c:pt idx="67">
                  <c:v>0.51040256622476854</c:v>
                </c:pt>
                <c:pt idx="68">
                  <c:v>0.51870834722638892</c:v>
                </c:pt>
                <c:pt idx="69">
                  <c:v>0.52702854260081022</c:v>
                </c:pt>
                <c:pt idx="70">
                  <c:v>0.53536424574537045</c:v>
                </c:pt>
                <c:pt idx="71">
                  <c:v>0.54371721862152789</c:v>
                </c:pt>
                <c:pt idx="72">
                  <c:v>0.55209005348020834</c:v>
                </c:pt>
                <c:pt idx="73">
                  <c:v>0.56048649311377319</c:v>
                </c:pt>
                <c:pt idx="74">
                  <c:v>0.5689119942179397</c:v>
                </c:pt>
                <c:pt idx="75">
                  <c:v>0.57737416443923606</c:v>
                </c:pt>
                <c:pt idx="76">
                  <c:v>0.58588343249652763</c:v>
                </c:pt>
                <c:pt idx="77">
                  <c:v>0.59445381565393518</c:v>
                </c:pt>
                <c:pt idx="78">
                  <c:v>0.60310290857731474</c:v>
                </c:pt>
                <c:pt idx="79">
                  <c:v>0.61185384176064805</c:v>
                </c:pt>
                <c:pt idx="80">
                  <c:v>0.6207314798274306</c:v>
                </c:pt>
                <c:pt idx="81">
                  <c:v>0.62976421778194458</c:v>
                </c:pt>
                <c:pt idx="82">
                  <c:v>0.63897050321226867</c:v>
                </c:pt>
                <c:pt idx="83">
                  <c:v>0.64835443080428234</c:v>
                </c:pt>
                <c:pt idx="84">
                  <c:v>0.65789846314699085</c:v>
                </c:pt>
                <c:pt idx="85">
                  <c:v>0.66755218164259267</c:v>
                </c:pt>
                <c:pt idx="86">
                  <c:v>0.67723863802337958</c:v>
                </c:pt>
                <c:pt idx="87">
                  <c:v>0.6868730673099539</c:v>
                </c:pt>
                <c:pt idx="88">
                  <c:v>0.69639079994537056</c:v>
                </c:pt>
                <c:pt idx="89">
                  <c:v>0.70576845526030108</c:v>
                </c:pt>
                <c:pt idx="90">
                  <c:v>0.71503248978356482</c:v>
                </c:pt>
                <c:pt idx="91">
                  <c:v>0.72423966928657413</c:v>
                </c:pt>
                <c:pt idx="92">
                  <c:v>0.73344089349525476</c:v>
                </c:pt>
                <c:pt idx="93">
                  <c:v>0.74266404533564834</c:v>
                </c:pt>
                <c:pt idx="94">
                  <c:v>0.75192447579328736</c:v>
                </c:pt>
                <c:pt idx="95">
                  <c:v>0.76122640352233828</c:v>
                </c:pt>
                <c:pt idx="96">
                  <c:v>0.77057027700243086</c:v>
                </c:pt>
                <c:pt idx="97">
                  <c:v>0.77995792842604184</c:v>
                </c:pt>
                <c:pt idx="98">
                  <c:v>0.78939108486400467</c:v>
                </c:pt>
                <c:pt idx="99">
                  <c:v>0.79887161708483811</c:v>
                </c:pt>
                <c:pt idx="100">
                  <c:v>0.80840151744560218</c:v>
                </c:pt>
                <c:pt idx="101">
                  <c:v>0.8179828946121529</c:v>
                </c:pt>
                <c:pt idx="102">
                  <c:v>0.82761797532129666</c:v>
                </c:pt>
                <c:pt idx="103">
                  <c:v>0.83730910876435205</c:v>
                </c:pt>
                <c:pt idx="104">
                  <c:v>0.84705876894675936</c:v>
                </c:pt>
                <c:pt idx="105">
                  <c:v>0.85686955721215297</c:v>
                </c:pt>
                <c:pt idx="106">
                  <c:v>0.86674420360844961</c:v>
                </c:pt>
                <c:pt idx="107">
                  <c:v>0.87668556877083359</c:v>
                </c:pt>
                <c:pt idx="108">
                  <c:v>0.88669664514351898</c:v>
                </c:pt>
                <c:pt idx="109">
                  <c:v>0.8967805574362272</c:v>
                </c:pt>
                <c:pt idx="110">
                  <c:v>0.9069405632585652</c:v>
                </c:pt>
                <c:pt idx="111">
                  <c:v>0.91718005309317174</c:v>
                </c:pt>
                <c:pt idx="112">
                  <c:v>0.92750254987280101</c:v>
                </c:pt>
                <c:pt idx="113">
                  <c:v>0.93791170802037049</c:v>
                </c:pt>
                <c:pt idx="114">
                  <c:v>0.9484113120761577</c:v>
                </c:pt>
                <c:pt idx="115">
                  <c:v>0.95900527478796327</c:v>
                </c:pt>
                <c:pt idx="116">
                  <c:v>0.9696976346642362</c:v>
                </c:pt>
                <c:pt idx="117">
                  <c:v>0.98049255298344939</c:v>
                </c:pt>
                <c:pt idx="118">
                  <c:v>0.99139431020601854</c:v>
                </c:pt>
                <c:pt idx="119">
                  <c:v>1.0024073018021993</c:v>
                </c:pt>
                <c:pt idx="120">
                  <c:v>1.0135360334489585</c:v>
                </c:pt>
                <c:pt idx="121">
                  <c:v>1.0247851155689816</c:v>
                </c:pt>
                <c:pt idx="122">
                  <c:v>1.036159257221875</c:v>
                </c:pt>
                <c:pt idx="123">
                  <c:v>1.0476632592938659</c:v>
                </c:pt>
                <c:pt idx="124">
                  <c:v>1.0593020069826391</c:v>
                </c:pt>
                <c:pt idx="125">
                  <c:v>1.0710804615538196</c:v>
                </c:pt>
                <c:pt idx="126">
                  <c:v>1.0830036513523149</c:v>
                </c:pt>
                <c:pt idx="127">
                  <c:v>1.0950766620349539</c:v>
                </c:pt>
                <c:pt idx="128">
                  <c:v>1.1073046260546298</c:v>
                </c:pt>
                <c:pt idx="129">
                  <c:v>1.1196927113086805</c:v>
                </c:pt>
                <c:pt idx="130">
                  <c:v>1.1322461089884259</c:v>
                </c:pt>
                <c:pt idx="131">
                  <c:v>1.1449700206432871</c:v>
                </c:pt>
                <c:pt idx="132">
                  <c:v>1.1578696443789354</c:v>
                </c:pt>
                <c:pt idx="133">
                  <c:v>1.1709501602230328</c:v>
                </c:pt>
                <c:pt idx="134">
                  <c:v>1.1842167146552085</c:v>
                </c:pt>
                <c:pt idx="135">
                  <c:v>1.1976744043079863</c:v>
                </c:pt>
                <c:pt idx="136">
                  <c:v>1.2113282588151624</c:v>
                </c:pt>
                <c:pt idx="137">
                  <c:v>1.2251832228378476</c:v>
                </c:pt>
                <c:pt idx="138">
                  <c:v>1.2392441372681715</c:v>
                </c:pt>
                <c:pt idx="139">
                  <c:v>1.2535157196341438</c:v>
                </c:pt>
                <c:pt idx="140">
                  <c:v>1.2680025437224538</c:v>
                </c:pt>
                <c:pt idx="141">
                  <c:v>1.2827090184527781</c:v>
                </c:pt>
                <c:pt idx="142">
                  <c:v>1.2976393660337964</c:v>
                </c:pt>
                <c:pt idx="143">
                  <c:v>1.3127975994445604</c:v>
                </c:pt>
                <c:pt idx="144">
                  <c:v>1.3281874993016205</c:v>
                </c:pt>
                <c:pt idx="145">
                  <c:v>1.343812590155556</c:v>
                </c:pt>
                <c:pt idx="146">
                  <c:v>1.3596761162974538</c:v>
                </c:pt>
                <c:pt idx="147">
                  <c:v>1.37578101714919</c:v>
                </c:pt>
                <c:pt idx="148">
                  <c:v>1.3921299023348384</c:v>
                </c:pt>
                <c:pt idx="149">
                  <c:v>1.4087250265339122</c:v>
                </c:pt>
                <c:pt idx="150">
                  <c:v>1.4255682642137733</c:v>
                </c:pt>
                <c:pt idx="151">
                  <c:v>1.442661084395602</c:v>
                </c:pt>
                <c:pt idx="152">
                  <c:v>1.4600045255848384</c:v>
                </c:pt>
                <c:pt idx="153">
                  <c:v>1.4775991710003475</c:v>
                </c:pt>
                <c:pt idx="154">
                  <c:v>1.4954451243037039</c:v>
                </c:pt>
                <c:pt idx="155">
                  <c:v>1.5135419859863428</c:v>
                </c:pt>
                <c:pt idx="156">
                  <c:v>1.5318888306260421</c:v>
                </c:pt>
                <c:pt idx="157">
                  <c:v>1.5504841852241902</c:v>
                </c:pt>
                <c:pt idx="158">
                  <c:v>1.5693260088218757</c:v>
                </c:pt>
                <c:pt idx="159">
                  <c:v>1.5884116736700236</c:v>
                </c:pt>
                <c:pt idx="160">
                  <c:v>1.6077379481751159</c:v>
                </c:pt>
                <c:pt idx="161">
                  <c:v>1.6273009818789352</c:v>
                </c:pt>
                <c:pt idx="162">
                  <c:v>1.6470962927542827</c:v>
                </c:pt>
                <c:pt idx="163">
                  <c:v>1.6671187570616901</c:v>
                </c:pt>
                <c:pt idx="164">
                  <c:v>1.6873626020524306</c:v>
                </c:pt>
                <c:pt idx="165">
                  <c:v>1.7078214017896995</c:v>
                </c:pt>
                <c:pt idx="166">
                  <c:v>1.7284880763464125</c:v>
                </c:pt>
                <c:pt idx="167">
                  <c:v>1.7493548946347228</c:v>
                </c:pt>
                <c:pt idx="168">
                  <c:v>1.7704134811089125</c:v>
                </c:pt>
                <c:pt idx="169">
                  <c:v>1.7916548265799772</c:v>
                </c:pt>
                <c:pt idx="170">
                  <c:v>1.8130693033030099</c:v>
                </c:pt>
                <c:pt idx="171">
                  <c:v>1.8346466845287039</c:v>
                </c:pt>
                <c:pt idx="172">
                  <c:v>1.8563761686532414</c:v>
                </c:pt>
                <c:pt idx="173">
                  <c:v>1.8782464080303243</c:v>
                </c:pt>
                <c:pt idx="174">
                  <c:v>1.9002455424957179</c:v>
                </c:pt>
                <c:pt idx="175">
                  <c:v>1.9223612375975703</c:v>
                </c:pt>
                <c:pt idx="176">
                  <c:v>1.9445807274452547</c:v>
                </c:pt>
                <c:pt idx="177">
                  <c:v>1.9668908620458334</c:v>
                </c:pt>
                <c:pt idx="178">
                  <c:v>1.9892781589334494</c:v>
                </c:pt>
                <c:pt idx="179">
                  <c:v>2.0117288588063662</c:v>
                </c:pt>
                <c:pt idx="180">
                  <c:v>2.0342289848527781</c:v>
                </c:pt>
                <c:pt idx="181">
                  <c:v>2.0567644053391207</c:v>
                </c:pt>
                <c:pt idx="182">
                  <c:v>2.0793208990144683</c:v>
                </c:pt>
                <c:pt idx="183">
                  <c:v>2.1018842227872692</c:v>
                </c:pt>
                <c:pt idx="184">
                  <c:v>2.1244401810668987</c:v>
                </c:pt>
                <c:pt idx="185">
                  <c:v>2.14697469617257</c:v>
                </c:pt>
                <c:pt idx="186">
                  <c:v>2.1694738791081019</c:v>
                </c:pt>
                <c:pt idx="187">
                  <c:v>2.1919241000111116</c:v>
                </c:pt>
                <c:pt idx="188">
                  <c:v>2.2143120575449076</c:v>
                </c:pt>
                <c:pt idx="189">
                  <c:v>2.2366248465248844</c:v>
                </c:pt>
                <c:pt idx="190">
                  <c:v>2.2588500230678243</c:v>
                </c:pt>
                <c:pt idx="191">
                  <c:v>2.2809756665626169</c:v>
                </c:pt>
                <c:pt idx="192">
                  <c:v>2.302990437821296</c:v>
                </c:pt>
                <c:pt idx="193">
                  <c:v>2.3248836328062499</c:v>
                </c:pt>
                <c:pt idx="194">
                  <c:v>2.3466452314133099</c:v>
                </c:pt>
                <c:pt idx="195">
                  <c:v>2.3682659408274307</c:v>
                </c:pt>
                <c:pt idx="196">
                  <c:v>2.3897372330682871</c:v>
                </c:pt>
                <c:pt idx="197">
                  <c:v>2.4110513764572921</c:v>
                </c:pt>
                <c:pt idx="198">
                  <c:v>2.4322014607979172</c:v>
                </c:pt>
                <c:pt idx="199">
                  <c:v>2.4531814161585657</c:v>
                </c:pt>
                <c:pt idx="200">
                  <c:v>2.4739860252714121</c:v>
                </c:pt>
                <c:pt idx="201">
                  <c:v>2.4946109296277776</c:v>
                </c:pt>
                <c:pt idx="202">
                  <c:v>2.5150526294445608</c:v>
                </c:pt>
                <c:pt idx="203">
                  <c:v>2.5353084777769679</c:v>
                </c:pt>
                <c:pt idx="204">
                  <c:v>2.5553766690896995</c:v>
                </c:pt>
                <c:pt idx="205">
                  <c:v>2.575256222702778</c:v>
                </c:pt>
                <c:pt idx="206">
                  <c:v>2.594946961561805</c:v>
                </c:pt>
                <c:pt idx="207">
                  <c:v>2.6144494868025463</c:v>
                </c:pt>
                <c:pt idx="208">
                  <c:v>2.633765148653588</c:v>
                </c:pt>
                <c:pt idx="209">
                  <c:v>2.6528960142141211</c:v>
                </c:pt>
                <c:pt idx="210">
                  <c:v>2.6718448326405095</c:v>
                </c:pt>
                <c:pt idx="211">
                  <c:v>2.6906149982719909</c:v>
                </c:pt>
                <c:pt idx="212">
                  <c:v>2.7092105122560191</c:v>
                </c:pt>
                <c:pt idx="213">
                  <c:v>2.7276359431532411</c:v>
                </c:pt>
                <c:pt idx="214">
                  <c:v>2.7458963870020838</c:v>
                </c:pt>
                <c:pt idx="215">
                  <c:v>2.7639974272859953</c:v>
                </c:pt>
                <c:pt idx="216">
                  <c:v>2.7819450952094908</c:v>
                </c:pt>
                <c:pt idx="217">
                  <c:v>2.7997458306488427</c:v>
                </c:pt>
                <c:pt idx="218">
                  <c:v>2.8174064440728008</c:v>
                </c:pt>
                <c:pt idx="219">
                  <c:v>2.8349340797320606</c:v>
                </c:pt>
                <c:pt idx="220">
                  <c:v>2.8523361803356484</c:v>
                </c:pt>
                <c:pt idx="221">
                  <c:v>2.8696204533921299</c:v>
                </c:pt>
                <c:pt idx="222">
                  <c:v>2.8867948393767358</c:v>
                </c:pt>
                <c:pt idx="223">
                  <c:v>2.9038674818284722</c:v>
                </c:pt>
                <c:pt idx="224">
                  <c:v>2.9208466994309026</c:v>
                </c:pt>
                <c:pt idx="225">
                  <c:v>2.9377409601336804</c:v>
                </c:pt>
                <c:pt idx="226">
                  <c:v>2.9545588573383101</c:v>
                </c:pt>
                <c:pt idx="227">
                  <c:v>2.971309088107871</c:v>
                </c:pt>
                <c:pt idx="228">
                  <c:v>2.9880004333738444</c:v>
                </c:pt>
                <c:pt idx="229">
                  <c:v>3.0046417400997694</c:v>
                </c:pt>
                <c:pt idx="230">
                  <c:v>3.0212419053111121</c:v>
                </c:pt>
                <c:pt idx="231">
                  <c:v>3.0378098619342597</c:v>
                </c:pt>
                <c:pt idx="232">
                  <c:v>3.0543545663439824</c:v>
                </c:pt>
                <c:pt idx="233">
                  <c:v>3.0708849875119224</c:v>
                </c:pt>
                <c:pt idx="234">
                  <c:v>3.087410097668867</c:v>
                </c:pt>
                <c:pt idx="235">
                  <c:v>3.1039388643767372</c:v>
                </c:pt>
                <c:pt idx="236">
                  <c:v>3.120480243899538</c:v>
                </c:pt>
                <c:pt idx="237">
                  <c:v>3.1370431757759278</c:v>
                </c:pt>
                <c:pt idx="238">
                  <c:v>3.1536365784759268</c:v>
                </c:pt>
                <c:pt idx="239">
                  <c:v>3.1702693460578715</c:v>
                </c:pt>
                <c:pt idx="240">
                  <c:v>3.1869503457315971</c:v>
                </c:pt>
                <c:pt idx="241">
                  <c:v>3.2036884162137738</c:v>
                </c:pt>
                <c:pt idx="242">
                  <c:v>3.2204923668082182</c:v>
                </c:pt>
                <c:pt idx="243">
                  <c:v>3.237370977123958</c:v>
                </c:pt>
                <c:pt idx="244">
                  <c:v>3.25433299734375</c:v>
                </c:pt>
                <c:pt idx="245">
                  <c:v>3.2713871489826398</c:v>
                </c:pt>
                <c:pt idx="246">
                  <c:v>3.2885421260660879</c:v>
                </c:pt>
                <c:pt idx="247">
                  <c:v>3.3058065966538197</c:v>
                </c:pt>
                <c:pt idx="248">
                  <c:v>3.323189204669097</c:v>
                </c:pt>
                <c:pt idx="249">
                  <c:v>3.3406985719663194</c:v>
                </c:pt>
                <c:pt idx="250">
                  <c:v>3.3583433005966445</c:v>
                </c:pt>
                <c:pt idx="251">
                  <c:v>3.376131975224653</c:v>
                </c:pt>
                <c:pt idx="252">
                  <c:v>3.3940731656490741</c:v>
                </c:pt>
                <c:pt idx="253">
                  <c:v>3.4121754294107642</c:v>
                </c:pt>
                <c:pt idx="254">
                  <c:v>3.43044731443426</c:v>
                </c:pt>
                <c:pt idx="255">
                  <c:v>3.4488973616793985</c:v>
                </c:pt>
                <c:pt idx="256">
                  <c:v>3.4675341077862267</c:v>
                </c:pt>
                <c:pt idx="257">
                  <c:v>3.4863660876762732</c:v>
                </c:pt>
                <c:pt idx="258">
                  <c:v>3.505401837093403</c:v>
                </c:pt>
                <c:pt idx="259">
                  <c:v>3.5246498950708336</c:v>
                </c:pt>
                <c:pt idx="260">
                  <c:v>3.5441188062974542</c:v>
                </c:pt>
                <c:pt idx="261">
                  <c:v>3.5638171233733793</c:v>
                </c:pt>
                <c:pt idx="262">
                  <c:v>3.5837534089446756</c:v>
                </c:pt>
                <c:pt idx="263">
                  <c:v>3.6039362377038193</c:v>
                </c:pt>
                <c:pt idx="264">
                  <c:v>3.6243741982357638</c:v>
                </c:pt>
                <c:pt idx="265">
                  <c:v>3.6450758947062498</c:v>
                </c:pt>
                <c:pt idx="266">
                  <c:v>3.6660499483890043</c:v>
                </c:pt>
                <c:pt idx="267">
                  <c:v>3.6873049990217588</c:v>
                </c:pt>
                <c:pt idx="268">
                  <c:v>3.7088497059810175</c:v>
                </c:pt>
                <c:pt idx="269">
                  <c:v>3.7306927492554394</c:v>
                </c:pt>
                <c:pt idx="270">
                  <c:v>3.7528428302379622</c:v>
                </c:pt>
                <c:pt idx="271">
                  <c:v>3.7753086723299769</c:v>
                </c:pt>
                <c:pt idx="272">
                  <c:v>3.7980990213206027</c:v>
                </c:pt>
                <c:pt idx="273">
                  <c:v>3.8212226455578708</c:v>
                </c:pt>
                <c:pt idx="274">
                  <c:v>3.8446883359252322</c:v>
                </c:pt>
                <c:pt idx="275">
                  <c:v>3.868504905586458</c:v>
                </c:pt>
                <c:pt idx="276">
                  <c:v>3.8926811894989588</c:v>
                </c:pt>
                <c:pt idx="277">
                  <c:v>3.9172260437055573</c:v>
                </c:pt>
                <c:pt idx="278">
                  <c:v>3.9421483444081038</c:v>
                </c:pt>
                <c:pt idx="279">
                  <c:v>3.9674569867859963</c:v>
                </c:pt>
                <c:pt idx="280">
                  <c:v>3.993160883573033</c:v>
                </c:pt>
                <c:pt idx="281">
                  <c:v>4.01926896339595</c:v>
                </c:pt>
                <c:pt idx="282">
                  <c:v>4.0457901688578719</c:v>
                </c:pt>
                <c:pt idx="283">
                  <c:v>4.0727334543633109</c:v>
                </c:pt>
                <c:pt idx="284">
                  <c:v>4.10010778367801</c:v>
                </c:pt>
              </c:numCache>
            </c:numRef>
          </c:xVal>
          <c:yVal>
            <c:numRef>
              <c:f>'Ivan EC'!$G$5:$G$289</c:f>
              <c:numCache>
                <c:formatCode>General</c:formatCode>
                <c:ptCount val="285"/>
                <c:pt idx="0">
                  <c:v>0</c:v>
                </c:pt>
                <c:pt idx="1">
                  <c:v>2657574473.0372672</c:v>
                </c:pt>
                <c:pt idx="2">
                  <c:v>3766030333.3759995</c:v>
                </c:pt>
                <c:pt idx="3">
                  <c:v>3881666034.8328681</c:v>
                </c:pt>
                <c:pt idx="4">
                  <c:v>3570730183.9687324</c:v>
                </c:pt>
                <c:pt idx="5">
                  <c:v>3163697901.3337941</c:v>
                </c:pt>
                <c:pt idx="6">
                  <c:v>2714694134.2722478</c:v>
                </c:pt>
                <c:pt idx="7">
                  <c:v>2313423550.268394</c:v>
                </c:pt>
                <c:pt idx="8">
                  <c:v>1974360892.6943195</c:v>
                </c:pt>
                <c:pt idx="9">
                  <c:v>1691258532.4781594</c:v>
                </c:pt>
                <c:pt idx="10">
                  <c:v>1461649981.294769</c:v>
                </c:pt>
                <c:pt idx="11">
                  <c:v>1272458470.4629958</c:v>
                </c:pt>
                <c:pt idx="12">
                  <c:v>1116696118.112756</c:v>
                </c:pt>
                <c:pt idx="13">
                  <c:v>986538018.62916923</c:v>
                </c:pt>
                <c:pt idx="14">
                  <c:v>878471238.67286348</c:v>
                </c:pt>
                <c:pt idx="15">
                  <c:v>788563063.21985102</c:v>
                </c:pt>
                <c:pt idx="16">
                  <c:v>713309603.76399088</c:v>
                </c:pt>
                <c:pt idx="17">
                  <c:v>649830770.83604085</c:v>
                </c:pt>
                <c:pt idx="18">
                  <c:v>594189240.49900544</c:v>
                </c:pt>
                <c:pt idx="19">
                  <c:v>546879756.13838446</c:v>
                </c:pt>
                <c:pt idx="20">
                  <c:v>506252729.57336032</c:v>
                </c:pt>
                <c:pt idx="21">
                  <c:v>470171159.86028451</c:v>
                </c:pt>
                <c:pt idx="22">
                  <c:v>438109264.61846215</c:v>
                </c:pt>
                <c:pt idx="23">
                  <c:v>410778057.72946739</c:v>
                </c:pt>
                <c:pt idx="24">
                  <c:v>386645729.22029501</c:v>
                </c:pt>
                <c:pt idx="25">
                  <c:v>364753724.31889862</c:v>
                </c:pt>
                <c:pt idx="26">
                  <c:v>346005890.36178219</c:v>
                </c:pt>
                <c:pt idx="27">
                  <c:v>328749159.66051197</c:v>
                </c:pt>
                <c:pt idx="28">
                  <c:v>313437381.32488215</c:v>
                </c:pt>
                <c:pt idx="29">
                  <c:v>300504366.65504539</c:v>
                </c:pt>
                <c:pt idx="30">
                  <c:v>287182330.64503998</c:v>
                </c:pt>
                <c:pt idx="31">
                  <c:v>275826413.3508637</c:v>
                </c:pt>
                <c:pt idx="32">
                  <c:v>264251948.29906899</c:v>
                </c:pt>
                <c:pt idx="33">
                  <c:v>255897704.83125126</c:v>
                </c:pt>
                <c:pt idx="34">
                  <c:v>247097347.2019313</c:v>
                </c:pt>
                <c:pt idx="35">
                  <c:v>239391745.85971627</c:v>
                </c:pt>
                <c:pt idx="36">
                  <c:v>231387092.43520328</c:v>
                </c:pt>
                <c:pt idx="37">
                  <c:v>224340668.72752696</c:v>
                </c:pt>
                <c:pt idx="38">
                  <c:v>218092945.71666285</c:v>
                </c:pt>
                <c:pt idx="39">
                  <c:v>212517850.57575685</c:v>
                </c:pt>
                <c:pt idx="40">
                  <c:v>207514437.04671597</c:v>
                </c:pt>
                <c:pt idx="41">
                  <c:v>202201709.97043648</c:v>
                </c:pt>
                <c:pt idx="42">
                  <c:v>198162583.10777014</c:v>
                </c:pt>
                <c:pt idx="43">
                  <c:v>189708475.89360499</c:v>
                </c:pt>
                <c:pt idx="44">
                  <c:v>185371710.63500196</c:v>
                </c:pt>
                <c:pt idx="45">
                  <c:v>182015480.01364514</c:v>
                </c:pt>
                <c:pt idx="46">
                  <c:v>178389229.88320786</c:v>
                </c:pt>
                <c:pt idx="47">
                  <c:v>175071266.86370635</c:v>
                </c:pt>
                <c:pt idx="48">
                  <c:v>172024774.05190146</c:v>
                </c:pt>
                <c:pt idx="49">
                  <c:v>169218545.41885561</c:v>
                </c:pt>
                <c:pt idx="50">
                  <c:v>166625957.41332272</c:v>
                </c:pt>
                <c:pt idx="51">
                  <c:v>164224158.75927269</c:v>
                </c:pt>
                <c:pt idx="52">
                  <c:v>161207050.46038058</c:v>
                </c:pt>
                <c:pt idx="53">
                  <c:v>158422100.54139066</c:v>
                </c:pt>
                <c:pt idx="54">
                  <c:v>154108601.49340224</c:v>
                </c:pt>
                <c:pt idx="55">
                  <c:v>147672697.61641374</c:v>
                </c:pt>
                <c:pt idx="56">
                  <c:v>136331363.71997821</c:v>
                </c:pt>
                <c:pt idx="57">
                  <c:v>116662855.6080341</c:v>
                </c:pt>
                <c:pt idx="58">
                  <c:v>88708688.507613406</c:v>
                </c:pt>
                <c:pt idx="59">
                  <c:v>49151210.123353608</c:v>
                </c:pt>
                <c:pt idx="60">
                  <c:v>23727750.569481201</c:v>
                </c:pt>
                <c:pt idx="61">
                  <c:v>10911255.19977114</c:v>
                </c:pt>
                <c:pt idx="62">
                  <c:v>5221270.4410401667</c:v>
                </c:pt>
                <c:pt idx="63">
                  <c:v>2597458.3056188961</c:v>
                </c:pt>
                <c:pt idx="64">
                  <c:v>1336028.4088583498</c:v>
                </c:pt>
                <c:pt idx="65">
                  <c:v>723516.64674517873</c:v>
                </c:pt>
                <c:pt idx="66">
                  <c:v>407917.42023750365</c:v>
                </c:pt>
                <c:pt idx="67">
                  <c:v>235193.50251637329</c:v>
                </c:pt>
                <c:pt idx="68">
                  <c:v>140024.78737246332</c:v>
                </c:pt>
                <c:pt idx="69">
                  <c:v>84431.745704793095</c:v>
                </c:pt>
                <c:pt idx="70">
                  <c:v>52440.488075132344</c:v>
                </c:pt>
                <c:pt idx="71">
                  <c:v>33050.603083254471</c:v>
                </c:pt>
                <c:pt idx="72">
                  <c:v>21077.494866692417</c:v>
                </c:pt>
                <c:pt idx="73">
                  <c:v>13647.336574144814</c:v>
                </c:pt>
                <c:pt idx="74">
                  <c:v>8946.9292348672552</c:v>
                </c:pt>
                <c:pt idx="75">
                  <c:v>5962.174311456577</c:v>
                </c:pt>
                <c:pt idx="76">
                  <c:v>4001.2243776221821</c:v>
                </c:pt>
                <c:pt idx="77">
                  <c:v>2724.5948232684486</c:v>
                </c:pt>
                <c:pt idx="78">
                  <c:v>1879.6809662062308</c:v>
                </c:pt>
                <c:pt idx="79">
                  <c:v>1315.9663375833131</c:v>
                </c:pt>
                <c:pt idx="80">
                  <c:v>933.37105716198744</c:v>
                </c:pt>
                <c:pt idx="81">
                  <c:v>674.70419236286398</c:v>
                </c:pt>
                <c:pt idx="82">
                  <c:v>495.50467060988683</c:v>
                </c:pt>
                <c:pt idx="83">
                  <c:v>374.1001272527929</c:v>
                </c:pt>
                <c:pt idx="84">
                  <c:v>290.14255409725757</c:v>
                </c:pt>
                <c:pt idx="85">
                  <c:v>232.57268106980766</c:v>
                </c:pt>
                <c:pt idx="86">
                  <c:v>193.05019296623934</c:v>
                </c:pt>
                <c:pt idx="87">
                  <c:v>166.34050193930983</c:v>
                </c:pt>
                <c:pt idx="88">
                  <c:v>148.42425948582266</c:v>
                </c:pt>
                <c:pt idx="89">
                  <c:v>136.61501205649841</c:v>
                </c:pt>
                <c:pt idx="90">
                  <c:v>128.71853294859224</c:v>
                </c:pt>
                <c:pt idx="91">
                  <c:v>123.09948250135388</c:v>
                </c:pt>
                <c:pt idx="92">
                  <c:v>118.53869957559839</c:v>
                </c:pt>
                <c:pt idx="93">
                  <c:v>114.51599696417176</c:v>
                </c:pt>
                <c:pt idx="94">
                  <c:v>110.77458518214776</c:v>
                </c:pt>
                <c:pt idx="95">
                  <c:v>107.21949643783303</c:v>
                </c:pt>
                <c:pt idx="96">
                  <c:v>103.86120462408473</c:v>
                </c:pt>
                <c:pt idx="97">
                  <c:v>100.68328819840238</c:v>
                </c:pt>
                <c:pt idx="98">
                  <c:v>97.674444372841222</c:v>
                </c:pt>
                <c:pt idx="99">
                  <c:v>94.82385524119789</c:v>
                </c:pt>
                <c:pt idx="100">
                  <c:v>92.121474014500308</c:v>
                </c:pt>
                <c:pt idx="101">
                  <c:v>89.558028628445911</c:v>
                </c:pt>
                <c:pt idx="102">
                  <c:v>87.124990575661215</c:v>
                </c:pt>
                <c:pt idx="103">
                  <c:v>84.814483119480172</c:v>
                </c:pt>
                <c:pt idx="104">
                  <c:v>82.619230384335339</c:v>
                </c:pt>
                <c:pt idx="105">
                  <c:v>80.532501254897994</c:v>
                </c:pt>
                <c:pt idx="106">
                  <c:v>78.548064310075958</c:v>
                </c:pt>
                <c:pt idx="107">
                  <c:v>76.660149076475435</c:v>
                </c:pt>
                <c:pt idx="108">
                  <c:v>74.863402322698335</c:v>
                </c:pt>
                <c:pt idx="109">
                  <c:v>73.152859077864335</c:v>
                </c:pt>
                <c:pt idx="110">
                  <c:v>71.523908927910995</c:v>
                </c:pt>
                <c:pt idx="111">
                  <c:v>69.972268416089918</c:v>
                </c:pt>
                <c:pt idx="112">
                  <c:v>68.493954933564041</c:v>
                </c:pt>
                <c:pt idx="113">
                  <c:v>67.085263547446971</c:v>
                </c:pt>
                <c:pt idx="114">
                  <c:v>65.7427455989896</c:v>
                </c:pt>
                <c:pt idx="115">
                  <c:v>64.463189245128916</c:v>
                </c:pt>
                <c:pt idx="116">
                  <c:v>63.243601675689519</c:v>
                </c:pt>
                <c:pt idx="117">
                  <c:v>62.081192948619339</c:v>
                </c:pt>
                <c:pt idx="118">
                  <c:v>60.973361012431049</c:v>
                </c:pt>
                <c:pt idx="119">
                  <c:v>59.917678273037382</c:v>
                </c:pt>
                <c:pt idx="120">
                  <c:v>58.911879008029594</c:v>
                </c:pt>
                <c:pt idx="121">
                  <c:v>57.953848035099668</c:v>
                </c:pt>
                <c:pt idx="122">
                  <c:v>57.041610211820839</c:v>
                </c:pt>
                <c:pt idx="123">
                  <c:v>56.173320822234295</c:v>
                </c:pt>
                <c:pt idx="124">
                  <c:v>55.347256739196474</c:v>
                </c:pt>
                <c:pt idx="125">
                  <c:v>54.561808252230321</c:v>
                </c:pt>
                <c:pt idx="126">
                  <c:v>53.8154716887883</c:v>
                </c:pt>
                <c:pt idx="127">
                  <c:v>53.106842395712654</c:v>
                </c:pt>
                <c:pt idx="128">
                  <c:v>52.434608530544828</c:v>
                </c:pt>
                <c:pt idx="129">
                  <c:v>51.797545051552554</c:v>
                </c:pt>
                <c:pt idx="130">
                  <c:v>51.194508482779121</c:v>
                </c:pt>
                <c:pt idx="131">
                  <c:v>50.624431788069785</c:v>
                </c:pt>
                <c:pt idx="132">
                  <c:v>50.086319845634918</c:v>
                </c:pt>
                <c:pt idx="133">
                  <c:v>49.579245206427814</c:v>
                </c:pt>
                <c:pt idx="134">
                  <c:v>49.102344067473901</c:v>
                </c:pt>
                <c:pt idx="135">
                  <c:v>48.654812737865967</c:v>
                </c:pt>
                <c:pt idx="136">
                  <c:v>48.23590417949611</c:v>
                </c:pt>
                <c:pt idx="137">
                  <c:v>47.844924938114175</c:v>
                </c:pt>
                <c:pt idx="138">
                  <c:v>47.481232252306071</c:v>
                </c:pt>
                <c:pt idx="139">
                  <c:v>47.144231314770188</c:v>
                </c:pt>
                <c:pt idx="140">
                  <c:v>46.833372843790038</c:v>
                </c:pt>
                <c:pt idx="141">
                  <c:v>46.548150716328188</c:v>
                </c:pt>
                <c:pt idx="142">
                  <c:v>46.288099843166222</c:v>
                </c:pt>
                <c:pt idx="143">
                  <c:v>46.052794178029629</c:v>
                </c:pt>
                <c:pt idx="144">
                  <c:v>45.841844816258522</c:v>
                </c:pt>
                <c:pt idx="145">
                  <c:v>45.654898260686714</c:v>
                </c:pt>
                <c:pt idx="146">
                  <c:v>45.491634830720997</c:v>
                </c:pt>
                <c:pt idx="147">
                  <c:v>45.351767105578283</c:v>
                </c:pt>
                <c:pt idx="148">
                  <c:v>45.23503850422361</c:v>
                </c:pt>
                <c:pt idx="149">
                  <c:v>45.141221953802855</c:v>
                </c:pt>
                <c:pt idx="150">
                  <c:v>45.070118636480814</c:v>
                </c:pt>
                <c:pt idx="151">
                  <c:v>45.021556797859169</c:v>
                </c:pt>
                <c:pt idx="152">
                  <c:v>44.995390591646633</c:v>
                </c:pt>
                <c:pt idx="153">
                  <c:v>44.991499072024695</c:v>
                </c:pt>
                <c:pt idx="154">
                  <c:v>45.00978512699313</c:v>
                </c:pt>
                <c:pt idx="155">
                  <c:v>45.050174529861053</c:v>
                </c:pt>
                <c:pt idx="156">
                  <c:v>45.112615007163114</c:v>
                </c:pt>
                <c:pt idx="157">
                  <c:v>45.197075351410689</c:v>
                </c:pt>
                <c:pt idx="158">
                  <c:v>45.303544549839771</c:v>
                </c:pt>
                <c:pt idx="159">
                  <c:v>45.432030941007341</c:v>
                </c:pt>
                <c:pt idx="160">
                  <c:v>45.582561392516702</c:v>
                </c:pt>
                <c:pt idx="161">
                  <c:v>45.755180538546405</c:v>
                </c:pt>
                <c:pt idx="162">
                  <c:v>45.949949935043719</c:v>
                </c:pt>
                <c:pt idx="163">
                  <c:v>46.166947343312451</c:v>
                </c:pt>
                <c:pt idx="164">
                  <c:v>46.406265945809139</c:v>
                </c:pt>
                <c:pt idx="165">
                  <c:v>46.668013584147694</c:v>
                </c:pt>
                <c:pt idx="166">
                  <c:v>46.952311995233032</c:v>
                </c:pt>
                <c:pt idx="167">
                  <c:v>47.259296118391617</c:v>
                </c:pt>
                <c:pt idx="168">
                  <c:v>47.589113271105738</c:v>
                </c:pt>
                <c:pt idx="169">
                  <c:v>47.941922482399946</c:v>
                </c:pt>
                <c:pt idx="170">
                  <c:v>48.317893683494731</c:v>
                </c:pt>
                <c:pt idx="171">
                  <c:v>48.717207038664036</c:v>
                </c:pt>
                <c:pt idx="172">
                  <c:v>49.140052146489808</c:v>
                </c:pt>
                <c:pt idx="173">
                  <c:v>49.58662734275147</c:v>
                </c:pt>
                <c:pt idx="174">
                  <c:v>50.057138963610001</c:v>
                </c:pt>
                <c:pt idx="175">
                  <c:v>50.551800631077377</c:v>
                </c:pt>
                <c:pt idx="176">
                  <c:v>51.070832525021494</c:v>
                </c:pt>
                <c:pt idx="177">
                  <c:v>51.614460708088991</c:v>
                </c:pt>
                <c:pt idx="178">
                  <c:v>52.182916448944788</c:v>
                </c:pt>
                <c:pt idx="179">
                  <c:v>52.776435526590326</c:v>
                </c:pt>
                <c:pt idx="180">
                  <c:v>53.39525762203872</c:v>
                </c:pt>
                <c:pt idx="181">
                  <c:v>54.039625683204605</c:v>
                </c:pt>
                <c:pt idx="182">
                  <c:v>54.709785350924946</c:v>
                </c:pt>
                <c:pt idx="183">
                  <c:v>55.405984400032601</c:v>
                </c:pt>
                <c:pt idx="184">
                  <c:v>56.128472250517298</c:v>
                </c:pt>
                <c:pt idx="185">
                  <c:v>56.877499456716393</c:v>
                </c:pt>
                <c:pt idx="186">
                  <c:v>57.653317312810003</c:v>
                </c:pt>
                <c:pt idx="187">
                  <c:v>58.456177480747677</c:v>
                </c:pt>
                <c:pt idx="188">
                  <c:v>59.286331637876927</c:v>
                </c:pt>
                <c:pt idx="189">
                  <c:v>60.144031248049757</c:v>
                </c:pt>
                <c:pt idx="190">
                  <c:v>61.029527308734266</c:v>
                </c:pt>
                <c:pt idx="191">
                  <c:v>61.943070258644717</c:v>
                </c:pt>
                <c:pt idx="192">
                  <c:v>62.884909852554365</c:v>
                </c:pt>
                <c:pt idx="193">
                  <c:v>63.855295116387609</c:v>
                </c:pt>
                <c:pt idx="194">
                  <c:v>64.854474475220485</c:v>
                </c:pt>
                <c:pt idx="195">
                  <c:v>65.882695778546363</c:v>
                </c:pt>
                <c:pt idx="196">
                  <c:v>66.940206509917147</c:v>
                </c:pt>
                <c:pt idx="197">
                  <c:v>68.027254007635079</c:v>
                </c:pt>
                <c:pt idx="198">
                  <c:v>69.144085763148738</c:v>
                </c:pt>
                <c:pt idx="199">
                  <c:v>70.290949828728827</c:v>
                </c:pt>
                <c:pt idx="200">
                  <c:v>71.468095118312689</c:v>
                </c:pt>
                <c:pt idx="201">
                  <c:v>72.675772029356821</c:v>
                </c:pt>
                <c:pt idx="202">
                  <c:v>73.914232823389128</c:v>
                </c:pt>
                <c:pt idx="203">
                  <c:v>75.183732302172118</c:v>
                </c:pt>
                <c:pt idx="204">
                  <c:v>76.484528386887007</c:v>
                </c:pt>
                <c:pt idx="205">
                  <c:v>77.816882775772982</c:v>
                </c:pt>
                <c:pt idx="206">
                  <c:v>79.181061664891203</c:v>
                </c:pt>
                <c:pt idx="207">
                  <c:v>80.577336493025953</c:v>
                </c:pt>
                <c:pt idx="208">
                  <c:v>82.005984644392029</c:v>
                </c:pt>
                <c:pt idx="209">
                  <c:v>83.467290374498319</c:v>
                </c:pt>
                <c:pt idx="210">
                  <c:v>84.961545493639889</c:v>
                </c:pt>
                <c:pt idx="211">
                  <c:v>86.489050313522654</c:v>
                </c:pt>
                <c:pt idx="212">
                  <c:v>88.050114464290715</c:v>
                </c:pt>
                <c:pt idx="213">
                  <c:v>89.645057825394275</c:v>
                </c:pt>
                <c:pt idx="214">
                  <c:v>91.274211341059868</c:v>
                </c:pt>
                <c:pt idx="215">
                  <c:v>92.937918032845005</c:v>
                </c:pt>
                <c:pt idx="216">
                  <c:v>94.636533827408769</c:v>
                </c:pt>
                <c:pt idx="217">
                  <c:v>96.370428531961323</c:v>
                </c:pt>
                <c:pt idx="218">
                  <c:v>98.139986834493413</c:v>
                </c:pt>
                <c:pt idx="219">
                  <c:v>99.9456090914681</c:v>
                </c:pt>
                <c:pt idx="220">
                  <c:v>101.78771247377338</c:v>
                </c:pt>
                <c:pt idx="221">
                  <c:v>103.66673179059427</c:v>
                </c:pt>
                <c:pt idx="222">
                  <c:v>105.5831204864124</c:v>
                </c:pt>
                <c:pt idx="223">
                  <c:v>107.5373516718812</c:v>
                </c:pt>
                <c:pt idx="224">
                  <c:v>109.52991908316964</c:v>
                </c:pt>
                <c:pt idx="225">
                  <c:v>111.56133798883921</c:v>
                </c:pt>
                <c:pt idx="226">
                  <c:v>113.63214632704104</c:v>
                </c:pt>
                <c:pt idx="227">
                  <c:v>115.74290569338355</c:v>
                </c:pt>
                <c:pt idx="228">
                  <c:v>117.89420221741989</c:v>
                </c:pt>
                <c:pt idx="229">
                  <c:v>120.08664777458061</c:v>
                </c:pt>
                <c:pt idx="230">
                  <c:v>122.32088102987782</c:v>
                </c:pt>
                <c:pt idx="231">
                  <c:v>124.59756830325679</c:v>
                </c:pt>
                <c:pt idx="232">
                  <c:v>126.91740492720038</c:v>
                </c:pt>
                <c:pt idx="233">
                  <c:v>129.28111616911738</c:v>
                </c:pt>
                <c:pt idx="234">
                  <c:v>131.68945837879659</c:v>
                </c:pt>
                <c:pt idx="235">
                  <c:v>134.14322022488764</c:v>
                </c:pt>
                <c:pt idx="236">
                  <c:v>136.64322370611993</c:v>
                </c:pt>
                <c:pt idx="237">
                  <c:v>139.19032555210791</c:v>
                </c:pt>
                <c:pt idx="238">
                  <c:v>141.78541823337659</c:v>
                </c:pt>
                <c:pt idx="239">
                  <c:v>144.42943135794712</c:v>
                </c:pt>
                <c:pt idx="240">
                  <c:v>147.12333293996016</c:v>
                </c:pt>
                <c:pt idx="241">
                  <c:v>149.86813066020463</c:v>
                </c:pt>
                <c:pt idx="242">
                  <c:v>152.66487319340618</c:v>
                </c:pt>
                <c:pt idx="243">
                  <c:v>155.5146517411718</c:v>
                </c:pt>
                <c:pt idx="244">
                  <c:v>158.41860140543079</c:v>
                </c:pt>
                <c:pt idx="245">
                  <c:v>161.37790245090514</c:v>
                </c:pt>
                <c:pt idx="246">
                  <c:v>164.39378214684464</c:v>
                </c:pt>
                <c:pt idx="247">
                  <c:v>167.46751618058687</c:v>
                </c:pt>
                <c:pt idx="248">
                  <c:v>170.6004301492035</c:v>
                </c:pt>
                <c:pt idx="249">
                  <c:v>173.79390135737609</c:v>
                </c:pt>
                <c:pt idx="250">
                  <c:v>177.04936061000777</c:v>
                </c:pt>
                <c:pt idx="251">
                  <c:v>180.36829371152413</c:v>
                </c:pt>
                <c:pt idx="252">
                  <c:v>183.75224341343466</c:v>
                </c:pt>
                <c:pt idx="253">
                  <c:v>187.20281143729682</c:v>
                </c:pt>
                <c:pt idx="254">
                  <c:v>190.72166021259025</c:v>
                </c:pt>
                <c:pt idx="255">
                  <c:v>194.31051489828883</c:v>
                </c:pt>
                <c:pt idx="256">
                  <c:v>197.97116542542545</c:v>
                </c:pt>
                <c:pt idx="257">
                  <c:v>201.70546896970981</c:v>
                </c:pt>
                <c:pt idx="258">
                  <c:v>205.51535154381239</c:v>
                </c:pt>
                <c:pt idx="259">
                  <c:v>209.40281074809329</c:v>
                </c:pt>
                <c:pt idx="260">
                  <c:v>213.36991807912926</c:v>
                </c:pt>
                <c:pt idx="261">
                  <c:v>217.41882114454313</c:v>
                </c:pt>
                <c:pt idx="262">
                  <c:v>221.55174623828668</c:v>
                </c:pt>
                <c:pt idx="263">
                  <c:v>225.77100127502615</c:v>
                </c:pt>
                <c:pt idx="264">
                  <c:v>230.07897779377984</c:v>
                </c:pt>
                <c:pt idx="265">
                  <c:v>234.47815444323643</c:v>
                </c:pt>
                <c:pt idx="266">
                  <c:v>238.97109947862901</c:v>
                </c:pt>
                <c:pt idx="267">
                  <c:v>243.56047370762664</c:v>
                </c:pt>
                <c:pt idx="268">
                  <c:v>248.24903359907265</c:v>
                </c:pt>
                <c:pt idx="269">
                  <c:v>253.03963478097569</c:v>
                </c:pt>
                <c:pt idx="270">
                  <c:v>257.93523476564201</c:v>
                </c:pt>
                <c:pt idx="271">
                  <c:v>262.93889662639492</c:v>
                </c:pt>
                <c:pt idx="272">
                  <c:v>268.0537927386377</c:v>
                </c:pt>
                <c:pt idx="273">
                  <c:v>273.28320766844854</c:v>
                </c:pt>
                <c:pt idx="274">
                  <c:v>278.63054293602227</c:v>
                </c:pt>
                <c:pt idx="275">
                  <c:v>284.09931994859727</c:v>
                </c:pt>
                <c:pt idx="276">
                  <c:v>289.69318466023299</c:v>
                </c:pt>
                <c:pt idx="277">
                  <c:v>295.41591137569276</c:v>
                </c:pt>
                <c:pt idx="278">
                  <c:v>301.27140694059602</c:v>
                </c:pt>
                <c:pt idx="279">
                  <c:v>307.26371566932517</c:v>
                </c:pt>
                <c:pt idx="280">
                  <c:v>313.39702329935051</c:v>
                </c:pt>
                <c:pt idx="281">
                  <c:v>319.67566208038255</c:v>
                </c:pt>
                <c:pt idx="282">
                  <c:v>326.10411541397286</c:v>
                </c:pt>
                <c:pt idx="283">
                  <c:v>332.68702332842054</c:v>
                </c:pt>
                <c:pt idx="284">
                  <c:v>339.42918716142424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3FD-4354-A0B1-9BDC548690B2}"/>
            </c:ext>
          </c:extLst>
        </c:ser>
        <c:ser>
          <c:idx val="6"/>
          <c:order val="6"/>
          <c:tx>
            <c:strRef>
              <c:f>'Ivan EC'!$H$3</c:f>
              <c:strCache>
                <c:ptCount val="1"/>
                <c:pt idx="0">
                  <c:v>P=7 bara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284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3FD-4354-A0B1-9BDC548690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'Ivan EC'!$P$5:$P$289</c:f>
              <c:numCache>
                <c:formatCode>General</c:formatCode>
                <c:ptCount val="285"/>
                <c:pt idx="0">
                  <c:v>0</c:v>
                </c:pt>
                <c:pt idx="1">
                  <c:v>6.8060408829861115E-3</c:v>
                </c:pt>
                <c:pt idx="2">
                  <c:v>1.3621348138657407E-2</c:v>
                </c:pt>
                <c:pt idx="3">
                  <c:v>2.044798450949074E-2</c:v>
                </c:pt>
                <c:pt idx="4">
                  <c:v>2.7288076262731487E-2</c:v>
                </c:pt>
                <c:pt idx="5">
                  <c:v>3.414375839247686E-2</c:v>
                </c:pt>
                <c:pt idx="6">
                  <c:v>4.1017128984953723E-2</c:v>
                </c:pt>
                <c:pt idx="7">
                  <c:v>4.791021229050927E-2</c:v>
                </c:pt>
                <c:pt idx="8">
                  <c:v>5.4824929609490744E-2</c:v>
                </c:pt>
                <c:pt idx="9">
                  <c:v>6.1763076951504639E-2</c:v>
                </c:pt>
                <c:pt idx="10">
                  <c:v>6.8726308484606494E-2</c:v>
                </c:pt>
                <c:pt idx="11">
                  <c:v>7.5716124884953703E-2</c:v>
                </c:pt>
                <c:pt idx="12">
                  <c:v>8.2733865794791681E-2</c:v>
                </c:pt>
                <c:pt idx="13">
                  <c:v>8.9780705757754639E-2</c:v>
                </c:pt>
                <c:pt idx="14">
                  <c:v>9.6857653074305564E-2</c:v>
                </c:pt>
                <c:pt idx="15">
                  <c:v>0.10396555111412038</c:v>
                </c:pt>
                <c:pt idx="16">
                  <c:v>0.11110508169270836</c:v>
                </c:pt>
                <c:pt idx="17">
                  <c:v>0.11827677021689817</c:v>
                </c:pt>
                <c:pt idx="18">
                  <c:v>0.12548099231724538</c:v>
                </c:pt>
                <c:pt idx="19">
                  <c:v>0.13271798172905094</c:v>
                </c:pt>
                <c:pt idx="20">
                  <c:v>0.13998783928101849</c:v>
                </c:pt>
                <c:pt idx="21">
                  <c:v>0.14729054279351858</c:v>
                </c:pt>
                <c:pt idx="22">
                  <c:v>0.15462595777905092</c:v>
                </c:pt>
                <c:pt idx="23">
                  <c:v>0.1619938488307871</c:v>
                </c:pt>
                <c:pt idx="24">
                  <c:v>0.1693938915951389</c:v>
                </c:pt>
                <c:pt idx="25">
                  <c:v>0.17682568527129633</c:v>
                </c:pt>
                <c:pt idx="26">
                  <c:v>0.18428876554039356</c:v>
                </c:pt>
                <c:pt idx="27">
                  <c:v>0.19178261790081019</c:v>
                </c:pt>
                <c:pt idx="28">
                  <c:v>0.19930669133240744</c:v>
                </c:pt>
                <c:pt idx="29">
                  <c:v>0.20686041225949076</c:v>
                </c:pt>
                <c:pt idx="30">
                  <c:v>0.21444319879236115</c:v>
                </c:pt>
                <c:pt idx="31">
                  <c:v>0.22205447518032412</c:v>
                </c:pt>
                <c:pt idx="32">
                  <c:v>0.2296936864761574</c:v>
                </c:pt>
                <c:pt idx="33">
                  <c:v>0.23736031338518526</c:v>
                </c:pt>
                <c:pt idx="34">
                  <c:v>0.24505388726203706</c:v>
                </c:pt>
                <c:pt idx="35">
                  <c:v>0.25277396378576394</c:v>
                </c:pt>
                <c:pt idx="36">
                  <c:v>0.26051997617418987</c:v>
                </c:pt>
                <c:pt idx="37">
                  <c:v>0.26829122173449083</c:v>
                </c:pt>
                <c:pt idx="38">
                  <c:v>0.27608699151400468</c:v>
                </c:pt>
                <c:pt idx="39">
                  <c:v>0.28390660045821764</c:v>
                </c:pt>
                <c:pt idx="40">
                  <c:v>0.2917493866387732</c:v>
                </c:pt>
                <c:pt idx="41">
                  <c:v>0.29961471097824088</c:v>
                </c:pt>
                <c:pt idx="42">
                  <c:v>0.30750195692118054</c:v>
                </c:pt>
                <c:pt idx="43">
                  <c:v>0.31541052943055564</c:v>
                </c:pt>
                <c:pt idx="44">
                  <c:v>0.32333985446747693</c:v>
                </c:pt>
                <c:pt idx="45">
                  <c:v>0.33128937834004635</c:v>
                </c:pt>
                <c:pt idx="46">
                  <c:v>0.33925856703541668</c:v>
                </c:pt>
                <c:pt idx="47">
                  <c:v>0.34724690557199084</c:v>
                </c:pt>
                <c:pt idx="48">
                  <c:v>0.35525389739189817</c:v>
                </c:pt>
                <c:pt idx="49">
                  <c:v>0.3632790637903936</c:v>
                </c:pt>
                <c:pt idx="50">
                  <c:v>0.37132194342916669</c:v>
                </c:pt>
                <c:pt idx="51">
                  <c:v>0.37938209199062517</c:v>
                </c:pt>
                <c:pt idx="52">
                  <c:v>0.3874590820134261</c:v>
                </c:pt>
                <c:pt idx="53">
                  <c:v>0.39555250300324102</c:v>
                </c:pt>
                <c:pt idx="54">
                  <c:v>0.40366196189930581</c:v>
                </c:pt>
                <c:pt idx="55">
                  <c:v>0.41178708389675944</c:v>
                </c:pt>
                <c:pt idx="56">
                  <c:v>0.41992751343009282</c:v>
                </c:pt>
                <c:pt idx="57">
                  <c:v>0.42808291471689841</c:v>
                </c:pt>
                <c:pt idx="58">
                  <c:v>0.43625297545335673</c:v>
                </c:pt>
                <c:pt idx="59">
                  <c:v>0.44443740536759285</c:v>
                </c:pt>
                <c:pt idx="60">
                  <c:v>0.45263592850648171</c:v>
                </c:pt>
                <c:pt idx="61">
                  <c:v>0.46084827504583359</c:v>
                </c:pt>
                <c:pt idx="62">
                  <c:v>0.46907418821145858</c:v>
                </c:pt>
                <c:pt idx="63">
                  <c:v>0.47731343604363446</c:v>
                </c:pt>
                <c:pt idx="64">
                  <c:v>0.48556587922488442</c:v>
                </c:pt>
                <c:pt idx="65">
                  <c:v>0.493831441257639</c:v>
                </c:pt>
                <c:pt idx="66">
                  <c:v>0.50211014838958357</c:v>
                </c:pt>
                <c:pt idx="67">
                  <c:v>0.51040222251099554</c:v>
                </c:pt>
                <c:pt idx="68">
                  <c:v>0.51870812766550933</c:v>
                </c:pt>
                <c:pt idx="69">
                  <c:v>0.52702860355451409</c:v>
                </c:pt>
                <c:pt idx="70">
                  <c:v>0.53536484848553267</c:v>
                </c:pt>
                <c:pt idx="71">
                  <c:v>0.54371873928217596</c:v>
                </c:pt>
                <c:pt idx="72">
                  <c:v>0.55209304910636581</c:v>
                </c:pt>
                <c:pt idx="73">
                  <c:v>0.56049186783078708</c:v>
                </c:pt>
                <c:pt idx="74">
                  <c:v>0.56892102399895839</c:v>
                </c:pt>
                <c:pt idx="75">
                  <c:v>0.57738867450196774</c:v>
                </c:pt>
                <c:pt idx="76">
                  <c:v>0.58590596150902796</c:v>
                </c:pt>
                <c:pt idx="77">
                  <c:v>0.59448771926863431</c:v>
                </c:pt>
                <c:pt idx="78">
                  <c:v>0.60315273283287041</c:v>
                </c:pt>
                <c:pt idx="79">
                  <c:v>0.61192497579687521</c:v>
                </c:pt>
                <c:pt idx="80">
                  <c:v>0.62083157618043994</c:v>
                </c:pt>
                <c:pt idx="81">
                  <c:v>0.6298896158495374</c:v>
                </c:pt>
                <c:pt idx="82">
                  <c:v>0.63912750124733819</c:v>
                </c:pt>
                <c:pt idx="83">
                  <c:v>0.64854982627928259</c:v>
                </c:pt>
                <c:pt idx="84">
                  <c:v>0.65811352740879647</c:v>
                </c:pt>
                <c:pt idx="85">
                  <c:v>0.66776473539386583</c:v>
                </c:pt>
                <c:pt idx="86">
                  <c:v>0.67742471497939816</c:v>
                </c:pt>
                <c:pt idx="87">
                  <c:v>0.68700506065219924</c:v>
                </c:pt>
                <c:pt idx="88">
                  <c:v>0.69645703260902792</c:v>
                </c:pt>
                <c:pt idx="89">
                  <c:v>0.70577906258761602</c:v>
                </c:pt>
                <c:pt idx="90">
                  <c:v>0.71500114546250015</c:v>
                </c:pt>
                <c:pt idx="91">
                  <c:v>0.72418085492696771</c:v>
                </c:pt>
                <c:pt idx="92">
                  <c:v>0.73336483415138909</c:v>
                </c:pt>
                <c:pt idx="93">
                  <c:v>0.74257563898333345</c:v>
                </c:pt>
                <c:pt idx="94">
                  <c:v>0.75182437040127337</c:v>
                </c:pt>
                <c:pt idx="95">
                  <c:v>0.76111262750347242</c:v>
                </c:pt>
                <c:pt idx="96">
                  <c:v>0.77044154270636589</c:v>
                </c:pt>
                <c:pt idx="97">
                  <c:v>0.77981256198888904</c:v>
                </c:pt>
                <c:pt idx="98">
                  <c:v>0.78922729044398154</c:v>
                </c:pt>
                <c:pt idx="99">
                  <c:v>0.79868745467592606</c:v>
                </c:pt>
                <c:pt idx="100">
                  <c:v>0.80819488619583346</c:v>
                </c:pt>
                <c:pt idx="101">
                  <c:v>0.81775152297233811</c:v>
                </c:pt>
                <c:pt idx="102">
                  <c:v>0.82735941364398147</c:v>
                </c:pt>
                <c:pt idx="103">
                  <c:v>0.8370207198653935</c:v>
                </c:pt>
                <c:pt idx="104">
                  <c:v>0.84673771888842575</c:v>
                </c:pt>
                <c:pt idx="105">
                  <c:v>0.85651280576064803</c:v>
                </c:pt>
                <c:pt idx="106">
                  <c:v>0.86634849502372679</c:v>
                </c:pt>
                <c:pt idx="107">
                  <c:v>0.87624742222048613</c:v>
                </c:pt>
                <c:pt idx="108">
                  <c:v>0.88621234511331015</c:v>
                </c:pt>
                <c:pt idx="109">
                  <c:v>0.89624614454675922</c:v>
                </c:pt>
                <c:pt idx="110">
                  <c:v>0.90635182496782385</c:v>
                </c:pt>
                <c:pt idx="111">
                  <c:v>0.91653251459710638</c:v>
                </c:pt>
                <c:pt idx="112">
                  <c:v>0.92679146519050948</c:v>
                </c:pt>
                <c:pt idx="113">
                  <c:v>0.93713205135451416</c:v>
                </c:pt>
                <c:pt idx="114">
                  <c:v>0.94755776947881976</c:v>
                </c:pt>
                <c:pt idx="115">
                  <c:v>0.95807223617557891</c:v>
                </c:pt>
                <c:pt idx="116">
                  <c:v>0.96867918628564831</c:v>
                </c:pt>
                <c:pt idx="117">
                  <c:v>0.97938247035451387</c:v>
                </c:pt>
                <c:pt idx="118">
                  <c:v>0.99018605158125017</c:v>
                </c:pt>
                <c:pt idx="119">
                  <c:v>1.0010940022875003</c:v>
                </c:pt>
                <c:pt idx="120">
                  <c:v>1.0121104998125001</c:v>
                </c:pt>
                <c:pt idx="121">
                  <c:v>1.0232398218240741</c:v>
                </c:pt>
                <c:pt idx="122">
                  <c:v>1.0344863410321761</c:v>
                </c:pt>
                <c:pt idx="123">
                  <c:v>1.0458545193284725</c:v>
                </c:pt>
                <c:pt idx="124">
                  <c:v>1.0573489012915507</c:v>
                </c:pt>
                <c:pt idx="125">
                  <c:v>1.0689741070208334</c:v>
                </c:pt>
                <c:pt idx="126">
                  <c:v>1.0807348243428239</c:v>
                </c:pt>
                <c:pt idx="127">
                  <c:v>1.0926358003427084</c:v>
                </c:pt>
                <c:pt idx="128">
                  <c:v>1.1046818322112271</c:v>
                </c:pt>
                <c:pt idx="129">
                  <c:v>1.1168777573665507</c:v>
                </c:pt>
                <c:pt idx="130">
                  <c:v>1.1292284428880788</c:v>
                </c:pt>
                <c:pt idx="131">
                  <c:v>1.1417387742353009</c:v>
                </c:pt>
                <c:pt idx="132">
                  <c:v>1.1544136432181711</c:v>
                </c:pt>
                <c:pt idx="133">
                  <c:v>1.167257935242477</c:v>
                </c:pt>
                <c:pt idx="134">
                  <c:v>1.1802765158100696</c:v>
                </c:pt>
                <c:pt idx="135">
                  <c:v>1.193474216290741</c:v>
                </c:pt>
                <c:pt idx="136">
                  <c:v>1.2068558189355323</c:v>
                </c:pt>
                <c:pt idx="137">
                  <c:v>1.2204260411684029</c:v>
                </c:pt>
                <c:pt idx="138">
                  <c:v>1.2341895191528938</c:v>
                </c:pt>
                <c:pt idx="139">
                  <c:v>1.2481507906270835</c:v>
                </c:pt>
                <c:pt idx="140">
                  <c:v>1.262314277057176</c:v>
                </c:pt>
                <c:pt idx="141">
                  <c:v>1.276684265116435</c:v>
                </c:pt>
                <c:pt idx="142">
                  <c:v>1.2912648874928239</c:v>
                </c:pt>
                <c:pt idx="143">
                  <c:v>1.3060601030991901</c:v>
                </c:pt>
                <c:pt idx="144">
                  <c:v>1.3210736766960649</c:v>
                </c:pt>
                <c:pt idx="145">
                  <c:v>1.3363091579841435</c:v>
                </c:pt>
                <c:pt idx="146">
                  <c:v>1.3517698602167825</c:v>
                </c:pt>
                <c:pt idx="147">
                  <c:v>1.3674588383862269</c:v>
                </c:pt>
                <c:pt idx="148">
                  <c:v>1.3833788670775466</c:v>
                </c:pt>
                <c:pt idx="149">
                  <c:v>1.3995324180372688</c:v>
                </c:pt>
                <c:pt idx="150">
                  <c:v>1.4159216375708337</c:v>
                </c:pt>
                <c:pt idx="151">
                  <c:v>1.4325483238628474</c:v>
                </c:pt>
                <c:pt idx="152">
                  <c:v>1.4494139043141208</c:v>
                </c:pt>
                <c:pt idx="153">
                  <c:v>1.4665194130398151</c:v>
                </c:pt>
                <c:pt idx="154">
                  <c:v>1.4838654686461807</c:v>
                </c:pt>
                <c:pt idx="155">
                  <c:v>1.5014522524436342</c:v>
                </c:pt>
                <c:pt idx="156">
                  <c:v>1.5192794872337965</c:v>
                </c:pt>
                <c:pt idx="157">
                  <c:v>1.5373464168483797</c:v>
                </c:pt>
                <c:pt idx="158">
                  <c:v>1.5556517866346062</c:v>
                </c:pt>
                <c:pt idx="159">
                  <c:v>1.5741938250482637</c:v>
                </c:pt>
                <c:pt idx="160">
                  <c:v>1.592970226575926</c:v>
                </c:pt>
                <c:pt idx="161">
                  <c:v>1.6119781361910881</c:v>
                </c:pt>
                <c:pt idx="162">
                  <c:v>1.6312141355590284</c:v>
                </c:pt>
                <c:pt idx="163">
                  <c:v>1.6506742312253475</c:v>
                </c:pt>
                <c:pt idx="164">
                  <c:v>1.6703538450063655</c:v>
                </c:pt>
                <c:pt idx="165">
                  <c:v>1.6902478068129627</c:v>
                </c:pt>
                <c:pt idx="166">
                  <c:v>1.710350350149537</c:v>
                </c:pt>
                <c:pt idx="167">
                  <c:v>1.73065511050625</c:v>
                </c:pt>
                <c:pt idx="168">
                  <c:v>1.7511551268694441</c:v>
                </c:pt>
                <c:pt idx="169">
                  <c:v>1.7718428465583334</c:v>
                </c:pt>
                <c:pt idx="170">
                  <c:v>1.7927101335725697</c:v>
                </c:pt>
                <c:pt idx="171">
                  <c:v>1.8137482806420138</c:v>
                </c:pt>
                <c:pt idx="172">
                  <c:v>1.8349480251331021</c:v>
                </c:pt>
                <c:pt idx="173">
                  <c:v>1.8562995689158566</c:v>
                </c:pt>
                <c:pt idx="174">
                  <c:v>1.8777926022788198</c:v>
                </c:pt>
                <c:pt idx="175">
                  <c:v>1.8994163319690973</c:v>
                </c:pt>
                <c:pt idx="176">
                  <c:v>1.9211595133508104</c:v>
                </c:pt>
                <c:pt idx="177">
                  <c:v>1.9430104866282409</c:v>
                </c:pt>
                <c:pt idx="178">
                  <c:v>1.9649572170665512</c:v>
                </c:pt>
                <c:pt idx="179">
                  <c:v>1.9869873390590276</c:v>
                </c:pt>
                <c:pt idx="180">
                  <c:v>2.009088203846181</c:v>
                </c:pt>
                <c:pt idx="181">
                  <c:v>2.0312469306215277</c:v>
                </c:pt>
                <c:pt idx="182">
                  <c:v>2.0534504607186346</c:v>
                </c:pt>
                <c:pt idx="183">
                  <c:v>2.0756856145135414</c:v>
                </c:pt>
                <c:pt idx="184">
                  <c:v>2.0979391506163196</c:v>
                </c:pt>
                <c:pt idx="185">
                  <c:v>2.1201978268784725</c:v>
                </c:pt>
                <c:pt idx="186">
                  <c:v>2.1424484627093756</c:v>
                </c:pt>
                <c:pt idx="187">
                  <c:v>2.1646780021445609</c:v>
                </c:pt>
                <c:pt idx="188">
                  <c:v>2.1868735770784724</c:v>
                </c:pt>
                <c:pt idx="189">
                  <c:v>2.2090225700642363</c:v>
                </c:pt>
                <c:pt idx="190">
                  <c:v>2.2311126760561346</c:v>
                </c:pt>
                <c:pt idx="191">
                  <c:v>2.2531319624939821</c:v>
                </c:pt>
                <c:pt idx="192">
                  <c:v>2.2750689271084488</c:v>
                </c:pt>
                <c:pt idx="193">
                  <c:v>2.2969125528733794</c:v>
                </c:pt>
                <c:pt idx="194">
                  <c:v>2.3186523595747688</c:v>
                </c:pt>
                <c:pt idx="195">
                  <c:v>2.3402784514526624</c:v>
                </c:pt>
                <c:pt idx="196">
                  <c:v>2.3617815604829859</c:v>
                </c:pt>
                <c:pt idx="197">
                  <c:v>2.3831530849267368</c:v>
                </c:pt>
                <c:pt idx="198">
                  <c:v>2.4043851228008104</c:v>
                </c:pt>
                <c:pt idx="199">
                  <c:v>2.4254705000388892</c:v>
                </c:pt>
                <c:pt idx="200">
                  <c:v>2.4464027931711807</c:v>
                </c:pt>
                <c:pt idx="201">
                  <c:v>2.4671763464324079</c:v>
                </c:pt>
                <c:pt idx="202">
                  <c:v>2.4877862833013897</c:v>
                </c:pt>
                <c:pt idx="203">
                  <c:v>2.5082285125359953</c:v>
                </c:pt>
                <c:pt idx="204">
                  <c:v>2.5284997288478013</c:v>
                </c:pt>
                <c:pt idx="205">
                  <c:v>2.5485974084446759</c:v>
                </c:pt>
                <c:pt idx="206">
                  <c:v>2.5685197997031253</c:v>
                </c:pt>
                <c:pt idx="207">
                  <c:v>2.5882659093060187</c:v>
                </c:pt>
                <c:pt idx="208">
                  <c:v>2.6078354842182874</c:v>
                </c:pt>
                <c:pt idx="209">
                  <c:v>2.627228989930209</c:v>
                </c:pt>
                <c:pt idx="210">
                  <c:v>2.6464475853878477</c:v>
                </c:pt>
                <c:pt idx="211">
                  <c:v>2.6654930950604174</c:v>
                </c:pt>
                <c:pt idx="212">
                  <c:v>2.6843679786379631</c:v>
                </c:pt>
                <c:pt idx="213">
                  <c:v>2.7030752987923616</c:v>
                </c:pt>
                <c:pt idx="214">
                  <c:v>2.7216186874681716</c:v>
                </c:pt>
                <c:pt idx="215">
                  <c:v>2.7400023111363434</c:v>
                </c:pt>
                <c:pt idx="216">
                  <c:v>2.7582308354202558</c:v>
                </c:pt>
                <c:pt idx="217">
                  <c:v>2.7763093894901627</c:v>
                </c:pt>
                <c:pt idx="218">
                  <c:v>2.7942435305851858</c:v>
                </c:pt>
                <c:pt idx="219">
                  <c:v>2.8120392089750008</c:v>
                </c:pt>
                <c:pt idx="220">
                  <c:v>2.8297027336431717</c:v>
                </c:pt>
                <c:pt idx="221">
                  <c:v>2.847240738957292</c:v>
                </c:pt>
                <c:pt idx="222">
                  <c:v>2.8646601525373847</c:v>
                </c:pt>
                <c:pt idx="223">
                  <c:v>2.8819681644903943</c:v>
                </c:pt>
                <c:pt idx="224">
                  <c:v>2.8991721981483805</c:v>
                </c:pt>
                <c:pt idx="225">
                  <c:v>2.916279882434607</c:v>
                </c:pt>
                <c:pt idx="226">
                  <c:v>2.9332990259347227</c:v>
                </c:pt>
                <c:pt idx="227">
                  <c:v>2.9502375926998852</c:v>
                </c:pt>
                <c:pt idx="228">
                  <c:v>2.9671036798422463</c:v>
                </c:pt>
                <c:pt idx="229">
                  <c:v>2.9839054968959502</c:v>
                </c:pt>
                <c:pt idx="230">
                  <c:v>3.0006513469369223</c:v>
                </c:pt>
                <c:pt idx="231">
                  <c:v>3.0173496094312515</c:v>
                </c:pt>
                <c:pt idx="232">
                  <c:v>3.0340087247483805</c:v>
                </c:pt>
                <c:pt idx="233">
                  <c:v>3.050637180298843</c:v>
                </c:pt>
                <c:pt idx="234">
                  <c:v>3.0672434982059036</c:v>
                </c:pt>
                <c:pt idx="235">
                  <c:v>3.0838362244406263</c:v>
                </c:pt>
                <c:pt idx="236">
                  <c:v>3.100423919339816</c:v>
                </c:pt>
                <c:pt idx="237">
                  <c:v>3.1170151494296308</c:v>
                </c:pt>
                <c:pt idx="238">
                  <c:v>3.133618480444099</c:v>
                </c:pt>
                <c:pt idx="239">
                  <c:v>3.1502424714613437</c:v>
                </c:pt>
                <c:pt idx="240">
                  <c:v>3.1668956700736124</c:v>
                </c:pt>
                <c:pt idx="241">
                  <c:v>3.1835866085004643</c:v>
                </c:pt>
                <c:pt idx="242">
                  <c:v>3.2003238005545147</c:v>
                </c:pt>
                <c:pt idx="243">
                  <c:v>3.2171157393858807</c:v>
                </c:pt>
                <c:pt idx="244">
                  <c:v>3.2339708959314826</c:v>
                </c:pt>
                <c:pt idx="245">
                  <c:v>3.250897717968519</c:v>
                </c:pt>
                <c:pt idx="246">
                  <c:v>3.267904629731829</c:v>
                </c:pt>
                <c:pt idx="247">
                  <c:v>3.2850000320280097</c:v>
                </c:pt>
                <c:pt idx="248">
                  <c:v>3.3021923027523159</c:v>
                </c:pt>
                <c:pt idx="249">
                  <c:v>3.3194897977814817</c:v>
                </c:pt>
                <c:pt idx="250">
                  <c:v>3.3369008521820613</c:v>
                </c:pt>
                <c:pt idx="251">
                  <c:v>3.3544337816637739</c:v>
                </c:pt>
                <c:pt idx="252">
                  <c:v>3.3720968842711811</c:v>
                </c:pt>
                <c:pt idx="253">
                  <c:v>3.38989844223646</c:v>
                </c:pt>
                <c:pt idx="254">
                  <c:v>3.4078467239630799</c:v>
                </c:pt>
                <c:pt idx="255">
                  <c:v>3.4259499861202554</c:v>
                </c:pt>
                <c:pt idx="256">
                  <c:v>3.4442164758045148</c:v>
                </c:pt>
                <c:pt idx="257">
                  <c:v>3.4626544327348387</c:v>
                </c:pt>
                <c:pt idx="258">
                  <c:v>3.4812720914612272</c:v>
                </c:pt>
                <c:pt idx="259">
                  <c:v>3.5000776835665515</c:v>
                </c:pt>
                <c:pt idx="260">
                  <c:v>3.5190794398381957</c:v>
                </c:pt>
                <c:pt idx="261">
                  <c:v>3.5382855923859959</c:v>
                </c:pt>
                <c:pt idx="262">
                  <c:v>3.5577043766863432</c:v>
                </c:pt>
                <c:pt idx="263">
                  <c:v>3.5773440335524311</c:v>
                </c:pt>
                <c:pt idx="264">
                  <c:v>3.5972128109971071</c:v>
                </c:pt>
                <c:pt idx="265">
                  <c:v>3.6173189659950231</c:v>
                </c:pt>
                <c:pt idx="266">
                  <c:v>3.6376707661138896</c:v>
                </c:pt>
                <c:pt idx="267">
                  <c:v>3.6582764910215277</c:v>
                </c:pt>
                <c:pt idx="268">
                  <c:v>3.6791444338519685</c:v>
                </c:pt>
                <c:pt idx="269">
                  <c:v>3.7002829024104171</c:v>
                </c:pt>
                <c:pt idx="270">
                  <c:v>3.7217002202406255</c:v>
                </c:pt>
                <c:pt idx="271">
                  <c:v>3.7434047275177091</c:v>
                </c:pt>
                <c:pt idx="272">
                  <c:v>3.7654047817664362</c:v>
                </c:pt>
                <c:pt idx="273">
                  <c:v>3.7877087584184044</c:v>
                </c:pt>
                <c:pt idx="274">
                  <c:v>3.8103250511745377</c:v>
                </c:pt>
                <c:pt idx="275">
                  <c:v>3.8332620721829875</c:v>
                </c:pt>
                <c:pt idx="276">
                  <c:v>3.8565282520391215</c:v>
                </c:pt>
                <c:pt idx="277">
                  <c:v>3.8801320395774321</c:v>
                </c:pt>
                <c:pt idx="278">
                  <c:v>3.9040819014620385</c:v>
                </c:pt>
                <c:pt idx="279">
                  <c:v>3.9283863215724546</c:v>
                </c:pt>
                <c:pt idx="280">
                  <c:v>3.9530538001913205</c:v>
                </c:pt>
                <c:pt idx="281">
                  <c:v>3.9780928529672464</c:v>
                </c:pt>
                <c:pt idx="282">
                  <c:v>4.0035120096561352</c:v>
                </c:pt>
                <c:pt idx="283">
                  <c:v>4.0293198126510434</c:v>
                </c:pt>
                <c:pt idx="284">
                  <c:v>4.0555248152770851</c:v>
                </c:pt>
              </c:numCache>
            </c:numRef>
          </c:xVal>
          <c:yVal>
            <c:numRef>
              <c:f>'Ivan EC'!$H$5:$H$289</c:f>
              <c:numCache>
                <c:formatCode>General</c:formatCode>
                <c:ptCount val="285"/>
                <c:pt idx="0">
                  <c:v>0</c:v>
                </c:pt>
                <c:pt idx="1">
                  <c:v>2435647585.9360337</c:v>
                </c:pt>
                <c:pt idx="2">
                  <c:v>3398746443.5125465</c:v>
                </c:pt>
                <c:pt idx="3">
                  <c:v>3436416107.3079214</c:v>
                </c:pt>
                <c:pt idx="4">
                  <c:v>3139366806.4257712</c:v>
                </c:pt>
                <c:pt idx="5">
                  <c:v>2760774112.5557728</c:v>
                </c:pt>
                <c:pt idx="6">
                  <c:v>2351524351.0004015</c:v>
                </c:pt>
                <c:pt idx="7">
                  <c:v>1998212556.2845745</c:v>
                </c:pt>
                <c:pt idx="8">
                  <c:v>1702528596.707942</c:v>
                </c:pt>
                <c:pt idx="9">
                  <c:v>1456296894.0360715</c:v>
                </c:pt>
                <c:pt idx="10">
                  <c:v>1257299771.3223991</c:v>
                </c:pt>
                <c:pt idx="11">
                  <c:v>1090678689.8385749</c:v>
                </c:pt>
                <c:pt idx="12">
                  <c:v>958245994.1395458</c:v>
                </c:pt>
                <c:pt idx="13">
                  <c:v>845604016.88464165</c:v>
                </c:pt>
                <c:pt idx="14">
                  <c:v>754686655.98318541</c:v>
                </c:pt>
                <c:pt idx="15">
                  <c:v>677624534.39771259</c:v>
                </c:pt>
                <c:pt idx="16">
                  <c:v>612391204.23048246</c:v>
                </c:pt>
                <c:pt idx="17">
                  <c:v>556997804.56956482</c:v>
                </c:pt>
                <c:pt idx="18">
                  <c:v>509707358.97252697</c:v>
                </c:pt>
                <c:pt idx="19">
                  <c:v>469076245.46057236</c:v>
                </c:pt>
                <c:pt idx="20">
                  <c:v>433930912.09290987</c:v>
                </c:pt>
                <c:pt idx="21">
                  <c:v>402041263.50895286</c:v>
                </c:pt>
                <c:pt idx="22">
                  <c:v>375433577.62303454</c:v>
                </c:pt>
                <c:pt idx="23">
                  <c:v>351946727.26661998</c:v>
                </c:pt>
                <c:pt idx="24">
                  <c:v>331473679.81619728</c:v>
                </c:pt>
                <c:pt idx="25">
                  <c:v>312807374.48463327</c:v>
                </c:pt>
                <c:pt idx="26">
                  <c:v>295236802.76539212</c:v>
                </c:pt>
                <c:pt idx="27">
                  <c:v>280982188.73738396</c:v>
                </c:pt>
                <c:pt idx="28">
                  <c:v>269013186.5522998</c:v>
                </c:pt>
                <c:pt idx="29">
                  <c:v>256953010.17777157</c:v>
                </c:pt>
                <c:pt idx="30">
                  <c:v>246706969.61952645</c:v>
                </c:pt>
                <c:pt idx="31">
                  <c:v>236422641.02279949</c:v>
                </c:pt>
                <c:pt idx="32">
                  <c:v>227592719.48494428</c:v>
                </c:pt>
                <c:pt idx="33">
                  <c:v>218751264.81578663</c:v>
                </c:pt>
                <c:pt idx="34">
                  <c:v>212154289.0158028</c:v>
                </c:pt>
                <c:pt idx="35">
                  <c:v>204386350.06906867</c:v>
                </c:pt>
                <c:pt idx="36">
                  <c:v>198478706.96816355</c:v>
                </c:pt>
                <c:pt idx="37">
                  <c:v>192426097.61838594</c:v>
                </c:pt>
                <c:pt idx="38">
                  <c:v>187059958.40534008</c:v>
                </c:pt>
                <c:pt idx="39">
                  <c:v>182271865.44833919</c:v>
                </c:pt>
                <c:pt idx="40">
                  <c:v>174254284.52644798</c:v>
                </c:pt>
                <c:pt idx="41">
                  <c:v>170063690.99531022</c:v>
                </c:pt>
                <c:pt idx="42">
                  <c:v>166281537.69947055</c:v>
                </c:pt>
                <c:pt idx="43">
                  <c:v>162363111.0201658</c:v>
                </c:pt>
                <c:pt idx="44">
                  <c:v>159270522.52058664</c:v>
                </c:pt>
                <c:pt idx="45">
                  <c:v>156013269.61687565</c:v>
                </c:pt>
                <c:pt idx="46">
                  <c:v>153039182.47539535</c:v>
                </c:pt>
                <c:pt idx="47">
                  <c:v>150313715.05196285</c:v>
                </c:pt>
                <c:pt idx="48">
                  <c:v>147807695.34360543</c:v>
                </c:pt>
                <c:pt idx="49">
                  <c:v>145157168.40372065</c:v>
                </c:pt>
                <c:pt idx="50">
                  <c:v>143036216.56171578</c:v>
                </c:pt>
                <c:pt idx="51">
                  <c:v>140459541.4514302</c:v>
                </c:pt>
                <c:pt idx="52">
                  <c:v>138369387.36863473</c:v>
                </c:pt>
                <c:pt idx="53">
                  <c:v>135609321.4776167</c:v>
                </c:pt>
                <c:pt idx="54">
                  <c:v>131799551.84775321</c:v>
                </c:pt>
                <c:pt idx="55">
                  <c:v>125600629.23946823</c:v>
                </c:pt>
                <c:pt idx="56">
                  <c:v>114805369.26021412</c:v>
                </c:pt>
                <c:pt idx="57">
                  <c:v>96681088.065580234</c:v>
                </c:pt>
                <c:pt idx="58">
                  <c:v>71905228.88949357</c:v>
                </c:pt>
                <c:pt idx="59">
                  <c:v>37715046.22690092</c:v>
                </c:pt>
                <c:pt idx="60">
                  <c:v>18651385.706334777</c:v>
                </c:pt>
                <c:pt idx="61">
                  <c:v>8643053.0932709705</c:v>
                </c:pt>
                <c:pt idx="62">
                  <c:v>4166195.417883757</c:v>
                </c:pt>
                <c:pt idx="63">
                  <c:v>2125192.8221909953</c:v>
                </c:pt>
                <c:pt idx="64">
                  <c:v>1149648.3102019273</c:v>
                </c:pt>
                <c:pt idx="65">
                  <c:v>617893.43405055068</c:v>
                </c:pt>
                <c:pt idx="66">
                  <c:v>352748.01874010765</c:v>
                </c:pt>
                <c:pt idx="67">
                  <c:v>206836.69980496648</c:v>
                </c:pt>
                <c:pt idx="68">
                  <c:v>124531.79600128181</c:v>
                </c:pt>
                <c:pt idx="69">
                  <c:v>75917.628867786771</c:v>
                </c:pt>
                <c:pt idx="70">
                  <c:v>47304.617243171968</c:v>
                </c:pt>
                <c:pt idx="71">
                  <c:v>29872.744026530869</c:v>
                </c:pt>
                <c:pt idx="72">
                  <c:v>19157.584100100274</c:v>
                </c:pt>
                <c:pt idx="73">
                  <c:v>12445.358912314859</c:v>
                </c:pt>
                <c:pt idx="74">
                  <c:v>8195.2165145751133</c:v>
                </c:pt>
                <c:pt idx="75">
                  <c:v>5438.1637829839829</c:v>
                </c:pt>
                <c:pt idx="76">
                  <c:v>3678.9228478963337</c:v>
                </c:pt>
                <c:pt idx="77">
                  <c:v>2509.991577992686</c:v>
                </c:pt>
                <c:pt idx="78">
                  <c:v>1734.7482197257023</c:v>
                </c:pt>
                <c:pt idx="79">
                  <c:v>1216.8759945610025</c:v>
                </c:pt>
                <c:pt idx="80">
                  <c:v>865.21511213876568</c:v>
                </c:pt>
                <c:pt idx="81">
                  <c:v>627.75678031307916</c:v>
                </c:pt>
                <c:pt idx="82">
                  <c:v>465.86622100393191</c:v>
                </c:pt>
                <c:pt idx="83">
                  <c:v>351.99112151937317</c:v>
                </c:pt>
                <c:pt idx="84">
                  <c:v>274.74464676792849</c:v>
                </c:pt>
                <c:pt idx="85">
                  <c:v>222.20358333263991</c:v>
                </c:pt>
                <c:pt idx="86">
                  <c:v>186.22234132404557</c:v>
                </c:pt>
                <c:pt idx="87">
                  <c:v>162.01587297221624</c:v>
                </c:pt>
                <c:pt idx="88">
                  <c:v>146.06558237360011</c:v>
                </c:pt>
                <c:pt idx="89">
                  <c:v>135.4214123045827</c:v>
                </c:pt>
                <c:pt idx="90">
                  <c:v>128.18775935485291</c:v>
                </c:pt>
                <c:pt idx="91">
                  <c:v>122.92049854239251</c:v>
                </c:pt>
                <c:pt idx="92">
                  <c:v>118.48501737349238</c:v>
                </c:pt>
                <c:pt idx="93">
                  <c:v>114.50468400318734</c:v>
                </c:pt>
                <c:pt idx="94">
                  <c:v>110.75009307061114</c:v>
                </c:pt>
                <c:pt idx="95">
                  <c:v>107.19705278657536</c:v>
                </c:pt>
                <c:pt idx="96">
                  <c:v>103.83636894181986</c:v>
                </c:pt>
                <c:pt idx="97">
                  <c:v>100.65626512000146</c:v>
                </c:pt>
                <c:pt idx="98">
                  <c:v>97.645169657269278</c:v>
                </c:pt>
                <c:pt idx="99">
                  <c:v>94.792167838355468</c:v>
                </c:pt>
                <c:pt idx="100">
                  <c:v>92.087193649299437</c:v>
                </c:pt>
                <c:pt idx="101">
                  <c:v>89.520991642720674</c:v>
                </c:pt>
                <c:pt idx="102">
                  <c:v>87.085022539563482</c:v>
                </c:pt>
                <c:pt idx="103">
                  <c:v>84.771403590464885</c:v>
                </c:pt>
                <c:pt idx="104">
                  <c:v>82.572850335547159</c:v>
                </c:pt>
                <c:pt idx="105">
                  <c:v>80.482623739558107</c:v>
                </c:pt>
                <c:pt idx="106">
                  <c:v>78.494484604130449</c:v>
                </c:pt>
                <c:pt idx="107">
                  <c:v>76.602652282357667</c:v>
                </c:pt>
                <c:pt idx="108">
                  <c:v>74.801766287190375</c:v>
                </c:pt>
                <c:pt idx="109">
                  <c:v>73.086852303172137</c:v>
                </c:pt>
                <c:pt idx="110">
                  <c:v>71.453290781600003</c:v>
                </c:pt>
                <c:pt idx="111">
                  <c:v>69.896788911440737</c:v>
                </c:pt>
                <c:pt idx="112">
                  <c:v>68.413354405408612</c:v>
                </c:pt>
                <c:pt idx="113">
                  <c:v>66.999272617597498</c:v>
                </c:pt>
                <c:pt idx="114">
                  <c:v>65.651084809811152</c:v>
                </c:pt>
                <c:pt idx="115">
                  <c:v>64.365568827703683</c:v>
                </c:pt>
                <c:pt idx="116">
                  <c:v>63.139721413248864</c:v>
                </c:pt>
                <c:pt idx="117">
                  <c:v>61.970741663805981</c:v>
                </c:pt>
                <c:pt idx="118">
                  <c:v>60.856016559465097</c:v>
                </c:pt>
                <c:pt idx="119">
                  <c:v>59.793107166442077</c:v>
                </c:pt>
                <c:pt idx="120">
                  <c:v>58.779736149913063</c:v>
                </c:pt>
                <c:pt idx="121">
                  <c:v>57.813776392791624</c:v>
                </c:pt>
                <c:pt idx="122">
                  <c:v>56.893240538413195</c:v>
                </c:pt>
                <c:pt idx="123">
                  <c:v>56.016271349126889</c:v>
                </c:pt>
                <c:pt idx="124">
                  <c:v>55.181132818751919</c:v>
                </c:pt>
                <c:pt idx="125">
                  <c:v>54.386202046270007</c:v>
                </c:pt>
                <c:pt idx="126">
                  <c:v>53.629961803803937</c:v>
                </c:pt>
                <c:pt idx="127">
                  <c:v>52.910993525374074</c:v>
                </c:pt>
                <c:pt idx="128">
                  <c:v>52.227971059924272</c:v>
                </c:pt>
                <c:pt idx="129">
                  <c:v>51.579654675493053</c:v>
                </c:pt>
                <c:pt idx="130">
                  <c:v>50.964885780927382</c:v>
                </c:pt>
                <c:pt idx="131">
                  <c:v>50.382581842568975</c:v>
                </c:pt>
                <c:pt idx="132">
                  <c:v>49.831731778529743</c:v>
                </c:pt>
                <c:pt idx="133">
                  <c:v>49.311391699138866</c:v>
                </c:pt>
                <c:pt idx="134">
                  <c:v>48.820680922635894</c:v>
                </c:pt>
                <c:pt idx="135">
                  <c:v>48.358778391968215</c:v>
                </c:pt>
                <c:pt idx="136">
                  <c:v>47.924919195210386</c:v>
                </c:pt>
                <c:pt idx="137">
                  <c:v>47.518391508106383</c:v>
                </c:pt>
                <c:pt idx="138">
                  <c:v>47.138533636336327</c:v>
                </c:pt>
                <c:pt idx="139">
                  <c:v>46.784731319392733</c:v>
                </c:pt>
                <c:pt idx="140">
                  <c:v>46.456415254718863</c:v>
                </c:pt>
                <c:pt idx="141">
                  <c:v>46.153058746845282</c:v>
                </c:pt>
                <c:pt idx="142">
                  <c:v>45.874175544574939</c:v>
                </c:pt>
                <c:pt idx="143">
                  <c:v>45.619317834330928</c:v>
                </c:pt>
                <c:pt idx="144">
                  <c:v>45.388074341349387</c:v>
                </c:pt>
                <c:pt idx="145">
                  <c:v>45.180068622995414</c:v>
                </c:pt>
                <c:pt idx="146">
                  <c:v>44.994957395931415</c:v>
                </c:pt>
                <c:pt idx="147">
                  <c:v>44.832429053511646</c:v>
                </c:pt>
                <c:pt idx="148">
                  <c:v>44.692202177750374</c:v>
                </c:pt>
                <c:pt idx="149">
                  <c:v>44.574024264188779</c:v>
                </c:pt>
                <c:pt idx="150">
                  <c:v>44.477670425436841</c:v>
                </c:pt>
                <c:pt idx="151">
                  <c:v>44.402942236784703</c:v>
                </c:pt>
                <c:pt idx="152">
                  <c:v>44.349666572877695</c:v>
                </c:pt>
                <c:pt idx="153">
                  <c:v>44.31769462218768</c:v>
                </c:pt>
                <c:pt idx="154">
                  <c:v>44.306900827503455</c:v>
                </c:pt>
                <c:pt idx="155">
                  <c:v>44.317181960773503</c:v>
                </c:pt>
                <c:pt idx="156">
                  <c:v>44.348456224369293</c:v>
                </c:pt>
                <c:pt idx="157">
                  <c:v>44.400662355697662</c:v>
                </c:pt>
                <c:pt idx="158">
                  <c:v>44.473758816543317</c:v>
                </c:pt>
                <c:pt idx="159">
                  <c:v>44.567722993545424</c:v>
                </c:pt>
                <c:pt idx="160">
                  <c:v>44.682550393260549</c:v>
                </c:pt>
                <c:pt idx="161">
                  <c:v>44.818253901453417</c:v>
                </c:pt>
                <c:pt idx="162">
                  <c:v>44.974863049259859</c:v>
                </c:pt>
                <c:pt idx="163">
                  <c:v>45.152423296385649</c:v>
                </c:pt>
                <c:pt idx="164">
                  <c:v>45.350995296786223</c:v>
                </c:pt>
                <c:pt idx="165">
                  <c:v>45.570654241794863</c:v>
                </c:pt>
                <c:pt idx="166">
                  <c:v>45.811489130465475</c:v>
                </c:pt>
                <c:pt idx="167">
                  <c:v>46.073602104411314</c:v>
                </c:pt>
                <c:pt idx="168">
                  <c:v>46.357107775492295</c:v>
                </c:pt>
                <c:pt idx="169">
                  <c:v>46.662132553921751</c:v>
                </c:pt>
                <c:pt idx="170">
                  <c:v>46.988813962390097</c:v>
                </c:pt>
                <c:pt idx="171">
                  <c:v>47.337299972581583</c:v>
                </c:pt>
                <c:pt idx="172">
                  <c:v>47.707748364863342</c:v>
                </c:pt>
                <c:pt idx="173">
                  <c:v>48.100326039475114</c:v>
                </c:pt>
                <c:pt idx="174">
                  <c:v>48.515208373860425</c:v>
                </c:pt>
                <c:pt idx="175">
                  <c:v>48.952578556579745</c:v>
                </c:pt>
                <c:pt idx="176">
                  <c:v>49.4126269730451</c:v>
                </c:pt>
                <c:pt idx="177">
                  <c:v>49.895550529201337</c:v>
                </c:pt>
                <c:pt idx="178">
                  <c:v>50.401552065617103</c:v>
                </c:pt>
                <c:pt idx="179">
                  <c:v>50.930839713098031</c:v>
                </c:pt>
                <c:pt idx="180">
                  <c:v>51.48362629334882</c:v>
                </c:pt>
                <c:pt idx="181">
                  <c:v>52.060128776245392</c:v>
                </c:pt>
                <c:pt idx="182">
                  <c:v>52.660567659474516</c:v>
                </c:pt>
                <c:pt idx="183">
                  <c:v>53.285166507870692</c:v>
                </c:pt>
                <c:pt idx="184">
                  <c:v>53.934151365802627</c:v>
                </c:pt>
                <c:pt idx="185">
                  <c:v>54.607750359158764</c:v>
                </c:pt>
                <c:pt idx="186">
                  <c:v>55.30619319220537</c:v>
                </c:pt>
                <c:pt idx="187">
                  <c:v>56.029710769933651</c:v>
                </c:pt>
                <c:pt idx="188">
                  <c:v>56.778534846188698</c:v>
                </c:pt>
                <c:pt idx="189">
                  <c:v>57.552897684142636</c:v>
                </c:pt>
                <c:pt idx="190">
                  <c:v>58.353031786615389</c:v>
                </c:pt>
                <c:pt idx="191">
                  <c:v>59.179169674105431</c:v>
                </c:pt>
                <c:pt idx="192">
                  <c:v>60.031543714165331</c:v>
                </c:pt>
                <c:pt idx="193">
                  <c:v>60.910386018324814</c:v>
                </c:pt>
                <c:pt idx="194">
                  <c:v>61.815928340758639</c:v>
                </c:pt>
                <c:pt idx="195">
                  <c:v>62.748402107842942</c:v>
                </c:pt>
                <c:pt idx="196">
                  <c:v>63.708038431626605</c:v>
                </c:pt>
                <c:pt idx="197">
                  <c:v>64.695068252805115</c:v>
                </c:pt>
                <c:pt idx="198">
                  <c:v>65.709722438152838</c:v>
                </c:pt>
                <c:pt idx="199">
                  <c:v>66.752232087022449</c:v>
                </c:pt>
                <c:pt idx="200">
                  <c:v>67.822828712031964</c:v>
                </c:pt>
                <c:pt idx="201">
                  <c:v>68.921744623560869</c:v>
                </c:pt>
                <c:pt idx="202">
                  <c:v>70.049213255499936</c:v>
                </c:pt>
                <c:pt idx="203">
                  <c:v>71.205469633221782</c:v>
                </c:pt>
                <c:pt idx="204">
                  <c:v>72.390750824643376</c:v>
                </c:pt>
                <c:pt idx="205">
                  <c:v>73.605296427590957</c:v>
                </c:pt>
                <c:pt idx="206">
                  <c:v>74.849349179543594</c:v>
                </c:pt>
                <c:pt idx="207">
                  <c:v>76.123155490874893</c:v>
                </c:pt>
                <c:pt idx="208">
                  <c:v>77.426966097872068</c:v>
                </c:pt>
                <c:pt idx="209">
                  <c:v>78.761036769304241</c:v>
                </c:pt>
                <c:pt idx="210">
                  <c:v>80.125628894798297</c:v>
                </c:pt>
                <c:pt idx="211">
                  <c:v>81.521010265004179</c:v>
                </c:pt>
                <c:pt idx="212">
                  <c:v>82.947455854068281</c:v>
                </c:pt>
                <c:pt idx="213">
                  <c:v>84.405248456253432</c:v>
                </c:pt>
                <c:pt idx="214">
                  <c:v>85.894679562243795</c:v>
                </c:pt>
                <c:pt idx="215">
                  <c:v>87.416050151072355</c:v>
                </c:pt>
                <c:pt idx="216">
                  <c:v>88.969671427043195</c:v>
                </c:pt>
                <c:pt idx="217">
                  <c:v>90.555865727085489</c:v>
                </c:pt>
                <c:pt idx="218">
                  <c:v>92.174967272870404</c:v>
                </c:pt>
                <c:pt idx="219">
                  <c:v>93.827323071970071</c:v>
                </c:pt>
                <c:pt idx="220">
                  <c:v>95.513293745259006</c:v>
                </c:pt>
                <c:pt idx="221">
                  <c:v>97.233254369451274</c:v>
                </c:pt>
                <c:pt idx="222">
                  <c:v>98.987595385885086</c:v>
                </c:pt>
                <c:pt idx="223">
                  <c:v>100.77672343307751</c:v>
                </c:pt>
                <c:pt idx="224">
                  <c:v>102.60106220063902</c:v>
                </c:pt>
                <c:pt idx="225">
                  <c:v>104.46105340753303</c:v>
                </c:pt>
                <c:pt idx="226">
                  <c:v>106.35715756056095</c:v>
                </c:pt>
                <c:pt idx="227">
                  <c:v>108.28985501294531</c:v>
                </c:pt>
                <c:pt idx="228">
                  <c:v>110.25964671368331</c:v>
                </c:pt>
                <c:pt idx="229">
                  <c:v>112.26705528434132</c:v>
                </c:pt>
                <c:pt idx="230">
                  <c:v>114.31262575598308</c:v>
                </c:pt>
                <c:pt idx="231">
                  <c:v>116.39692672477362</c:v>
                </c:pt>
                <c:pt idx="232">
                  <c:v>118.5205511015547</c:v>
                </c:pt>
                <c:pt idx="233">
                  <c:v>120.68411725639145</c:v>
                </c:pt>
                <c:pt idx="234">
                  <c:v>122.88826987630063</c:v>
                </c:pt>
                <c:pt idx="235">
                  <c:v>125.13368092121422</c:v>
                </c:pt>
                <c:pt idx="236">
                  <c:v>127.42105086446638</c:v>
                </c:pt>
                <c:pt idx="237">
                  <c:v>129.75110944280436</c:v>
                </c:pt>
                <c:pt idx="238">
                  <c:v>132.12461688964143</c:v>
                </c:pt>
                <c:pt idx="239">
                  <c:v>134.54236497720998</c:v>
                </c:pt>
                <c:pt idx="240">
                  <c:v>137.00517811856889</c:v>
                </c:pt>
                <c:pt idx="241">
                  <c:v>139.51391442312914</c:v>
                </c:pt>
                <c:pt idx="242">
                  <c:v>142.06946690421631</c:v>
                </c:pt>
                <c:pt idx="243">
                  <c:v>144.67276467398065</c:v>
                </c:pt>
                <c:pt idx="244">
                  <c:v>147.3247741910466</c:v>
                </c:pt>
                <c:pt idx="245">
                  <c:v>150.02650036109367</c:v>
                </c:pt>
                <c:pt idx="246">
                  <c:v>152.77898790997435</c:v>
                </c:pt>
                <c:pt idx="247">
                  <c:v>155.58332278567471</c:v>
                </c:pt>
                <c:pt idx="248">
                  <c:v>158.44063327614933</c:v>
                </c:pt>
                <c:pt idx="249">
                  <c:v>161.35209159881882</c:v>
                </c:pt>
                <c:pt idx="250">
                  <c:v>164.31891531170263</c:v>
                </c:pt>
                <c:pt idx="251">
                  <c:v>167.34236859515551</c:v>
                </c:pt>
                <c:pt idx="252">
                  <c:v>170.42376407839825</c:v>
                </c:pt>
                <c:pt idx="253">
                  <c:v>173.5644640870332</c:v>
                </c:pt>
                <c:pt idx="254">
                  <c:v>176.76588251137625</c:v>
                </c:pt>
                <c:pt idx="255">
                  <c:v>180.02948622474653</c:v>
                </c:pt>
                <c:pt idx="256">
                  <c:v>183.35679708182423</c:v>
                </c:pt>
                <c:pt idx="257">
                  <c:v>186.74939345373699</c:v>
                </c:pt>
                <c:pt idx="258">
                  <c:v>190.20891209781436</c:v>
                </c:pt>
                <c:pt idx="259">
                  <c:v>193.73705012642606</c:v>
                </c:pt>
                <c:pt idx="260">
                  <c:v>197.33556683471653</c:v>
                </c:pt>
                <c:pt idx="261">
                  <c:v>201.00628594996343</c:v>
                </c:pt>
                <c:pt idx="262">
                  <c:v>204.75109729573182</c:v>
                </c:pt>
                <c:pt idx="263">
                  <c:v>208.57195936333773</c:v>
                </c:pt>
                <c:pt idx="264">
                  <c:v>212.47090116664572</c:v>
                </c:pt>
                <c:pt idx="265">
                  <c:v>216.45002471765406</c:v>
                </c:pt>
                <c:pt idx="266">
                  <c:v>220.51150740537594</c:v>
                </c:pt>
                <c:pt idx="267">
                  <c:v>224.65760432760453</c:v>
                </c:pt>
                <c:pt idx="268">
                  <c:v>228.89065088959862</c:v>
                </c:pt>
                <c:pt idx="269">
                  <c:v>233.21306538095968</c:v>
                </c:pt>
                <c:pt idx="270">
                  <c:v>237.62735160651425</c:v>
                </c:pt>
                <c:pt idx="271">
                  <c:v>242.13610166434313</c:v>
                </c:pt>
                <c:pt idx="272">
                  <c:v>246.74199899066073</c:v>
                </c:pt>
                <c:pt idx="273">
                  <c:v>251.44782104119602</c:v>
                </c:pt>
                <c:pt idx="274">
                  <c:v>256.2564427159416</c:v>
                </c:pt>
                <c:pt idx="275">
                  <c:v>261.17083903060006</c:v>
                </c:pt>
                <c:pt idx="276">
                  <c:v>266.19408887954461</c:v>
                </c:pt>
                <c:pt idx="277">
                  <c:v>271.32937814199437</c:v>
                </c:pt>
                <c:pt idx="278">
                  <c:v>276.58000309944896</c:v>
                </c:pt>
                <c:pt idx="279">
                  <c:v>281.94937422594302</c:v>
                </c:pt>
                <c:pt idx="280">
                  <c:v>287.44102005643515</c:v>
                </c:pt>
                <c:pt idx="281">
                  <c:v>293.05859049789302</c:v>
                </c:pt>
                <c:pt idx="282">
                  <c:v>298.80586125448627</c:v>
                </c:pt>
                <c:pt idx="283">
                  <c:v>304.6867377359269</c:v>
                </c:pt>
                <c:pt idx="284">
                  <c:v>310.70525954604261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3FD-4354-A0B1-9BDC548690B2}"/>
            </c:ext>
          </c:extLst>
        </c:ser>
        <c:ser>
          <c:idx val="10"/>
          <c:order val="9"/>
          <c:tx>
            <c:strRef>
              <c:f>'Ivan EC'!$AK$1:$AK$3</c:f>
              <c:strCache>
                <c:ptCount val="3"/>
                <c:pt idx="0">
                  <c:v>pressure range</c:v>
                </c:pt>
                <c:pt idx="1">
                  <c:v>2.5</c:v>
                </c:pt>
                <c:pt idx="2">
                  <c:v>3.5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'Ivan EC'!$AI$5:$AI$25</c:f>
              <c:numCache>
                <c:formatCode>General</c:formatCode>
                <c:ptCount val="21"/>
                <c:pt idx="0">
                  <c:v>0</c:v>
                </c:pt>
              </c:numCache>
            </c:numRef>
          </c:xVal>
          <c:yVal>
            <c:numRef>
              <c:f>'Ivan EC'!$AJ$5:$AJ$25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3FD-4354-A0B1-9BDC548690B2}"/>
            </c:ext>
          </c:extLst>
        </c:ser>
        <c:ser>
          <c:idx val="11"/>
          <c:order val="10"/>
          <c:tx>
            <c:strRef>
              <c:f>'Ivan EC'!$AO$1:$AO$3</c:f>
              <c:strCache>
                <c:ptCount val="3"/>
                <c:pt idx="0">
                  <c:v>pressure range</c:v>
                </c:pt>
                <c:pt idx="1">
                  <c:v>3.5</c:v>
                </c:pt>
                <c:pt idx="2">
                  <c:v>4.5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numRef>
              <c:f>'Ivan EC'!$AM$5:$AM$25</c:f>
              <c:numCache>
                <c:formatCode>General</c:formatCode>
                <c:ptCount val="21"/>
                <c:pt idx="0">
                  <c:v>0</c:v>
                </c:pt>
              </c:numCache>
            </c:numRef>
          </c:xVal>
          <c:yVal>
            <c:numRef>
              <c:f>'Ivan EC'!$AN$5:$AN$25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03FD-4354-A0B1-9BDC548690B2}"/>
            </c:ext>
          </c:extLst>
        </c:ser>
        <c:ser>
          <c:idx val="12"/>
          <c:order val="11"/>
          <c:tx>
            <c:strRef>
              <c:f>'Ivan EC'!$AS$1:$AS$3</c:f>
              <c:strCache>
                <c:ptCount val="3"/>
                <c:pt idx="0">
                  <c:v>pressure range</c:v>
                </c:pt>
                <c:pt idx="1">
                  <c:v>4.5</c:v>
                </c:pt>
                <c:pt idx="2">
                  <c:v>5.5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'Ivan EC'!$AQ$5:$AQ$34</c:f>
              <c:numCache>
                <c:formatCode>General</c:formatCode>
                <c:ptCount val="30"/>
                <c:pt idx="0">
                  <c:v>0</c:v>
                </c:pt>
              </c:numCache>
            </c:numRef>
          </c:xVal>
          <c:yVal>
            <c:numRef>
              <c:f>'Ivan EC'!$AR$5:$AR$34</c:f>
              <c:numCache>
                <c:formatCode>General</c:formatCode>
                <c:ptCount val="3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03FD-4354-A0B1-9BDC548690B2}"/>
            </c:ext>
          </c:extLst>
        </c:ser>
        <c:ser>
          <c:idx val="13"/>
          <c:order val="12"/>
          <c:tx>
            <c:strRef>
              <c:f>'Ivan EC'!$AW$1:$AW$3</c:f>
              <c:strCache>
                <c:ptCount val="3"/>
                <c:pt idx="0">
                  <c:v>pressure range</c:v>
                </c:pt>
                <c:pt idx="1">
                  <c:v>5.5</c:v>
                </c:pt>
                <c:pt idx="2">
                  <c:v>6.5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'Ivan EC'!$AU$5:$AU$34</c:f>
              <c:numCache>
                <c:formatCode>General</c:formatCode>
                <c:ptCount val="30"/>
                <c:pt idx="0">
                  <c:v>0</c:v>
                </c:pt>
              </c:numCache>
            </c:numRef>
          </c:xVal>
          <c:yVal>
            <c:numRef>
              <c:f>'Ivan EC'!$AV$5:$AV$34</c:f>
              <c:numCache>
                <c:formatCode>General</c:formatCode>
                <c:ptCount val="3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03FD-4354-A0B1-9BDC548690B2}"/>
            </c:ext>
          </c:extLst>
        </c:ser>
        <c:ser>
          <c:idx val="14"/>
          <c:order val="13"/>
          <c:tx>
            <c:strRef>
              <c:f>'Ivan EC'!$BA$1:$BA$3</c:f>
              <c:strCache>
                <c:ptCount val="3"/>
                <c:pt idx="0">
                  <c:v>pressure range</c:v>
                </c:pt>
                <c:pt idx="1">
                  <c:v>6.5</c:v>
                </c:pt>
                <c:pt idx="2">
                  <c:v>7.5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'Ivan EC'!$AY$5:$AY$34</c:f>
              <c:numCache>
                <c:formatCode>General</c:formatCode>
                <c:ptCount val="30"/>
                <c:pt idx="0">
                  <c:v>0</c:v>
                </c:pt>
              </c:numCache>
            </c:numRef>
          </c:xVal>
          <c:yVal>
            <c:numRef>
              <c:f>'Ivan EC'!$AZ$5:$AZ$34</c:f>
              <c:numCache>
                <c:formatCode>General</c:formatCode>
                <c:ptCount val="3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03FD-4354-A0B1-9BDC54869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525312"/>
        <c:axId val="1652499184"/>
        <c:extLst>
          <c:ext xmlns:c15="http://schemas.microsoft.com/office/drawing/2012/chart" uri="{02D57815-91ED-43cb-92C2-25804820EDAC}">
            <c15:filteredScatterSeries>
              <c15:ser>
                <c:idx val="8"/>
                <c:order val="7"/>
                <c:tx>
                  <c:strRef>
                    <c:extLst>
                      <c:ext uri="{02D57815-91ED-43cb-92C2-25804820EDAC}">
                        <c15:formulaRef>
                          <c15:sqref>'Ivan EC'!$AC$1:$AC$3</c15:sqref>
                        </c15:formulaRef>
                      </c:ext>
                    </c:extLst>
                    <c:strCache>
                      <c:ptCount val="3"/>
                      <c:pt idx="0">
                        <c:v>pressure range</c:v>
                      </c:pt>
                      <c:pt idx="1">
                        <c:v>0</c:v>
                      </c:pt>
                      <c:pt idx="2">
                        <c:v>1.5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'Ivan EC'!$AA$5:$AA$25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'Ivan EC'!$AB$5:$AB$25</c15:sqref>
                        </c15:formulaRef>
                      </c:ext>
                    </c:extLst>
                    <c:numCache>
                      <c:formatCode>General</c:formatCode>
                      <c:ptCount val="21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F-03FD-4354-A0B1-9BDC548690B2}"/>
                  </c:ext>
                </c:extLst>
              </c15:ser>
            </c15:filteredScatterSeries>
            <c15:filteredScatterSeries>
              <c15:ser>
                <c:idx val="9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'Ivan EC'!$AG$1:$AG$3</c15:sqref>
                        </c15:formulaRef>
                      </c:ext>
                    </c:extLst>
                    <c:strCache>
                      <c:ptCount val="3"/>
                      <c:pt idx="0">
                        <c:v>pressure range</c:v>
                      </c:pt>
                      <c:pt idx="1">
                        <c:v>1.5</c:v>
                      </c:pt>
                      <c:pt idx="2">
                        <c:v>2.5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'Ivan EC'!$AE$5:$AE$25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'Ivan EC'!$AF$5:$AF$25</c15:sqref>
                        </c15:formulaRef>
                      </c:ext>
                    </c:extLst>
                    <c:numCache>
                      <c:formatCode>General</c:formatCode>
                      <c:ptCount val="21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03FD-4354-A0B1-9BDC548690B2}"/>
                  </c:ext>
                </c:extLst>
              </c15:ser>
            </c15:filteredScatterSeries>
            <c15:filteredScatterSeries>
              <c15:ser>
                <c:idx val="15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'Ivan EC'!$BE$1:$BE$3</c15:sqref>
                        </c15:formulaRef>
                      </c:ext>
                    </c:extLst>
                    <c:strCache>
                      <c:ptCount val="3"/>
                      <c:pt idx="0">
                        <c:v>pressure range</c:v>
                      </c:pt>
                      <c:pt idx="1">
                        <c:v>7.5</c:v>
                      </c:pt>
                      <c:pt idx="2">
                        <c:v>8.5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'Ivan EC'!$BC$5:$BC$12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'Ivan EC'!$BD$5:$BD$12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3FD-4354-A0B1-9BDC548690B2}"/>
                  </c:ext>
                </c:extLst>
              </c15:ser>
            </c15:filteredScatterSeries>
            <c15:filteredScatterSeries>
              <c15:ser>
                <c:idx val="16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'Ivan EC'!$BI$1:$BI$3</c15:sqref>
                        </c15:formulaRef>
                      </c:ext>
                    </c:extLst>
                    <c:strCache>
                      <c:ptCount val="3"/>
                      <c:pt idx="0">
                        <c:v>pressure range</c:v>
                      </c:pt>
                      <c:pt idx="1">
                        <c:v>8.5</c:v>
                      </c:pt>
                      <c:pt idx="2">
                        <c:v>9.5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'Ivan EC'!$BG$5:$BG$6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'Ivan EC'!$BH$5:$BH$6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3FD-4354-A0B1-9BDC548690B2}"/>
                  </c:ext>
                </c:extLst>
              </c15:ser>
            </c15:filteredScatterSeries>
          </c:ext>
        </c:extLst>
      </c:scatterChart>
      <c:valAx>
        <c:axId val="547525312"/>
        <c:scaling>
          <c:orientation val="minMax"/>
          <c:max val="2"/>
          <c:min val="0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Specific Energy</a:t>
                </a:r>
                <a:r>
                  <a:rPr lang="nb-NO" baseline="0"/>
                  <a:t> input [kWh/Nm3]</a:t>
                </a:r>
                <a:endParaRPr lang="nb-N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499184"/>
        <c:crosses val="autoZero"/>
        <c:crossBetween val="midCat"/>
      </c:valAx>
      <c:valAx>
        <c:axId val="1652499184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Enegy cost [kWh/kN]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525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4.xml"/><Relationship Id="rId18" Type="http://schemas.openxmlformats.org/officeDocument/2006/relationships/chart" Target="../charts/chart19.xml"/><Relationship Id="rId26" Type="http://schemas.openxmlformats.org/officeDocument/2006/relationships/chart" Target="../charts/chart27.xml"/><Relationship Id="rId3" Type="http://schemas.openxmlformats.org/officeDocument/2006/relationships/chart" Target="../charts/chart4.xml"/><Relationship Id="rId21" Type="http://schemas.openxmlformats.org/officeDocument/2006/relationships/chart" Target="../charts/chart22.xml"/><Relationship Id="rId34" Type="http://schemas.openxmlformats.org/officeDocument/2006/relationships/chart" Target="../charts/chart35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5" Type="http://schemas.openxmlformats.org/officeDocument/2006/relationships/chart" Target="../charts/chart26.xml"/><Relationship Id="rId33" Type="http://schemas.openxmlformats.org/officeDocument/2006/relationships/chart" Target="../charts/chart34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20" Type="http://schemas.openxmlformats.org/officeDocument/2006/relationships/chart" Target="../charts/chart21.xml"/><Relationship Id="rId29" Type="http://schemas.openxmlformats.org/officeDocument/2006/relationships/chart" Target="../charts/chart30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24" Type="http://schemas.openxmlformats.org/officeDocument/2006/relationships/chart" Target="../charts/chart25.xml"/><Relationship Id="rId32" Type="http://schemas.openxmlformats.org/officeDocument/2006/relationships/chart" Target="../charts/chart33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23" Type="http://schemas.openxmlformats.org/officeDocument/2006/relationships/chart" Target="../charts/chart24.xml"/><Relationship Id="rId28" Type="http://schemas.openxmlformats.org/officeDocument/2006/relationships/chart" Target="../charts/chart29.xml"/><Relationship Id="rId36" Type="http://schemas.openxmlformats.org/officeDocument/2006/relationships/chart" Target="../charts/chart37.xml"/><Relationship Id="rId10" Type="http://schemas.openxmlformats.org/officeDocument/2006/relationships/chart" Target="../charts/chart11.xml"/><Relationship Id="rId19" Type="http://schemas.openxmlformats.org/officeDocument/2006/relationships/chart" Target="../charts/chart20.xml"/><Relationship Id="rId31" Type="http://schemas.openxmlformats.org/officeDocument/2006/relationships/chart" Target="../charts/chart32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Relationship Id="rId22" Type="http://schemas.openxmlformats.org/officeDocument/2006/relationships/chart" Target="../charts/chart23.xml"/><Relationship Id="rId27" Type="http://schemas.openxmlformats.org/officeDocument/2006/relationships/chart" Target="../charts/chart28.xml"/><Relationship Id="rId30" Type="http://schemas.openxmlformats.org/officeDocument/2006/relationships/chart" Target="../charts/chart31.xml"/><Relationship Id="rId35" Type="http://schemas.openxmlformats.org/officeDocument/2006/relationships/chart" Target="../charts/chart36.xml"/><Relationship Id="rId8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352425</xdr:colOff>
      <xdr:row>1</xdr:row>
      <xdr:rowOff>152400</xdr:rowOff>
    </xdr:from>
    <xdr:ext cx="2080378" cy="3214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9FE6BD3-6A1A-8417-6809-65FDB0E5E2D9}"/>
                </a:ext>
              </a:extLst>
            </xdr:cNvPr>
            <xdr:cNvSpPr txBox="1"/>
          </xdr:nvSpPr>
          <xdr:spPr>
            <a:xfrm>
              <a:off x="7477125" y="342900"/>
              <a:ext cx="2080378" cy="321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nb-NO" sz="1100" b="0" i="1" kern="1200">
                        <a:latin typeface="Cambria Math" panose="02040503050406030204" pitchFamily="18" charset="0"/>
                      </a:rPr>
                      <m:t>𝑃𝑜𝐼𝑃𝑎𝐹</m:t>
                    </m:r>
                    <m:r>
                      <a:rPr lang="nb-NO" sz="1100" b="0" i="1" kern="120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nb-NO" sz="1100" b="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nb-NO" sz="1100" b="0" i="1" kern="1200">
                            <a:latin typeface="Cambria Math" panose="02040503050406030204" pitchFamily="18" charset="0"/>
                          </a:rPr>
                          <m:t>𝑃𝑙𝑎𝑠𝑚𝑎</m:t>
                        </m:r>
                        <m:r>
                          <a:rPr lang="nb-NO" sz="1100" b="0" i="1" kern="1200">
                            <a:latin typeface="Cambria Math" panose="02040503050406030204" pitchFamily="18" charset="0"/>
                          </a:rPr>
                          <m:t>  </m:t>
                        </m:r>
                        <m:r>
                          <a:rPr lang="nb-NO" sz="1100" b="0" i="1" kern="1200">
                            <a:latin typeface="Cambria Math" panose="02040503050406030204" pitchFamily="18" charset="0"/>
                          </a:rPr>
                          <m:t>𝑃𝑜𝑤𝑒𝑟</m:t>
                        </m:r>
                      </m:num>
                      <m:den>
                        <m:r>
                          <a:rPr lang="nb-NO" sz="1100" b="0" i="1" kern="1200">
                            <a:latin typeface="Cambria Math" panose="02040503050406030204" pitchFamily="18" charset="0"/>
                          </a:rPr>
                          <m:t>𝐹𝑙𝑜𝑤</m:t>
                        </m:r>
                        <m:r>
                          <a:rPr lang="nb-NO" sz="1100" b="0" i="1" kern="1200">
                            <a:latin typeface="Cambria Math" panose="02040503050406030204" pitchFamily="18" charset="0"/>
                          </a:rPr>
                          <m:t> ∗</m:t>
                        </m:r>
                        <m:r>
                          <a:rPr lang="nb-NO" sz="1100" b="0" i="1" kern="1200">
                            <a:latin typeface="Cambria Math" panose="02040503050406030204" pitchFamily="18" charset="0"/>
                          </a:rPr>
                          <m:t>𝐼𝑛𝑙𝑒𝑡</m:t>
                        </m:r>
                        <m:r>
                          <a:rPr lang="nb-NO" sz="1100" b="0" i="1" kern="120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nb-NO" sz="1100" b="0" i="1" kern="1200">
                            <a:latin typeface="Cambria Math" panose="02040503050406030204" pitchFamily="18" charset="0"/>
                          </a:rPr>
                          <m:t>𝑃𝑟𝑒𝑠𝑠𝑢𝑟𝑒</m:t>
                        </m:r>
                      </m:den>
                    </m:f>
                  </m:oMath>
                </m:oMathPara>
              </a14:m>
              <a:endParaRPr lang="nb-NO" sz="1100" kern="12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9FE6BD3-6A1A-8417-6809-65FDB0E5E2D9}"/>
                </a:ext>
              </a:extLst>
            </xdr:cNvPr>
            <xdr:cNvSpPr txBox="1"/>
          </xdr:nvSpPr>
          <xdr:spPr>
            <a:xfrm>
              <a:off x="7477125" y="342900"/>
              <a:ext cx="2080378" cy="321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b="0" i="0" kern="1200">
                  <a:latin typeface="Cambria Math" panose="02040503050406030204" pitchFamily="18" charset="0"/>
                </a:rPr>
                <a:t>𝑃𝑜𝐼𝑃𝑎𝐹=(𝑃𝑙𝑎𝑠𝑚𝑎  𝑃𝑜𝑤𝑒𝑟)/(𝐹𝑙𝑜𝑤 ∗𝐼𝑛𝑙𝑒𝑡 𝑃𝑟𝑒𝑠𝑠𝑢𝑟𝑒)</a:t>
              </a:r>
              <a:endParaRPr lang="nb-NO" sz="1100" kern="1200"/>
            </a:p>
          </xdr:txBody>
        </xdr:sp>
      </mc:Fallback>
    </mc:AlternateContent>
    <xdr:clientData/>
  </xdr:oneCellAnchor>
  <xdr:oneCellAnchor>
    <xdr:from>
      <xdr:col>13</xdr:col>
      <xdr:colOff>352425</xdr:colOff>
      <xdr:row>1</xdr:row>
      <xdr:rowOff>95250</xdr:rowOff>
    </xdr:from>
    <xdr:ext cx="1782924" cy="3218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CFA8782F-FA4D-4339-BFC2-6403ED36E3A1}"/>
                </a:ext>
              </a:extLst>
            </xdr:cNvPr>
            <xdr:cNvSpPr txBox="1"/>
          </xdr:nvSpPr>
          <xdr:spPr>
            <a:xfrm>
              <a:off x="9753600" y="285750"/>
              <a:ext cx="1782924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nb-NO" sz="1100" b="0" i="1" kern="1200">
                        <a:latin typeface="Cambria Math" panose="02040503050406030204" pitchFamily="18" charset="0"/>
                      </a:rPr>
                      <m:t>𝑆𝐸𝑜𝐼𝑃</m:t>
                    </m:r>
                    <m:r>
                      <a:rPr lang="nb-NO" sz="1100" b="0" i="1" kern="120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nb-NO" sz="1100" b="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nb-NO" sz="1100" b="0" i="1" kern="1200">
                            <a:latin typeface="Cambria Math" panose="02040503050406030204" pitchFamily="18" charset="0"/>
                          </a:rPr>
                          <m:t>𝑆𝑝𝑒𝑐𝑖𝑓𝑖𝑐</m:t>
                        </m:r>
                        <m:r>
                          <a:rPr lang="nb-NO" sz="1100" b="0" i="1" kern="120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nb-NO" sz="1100" b="0" i="1" kern="1200">
                            <a:latin typeface="Cambria Math" panose="02040503050406030204" pitchFamily="18" charset="0"/>
                          </a:rPr>
                          <m:t>𝐸𝑛𝑡h𝑎𝑙𝑝𝑦</m:t>
                        </m:r>
                      </m:num>
                      <m:den>
                        <m:r>
                          <a:rPr lang="nb-NO" sz="1100" b="0" i="1" kern="1200">
                            <a:latin typeface="Cambria Math" panose="02040503050406030204" pitchFamily="18" charset="0"/>
                          </a:rPr>
                          <m:t>𝐼𝑛𝑙𝑒𝑡</m:t>
                        </m:r>
                        <m:r>
                          <a:rPr lang="nb-NO" sz="1100" b="0" i="1" kern="120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nb-NO" sz="1100" b="0" i="1" kern="1200">
                            <a:latin typeface="Cambria Math" panose="02040503050406030204" pitchFamily="18" charset="0"/>
                          </a:rPr>
                          <m:t>𝑃𝑟𝑒𝑠𝑠𝑢𝑟𝑒</m:t>
                        </m:r>
                      </m:den>
                    </m:f>
                  </m:oMath>
                </m:oMathPara>
              </a14:m>
              <a:endParaRPr lang="nb-NO" sz="1100" kern="12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CFA8782F-FA4D-4339-BFC2-6403ED36E3A1}"/>
                </a:ext>
              </a:extLst>
            </xdr:cNvPr>
            <xdr:cNvSpPr txBox="1"/>
          </xdr:nvSpPr>
          <xdr:spPr>
            <a:xfrm>
              <a:off x="9753600" y="285750"/>
              <a:ext cx="1782924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b="0" i="0" kern="1200">
                  <a:latin typeface="Cambria Math" panose="02040503050406030204" pitchFamily="18" charset="0"/>
                </a:rPr>
                <a:t>𝑆𝐸𝑜𝐼𝑃=(𝑆𝑝𝑒𝑐𝑖𝑓𝑖𝑐 𝐸𝑛𝑡ℎ𝑎𝑙𝑝𝑦)/(𝐼𝑛𝑙𝑒𝑡 𝑃𝑟𝑒𝑠𝑠𝑢𝑟𝑒)</a:t>
              </a:r>
              <a:endParaRPr lang="nb-NO" sz="1100" kern="1200"/>
            </a:p>
          </xdr:txBody>
        </xdr:sp>
      </mc:Fallback>
    </mc:AlternateContent>
    <xdr:clientData/>
  </xdr:oneCellAnchor>
  <xdr:twoCellAnchor>
    <xdr:from>
      <xdr:col>59</xdr:col>
      <xdr:colOff>312964</xdr:colOff>
      <xdr:row>114</xdr:row>
      <xdr:rowOff>54428</xdr:rowOff>
    </xdr:from>
    <xdr:to>
      <xdr:col>69</xdr:col>
      <xdr:colOff>167368</xdr:colOff>
      <xdr:row>131</xdr:row>
      <xdr:rowOff>149678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ADE9FFF7-6C68-4BDC-8032-B1D9C48309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20241</xdr:colOff>
      <xdr:row>31</xdr:row>
      <xdr:rowOff>147637</xdr:rowOff>
    </xdr:from>
    <xdr:to>
      <xdr:col>8</xdr:col>
      <xdr:colOff>325041</xdr:colOff>
      <xdr:row>46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98FE21-64BE-B680-9523-F97DEB5C2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371475</xdr:colOff>
      <xdr:row>31</xdr:row>
      <xdr:rowOff>147637</xdr:rowOff>
    </xdr:from>
    <xdr:to>
      <xdr:col>16</xdr:col>
      <xdr:colOff>66675</xdr:colOff>
      <xdr:row>46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16360CB-0521-B4EA-BBC7-CFD049ABA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95250</xdr:colOff>
      <xdr:row>31</xdr:row>
      <xdr:rowOff>147637</xdr:rowOff>
    </xdr:from>
    <xdr:to>
      <xdr:col>23</xdr:col>
      <xdr:colOff>400050</xdr:colOff>
      <xdr:row>46</xdr:row>
      <xdr:rowOff>33337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61FF45-CA57-A7CC-558F-2C252A0F0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457200</xdr:colOff>
      <xdr:row>31</xdr:row>
      <xdr:rowOff>138112</xdr:rowOff>
    </xdr:from>
    <xdr:to>
      <xdr:col>31</xdr:col>
      <xdr:colOff>152400</xdr:colOff>
      <xdr:row>46</xdr:row>
      <xdr:rowOff>23812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A0B2430-02C6-EDB7-315A-E1FA6B3386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247650</xdr:colOff>
      <xdr:row>31</xdr:row>
      <xdr:rowOff>147637</xdr:rowOff>
    </xdr:from>
    <xdr:to>
      <xdr:col>38</xdr:col>
      <xdr:colOff>552450</xdr:colOff>
      <xdr:row>46</xdr:row>
      <xdr:rowOff>33337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0AE0E2-DC96-265A-E6BD-62475F5EF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0</xdr:colOff>
      <xdr:row>31</xdr:row>
      <xdr:rowOff>133350</xdr:rowOff>
    </xdr:from>
    <xdr:to>
      <xdr:col>46</xdr:col>
      <xdr:colOff>304800</xdr:colOff>
      <xdr:row>46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0B15A3F-F60C-4F69-8733-603B8698F5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32147</xdr:colOff>
      <xdr:row>46</xdr:row>
      <xdr:rowOff>171450</xdr:rowOff>
    </xdr:from>
    <xdr:to>
      <xdr:col>8</xdr:col>
      <xdr:colOff>336947</xdr:colOff>
      <xdr:row>61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776D8E-5EEE-70C2-C57C-ECD0CBD7F7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375047</xdr:colOff>
      <xdr:row>46</xdr:row>
      <xdr:rowOff>184548</xdr:rowOff>
    </xdr:from>
    <xdr:to>
      <xdr:col>16</xdr:col>
      <xdr:colOff>70247</xdr:colOff>
      <xdr:row>61</xdr:row>
      <xdr:rowOff>70248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CF2C2E-F7C7-4843-B69C-5488331FF0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89296</xdr:colOff>
      <xdr:row>46</xdr:row>
      <xdr:rowOff>183356</xdr:rowOff>
    </xdr:from>
    <xdr:to>
      <xdr:col>23</xdr:col>
      <xdr:colOff>394096</xdr:colOff>
      <xdr:row>61</xdr:row>
      <xdr:rowOff>69056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5DCD69A-47F3-954C-E263-2E223A782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23</xdr:col>
      <xdr:colOff>464344</xdr:colOff>
      <xdr:row>47</xdr:row>
      <xdr:rowOff>0</xdr:rowOff>
    </xdr:from>
    <xdr:to>
      <xdr:col>31</xdr:col>
      <xdr:colOff>159544</xdr:colOff>
      <xdr:row>61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2FF4896-3FBC-487D-BD9B-A6013E3435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31</xdr:col>
      <xdr:colOff>250031</xdr:colOff>
      <xdr:row>47</xdr:row>
      <xdr:rowOff>0</xdr:rowOff>
    </xdr:from>
    <xdr:to>
      <xdr:col>38</xdr:col>
      <xdr:colOff>554831</xdr:colOff>
      <xdr:row>61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4C2DA63-D58B-46F9-8FDC-BCFC3EBD2A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39</xdr:col>
      <xdr:colOff>0</xdr:colOff>
      <xdr:row>47</xdr:row>
      <xdr:rowOff>0</xdr:rowOff>
    </xdr:from>
    <xdr:to>
      <xdr:col>46</xdr:col>
      <xdr:colOff>304800</xdr:colOff>
      <xdr:row>61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08F16A2-EAF5-4662-9E8E-983C1DAA9F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369094</xdr:colOff>
      <xdr:row>62</xdr:row>
      <xdr:rowOff>11906</xdr:rowOff>
    </xdr:from>
    <xdr:to>
      <xdr:col>16</xdr:col>
      <xdr:colOff>66675</xdr:colOff>
      <xdr:row>76</xdr:row>
      <xdr:rowOff>88106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AB856F3-1E70-904A-A80C-A4BC69207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83343</xdr:colOff>
      <xdr:row>62</xdr:row>
      <xdr:rowOff>11906</xdr:rowOff>
    </xdr:from>
    <xdr:to>
      <xdr:col>23</xdr:col>
      <xdr:colOff>388143</xdr:colOff>
      <xdr:row>76</xdr:row>
      <xdr:rowOff>88106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F8585C8-3DA6-4528-B216-1FF87E5571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452437</xdr:colOff>
      <xdr:row>61</xdr:row>
      <xdr:rowOff>184547</xdr:rowOff>
    </xdr:from>
    <xdr:to>
      <xdr:col>31</xdr:col>
      <xdr:colOff>150018</xdr:colOff>
      <xdr:row>76</xdr:row>
      <xdr:rowOff>70247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BF357CCA-49C4-432C-86F0-B6D741CC7A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31</xdr:col>
      <xdr:colOff>244078</xdr:colOff>
      <xdr:row>62</xdr:row>
      <xdr:rowOff>0</xdr:rowOff>
    </xdr:from>
    <xdr:to>
      <xdr:col>38</xdr:col>
      <xdr:colOff>548877</xdr:colOff>
      <xdr:row>76</xdr:row>
      <xdr:rowOff>76200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45C57156-C8E3-4BEB-979E-8F09C5EB59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39</xdr:col>
      <xdr:colOff>0</xdr:colOff>
      <xdr:row>62</xdr:row>
      <xdr:rowOff>0</xdr:rowOff>
    </xdr:from>
    <xdr:to>
      <xdr:col>46</xdr:col>
      <xdr:colOff>304800</xdr:colOff>
      <xdr:row>76</xdr:row>
      <xdr:rowOff>76200</xdr:rowOff>
    </xdr:to>
    <xdr:graphicFrame macro="">
      <xdr:nvGraphicFramePr>
        <xdr:cNvPr id="37" name="Chart 18">
          <a:extLst>
            <a:ext uri="{FF2B5EF4-FFF2-40B4-BE49-F238E27FC236}">
              <a16:creationId xmlns:a16="http://schemas.microsoft.com/office/drawing/2014/main" id="{E8599B1B-D677-4670-B7DE-629045F82F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</xdr:col>
      <xdr:colOff>0</xdr:colOff>
      <xdr:row>61</xdr:row>
      <xdr:rowOff>190499</xdr:rowOff>
    </xdr:from>
    <xdr:to>
      <xdr:col>8</xdr:col>
      <xdr:colOff>238124</xdr:colOff>
      <xdr:row>76</xdr:row>
      <xdr:rowOff>77391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025919B-FCF8-4ECC-8062-BCC0892F95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558403</xdr:colOff>
      <xdr:row>133</xdr:row>
      <xdr:rowOff>125015</xdr:rowOff>
    </xdr:from>
    <xdr:to>
      <xdr:col>9</xdr:col>
      <xdr:colOff>121443</xdr:colOff>
      <xdr:row>154</xdr:row>
      <xdr:rowOff>101203</xdr:rowOff>
    </xdr:to>
    <xdr:graphicFrame macro="">
      <xdr:nvGraphicFramePr>
        <xdr:cNvPr id="29" name="Chart 29">
          <a:extLst>
            <a:ext uri="{FF2B5EF4-FFF2-40B4-BE49-F238E27FC236}">
              <a16:creationId xmlns:a16="http://schemas.microsoft.com/office/drawing/2014/main" id="{9553EE38-B64A-41EC-9E90-B0A83A69C6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</xdr:col>
      <xdr:colOff>228600</xdr:colOff>
      <xdr:row>133</xdr:row>
      <xdr:rowOff>119743</xdr:rowOff>
    </xdr:from>
    <xdr:to>
      <xdr:col>17</xdr:col>
      <xdr:colOff>401240</xdr:colOff>
      <xdr:row>154</xdr:row>
      <xdr:rowOff>95931</xdr:rowOff>
    </xdr:to>
    <xdr:graphicFrame macro="">
      <xdr:nvGraphicFramePr>
        <xdr:cNvPr id="28" name="Chart 32">
          <a:extLst>
            <a:ext uri="{FF2B5EF4-FFF2-40B4-BE49-F238E27FC236}">
              <a16:creationId xmlns:a16="http://schemas.microsoft.com/office/drawing/2014/main" id="{D6FAB8B7-E63A-4568-803F-1EBE55C9DB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19</xdr:col>
      <xdr:colOff>0</xdr:colOff>
      <xdr:row>134</xdr:row>
      <xdr:rowOff>0</xdr:rowOff>
    </xdr:from>
    <xdr:to>
      <xdr:col>27</xdr:col>
      <xdr:colOff>172640</xdr:colOff>
      <xdr:row>154</xdr:row>
      <xdr:rowOff>166688</xdr:rowOff>
    </xdr:to>
    <xdr:graphicFrame macro="">
      <xdr:nvGraphicFramePr>
        <xdr:cNvPr id="36" name="Chart 33">
          <a:extLst>
            <a:ext uri="{FF2B5EF4-FFF2-40B4-BE49-F238E27FC236}">
              <a16:creationId xmlns:a16="http://schemas.microsoft.com/office/drawing/2014/main" id="{CC3C72CB-A27A-4397-8643-8DEF0E5DE6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</xdr:col>
      <xdr:colOff>0</xdr:colOff>
      <xdr:row>16</xdr:row>
      <xdr:rowOff>0</xdr:rowOff>
    </xdr:from>
    <xdr:to>
      <xdr:col>8</xdr:col>
      <xdr:colOff>304800</xdr:colOff>
      <xdr:row>30</xdr:row>
      <xdr:rowOff>76200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22F17B24-5402-4760-A42A-0753E5B15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</xdr:col>
      <xdr:colOff>0</xdr:colOff>
      <xdr:row>77</xdr:row>
      <xdr:rowOff>5442</xdr:rowOff>
    </xdr:from>
    <xdr:to>
      <xdr:col>8</xdr:col>
      <xdr:colOff>238124</xdr:colOff>
      <xdr:row>91</xdr:row>
      <xdr:rowOff>82834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52736B01-44EE-8BAB-273B-915FE089C3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8</xdr:col>
      <xdr:colOff>276788</xdr:colOff>
      <xdr:row>156</xdr:row>
      <xdr:rowOff>102541</xdr:rowOff>
    </xdr:from>
    <xdr:to>
      <xdr:col>17</xdr:col>
      <xdr:colOff>252693</xdr:colOff>
      <xdr:row>176</xdr:row>
      <xdr:rowOff>123825</xdr:rowOff>
    </xdr:to>
    <xdr:graphicFrame macro="">
      <xdr:nvGraphicFramePr>
        <xdr:cNvPr id="47" name="Chart 19">
          <a:extLst>
            <a:ext uri="{FF2B5EF4-FFF2-40B4-BE49-F238E27FC236}">
              <a16:creationId xmlns:a16="http://schemas.microsoft.com/office/drawing/2014/main" id="{DD76F5CE-4D1A-432D-A7F6-AA69D4CA8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17</xdr:col>
      <xdr:colOff>448125</xdr:colOff>
      <xdr:row>156</xdr:row>
      <xdr:rowOff>65654</xdr:rowOff>
    </xdr:from>
    <xdr:to>
      <xdr:col>26</xdr:col>
      <xdr:colOff>580143</xdr:colOff>
      <xdr:row>179</xdr:row>
      <xdr:rowOff>136070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76EAA0BB-CF1B-421D-B986-3B8FF52A41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27</xdr:col>
      <xdr:colOff>240367</xdr:colOff>
      <xdr:row>156</xdr:row>
      <xdr:rowOff>0</xdr:rowOff>
    </xdr:from>
    <xdr:to>
      <xdr:col>39</xdr:col>
      <xdr:colOff>180955</xdr:colOff>
      <xdr:row>178</xdr:row>
      <xdr:rowOff>175886</xdr:rowOff>
    </xdr:to>
    <xdr:graphicFrame macro="">
      <xdr:nvGraphicFramePr>
        <xdr:cNvPr id="48" name="Chart 21">
          <a:extLst>
            <a:ext uri="{FF2B5EF4-FFF2-40B4-BE49-F238E27FC236}">
              <a16:creationId xmlns:a16="http://schemas.microsoft.com/office/drawing/2014/main" id="{F7DDC1D6-077B-4269-A76E-A23AD0331D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</xdr:col>
      <xdr:colOff>185398</xdr:colOff>
      <xdr:row>190</xdr:row>
      <xdr:rowOff>185394</xdr:rowOff>
    </xdr:from>
    <xdr:to>
      <xdr:col>11</xdr:col>
      <xdr:colOff>430587</xdr:colOff>
      <xdr:row>214</xdr:row>
      <xdr:rowOff>102732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6323C332-C114-4C0A-A91F-050E50FAD1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39</xdr:col>
      <xdr:colOff>200265</xdr:colOff>
      <xdr:row>156</xdr:row>
      <xdr:rowOff>8505</xdr:rowOff>
    </xdr:from>
    <xdr:to>
      <xdr:col>49</xdr:col>
      <xdr:colOff>428184</xdr:colOff>
      <xdr:row>178</xdr:row>
      <xdr:rowOff>184391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CD79D222-6381-4FF5-821C-99625A1129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11</xdr:col>
      <xdr:colOff>492498</xdr:colOff>
      <xdr:row>202</xdr:row>
      <xdr:rowOff>133350</xdr:rowOff>
    </xdr:from>
    <xdr:to>
      <xdr:col>19</xdr:col>
      <xdr:colOff>194982</xdr:colOff>
      <xdr:row>215</xdr:row>
      <xdr:rowOff>114300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ED6B0CE-DA90-4FCD-9502-5F7176C1FF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17</xdr:col>
      <xdr:colOff>76480</xdr:colOff>
      <xdr:row>179</xdr:row>
      <xdr:rowOff>178593</xdr:rowOff>
    </xdr:from>
    <xdr:to>
      <xdr:col>27</xdr:col>
      <xdr:colOff>333916</xdr:colOff>
      <xdr:row>203</xdr:row>
      <xdr:rowOff>95931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D33B6DB-31A7-4327-B3BE-AC518A3B20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8</xdr:col>
      <xdr:colOff>62192</xdr:colOff>
      <xdr:row>178</xdr:row>
      <xdr:rowOff>14569</xdr:rowOff>
    </xdr:from>
    <xdr:to>
      <xdr:col>15</xdr:col>
      <xdr:colOff>284069</xdr:colOff>
      <xdr:row>190</xdr:row>
      <xdr:rowOff>166969</xdr:rowOff>
    </xdr:to>
    <xdr:graphicFrame macro="">
      <xdr:nvGraphicFramePr>
        <xdr:cNvPr id="49" name="Chart 29">
          <a:extLst>
            <a:ext uri="{FF2B5EF4-FFF2-40B4-BE49-F238E27FC236}">
              <a16:creationId xmlns:a16="http://schemas.microsoft.com/office/drawing/2014/main" id="{12B89130-989A-4F0C-8CF4-819C93E2B6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</xdr:col>
      <xdr:colOff>0</xdr:colOff>
      <xdr:row>156</xdr:row>
      <xdr:rowOff>152400</xdr:rowOff>
    </xdr:from>
    <xdr:to>
      <xdr:col>8</xdr:col>
      <xdr:colOff>240927</xdr:colOff>
      <xdr:row>176</xdr:row>
      <xdr:rowOff>152400</xdr:rowOff>
    </xdr:to>
    <xdr:graphicFrame macro="">
      <xdr:nvGraphicFramePr>
        <xdr:cNvPr id="46" name="Chart 30">
          <a:extLst>
            <a:ext uri="{FF2B5EF4-FFF2-40B4-BE49-F238E27FC236}">
              <a16:creationId xmlns:a16="http://schemas.microsoft.com/office/drawing/2014/main" id="{8A9E4894-8C12-4B16-8C25-4E44C525B6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39</xdr:col>
      <xdr:colOff>179855</xdr:colOff>
      <xdr:row>179</xdr:row>
      <xdr:rowOff>95250</xdr:rowOff>
    </xdr:from>
    <xdr:to>
      <xdr:col>49</xdr:col>
      <xdr:colOff>407774</xdr:colOff>
      <xdr:row>202</xdr:row>
      <xdr:rowOff>80636</xdr:rowOff>
    </xdr:to>
    <xdr:graphicFrame macro="">
      <xdr:nvGraphicFramePr>
        <xdr:cNvPr id="44" name="Chart 31">
          <a:extLst>
            <a:ext uri="{FF2B5EF4-FFF2-40B4-BE49-F238E27FC236}">
              <a16:creationId xmlns:a16="http://schemas.microsoft.com/office/drawing/2014/main" id="{7E4B7FAA-FC75-44BF-8D78-A3F85E766C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28</xdr:col>
      <xdr:colOff>473449</xdr:colOff>
      <xdr:row>179</xdr:row>
      <xdr:rowOff>114300</xdr:rowOff>
    </xdr:from>
    <xdr:to>
      <xdr:col>39</xdr:col>
      <xdr:colOff>96251</xdr:colOff>
      <xdr:row>202</xdr:row>
      <xdr:rowOff>61585</xdr:rowOff>
    </xdr:to>
    <xdr:graphicFrame macro="">
      <xdr:nvGraphicFramePr>
        <xdr:cNvPr id="45" name="Chart 32">
          <a:extLst>
            <a:ext uri="{FF2B5EF4-FFF2-40B4-BE49-F238E27FC236}">
              <a16:creationId xmlns:a16="http://schemas.microsoft.com/office/drawing/2014/main" id="{5FB0CF54-791A-45A5-A967-E033795690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</xdr:col>
      <xdr:colOff>33618</xdr:colOff>
      <xdr:row>92</xdr:row>
      <xdr:rowOff>117501</xdr:rowOff>
    </xdr:from>
    <xdr:to>
      <xdr:col>8</xdr:col>
      <xdr:colOff>271742</xdr:colOff>
      <xdr:row>107</xdr:row>
      <xdr:rowOff>4393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7BADAE06-DD97-BB7F-B4AD-B26CB8F55B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</xdr:col>
      <xdr:colOff>33618</xdr:colOff>
      <xdr:row>109</xdr:row>
      <xdr:rowOff>117501</xdr:rowOff>
    </xdr:from>
    <xdr:to>
      <xdr:col>8</xdr:col>
      <xdr:colOff>271742</xdr:colOff>
      <xdr:row>124</xdr:row>
      <xdr:rowOff>4393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36A46C84-0527-49B7-9549-45C8D20C64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72836</xdr:colOff>
      <xdr:row>5</xdr:row>
      <xdr:rowOff>12325</xdr:rowOff>
    </xdr:from>
    <xdr:to>
      <xdr:col>21</xdr:col>
      <xdr:colOff>470646</xdr:colOff>
      <xdr:row>41</xdr:row>
      <xdr:rowOff>78440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5297CB-85AA-9DD8-EBA7-BD6C42C0D6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</xdr:row>
      <xdr:rowOff>123826</xdr:rowOff>
    </xdr:from>
    <xdr:to>
      <xdr:col>19</xdr:col>
      <xdr:colOff>304800</xdr:colOff>
      <xdr:row>36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F207D7-1FC2-423E-A5B3-4999375C58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2applied.sharepoint.com/sites/RD/Projects/Yara-N2,%20Effect%20of%20pressure%20on%20PNG/406-WP6%20NEW%20OES%20data%20analysis/08%20final_df%20-%20requested%20by%20F.csv" TargetMode="External"/><Relationship Id="rId1" Type="http://schemas.openxmlformats.org/officeDocument/2006/relationships/externalLinkPath" Target="406-WP6%20NEW%20OES%20data%20analysis/08%20final_df%20-%20requested%20by%20F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8 final_df - requested by F"/>
    </sheetNames>
    <sheetDataSet>
      <sheetData sheetId="0">
        <row r="1">
          <cell r="AF1" t="str">
            <v>PT2201(pressure)_mean</v>
          </cell>
          <cell r="AL1" t="str">
            <v>Test_ID</v>
          </cell>
        </row>
        <row r="2">
          <cell r="AF2">
            <v>0</v>
          </cell>
          <cell r="AL2" t="str">
            <v>2024-1076-84</v>
          </cell>
        </row>
        <row r="3">
          <cell r="AF3">
            <v>0</v>
          </cell>
          <cell r="AL3" t="str">
            <v>2024-1076-78</v>
          </cell>
        </row>
        <row r="4">
          <cell r="AF4">
            <v>0</v>
          </cell>
          <cell r="AL4" t="str">
            <v>2024-1076-96</v>
          </cell>
        </row>
        <row r="5">
          <cell r="AF5">
            <v>0.98949829099999997</v>
          </cell>
          <cell r="AL5" t="str">
            <v>2024-1076-81</v>
          </cell>
        </row>
        <row r="6">
          <cell r="AF6">
            <v>0</v>
          </cell>
          <cell r="AL6" t="str">
            <v>2024-1076-79</v>
          </cell>
        </row>
        <row r="7">
          <cell r="AF7">
            <v>0</v>
          </cell>
          <cell r="AL7" t="str">
            <v>2024-1076-85</v>
          </cell>
        </row>
        <row r="8">
          <cell r="AF8">
            <v>0.988755045</v>
          </cell>
          <cell r="AL8" t="str">
            <v>2024-1076-82</v>
          </cell>
        </row>
        <row r="9">
          <cell r="AF9">
            <v>2.1165800000000001E-4</v>
          </cell>
          <cell r="AL9" t="str">
            <v>2024-1076-80</v>
          </cell>
        </row>
        <row r="10">
          <cell r="AF10">
            <v>0</v>
          </cell>
          <cell r="AL10" t="str">
            <v>2024-1076-97</v>
          </cell>
        </row>
        <row r="11">
          <cell r="AF11">
            <v>0</v>
          </cell>
          <cell r="AL11" t="str">
            <v>2024-1076-86</v>
          </cell>
        </row>
        <row r="12">
          <cell r="AF12">
            <v>0.99358387199999998</v>
          </cell>
          <cell r="AL12" t="str">
            <v>2024-1076-83</v>
          </cell>
        </row>
        <row r="13">
          <cell r="AF13">
            <v>1.988790598</v>
          </cell>
          <cell r="AL13" t="str">
            <v>2024-1076-66</v>
          </cell>
        </row>
        <row r="14">
          <cell r="AF14">
            <v>1.3761400000000001E-3</v>
          </cell>
          <cell r="AL14" t="str">
            <v>2024-1076-98</v>
          </cell>
        </row>
        <row r="15">
          <cell r="AF15">
            <v>1.985878466</v>
          </cell>
          <cell r="AL15" t="str">
            <v>2024-1076-67</v>
          </cell>
        </row>
        <row r="16">
          <cell r="AF16">
            <v>0</v>
          </cell>
          <cell r="AL16" t="str">
            <v>2024-1076-14</v>
          </cell>
        </row>
        <row r="17">
          <cell r="AF17">
            <v>0.99993813399999998</v>
          </cell>
          <cell r="AL17" t="str">
            <v>2024-1076-26</v>
          </cell>
        </row>
        <row r="18">
          <cell r="AF18">
            <v>0</v>
          </cell>
          <cell r="AL18" t="str">
            <v>2024-1076-23</v>
          </cell>
        </row>
        <row r="19">
          <cell r="AF19">
            <v>0.94717280100000001</v>
          </cell>
          <cell r="AL19" t="str">
            <v>2024-1076-17</v>
          </cell>
        </row>
        <row r="20">
          <cell r="AF20">
            <v>0.94436841100000002</v>
          </cell>
          <cell r="AL20" t="str">
            <v>2024-1076-43</v>
          </cell>
        </row>
        <row r="21">
          <cell r="AF21">
            <v>0</v>
          </cell>
          <cell r="AL21" t="str">
            <v>2024-1076-42</v>
          </cell>
        </row>
        <row r="22">
          <cell r="AF22">
            <v>2.5054499140000002</v>
          </cell>
          <cell r="AL22" t="str">
            <v>2024-1076-90</v>
          </cell>
        </row>
        <row r="23">
          <cell r="AF23">
            <v>1.0180823889999999</v>
          </cell>
          <cell r="AL23" t="str">
            <v>2024-1076-05</v>
          </cell>
        </row>
        <row r="24">
          <cell r="AF24">
            <v>2.9642582480000002</v>
          </cell>
          <cell r="AL24" t="str">
            <v>2024-1076-69</v>
          </cell>
        </row>
        <row r="25">
          <cell r="AF25">
            <v>2.4950889310000002</v>
          </cell>
          <cell r="AL25" t="str">
            <v>2024-1076-99</v>
          </cell>
        </row>
        <row r="26">
          <cell r="AF26">
            <v>2.4990999409999999</v>
          </cell>
          <cell r="AL26" t="str">
            <v>2024-1076-87</v>
          </cell>
        </row>
        <row r="27">
          <cell r="AF27">
            <v>0</v>
          </cell>
          <cell r="AL27" t="str">
            <v>2024-1076-03</v>
          </cell>
        </row>
        <row r="28">
          <cell r="AF28">
            <v>1.9999913659999999</v>
          </cell>
          <cell r="AL28" t="str">
            <v>2024-1076-20</v>
          </cell>
        </row>
        <row r="29">
          <cell r="AF29">
            <v>1.0027136860000001</v>
          </cell>
          <cell r="AL29" t="str">
            <v>2024-1076-25</v>
          </cell>
        </row>
        <row r="30">
          <cell r="AF30">
            <v>2.4865564</v>
          </cell>
          <cell r="AL30" t="str">
            <v>2024-1076-60</v>
          </cell>
        </row>
        <row r="31">
          <cell r="AF31">
            <v>1.982473516</v>
          </cell>
          <cell r="AL31" t="str">
            <v>2024-1076-29</v>
          </cell>
        </row>
        <row r="32">
          <cell r="AF32">
            <v>0</v>
          </cell>
          <cell r="AL32" t="str">
            <v>2024-1076-13</v>
          </cell>
        </row>
        <row r="33">
          <cell r="AF33">
            <v>1.984942091</v>
          </cell>
          <cell r="AL33" t="str">
            <v>2024-1076-68</v>
          </cell>
        </row>
        <row r="34">
          <cell r="AF34">
            <v>0</v>
          </cell>
          <cell r="AL34" t="str">
            <v>2024-1076-22</v>
          </cell>
        </row>
        <row r="35">
          <cell r="AF35">
            <v>1.9969781090000001</v>
          </cell>
          <cell r="AL35" t="str">
            <v>2024-1076-11</v>
          </cell>
        </row>
        <row r="36">
          <cell r="AF36">
            <v>0.95519388199999999</v>
          </cell>
          <cell r="AL36" t="str">
            <v>2024-1076-16</v>
          </cell>
        </row>
        <row r="37">
          <cell r="AF37">
            <v>1.0094733410000001</v>
          </cell>
          <cell r="AL37" t="str">
            <v>2024-1076-24</v>
          </cell>
        </row>
        <row r="38">
          <cell r="AF38">
            <v>2.019746842</v>
          </cell>
          <cell r="AL38" t="str">
            <v>2024-1076-19</v>
          </cell>
        </row>
        <row r="39">
          <cell r="AF39">
            <v>2.9603884759999999</v>
          </cell>
          <cell r="AL39" t="str">
            <v>2024-1076-54</v>
          </cell>
        </row>
        <row r="40">
          <cell r="AF40">
            <v>1.0152597249999999</v>
          </cell>
          <cell r="AL40" t="str">
            <v>2024-1076-06</v>
          </cell>
        </row>
        <row r="41">
          <cell r="AF41">
            <v>1.940848629</v>
          </cell>
          <cell r="AL41" t="str">
            <v>2024-1076-28</v>
          </cell>
        </row>
        <row r="42">
          <cell r="AF42">
            <v>2.0061038710000001</v>
          </cell>
          <cell r="AL42" t="str">
            <v>2024-1076-44</v>
          </cell>
        </row>
        <row r="43">
          <cell r="AF43">
            <v>2.5057366349999999</v>
          </cell>
          <cell r="AL43" t="str">
            <v>2024-1076-88</v>
          </cell>
        </row>
        <row r="44">
          <cell r="AF44">
            <v>2.5166531000000001</v>
          </cell>
          <cell r="AL44" t="str">
            <v>2024-1076-91</v>
          </cell>
        </row>
        <row r="45">
          <cell r="AF45">
            <v>0</v>
          </cell>
          <cell r="AL45" t="str">
            <v>2024-1076-12</v>
          </cell>
        </row>
        <row r="46">
          <cell r="AF46">
            <v>1.9987959799999999</v>
          </cell>
          <cell r="AL46" t="str">
            <v>2024-1076-10</v>
          </cell>
        </row>
        <row r="47">
          <cell r="AF47">
            <v>2.967276783</v>
          </cell>
          <cell r="AL47" t="str">
            <v>2024-1076-45</v>
          </cell>
        </row>
        <row r="48">
          <cell r="AF48">
            <v>2.4956309910000001</v>
          </cell>
          <cell r="AL48" t="str">
            <v>2024-1076-100</v>
          </cell>
        </row>
        <row r="49">
          <cell r="AF49">
            <v>2.9644032239999998</v>
          </cell>
          <cell r="AL49" t="str">
            <v>2024-1076-70</v>
          </cell>
        </row>
        <row r="50">
          <cell r="AF50">
            <v>3.978478951</v>
          </cell>
          <cell r="AL50" t="str">
            <v>2024-1076-72</v>
          </cell>
        </row>
        <row r="51">
          <cell r="AF51">
            <v>0.95626023800000004</v>
          </cell>
          <cell r="AL51" t="str">
            <v>2024-1076-15</v>
          </cell>
        </row>
        <row r="52">
          <cell r="AF52">
            <v>4.0299999999999997E-5</v>
          </cell>
          <cell r="AL52" t="str">
            <v>2024-1076-21</v>
          </cell>
        </row>
        <row r="53">
          <cell r="AF53">
            <v>3.9423103020000001</v>
          </cell>
          <cell r="AL53" t="str">
            <v>2024-1076-57</v>
          </cell>
        </row>
        <row r="54">
          <cell r="AF54">
            <v>4.9623699549999998</v>
          </cell>
          <cell r="AL54" t="str">
            <v>2024-1076-75</v>
          </cell>
        </row>
        <row r="55">
          <cell r="AF55">
            <v>5.0184190050000002</v>
          </cell>
          <cell r="AL55" t="str">
            <v>2024-1076-93</v>
          </cell>
        </row>
        <row r="56">
          <cell r="AF56">
            <v>4.9571560579999998</v>
          </cell>
          <cell r="AL56" t="str">
            <v>2024-1076-51</v>
          </cell>
        </row>
        <row r="57">
          <cell r="AF57">
            <v>4.9723366310000001</v>
          </cell>
          <cell r="AL57" t="str">
            <v>2024-1076-63</v>
          </cell>
        </row>
        <row r="58">
          <cell r="AF58">
            <v>2.0360766350000001</v>
          </cell>
          <cell r="AL58" t="str">
            <v>2024-1076-18</v>
          </cell>
        </row>
        <row r="59">
          <cell r="AF59">
            <v>1.956824186</v>
          </cell>
          <cell r="AL59" t="str">
            <v>2024-1076-38</v>
          </cell>
        </row>
        <row r="60">
          <cell r="AF60">
            <v>2.4843900680000002</v>
          </cell>
          <cell r="AL60" t="str">
            <v>2024-1076-61</v>
          </cell>
        </row>
        <row r="61">
          <cell r="AF61">
            <v>4.9906410409999999</v>
          </cell>
          <cell r="AL61" t="str">
            <v>2024-1076-102</v>
          </cell>
        </row>
        <row r="62">
          <cell r="AF62">
            <v>1.0141875890000001</v>
          </cell>
          <cell r="AL62" t="str">
            <v>2024-1076-07</v>
          </cell>
        </row>
        <row r="63">
          <cell r="AF63">
            <v>1.948192173</v>
          </cell>
          <cell r="AL63" t="str">
            <v>2024-1076-27</v>
          </cell>
        </row>
        <row r="64">
          <cell r="AF64">
            <v>1.042577868</v>
          </cell>
          <cell r="AL64" t="str">
            <v>2024-1076-35</v>
          </cell>
        </row>
        <row r="65">
          <cell r="AF65">
            <v>1.978760716</v>
          </cell>
          <cell r="AL65" t="str">
            <v>2024-1076-09</v>
          </cell>
        </row>
        <row r="66">
          <cell r="AF66">
            <v>0</v>
          </cell>
          <cell r="AL66" t="str">
            <v>2024-1076-32</v>
          </cell>
        </row>
        <row r="67">
          <cell r="AF67">
            <v>2.5131471009999999</v>
          </cell>
          <cell r="AL67" t="str">
            <v>2024-1076-92</v>
          </cell>
        </row>
        <row r="68">
          <cell r="AF68">
            <v>3.9973265840000001</v>
          </cell>
          <cell r="AL68" t="str">
            <v>2024-1076-73</v>
          </cell>
        </row>
        <row r="69">
          <cell r="AF69">
            <v>3.9782045250000002</v>
          </cell>
          <cell r="AL69" t="str">
            <v>2024-1076-48</v>
          </cell>
        </row>
        <row r="70">
          <cell r="AF70">
            <v>2.9647737890000001</v>
          </cell>
          <cell r="AL70" t="str">
            <v>2024-1076-71</v>
          </cell>
        </row>
        <row r="71">
          <cell r="AF71">
            <v>2.4983470099999998</v>
          </cell>
          <cell r="AL71" t="str">
            <v>2024-1076-101</v>
          </cell>
        </row>
        <row r="72">
          <cell r="AF72">
            <v>0</v>
          </cell>
          <cell r="AL72" t="str">
            <v>2024-1076-39</v>
          </cell>
        </row>
        <row r="73">
          <cell r="AF73">
            <v>7.3999999999999996E-5</v>
          </cell>
          <cell r="AL73" t="str">
            <v>2024-1076-04</v>
          </cell>
        </row>
        <row r="74">
          <cell r="AF74">
            <v>4.9587098210000002</v>
          </cell>
          <cell r="AL74" t="str">
            <v>2024-1076-52</v>
          </cell>
        </row>
        <row r="75">
          <cell r="AF75">
            <v>2.9603712510000002</v>
          </cell>
          <cell r="AL75" t="str">
            <v>2024-1076-55</v>
          </cell>
        </row>
        <row r="76">
          <cell r="AF76">
            <v>4.9729142560000001</v>
          </cell>
          <cell r="AL76" t="str">
            <v>2024-1076-64</v>
          </cell>
        </row>
        <row r="77">
          <cell r="AF77">
            <v>4.9545347120000001</v>
          </cell>
          <cell r="AL77" t="str">
            <v>2024-1076-76</v>
          </cell>
        </row>
        <row r="78">
          <cell r="AF78">
            <v>5.0447829520000003</v>
          </cell>
          <cell r="AL78" t="str">
            <v>2024-1076-94</v>
          </cell>
        </row>
        <row r="79">
          <cell r="AF79">
            <v>3.940217149</v>
          </cell>
          <cell r="AL79" t="str">
            <v>2024-1076-58</v>
          </cell>
        </row>
        <row r="80">
          <cell r="AF80">
            <v>5.0031933649999996</v>
          </cell>
          <cell r="AL80" t="str">
            <v>2024-1076-103</v>
          </cell>
        </row>
        <row r="81">
          <cell r="AF81">
            <v>2.4845049050000001</v>
          </cell>
          <cell r="AL81" t="str">
            <v>2024-1076-62</v>
          </cell>
        </row>
        <row r="82">
          <cell r="AF82">
            <v>2.9645303699999999</v>
          </cell>
          <cell r="AL82" t="str">
            <v>2024-1076-46</v>
          </cell>
        </row>
        <row r="83">
          <cell r="AF83">
            <v>3.9924195349999998</v>
          </cell>
          <cell r="AL83" t="str">
            <v>2024-1076-74</v>
          </cell>
        </row>
        <row r="84">
          <cell r="AF84">
            <v>0</v>
          </cell>
          <cell r="AL84" t="str">
            <v>2024-1076-31</v>
          </cell>
        </row>
        <row r="85">
          <cell r="AF85">
            <v>1.9615158210000001</v>
          </cell>
          <cell r="AL85" t="str">
            <v>2024-1076-37</v>
          </cell>
        </row>
        <row r="86">
          <cell r="AF86">
            <v>1.0249995709999999</v>
          </cell>
          <cell r="AL86" t="str">
            <v>2024-1076-34</v>
          </cell>
        </row>
        <row r="87">
          <cell r="AF87">
            <v>3.9769567690000001</v>
          </cell>
          <cell r="AL87" t="str">
            <v>2024-1076-49</v>
          </cell>
        </row>
        <row r="88">
          <cell r="AF88">
            <v>0</v>
          </cell>
          <cell r="AL88" t="str">
            <v>2024-1076-40</v>
          </cell>
        </row>
        <row r="89">
          <cell r="AF89">
            <v>4.9526544939999999</v>
          </cell>
          <cell r="AL89" t="str">
            <v>2024-1076-77</v>
          </cell>
        </row>
        <row r="90">
          <cell r="AF90">
            <v>2.9694864600000002</v>
          </cell>
          <cell r="AL90" t="str">
            <v>2024-1076-56</v>
          </cell>
        </row>
        <row r="91">
          <cell r="AF91">
            <v>3.939861053</v>
          </cell>
          <cell r="AL91" t="str">
            <v>2024-1076-59</v>
          </cell>
        </row>
        <row r="92">
          <cell r="AF92">
            <v>0</v>
          </cell>
          <cell r="AL92" t="str">
            <v>2024-1076-30</v>
          </cell>
        </row>
        <row r="93">
          <cell r="AF93">
            <v>4.9747204939999996</v>
          </cell>
          <cell r="AL93" t="str">
            <v>2024-1076-65</v>
          </cell>
        </row>
        <row r="94">
          <cell r="AF94">
            <v>1.03304E-4</v>
          </cell>
          <cell r="AL94" t="str">
            <v>2024-1076-41</v>
          </cell>
        </row>
        <row r="95">
          <cell r="AF95">
            <v>4.952025473</v>
          </cell>
          <cell r="AL95" t="str">
            <v>2024-1076-53</v>
          </cell>
        </row>
        <row r="96">
          <cell r="AF96">
            <v>1.026092169</v>
          </cell>
          <cell r="AL96" t="str">
            <v>2024-1076-33</v>
          </cell>
        </row>
        <row r="97">
          <cell r="AF97">
            <v>4.9865048979999997</v>
          </cell>
          <cell r="AL97" t="str">
            <v>2024-1076-104</v>
          </cell>
        </row>
        <row r="98">
          <cell r="AF98">
            <v>1.9650143659999999</v>
          </cell>
          <cell r="AL98" t="str">
            <v>2024-1076-36</v>
          </cell>
        </row>
        <row r="99">
          <cell r="AF99">
            <v>5.0600416539999999</v>
          </cell>
          <cell r="AL99" t="str">
            <v>2024-1076-95</v>
          </cell>
        </row>
        <row r="100">
          <cell r="AF100">
            <v>2.96330655</v>
          </cell>
          <cell r="AL100" t="str">
            <v>2024-1076-47</v>
          </cell>
        </row>
        <row r="101">
          <cell r="AF101">
            <v>3.9725332400000002</v>
          </cell>
          <cell r="AL101" t="str">
            <v>2024-1076-50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ean Popović" id="{EA705B34-372D-4C99-8A38-AEF783A6C3EF}" userId="S::dean.popovic@n2.no::a60b226e-720e-4f4e-9e91-ce753a44bc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CE02CB-0E93-4A41-89FD-2ED4B616ADA7}" name="Table2" displayName="Table2" ref="A9:G113" totalsRowShown="0">
  <autoFilter ref="A9:G113" xr:uid="{DCCE02CB-0E93-4A41-89FD-2ED4B616ADA7}">
    <filterColumn colId="1">
      <filters>
        <filter val="0"/>
        <filter val="0.000103304"/>
        <filter val="0.000211658"/>
        <filter val="0.00137614"/>
        <filter val="0.944368411"/>
        <filter val="0.947172801"/>
        <filter val="0.955193882"/>
        <filter val="0.956260238"/>
        <filter val="0.988755045"/>
        <filter val="0.989498291"/>
        <filter val="0.993583872"/>
        <filter val="0.999938134"/>
        <filter val="1.002713686"/>
        <filter val="1.009473341"/>
        <filter val="1.014187589"/>
        <filter val="1.015259725"/>
        <filter val="1.018082389"/>
        <filter val="1.024999571"/>
        <filter val="1.026092169"/>
        <filter val="1.042577868"/>
        <filter val="1.940848629"/>
        <filter val="1.948192173"/>
        <filter val="1.956824186"/>
        <filter val="1.961515821"/>
        <filter val="1.965014366"/>
        <filter val="1.978760716"/>
        <filter val="1.982473516"/>
        <filter val="1.984942091"/>
        <filter val="1.985878466"/>
        <filter val="1.988790598"/>
        <filter val="1.996978109"/>
        <filter val="1.99879598"/>
        <filter val="1.999991366"/>
        <filter val="2.006103871"/>
        <filter val="2.019746842"/>
        <filter val="2.036076635"/>
        <filter val="2.484390068"/>
        <filter val="2.484504905"/>
        <filter val="2.4865564"/>
        <filter val="2.495088931"/>
        <filter val="2.495630991"/>
        <filter val="2.49834701"/>
        <filter val="2.499099941"/>
        <filter val="2.505449914"/>
        <filter val="2.505736635"/>
        <filter val="2.513147101"/>
        <filter val="2.5166531"/>
        <filter val="2.960371251"/>
        <filter val="2.960388476"/>
        <filter val="2.96330655"/>
        <filter val="2.964258248"/>
        <filter val="2.964403224"/>
        <filter val="2.96453037"/>
        <filter val="2.964773789"/>
        <filter val="2.967276783"/>
        <filter val="2.96948646"/>
        <filter val="3.939861053"/>
        <filter val="3.940217149"/>
        <filter val="3.942310302"/>
        <filter val="3.97253324"/>
        <filter val="3.976956769"/>
        <filter val="3.978204525"/>
        <filter val="3.978478951"/>
        <filter val="3.992419535"/>
        <filter val="3.997326584"/>
        <filter val="4.03E-05"/>
        <filter val="4.952025473"/>
        <filter val="4.952654494"/>
        <filter val="4.954534712"/>
        <filter val="4.957156058"/>
        <filter val="4.958709821"/>
        <filter val="4.962369955"/>
        <filter val="4.972336631"/>
        <filter val="4.972914256"/>
        <filter val="4.974720494"/>
        <filter val="4.986504898"/>
        <filter val="4.990641041"/>
        <filter val="5.003193365"/>
        <filter val="5.018419005"/>
        <filter val="5.044782952"/>
        <filter val="5.060041654"/>
        <filter val="7.40E-05"/>
      </filters>
    </filterColumn>
  </autoFilter>
  <sortState xmlns:xlrd2="http://schemas.microsoft.com/office/spreadsheetml/2017/richdata2" ref="A10:G113">
    <sortCondition ref="A9:A113"/>
  </sortState>
  <tableColumns count="7">
    <tableColumn id="1" xr3:uid="{E473185C-9C12-4C0A-9A8E-60D33259B9C8}" name="Test id">
      <calculatedColumnFormula>'2024-1076-Testlog'!A10</calculatedColumnFormula>
    </tableColumn>
    <tableColumn id="2" xr3:uid="{CC47BB7D-CF2F-4315-9ACA-917FC1105C5C}" name="Backpressure">
      <calculatedColumnFormula>_xlfn.XLOOKUP(Table2[[#This Row],[Test id]],'[1]08 final_df - requested by F'!$AL:$AL,'[1]08 final_df - requested by F'!$AF:$AF)</calculatedColumnFormula>
    </tableColumn>
    <tableColumn id="3" xr3:uid="{77326448-442E-4762-B81F-A522BE17BB2A}" name="Quench diameter" dataDxfId="2">
      <calculatedColumnFormula>'2024-1076-Testlog'!I10</calculatedColumnFormula>
    </tableColumn>
    <tableColumn id="4" xr3:uid="{37E03BA0-B909-4AD4-B0CB-34E8A4073452}" name="Flow">
      <calculatedColumnFormula>'2024-1076-Testlog'!U10</calculatedColumnFormula>
    </tableColumn>
    <tableColumn id="5" xr3:uid="{9B04D1A7-1961-4928-ABEA-16DD82735FD5}" name="Power">
      <calculatedColumnFormula>'2024-1076-Testlog'!AT10</calculatedColumnFormula>
    </tableColumn>
    <tableColumn id="6" xr3:uid="{52400C14-23EB-4818-B186-669A840A7011}" name="Inlet p" dataDxfId="1">
      <calculatedColumnFormula>ROUND('2024-1076-Testlog'!AX41,1)</calculatedColumnFormula>
    </tableColumn>
    <tableColumn id="7" xr3:uid="{F0DA2E9B-DCB1-461B-81EB-3C316D1C4F42}" name="Test ID2">
      <calculatedColumnFormula>_xlfn.CONCAT(C10,"mm, ",ROUND(E10,$H$4),"kW, ",ROUND(D10,$H$4),"m3/h")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N2_Applied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tx1"/>
        </a:solidFill>
        <a:ln>
          <a:noFill/>
        </a:ln>
        <a:effectLst/>
      </a:spPr>
      <a:bodyPr rtlCol="0" anchor="ctr"/>
      <a:lstStyle>
        <a:defPPr algn="ctr">
          <a:defRPr/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>
          <a:tailEnd type="arrow"/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eme/themeOverride1.xml><?xml version="1.0" encoding="utf-8"?>
<a:themeOverride xmlns:a="http://schemas.openxmlformats.org/drawingml/2006/main">
  <a:clrScheme name="Office 2013 - 2022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 2013 - 2022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 2013 - 2022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 2013 - 2022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 2013 - 2022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ffice 2013 - 2022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Office 2013 - 2022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35" dT="2024-11-07T21:45:05.13" personId="{EA705B34-372D-4C99-8A38-AEF783A6C3EF}" id="{0890FE9F-4F63-4C12-8B7D-8163115BFFC6}">
    <text>Beautiful results!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1411-131C-4274-9B05-FD71921A3AA3}">
  <sheetPr filterMode="1"/>
  <dimension ref="A1:CS113"/>
  <sheetViews>
    <sheetView tabSelected="1" zoomScale="85" zoomScaleNormal="85" workbookViewId="0">
      <pane xSplit="7" ySplit="9" topLeftCell="BU103" activePane="bottomRight" state="frozen"/>
      <selection pane="topRight" activeCell="H1" sqref="H1"/>
      <selection pane="bottomLeft" activeCell="A10" sqref="A10"/>
      <selection pane="bottomRight" activeCell="A9" sqref="A9:BU113"/>
    </sheetView>
  </sheetViews>
  <sheetFormatPr defaultColWidth="9.140625" defaultRowHeight="15" x14ac:dyDescent="0.25"/>
  <cols>
    <col min="1" max="1" width="17.140625" customWidth="1"/>
    <col min="2" max="2" width="8" customWidth="1"/>
    <col min="3" max="3" width="14.28515625" bestFit="1" customWidth="1"/>
    <col min="4" max="4" width="10.7109375" customWidth="1"/>
    <col min="5" max="5" width="10" customWidth="1"/>
    <col min="8" max="8" width="19.5703125" customWidth="1"/>
    <col min="9" max="9" width="28.42578125" style="23" customWidth="1"/>
    <col min="10" max="10" width="27.85546875" style="23" customWidth="1"/>
    <col min="11" max="11" width="37" customWidth="1"/>
    <col min="12" max="12" width="37.7109375" customWidth="1"/>
    <col min="13" max="13" width="34.85546875" customWidth="1"/>
    <col min="14" max="14" width="14.140625" customWidth="1"/>
    <col min="16" max="18" width="11.28515625" style="23" customWidth="1"/>
    <col min="20" max="20" width="13" bestFit="1" customWidth="1"/>
    <col min="21" max="21" width="19.28515625" style="23" customWidth="1"/>
    <col min="22" max="22" width="15.5703125" style="23" customWidth="1"/>
    <col min="23" max="24" width="14.140625" style="23" customWidth="1"/>
    <col min="25" max="25" width="14.140625" customWidth="1"/>
    <col min="31" max="31" width="14.85546875" bestFit="1" customWidth="1"/>
    <col min="32" max="32" width="11.85546875" customWidth="1"/>
    <col min="33" max="33" width="10.7109375" customWidth="1"/>
    <col min="34" max="34" width="18.85546875" bestFit="1" customWidth="1"/>
    <col min="35" max="35" width="15.7109375" bestFit="1" customWidth="1"/>
    <col min="36" max="36" width="8.5703125" bestFit="1" customWidth="1"/>
    <col min="37" max="37" width="10.42578125" bestFit="1" customWidth="1"/>
    <col min="38" max="38" width="15.85546875" customWidth="1"/>
    <col min="39" max="39" width="10.5703125" bestFit="1" customWidth="1"/>
    <col min="44" max="44" width="19.7109375" customWidth="1"/>
    <col min="59" max="59" width="11.42578125" customWidth="1"/>
    <col min="60" max="60" width="14.85546875" bestFit="1" customWidth="1"/>
    <col min="67" max="67" width="8.28515625" customWidth="1"/>
    <col min="70" max="71" width="13.42578125" customWidth="1"/>
    <col min="72" max="72" width="43.28515625" customWidth="1"/>
    <col min="73" max="73" width="13.7109375" bestFit="1" customWidth="1"/>
    <col min="78" max="78" width="16.42578125" customWidth="1"/>
  </cols>
  <sheetData>
    <row r="1" spans="1:80" x14ac:dyDescent="0.25">
      <c r="A1" s="89" t="s">
        <v>0</v>
      </c>
      <c r="B1" s="89"/>
      <c r="C1" s="89"/>
      <c r="D1" s="89" t="s">
        <v>1</v>
      </c>
      <c r="E1" s="89"/>
      <c r="F1" s="89"/>
      <c r="G1" s="89"/>
      <c r="H1" s="89"/>
      <c r="I1" s="3"/>
      <c r="J1" s="3"/>
      <c r="K1" s="2"/>
      <c r="L1" s="2"/>
      <c r="M1" s="2"/>
      <c r="N1" s="89"/>
      <c r="O1" s="89"/>
      <c r="P1" s="3"/>
      <c r="Q1" s="3"/>
      <c r="R1" s="3"/>
      <c r="S1" s="89"/>
      <c r="T1" s="2"/>
      <c r="U1" s="3"/>
      <c r="V1" s="3"/>
      <c r="W1" s="90"/>
      <c r="X1" s="90"/>
      <c r="Y1" s="90"/>
      <c r="Z1" s="90"/>
      <c r="AA1" s="3"/>
      <c r="AB1" s="3"/>
      <c r="AC1" s="3"/>
      <c r="AD1" s="3"/>
      <c r="AE1" s="3"/>
      <c r="AF1" s="3"/>
      <c r="AG1" s="3"/>
      <c r="AH1" s="3"/>
      <c r="AI1" s="3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4"/>
      <c r="CA1" s="1"/>
    </row>
    <row r="2" spans="1:80" x14ac:dyDescent="0.25">
      <c r="A2" s="89" t="s">
        <v>2</v>
      </c>
      <c r="B2" s="89"/>
      <c r="C2" s="89"/>
      <c r="D2" s="89" t="s">
        <v>3</v>
      </c>
      <c r="E2" s="89"/>
      <c r="F2" s="89"/>
      <c r="G2" s="89"/>
      <c r="H2" s="89"/>
      <c r="I2" s="3"/>
      <c r="J2" s="3"/>
      <c r="K2" s="2"/>
      <c r="L2" s="2"/>
      <c r="M2" s="2"/>
      <c r="N2" s="20"/>
      <c r="O2" s="89"/>
      <c r="P2" s="3"/>
      <c r="Q2" s="3"/>
      <c r="R2" s="3"/>
      <c r="S2" s="89"/>
      <c r="T2" s="2"/>
      <c r="U2" s="3"/>
      <c r="V2" s="3"/>
      <c r="W2" s="24"/>
      <c r="X2" s="24"/>
      <c r="Y2" s="20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 t="s">
        <v>4</v>
      </c>
      <c r="BS2" s="2"/>
      <c r="BT2" s="2">
        <v>273</v>
      </c>
      <c r="BU2" s="2" t="s">
        <v>5</v>
      </c>
      <c r="BV2" s="2"/>
      <c r="BW2" s="2"/>
      <c r="BX2" s="2"/>
      <c r="BY2" s="2" t="s">
        <v>6</v>
      </c>
      <c r="BZ2" s="4">
        <v>1.1000000000000001</v>
      </c>
      <c r="CA2" s="1"/>
    </row>
    <row r="3" spans="1:80" x14ac:dyDescent="0.25">
      <c r="A3" s="89" t="s">
        <v>7</v>
      </c>
      <c r="B3" s="89"/>
      <c r="C3" s="89"/>
      <c r="D3" s="89" t="s">
        <v>8</v>
      </c>
      <c r="E3" s="89"/>
      <c r="F3" s="89"/>
      <c r="G3" s="89"/>
      <c r="H3" s="89"/>
      <c r="I3" s="3"/>
      <c r="J3" s="3"/>
      <c r="K3" s="2"/>
      <c r="L3" s="2"/>
      <c r="M3" s="2"/>
      <c r="N3" s="20"/>
      <c r="O3" s="89"/>
      <c r="P3" s="3"/>
      <c r="Q3" s="3"/>
      <c r="R3" s="3"/>
      <c r="S3" s="89"/>
      <c r="T3" s="2"/>
      <c r="U3" s="3"/>
      <c r="V3" s="3"/>
      <c r="W3" s="24"/>
      <c r="X3" s="24"/>
      <c r="Y3" s="20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 t="s">
        <v>9</v>
      </c>
      <c r="BS3" s="2"/>
      <c r="BT3" s="2">
        <v>101325</v>
      </c>
      <c r="BU3" s="2" t="s">
        <v>10</v>
      </c>
      <c r="BV3" s="2"/>
      <c r="BW3" s="2"/>
      <c r="BX3" s="2"/>
      <c r="BY3" s="2" t="s">
        <v>11</v>
      </c>
      <c r="BZ3" s="4">
        <v>1.22</v>
      </c>
      <c r="CA3" s="1"/>
    </row>
    <row r="4" spans="1:80" x14ac:dyDescent="0.25">
      <c r="A4" s="91" t="s">
        <v>12</v>
      </c>
      <c r="B4" s="89"/>
      <c r="C4" s="89"/>
      <c r="D4" s="89"/>
      <c r="E4" s="89"/>
      <c r="F4" s="89"/>
      <c r="G4" s="89"/>
      <c r="H4" s="89"/>
      <c r="I4" s="3"/>
      <c r="J4" s="3"/>
      <c r="K4" s="2"/>
      <c r="L4" s="2"/>
      <c r="M4" s="2"/>
      <c r="N4" s="20"/>
      <c r="O4" s="89"/>
      <c r="P4" s="3"/>
      <c r="Q4" s="3"/>
      <c r="R4" s="3"/>
      <c r="S4" s="89"/>
      <c r="T4" s="2"/>
      <c r="U4" s="3"/>
      <c r="V4" s="3"/>
      <c r="W4" s="24"/>
      <c r="X4" s="24"/>
      <c r="Y4" s="20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 t="s">
        <v>13</v>
      </c>
      <c r="BS4" s="2"/>
      <c r="BT4" s="2">
        <v>14</v>
      </c>
      <c r="BU4" s="2" t="s">
        <v>14</v>
      </c>
      <c r="BV4" s="2"/>
      <c r="BW4" s="2"/>
      <c r="BX4" s="2"/>
      <c r="BY4" s="2"/>
      <c r="BZ4" s="4"/>
      <c r="CA4" s="1"/>
    </row>
    <row r="5" spans="1:80" ht="15.75" thickBot="1" x14ac:dyDescent="0.3">
      <c r="A5" s="88" t="s">
        <v>15</v>
      </c>
      <c r="B5" s="88"/>
      <c r="C5" s="88"/>
      <c r="D5" s="88" t="s">
        <v>16</v>
      </c>
      <c r="E5" s="88"/>
      <c r="F5" s="88"/>
      <c r="G5" s="88"/>
      <c r="H5" s="88"/>
      <c r="I5" s="21"/>
      <c r="J5" s="21"/>
      <c r="K5" s="5"/>
      <c r="L5" s="5"/>
      <c r="M5" s="5"/>
      <c r="N5" s="20"/>
      <c r="O5" s="88"/>
      <c r="P5" s="21"/>
      <c r="Q5" s="21"/>
      <c r="R5" s="21"/>
      <c r="S5" s="88"/>
      <c r="T5" s="5"/>
      <c r="U5" s="21"/>
      <c r="V5" s="106"/>
      <c r="W5" s="24"/>
      <c r="X5" s="24"/>
      <c r="Y5" s="20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 t="s">
        <v>17</v>
      </c>
      <c r="BS5" s="5"/>
      <c r="BT5" s="5">
        <v>8.3145000000000007</v>
      </c>
      <c r="BU5" s="2" t="s">
        <v>18</v>
      </c>
      <c r="BV5" s="2"/>
      <c r="BW5" s="2"/>
      <c r="BX5" s="2"/>
      <c r="BY5" s="2"/>
      <c r="BZ5" s="4"/>
      <c r="CA5" s="1"/>
    </row>
    <row r="6" spans="1:80" x14ac:dyDescent="0.25">
      <c r="A6" s="6"/>
      <c r="B6" s="6"/>
      <c r="C6" s="6"/>
      <c r="D6" s="6"/>
      <c r="E6" s="6"/>
      <c r="F6" s="6"/>
      <c r="G6" s="7"/>
      <c r="H6" s="9"/>
      <c r="I6" s="22"/>
      <c r="J6" s="22"/>
      <c r="K6" s="1"/>
      <c r="L6" s="1"/>
      <c r="M6" s="1"/>
      <c r="N6" s="6"/>
      <c r="O6" s="7"/>
      <c r="P6" s="22"/>
      <c r="Q6" s="22"/>
      <c r="R6" s="22"/>
      <c r="S6" s="6"/>
      <c r="T6" s="1"/>
      <c r="U6" s="22"/>
      <c r="V6" s="22"/>
      <c r="W6" s="22"/>
      <c r="X6" s="22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>
        <f>1.769/(1.769+1.164)</f>
        <v>0.6031367200818275</v>
      </c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8"/>
      <c r="CB6" s="1"/>
    </row>
    <row r="7" spans="1:80" x14ac:dyDescent="0.25">
      <c r="A7" s="1"/>
      <c r="B7" s="1"/>
      <c r="C7" s="1"/>
      <c r="D7" s="1"/>
      <c r="E7" s="1"/>
      <c r="F7" s="1"/>
      <c r="G7" s="9"/>
      <c r="H7" s="9"/>
      <c r="I7" s="22"/>
      <c r="J7" s="22"/>
      <c r="K7" s="11"/>
      <c r="L7" s="11"/>
      <c r="M7" s="11"/>
      <c r="N7" s="1"/>
      <c r="O7" s="9"/>
      <c r="P7" s="22"/>
      <c r="Q7" s="22"/>
      <c r="R7" s="22"/>
      <c r="S7" s="1"/>
      <c r="T7" s="11"/>
      <c r="U7" s="22"/>
      <c r="V7" s="22"/>
      <c r="W7" s="22"/>
      <c r="X7" s="22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0" t="s">
        <v>19</v>
      </c>
      <c r="AU7" s="10"/>
      <c r="AV7" s="10"/>
      <c r="AW7" s="10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3"/>
      <c r="BV7" s="11"/>
      <c r="BW7" s="11"/>
      <c r="BX7" s="11"/>
      <c r="BY7" s="11"/>
      <c r="CA7" s="8"/>
      <c r="CB7" s="1"/>
    </row>
    <row r="8" spans="1:80" x14ac:dyDescent="0.25">
      <c r="A8" s="1"/>
      <c r="B8" s="1"/>
      <c r="C8" s="1"/>
      <c r="D8" s="1"/>
      <c r="E8" s="1" t="s">
        <v>20</v>
      </c>
      <c r="F8" s="1"/>
      <c r="G8" s="9"/>
      <c r="H8" s="9"/>
      <c r="I8" s="22"/>
      <c r="J8" s="22"/>
      <c r="K8" s="11"/>
      <c r="L8" s="11"/>
      <c r="M8" s="11"/>
      <c r="N8" s="8" t="s">
        <v>21</v>
      </c>
      <c r="O8" s="9"/>
      <c r="P8" s="22"/>
      <c r="Q8" s="22"/>
      <c r="R8" s="22"/>
      <c r="S8" s="1"/>
      <c r="T8" s="11" t="s">
        <v>22</v>
      </c>
      <c r="U8" s="22" t="s">
        <v>23</v>
      </c>
      <c r="V8" s="22"/>
      <c r="W8" s="25"/>
      <c r="X8" s="25"/>
      <c r="Y8" s="14"/>
      <c r="Z8" s="1"/>
      <c r="AA8" s="1"/>
      <c r="AB8" s="1"/>
      <c r="AC8" s="1"/>
      <c r="AD8" s="1"/>
      <c r="AE8" s="1"/>
      <c r="AF8" s="310" t="s">
        <v>24</v>
      </c>
      <c r="AG8" s="31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3"/>
      <c r="AU8" s="13"/>
      <c r="AV8" s="13"/>
      <c r="AW8" s="13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309" t="s">
        <v>25</v>
      </c>
      <c r="BI8" s="309"/>
      <c r="BJ8" s="309"/>
      <c r="BK8" s="309"/>
      <c r="BL8" s="309"/>
      <c r="BM8" s="309"/>
      <c r="BN8" s="309"/>
      <c r="BO8" s="309"/>
      <c r="BP8" s="309"/>
      <c r="BQ8" s="12"/>
      <c r="BR8" s="12"/>
      <c r="BS8" s="12"/>
      <c r="BT8" s="8"/>
      <c r="BU8" s="1"/>
    </row>
    <row r="9" spans="1:80" s="14" customFormat="1" ht="90" x14ac:dyDescent="0.25">
      <c r="A9" s="15" t="s">
        <v>249</v>
      </c>
      <c r="B9" s="15" t="s">
        <v>26</v>
      </c>
      <c r="C9" s="15" t="s">
        <v>27</v>
      </c>
      <c r="D9" s="15" t="s">
        <v>28</v>
      </c>
      <c r="E9" s="15" t="s">
        <v>29</v>
      </c>
      <c r="F9" s="15" t="s">
        <v>30</v>
      </c>
      <c r="G9" s="15" t="s">
        <v>31</v>
      </c>
      <c r="H9" s="15" t="s">
        <v>203</v>
      </c>
      <c r="I9" s="18" t="s">
        <v>201</v>
      </c>
      <c r="J9" s="18" t="s">
        <v>243</v>
      </c>
      <c r="K9" s="17" t="s">
        <v>32</v>
      </c>
      <c r="L9" s="17" t="s">
        <v>33</v>
      </c>
      <c r="M9" s="17" t="s">
        <v>34</v>
      </c>
      <c r="N9" s="28" t="s">
        <v>35</v>
      </c>
      <c r="O9" s="15" t="s">
        <v>36</v>
      </c>
      <c r="P9" s="41" t="s">
        <v>15</v>
      </c>
      <c r="Q9" s="41" t="s">
        <v>37</v>
      </c>
      <c r="R9" s="41" t="s">
        <v>38</v>
      </c>
      <c r="S9" s="15" t="s">
        <v>39</v>
      </c>
      <c r="T9" s="18" t="s">
        <v>40</v>
      </c>
      <c r="U9" s="18" t="s">
        <v>41</v>
      </c>
      <c r="V9" s="98" t="str">
        <f>Results!H1</f>
        <v>Duration [min]</v>
      </c>
      <c r="W9" s="17" t="s">
        <v>42</v>
      </c>
      <c r="X9" s="107" t="e">
        <f>Results!#REF!</f>
        <v>#REF!</v>
      </c>
      <c r="Y9" s="16" t="s">
        <v>43</v>
      </c>
      <c r="Z9" s="15" t="s">
        <v>44</v>
      </c>
      <c r="AA9" s="15" t="s">
        <v>45</v>
      </c>
      <c r="AB9" s="15" t="s">
        <v>46</v>
      </c>
      <c r="AC9" s="15" t="s">
        <v>47</v>
      </c>
      <c r="AD9" s="15" t="s">
        <v>48</v>
      </c>
      <c r="AE9" s="15" t="s">
        <v>49</v>
      </c>
      <c r="AF9" s="15" t="s">
        <v>50</v>
      </c>
      <c r="AG9" s="15" t="s">
        <v>51</v>
      </c>
      <c r="AH9" s="15" t="s">
        <v>52</v>
      </c>
      <c r="AI9" s="15" t="s">
        <v>53</v>
      </c>
      <c r="AJ9" s="15" t="s">
        <v>54</v>
      </c>
      <c r="AK9" s="15" t="s">
        <v>55</v>
      </c>
      <c r="AL9" s="15" t="s">
        <v>56</v>
      </c>
      <c r="AM9" s="15" t="s">
        <v>57</v>
      </c>
      <c r="AN9" s="15" t="s">
        <v>58</v>
      </c>
      <c r="AO9" s="15" t="s">
        <v>59</v>
      </c>
      <c r="AP9" s="15" t="s">
        <v>60</v>
      </c>
      <c r="AQ9" s="15" t="s">
        <v>61</v>
      </c>
      <c r="AR9" s="133" t="str">
        <f>Results!CB1</f>
        <v>G2101(arc_voltage)_mean</v>
      </c>
      <c r="AS9" s="96" t="s">
        <v>62</v>
      </c>
      <c r="AT9" s="15" t="s">
        <v>63</v>
      </c>
      <c r="AU9" s="98" t="str">
        <f>Results!F1</f>
        <v>Exp start Time [hh:mm]</v>
      </c>
      <c r="AV9" s="98" t="str">
        <f>Results!G1</f>
        <v>Exp stop Time [hh:mm]</v>
      </c>
      <c r="AW9" s="19" t="s">
        <v>64</v>
      </c>
      <c r="AX9" s="16" t="s">
        <v>65</v>
      </c>
      <c r="AY9" s="126" t="str">
        <f>Results!J1</f>
        <v>Quench diameter [mm]</v>
      </c>
      <c r="AZ9" s="126" t="str">
        <f>Results!K1</f>
        <v>Quench distance [mm]</v>
      </c>
      <c r="BA9" s="16" t="s">
        <v>66</v>
      </c>
      <c r="BB9" s="16" t="s">
        <v>67</v>
      </c>
      <c r="BC9" s="16" t="s">
        <v>68</v>
      </c>
      <c r="BD9" s="16" t="s">
        <v>69</v>
      </c>
      <c r="BE9" s="134" t="e">
        <f>Results!#REF!</f>
        <v>#REF!</v>
      </c>
      <c r="BF9" s="16" t="s">
        <v>70</v>
      </c>
      <c r="BG9" s="16" t="s">
        <v>71</v>
      </c>
      <c r="BH9" s="16" t="s">
        <v>72</v>
      </c>
      <c r="BI9" s="16" t="s">
        <v>73</v>
      </c>
      <c r="BJ9" s="19" t="s">
        <v>74</v>
      </c>
      <c r="BK9" s="98" t="e">
        <f>Results!#REF!</f>
        <v>#REF!</v>
      </c>
      <c r="BL9" s="19" t="s">
        <v>75</v>
      </c>
      <c r="BM9" s="98" t="e">
        <f>Results!#REF!</f>
        <v>#REF!</v>
      </c>
      <c r="BN9" s="19" t="s">
        <v>76</v>
      </c>
      <c r="BO9" s="19" t="s">
        <v>77</v>
      </c>
      <c r="BP9" s="18" t="s">
        <v>78</v>
      </c>
      <c r="BQ9" s="18" t="s">
        <v>79</v>
      </c>
      <c r="BR9" s="18" t="s">
        <v>244</v>
      </c>
      <c r="BS9" s="96"/>
      <c r="BT9" s="15" t="s">
        <v>81</v>
      </c>
      <c r="BU9" s="15" t="s">
        <v>82</v>
      </c>
    </row>
    <row r="10" spans="1:80" hidden="1" x14ac:dyDescent="0.25">
      <c r="A10" s="27" t="s">
        <v>83</v>
      </c>
      <c r="B10" s="26">
        <v>1</v>
      </c>
      <c r="C10" s="37">
        <v>45596</v>
      </c>
      <c r="D10" s="38">
        <v>0.52638888888888891</v>
      </c>
      <c r="E10" s="38">
        <v>0.53819444444444442</v>
      </c>
      <c r="F10" s="38">
        <v>0.56597222222222221</v>
      </c>
      <c r="G10" s="32">
        <v>40</v>
      </c>
      <c r="H10" s="32">
        <v>0</v>
      </c>
      <c r="I10" s="39">
        <v>6</v>
      </c>
      <c r="J10" s="40">
        <v>30</v>
      </c>
      <c r="K10" s="32">
        <v>27</v>
      </c>
      <c r="L10" s="32">
        <v>0</v>
      </c>
      <c r="M10" s="32">
        <v>0.8</v>
      </c>
      <c r="N10" s="42">
        <f t="shared" ref="N10:N41" si="0">K10/M10</f>
        <v>33.75</v>
      </c>
      <c r="O10" s="32" t="s">
        <v>84</v>
      </c>
      <c r="P10" s="40" t="s">
        <v>16</v>
      </c>
      <c r="Q10" s="40" t="s">
        <v>85</v>
      </c>
      <c r="R10" s="40">
        <v>2</v>
      </c>
      <c r="S10" s="32"/>
      <c r="T10" s="115">
        <f>AT10/U10</f>
        <v>0.84922526817640043</v>
      </c>
      <c r="U10" s="34">
        <v>33.56</v>
      </c>
      <c r="V10" s="107" t="e">
        <f>Results!#REF!</f>
        <v>#REF!</v>
      </c>
      <c r="W10" s="34" t="s">
        <v>86</v>
      </c>
      <c r="X10" s="34"/>
      <c r="Y10" s="33">
        <v>28</v>
      </c>
      <c r="Z10" s="32">
        <v>25</v>
      </c>
      <c r="AA10" s="32">
        <v>232</v>
      </c>
      <c r="AB10" s="32">
        <v>11</v>
      </c>
      <c r="AC10" s="32">
        <v>80</v>
      </c>
      <c r="AD10" s="32"/>
      <c r="AE10" s="32" t="s">
        <v>87</v>
      </c>
      <c r="AF10" s="83">
        <v>1043.79</v>
      </c>
      <c r="AG10" s="83"/>
      <c r="AH10" s="36"/>
      <c r="AI10" s="36"/>
      <c r="AJ10" s="32"/>
      <c r="AK10" s="32" t="s">
        <v>88</v>
      </c>
      <c r="AL10" s="32">
        <v>3.8</v>
      </c>
      <c r="AM10" s="32" t="s">
        <v>89</v>
      </c>
      <c r="AN10" s="35">
        <v>891</v>
      </c>
      <c r="AO10" s="35">
        <v>824</v>
      </c>
      <c r="AP10" s="35">
        <v>853</v>
      </c>
      <c r="AQ10" s="36">
        <f t="shared" ref="AQ10:AQ41" si="1">AP10-AO10</f>
        <v>29</v>
      </c>
      <c r="AR10" s="97">
        <f>Results!CB2</f>
        <v>732.25611133152199</v>
      </c>
      <c r="AS10" s="97" t="str">
        <f>Results!AL1</f>
        <v>Voltage mean [V]</v>
      </c>
      <c r="AT10" s="35">
        <v>28.5</v>
      </c>
      <c r="AU10" s="97" t="str">
        <f>Results!AO1</f>
        <v xml:space="preserve">Voltage range[V] </v>
      </c>
      <c r="AV10" s="97" t="e">
        <f>Results!#REF!</f>
        <v>#REF!</v>
      </c>
      <c r="AW10" s="35">
        <v>31.47</v>
      </c>
      <c r="AX10" s="35">
        <v>4.26</v>
      </c>
      <c r="AY10" s="126" t="e">
        <f>Results!#REF!</f>
        <v>#REF!</v>
      </c>
      <c r="AZ10" s="126" t="e">
        <f>Results!#REF!</f>
        <v>#REF!</v>
      </c>
      <c r="BA10" s="36">
        <f>AT10/((AX10+1)*U10)</f>
        <v>0.16144967075596967</v>
      </c>
      <c r="BB10" s="123"/>
      <c r="BC10" s="123"/>
      <c r="BD10" s="35">
        <v>185.7</v>
      </c>
      <c r="BE10" s="134" t="e">
        <f>Results!#REF!</f>
        <v>#REF!</v>
      </c>
      <c r="BF10" s="35">
        <v>121.8</v>
      </c>
      <c r="BG10" s="35">
        <v>241.4</v>
      </c>
      <c r="BH10" s="233"/>
      <c r="BI10" s="92">
        <f t="shared" ref="BI10:BI41" si="2">BH10*AT10</f>
        <v>0</v>
      </c>
      <c r="BJ10" s="35">
        <v>1.2110000000000001</v>
      </c>
      <c r="BK10" s="98" t="e">
        <f>Results!#REF!</f>
        <v>#REF!</v>
      </c>
      <c r="BL10" s="35">
        <v>1.6419999999999999</v>
      </c>
      <c r="BM10" s="98" t="e">
        <f>Results!#REF!</f>
        <v>#REF!</v>
      </c>
      <c r="BN10" s="36">
        <f>BJ10+BL10</f>
        <v>2.8529999999999998</v>
      </c>
      <c r="BO10" s="36">
        <f>BJ10/BN10</f>
        <v>0.4244654749386611</v>
      </c>
      <c r="BP10" s="36">
        <f t="shared" ref="BP10:BP41" si="3">T10/($BZ$2*$BZ$3)*3600</f>
        <v>2278.1005703688834</v>
      </c>
      <c r="BQ10" s="36">
        <f>(($BT$3*$BT$4/$BT$5)*U10*BN10/100/($BT$2))/1000</f>
        <v>0.59836969094769565</v>
      </c>
      <c r="BR10" s="92">
        <f>AT10/BQ10</f>
        <v>47.629417784951322</v>
      </c>
      <c r="BS10" s="92"/>
      <c r="BU10" t="str">
        <f>IF(BR10&lt;50,"BAHAMAS!!!!","Lampeland")</f>
        <v>BAHAMAS!!!!</v>
      </c>
      <c r="CA10" s="82"/>
    </row>
    <row r="11" spans="1:80" s="147" customFormat="1" ht="30" hidden="1" x14ac:dyDescent="0.25">
      <c r="A11" s="27" t="s">
        <v>90</v>
      </c>
      <c r="B11" s="26">
        <v>2</v>
      </c>
      <c r="C11" s="37">
        <v>45596</v>
      </c>
      <c r="D11" s="38">
        <v>0.56597222222222221</v>
      </c>
      <c r="E11" s="38">
        <v>0.56944444444444442</v>
      </c>
      <c r="F11" s="38">
        <v>0.60069444444444442</v>
      </c>
      <c r="G11" s="32">
        <v>45</v>
      </c>
      <c r="H11" s="32">
        <v>0</v>
      </c>
      <c r="I11" s="39">
        <v>6</v>
      </c>
      <c r="J11" s="40">
        <v>30</v>
      </c>
      <c r="K11" s="32">
        <v>27</v>
      </c>
      <c r="L11" s="32">
        <v>0</v>
      </c>
      <c r="M11" s="32">
        <v>0.9</v>
      </c>
      <c r="N11" s="42">
        <f t="shared" si="0"/>
        <v>30</v>
      </c>
      <c r="O11" s="32" t="s">
        <v>84</v>
      </c>
      <c r="P11" s="40" t="s">
        <v>16</v>
      </c>
      <c r="Q11" s="40" t="s">
        <v>85</v>
      </c>
      <c r="R11" s="40">
        <v>2</v>
      </c>
      <c r="S11" s="32"/>
      <c r="T11" s="115" t="e">
        <f t="shared" ref="T11:T16" si="4">AU11/V11</f>
        <v>#REF!</v>
      </c>
      <c r="U11" s="120">
        <v>29.44</v>
      </c>
      <c r="V11" s="107" t="str">
        <f>Results!AR1</f>
        <v>Inlet pressure [bar]</v>
      </c>
      <c r="W11" s="120"/>
      <c r="X11" s="107" t="e">
        <f>Results!#REF!</f>
        <v>#REF!</v>
      </c>
      <c r="Y11" s="33">
        <v>28</v>
      </c>
      <c r="Z11" s="32">
        <v>25</v>
      </c>
      <c r="AA11" s="32">
        <v>232</v>
      </c>
      <c r="AB11" s="32">
        <v>11</v>
      </c>
      <c r="AC11" s="32">
        <v>80</v>
      </c>
      <c r="AD11" s="32"/>
      <c r="AE11" s="32" t="s">
        <v>87</v>
      </c>
      <c r="AF11" s="83"/>
      <c r="AG11" s="83"/>
      <c r="AH11" s="36"/>
      <c r="AI11" s="36"/>
      <c r="AJ11" s="32"/>
      <c r="AK11" s="32" t="s">
        <v>88</v>
      </c>
      <c r="AL11" s="32"/>
      <c r="AM11" s="32" t="s">
        <v>89</v>
      </c>
      <c r="AN11" s="121">
        <v>824</v>
      </c>
      <c r="AO11" s="121">
        <v>774</v>
      </c>
      <c r="AP11" s="121">
        <v>863</v>
      </c>
      <c r="AQ11" s="36">
        <f t="shared" si="1"/>
        <v>89</v>
      </c>
      <c r="AR11" s="97">
        <f>Results!CB3</f>
        <v>922.10188604388497</v>
      </c>
      <c r="AS11" s="97" t="e">
        <f>Results!#REF!</f>
        <v>#REF!</v>
      </c>
      <c r="AT11" s="121">
        <v>26.99</v>
      </c>
      <c r="AU11" s="97" t="e">
        <f>Results!#REF!</f>
        <v>#REF!</v>
      </c>
      <c r="AV11" s="97" t="str">
        <f>Results!AQ1</f>
        <v>Socket power [kW]</v>
      </c>
      <c r="AW11" s="121">
        <v>29.8</v>
      </c>
      <c r="AX11" s="121">
        <v>3.7</v>
      </c>
      <c r="AY11" s="126" t="e">
        <f>Results!#REF!</f>
        <v>#REF!</v>
      </c>
      <c r="AZ11" s="126" t="str">
        <f>Results!AS1</f>
        <v>PoPF</v>
      </c>
      <c r="BA11" s="36">
        <f>AT11/((AX11+1)*U11)</f>
        <v>0.19505955134135056</v>
      </c>
      <c r="BB11" s="125"/>
      <c r="BC11" s="125"/>
      <c r="BD11" s="121">
        <v>195.6</v>
      </c>
      <c r="BE11" s="134" t="str">
        <f>Results!CE1</f>
        <v>NO/NO2_std</v>
      </c>
      <c r="BF11" s="121">
        <v>128.1</v>
      </c>
      <c r="BG11" s="121">
        <v>232.5</v>
      </c>
      <c r="BH11" s="234"/>
      <c r="BI11" s="92">
        <f t="shared" si="2"/>
        <v>0</v>
      </c>
      <c r="BJ11" s="121">
        <v>1.21</v>
      </c>
      <c r="BK11" s="98" t="e">
        <f>Results!#REF!</f>
        <v>#REF!</v>
      </c>
      <c r="BL11" s="121">
        <v>1.73</v>
      </c>
      <c r="BM11" s="98" t="e">
        <f>Results!#REF!</f>
        <v>#REF!</v>
      </c>
      <c r="BN11" s="36" t="e">
        <f t="shared" ref="BN11:BN42" si="5">BK11+BM11</f>
        <v>#REF!</v>
      </c>
      <c r="BO11" s="36" t="e">
        <f t="shared" ref="BO11:BO16" si="6">BK11/BN11</f>
        <v>#REF!</v>
      </c>
      <c r="BP11" s="36" t="e">
        <f t="shared" si="3"/>
        <v>#REF!</v>
      </c>
      <c r="BQ11" s="36" t="e">
        <f>(($BT$3*$BT$4/$BT$5)*U11*BN11/100/($BT$2))/1000</f>
        <v>#REF!</v>
      </c>
      <c r="BR11" s="92" t="e">
        <f>AU11/BQ11</f>
        <v>#REF!</v>
      </c>
      <c r="BS11" s="102"/>
      <c r="BT11"/>
      <c r="BU11" t="e">
        <f t="shared" ref="BU11:BU16" si="7">IF(BR11&lt;40,"Mars with Musk!",IF(BR11&lt;45,"Maldives",IF(BR11&lt;50,"BAHAMAS!!!!","Lampeland")))</f>
        <v>#REF!</v>
      </c>
      <c r="BV11"/>
      <c r="BW11"/>
      <c r="BX11"/>
      <c r="BY11"/>
      <c r="BZ11"/>
      <c r="CA11" s="82"/>
    </row>
    <row r="12" spans="1:80" s="147" customFormat="1" x14ac:dyDescent="0.25">
      <c r="A12" s="27" t="s">
        <v>91</v>
      </c>
      <c r="B12" s="26">
        <v>3</v>
      </c>
      <c r="C12" s="37">
        <v>45596</v>
      </c>
      <c r="D12" s="38">
        <v>0.60138888888888886</v>
      </c>
      <c r="E12" s="38">
        <v>0.60416666666666663</v>
      </c>
      <c r="F12" s="38">
        <v>0.62152777777777779</v>
      </c>
      <c r="G12" s="32">
        <v>25</v>
      </c>
      <c r="H12" s="32">
        <v>1</v>
      </c>
      <c r="I12" s="39">
        <v>6</v>
      </c>
      <c r="J12" s="40">
        <v>30</v>
      </c>
      <c r="K12" s="32">
        <v>27</v>
      </c>
      <c r="L12" s="32">
        <v>0</v>
      </c>
      <c r="M12" s="32">
        <v>1</v>
      </c>
      <c r="N12" s="42">
        <f t="shared" si="0"/>
        <v>27</v>
      </c>
      <c r="O12" s="32" t="s">
        <v>84</v>
      </c>
      <c r="P12" s="40" t="s">
        <v>16</v>
      </c>
      <c r="Q12" s="40" t="s">
        <v>85</v>
      </c>
      <c r="R12" s="40">
        <v>2</v>
      </c>
      <c r="S12" s="32"/>
      <c r="T12" s="115">
        <f t="shared" si="4"/>
        <v>2.4166666666666666E-2</v>
      </c>
      <c r="U12" s="34">
        <v>26.38</v>
      </c>
      <c r="V12" s="107">
        <f>Results!H2</f>
        <v>25</v>
      </c>
      <c r="W12" s="34"/>
      <c r="X12" s="107">
        <f>Results!AW2</f>
        <v>234.1</v>
      </c>
      <c r="Y12" s="33">
        <v>28</v>
      </c>
      <c r="Z12" s="32">
        <v>25</v>
      </c>
      <c r="AA12" s="32">
        <v>232</v>
      </c>
      <c r="AB12" s="32">
        <v>11</v>
      </c>
      <c r="AC12" s="32">
        <v>80</v>
      </c>
      <c r="AD12" s="32"/>
      <c r="AE12" s="32" t="s">
        <v>87</v>
      </c>
      <c r="AF12" s="83"/>
      <c r="AG12" s="83"/>
      <c r="AH12" s="36"/>
      <c r="AI12" s="36"/>
      <c r="AJ12" s="32"/>
      <c r="AK12" s="32" t="s">
        <v>88</v>
      </c>
      <c r="AL12" s="32"/>
      <c r="AM12" s="32" t="s">
        <v>89</v>
      </c>
      <c r="AN12" s="35">
        <v>732</v>
      </c>
      <c r="AO12" s="35">
        <v>677</v>
      </c>
      <c r="AP12" s="35">
        <v>778</v>
      </c>
      <c r="AQ12" s="36">
        <f t="shared" si="1"/>
        <v>101</v>
      </c>
      <c r="AR12" s="97">
        <f>Results!CB4</f>
        <v>725.49195837275295</v>
      </c>
      <c r="AS12" s="97">
        <f>Results!C2</f>
        <v>3</v>
      </c>
      <c r="AT12" s="35">
        <v>26.99</v>
      </c>
      <c r="AU12" s="97">
        <f>Results!F2</f>
        <v>0.60416666666666663</v>
      </c>
      <c r="AV12" s="97">
        <f>Results!G2</f>
        <v>0.62152777777777779</v>
      </c>
      <c r="AW12" s="35">
        <v>29.91</v>
      </c>
      <c r="AX12" s="35">
        <v>3.31</v>
      </c>
      <c r="AY12" s="126">
        <f>Results!J2</f>
        <v>6</v>
      </c>
      <c r="AZ12" s="126">
        <f>Results!K2</f>
        <v>30</v>
      </c>
      <c r="BA12" s="36">
        <f>AT12/((AX12+1)*U12)</f>
        <v>0.23738366089757229</v>
      </c>
      <c r="BB12" s="123"/>
      <c r="BC12" s="123"/>
      <c r="BD12" s="35">
        <v>233.9</v>
      </c>
      <c r="BE12" s="134">
        <f>Results!AQ2</f>
        <v>29.91</v>
      </c>
      <c r="BF12" s="35">
        <v>147.30000000000001</v>
      </c>
      <c r="BG12" s="35">
        <v>228.5</v>
      </c>
      <c r="BH12" s="233"/>
      <c r="BI12" s="92">
        <f t="shared" si="2"/>
        <v>0</v>
      </c>
      <c r="BJ12" s="35">
        <v>1.2350000000000001</v>
      </c>
      <c r="BK12" s="98">
        <f>Results!BA2</f>
        <v>0</v>
      </c>
      <c r="BL12" s="35">
        <v>1.8959999999999999</v>
      </c>
      <c r="BM12" s="98">
        <f>Results!BC2</f>
        <v>1.24</v>
      </c>
      <c r="BN12" s="36">
        <f t="shared" si="5"/>
        <v>1.24</v>
      </c>
      <c r="BO12" s="36">
        <f t="shared" si="6"/>
        <v>0</v>
      </c>
      <c r="BP12" s="36">
        <f t="shared" si="3"/>
        <v>64.828614008941869</v>
      </c>
      <c r="BQ12" s="36">
        <f t="shared" ref="BQ12:BQ75" si="8">(($BT$3*$BT$4/$BT$5)*U12*BN12/100/($BT$2))/1000</f>
        <v>0.20442892259583578</v>
      </c>
      <c r="BR12" s="92">
        <f t="shared" ref="BR12:BR43" si="9">AT12/BQ12</f>
        <v>132.02632806200478</v>
      </c>
      <c r="BS12" s="102"/>
      <c r="BT12"/>
      <c r="BU12" t="str">
        <f t="shared" si="7"/>
        <v>Lampeland</v>
      </c>
      <c r="BV12"/>
      <c r="BW12"/>
      <c r="BX12"/>
      <c r="BY12"/>
      <c r="BZ12"/>
      <c r="CA12" s="82"/>
    </row>
    <row r="13" spans="1:80" s="164" customFormat="1" x14ac:dyDescent="0.25">
      <c r="A13" s="29" t="s">
        <v>92</v>
      </c>
      <c r="B13" s="30">
        <v>4</v>
      </c>
      <c r="C13" s="51">
        <v>45596</v>
      </c>
      <c r="D13" s="52">
        <v>0.62152777777777779</v>
      </c>
      <c r="E13" s="52">
        <v>0.64236111111111116</v>
      </c>
      <c r="F13" s="52">
        <v>0.65625</v>
      </c>
      <c r="G13" s="55">
        <v>20</v>
      </c>
      <c r="H13" s="55">
        <v>1</v>
      </c>
      <c r="I13" s="53">
        <v>6</v>
      </c>
      <c r="J13" s="54">
        <v>30</v>
      </c>
      <c r="K13" s="55">
        <v>27</v>
      </c>
      <c r="L13" s="55">
        <v>0</v>
      </c>
      <c r="M13" s="55">
        <v>0.8</v>
      </c>
      <c r="N13" s="56">
        <f t="shared" si="0"/>
        <v>33.75</v>
      </c>
      <c r="O13" s="55" t="s">
        <v>84</v>
      </c>
      <c r="P13" s="54" t="s">
        <v>16</v>
      </c>
      <c r="Q13" s="54" t="s">
        <v>85</v>
      </c>
      <c r="R13" s="54">
        <v>2</v>
      </c>
      <c r="S13" s="55"/>
      <c r="T13" s="115">
        <f t="shared" si="4"/>
        <v>3.2118055555555559E-2</v>
      </c>
      <c r="U13" s="57">
        <v>33.54</v>
      </c>
      <c r="V13" s="107">
        <f>Results!H3</f>
        <v>20</v>
      </c>
      <c r="W13" s="57"/>
      <c r="X13" s="107">
        <f>Results!AW3</f>
        <v>164.54</v>
      </c>
      <c r="Y13" s="58">
        <v>28</v>
      </c>
      <c r="Z13" s="55">
        <v>25</v>
      </c>
      <c r="AA13" s="55">
        <v>232</v>
      </c>
      <c r="AB13" s="55">
        <v>11</v>
      </c>
      <c r="AC13" s="55">
        <v>80</v>
      </c>
      <c r="AD13" s="55"/>
      <c r="AE13" s="55" t="s">
        <v>87</v>
      </c>
      <c r="AF13" s="84"/>
      <c r="AG13" s="84">
        <v>1043.74</v>
      </c>
      <c r="AH13" s="59">
        <f>(AF10-AG13)/BH13</f>
        <v>1.3043478260857702E-2</v>
      </c>
      <c r="AI13" s="59">
        <f>(AF10-AG13)/BI13</f>
        <v>4.8291293079813779E-4</v>
      </c>
      <c r="AJ13" s="55"/>
      <c r="AK13" s="32" t="s">
        <v>88</v>
      </c>
      <c r="AL13" s="55"/>
      <c r="AM13" s="55" t="s">
        <v>89</v>
      </c>
      <c r="AN13" s="60">
        <v>922</v>
      </c>
      <c r="AO13" s="60">
        <v>850</v>
      </c>
      <c r="AP13" s="60">
        <v>988</v>
      </c>
      <c r="AQ13" s="59">
        <f t="shared" si="1"/>
        <v>138</v>
      </c>
      <c r="AR13" s="97">
        <f>Results!CB5</f>
        <v>805.96194341868295</v>
      </c>
      <c r="AS13" s="97">
        <f>Results!C3</f>
        <v>4</v>
      </c>
      <c r="AT13" s="60">
        <v>27.01</v>
      </c>
      <c r="AU13" s="97">
        <f>Results!F3</f>
        <v>0.64236111111111116</v>
      </c>
      <c r="AV13" s="97">
        <f>Results!G3</f>
        <v>0.65625</v>
      </c>
      <c r="AW13" s="60">
        <v>29.86</v>
      </c>
      <c r="AX13" s="60">
        <v>4.2</v>
      </c>
      <c r="AY13" s="126">
        <f>Results!J3</f>
        <v>6</v>
      </c>
      <c r="AZ13" s="126">
        <f>Results!K3</f>
        <v>30</v>
      </c>
      <c r="BA13" s="36">
        <f>AT13/((AX13+1)*U13)</f>
        <v>0.15486674923168661</v>
      </c>
      <c r="BB13" s="124">
        <f>AVERAGE(AX10:AX13)</f>
        <v>3.8674999999999997</v>
      </c>
      <c r="BC13" s="122">
        <f>AVERAGE(BA11:BA13)</f>
        <v>0.1957699871568698</v>
      </c>
      <c r="BD13" s="60">
        <v>164.6</v>
      </c>
      <c r="BE13" s="134">
        <f>Results!AQ3</f>
        <v>29.86</v>
      </c>
      <c r="BF13" s="60">
        <v>109.4</v>
      </c>
      <c r="BG13" s="60">
        <v>232.3</v>
      </c>
      <c r="BH13" s="61">
        <f>3+50/60</f>
        <v>3.8333333333333335</v>
      </c>
      <c r="BI13" s="93">
        <f t="shared" si="2"/>
        <v>103.53833333333334</v>
      </c>
      <c r="BJ13" s="60">
        <v>1.1351</v>
      </c>
      <c r="BK13" s="98">
        <f>Results!BA3</f>
        <v>103.538333333333</v>
      </c>
      <c r="BL13" s="60">
        <v>1.5754999999999999</v>
      </c>
      <c r="BM13" s="98">
        <f>Results!BC3</f>
        <v>1.1299999999999999</v>
      </c>
      <c r="BN13" s="36">
        <f t="shared" si="5"/>
        <v>104.668333333333</v>
      </c>
      <c r="BO13" s="36">
        <f t="shared" si="6"/>
        <v>0.98920399356698141</v>
      </c>
      <c r="BP13" s="59">
        <f t="shared" si="3"/>
        <v>86.158718330849482</v>
      </c>
      <c r="BQ13" s="36">
        <f t="shared" si="8"/>
        <v>21.939373943111356</v>
      </c>
      <c r="BR13" s="93">
        <f t="shared" si="9"/>
        <v>1.2311199066134131</v>
      </c>
      <c r="BS13" s="103"/>
      <c r="BT13" s="31"/>
      <c r="BU13" t="str">
        <f t="shared" si="7"/>
        <v>Mars with Musk!</v>
      </c>
      <c r="BV13" s="31"/>
      <c r="BW13"/>
      <c r="BX13"/>
      <c r="BY13"/>
      <c r="BZ13" s="31"/>
      <c r="CA13" s="82"/>
      <c r="CB13" s="147"/>
    </row>
    <row r="14" spans="1:80" s="147" customFormat="1" x14ac:dyDescent="0.25">
      <c r="A14" s="27" t="s">
        <v>93</v>
      </c>
      <c r="B14" s="26">
        <v>5</v>
      </c>
      <c r="C14" s="43">
        <v>45597</v>
      </c>
      <c r="D14" s="44">
        <v>0.34027777777777779</v>
      </c>
      <c r="E14" s="44">
        <v>0.36458333333333331</v>
      </c>
      <c r="F14" s="44">
        <v>0.37847222222222221</v>
      </c>
      <c r="G14" s="47">
        <v>20</v>
      </c>
      <c r="H14" s="47">
        <v>1</v>
      </c>
      <c r="I14" s="45">
        <v>6</v>
      </c>
      <c r="J14" s="46">
        <v>30</v>
      </c>
      <c r="K14" s="47">
        <v>27</v>
      </c>
      <c r="L14" s="47">
        <v>1</v>
      </c>
      <c r="M14" s="47">
        <v>1</v>
      </c>
      <c r="N14" s="48">
        <f t="shared" si="0"/>
        <v>27</v>
      </c>
      <c r="O14" s="47" t="s">
        <v>84</v>
      </c>
      <c r="P14" s="46" t="s">
        <v>16</v>
      </c>
      <c r="Q14" s="46" t="s">
        <v>85</v>
      </c>
      <c r="R14" s="46">
        <v>2</v>
      </c>
      <c r="S14" s="47"/>
      <c r="T14" s="115">
        <f t="shared" si="4"/>
        <v>1.8229166666666664E-2</v>
      </c>
      <c r="U14" s="120">
        <v>26.35</v>
      </c>
      <c r="V14" s="107">
        <f>Results!H4</f>
        <v>20</v>
      </c>
      <c r="W14" s="120">
        <v>26.62</v>
      </c>
      <c r="X14" s="107">
        <f>Results!AW4</f>
        <v>238.09</v>
      </c>
      <c r="Y14" s="49">
        <v>28</v>
      </c>
      <c r="Z14" s="47">
        <v>25</v>
      </c>
      <c r="AA14" s="47">
        <v>232</v>
      </c>
      <c r="AB14" s="47">
        <v>11</v>
      </c>
      <c r="AC14" s="47">
        <v>80</v>
      </c>
      <c r="AD14" s="47"/>
      <c r="AE14" s="47" t="s">
        <v>87</v>
      </c>
      <c r="AF14" s="85">
        <v>1043.74</v>
      </c>
      <c r="AG14" s="85"/>
      <c r="AH14" s="50"/>
      <c r="AI14" s="50"/>
      <c r="AJ14" s="47"/>
      <c r="AK14" s="32" t="s">
        <v>88</v>
      </c>
      <c r="AL14" s="47">
        <v>3.8</v>
      </c>
      <c r="AM14" s="47" t="s">
        <v>89</v>
      </c>
      <c r="AN14" s="121">
        <v>726</v>
      </c>
      <c r="AO14" s="121">
        <v>665</v>
      </c>
      <c r="AP14" s="121">
        <v>768</v>
      </c>
      <c r="AQ14" s="50">
        <f t="shared" si="1"/>
        <v>103</v>
      </c>
      <c r="AR14" s="97">
        <f>Results!CB6</f>
        <v>902.46526931075505</v>
      </c>
      <c r="AS14" s="97">
        <f>Results!C4</f>
        <v>5</v>
      </c>
      <c r="AT14" s="121">
        <v>27</v>
      </c>
      <c r="AU14" s="97">
        <f>Results!F4</f>
        <v>0.36458333333333331</v>
      </c>
      <c r="AV14" s="97">
        <f>Results!G4</f>
        <v>0.37847222222222221</v>
      </c>
      <c r="AW14" s="121">
        <v>29.58</v>
      </c>
      <c r="AX14" s="121">
        <v>3.41</v>
      </c>
      <c r="AY14" s="126">
        <f>Results!J4</f>
        <v>6</v>
      </c>
      <c r="AZ14" s="126">
        <f>Results!K4</f>
        <v>30</v>
      </c>
      <c r="BA14" s="36">
        <f t="shared" ref="BA14:BA45" si="10">AT14/((AX14+1)*W14)</f>
        <v>0.22999432680660542</v>
      </c>
      <c r="BB14" s="125"/>
      <c r="BC14" s="125"/>
      <c r="BD14" s="121">
        <v>238.4</v>
      </c>
      <c r="BE14" s="134">
        <f>Results!AQ4</f>
        <v>29.58</v>
      </c>
      <c r="BF14" s="121">
        <v>147.19999999999999</v>
      </c>
      <c r="BG14" s="121">
        <v>209.5</v>
      </c>
      <c r="BH14" s="234"/>
      <c r="BI14" s="94">
        <f t="shared" si="2"/>
        <v>0</v>
      </c>
      <c r="BJ14" s="121">
        <v>0.98399999999999999</v>
      </c>
      <c r="BK14" s="98">
        <f>Results!BA4</f>
        <v>0</v>
      </c>
      <c r="BL14" s="121">
        <v>2.1349999999999998</v>
      </c>
      <c r="BM14" s="98">
        <f>Results!BC4</f>
        <v>0.99</v>
      </c>
      <c r="BN14" s="36">
        <f t="shared" si="5"/>
        <v>0.99</v>
      </c>
      <c r="BO14" s="36">
        <f t="shared" si="6"/>
        <v>0</v>
      </c>
      <c r="BP14" s="50">
        <f t="shared" si="3"/>
        <v>48.900894187779421</v>
      </c>
      <c r="BQ14" s="36">
        <f t="shared" si="8"/>
        <v>0.16302780360537891</v>
      </c>
      <c r="BR14" s="94">
        <f t="shared" si="9"/>
        <v>165.61592196479279</v>
      </c>
      <c r="BS14" s="104"/>
      <c r="BT14"/>
      <c r="BU14" t="str">
        <f t="shared" si="7"/>
        <v>Lampeland</v>
      </c>
      <c r="BV14"/>
      <c r="BW14"/>
      <c r="BX14"/>
      <c r="BY14"/>
      <c r="BZ14"/>
      <c r="CA14" s="82"/>
    </row>
    <row r="15" spans="1:80" s="147" customFormat="1" x14ac:dyDescent="0.25">
      <c r="A15" s="27" t="s">
        <v>94</v>
      </c>
      <c r="B15" s="26">
        <v>6</v>
      </c>
      <c r="C15" s="43">
        <v>45597</v>
      </c>
      <c r="D15" s="38">
        <v>0.37847222222222221</v>
      </c>
      <c r="E15" s="38">
        <v>0.38194444444444442</v>
      </c>
      <c r="F15" s="38">
        <v>0.40277777777777779</v>
      </c>
      <c r="G15" s="32">
        <v>30</v>
      </c>
      <c r="H15" s="32">
        <v>1</v>
      </c>
      <c r="I15" s="39">
        <v>6</v>
      </c>
      <c r="J15" s="40">
        <v>30</v>
      </c>
      <c r="K15" s="32">
        <v>27</v>
      </c>
      <c r="L15" s="32">
        <v>1</v>
      </c>
      <c r="M15" s="32">
        <v>0.9</v>
      </c>
      <c r="N15" s="42">
        <f t="shared" si="0"/>
        <v>30</v>
      </c>
      <c r="O15" s="32" t="s">
        <v>84</v>
      </c>
      <c r="P15" s="40" t="s">
        <v>16</v>
      </c>
      <c r="Q15" s="40" t="s">
        <v>85</v>
      </c>
      <c r="R15" s="40">
        <v>2</v>
      </c>
      <c r="S15" s="32"/>
      <c r="T15" s="115">
        <f t="shared" si="4"/>
        <v>1.2731481481481481E-2</v>
      </c>
      <c r="U15" s="34">
        <v>29.47</v>
      </c>
      <c r="V15" s="107">
        <f>Results!H5</f>
        <v>30</v>
      </c>
      <c r="W15" s="34">
        <v>29.81</v>
      </c>
      <c r="X15" s="107">
        <f>Results!AW5</f>
        <v>196.58</v>
      </c>
      <c r="Y15" s="33">
        <v>28</v>
      </c>
      <c r="Z15" s="32">
        <v>25</v>
      </c>
      <c r="AA15" s="32">
        <v>232</v>
      </c>
      <c r="AB15" s="32">
        <v>11</v>
      </c>
      <c r="AC15" s="32">
        <v>80</v>
      </c>
      <c r="AD15" s="32"/>
      <c r="AE15" s="32" t="s">
        <v>87</v>
      </c>
      <c r="AF15" s="83"/>
      <c r="AG15" s="83"/>
      <c r="AH15" s="36"/>
      <c r="AI15" s="36"/>
      <c r="AJ15" s="32"/>
      <c r="AK15" s="32" t="s">
        <v>88</v>
      </c>
      <c r="AL15" s="32"/>
      <c r="AM15" s="32" t="s">
        <v>89</v>
      </c>
      <c r="AN15" s="35">
        <v>806</v>
      </c>
      <c r="AO15" s="35">
        <v>725</v>
      </c>
      <c r="AP15" s="35">
        <v>875</v>
      </c>
      <c r="AQ15" s="36">
        <f t="shared" si="1"/>
        <v>150</v>
      </c>
      <c r="AR15" s="97">
        <f>Results!CB7</f>
        <v>901.95616016113695</v>
      </c>
      <c r="AS15" s="97">
        <f>Results!C5</f>
        <v>6</v>
      </c>
      <c r="AT15" s="35">
        <v>27</v>
      </c>
      <c r="AU15" s="97">
        <f>Results!F5</f>
        <v>0.38194444444444442</v>
      </c>
      <c r="AV15" s="97">
        <f>Results!G5</f>
        <v>0.40277777777777779</v>
      </c>
      <c r="AW15" s="35">
        <v>29.81</v>
      </c>
      <c r="AX15" s="35">
        <v>3.78</v>
      </c>
      <c r="AY15" s="126">
        <f>Results!J5</f>
        <v>6</v>
      </c>
      <c r="AZ15" s="126">
        <f>Results!K5</f>
        <v>30</v>
      </c>
      <c r="BA15" s="36">
        <f t="shared" si="10"/>
        <v>0.18948458788505726</v>
      </c>
      <c r="BB15" s="123"/>
      <c r="BC15" s="123"/>
      <c r="BD15" s="35">
        <v>196.6</v>
      </c>
      <c r="BE15" s="134">
        <f>Results!AQ5</f>
        <v>29.81</v>
      </c>
      <c r="BF15" s="35">
        <v>125.9</v>
      </c>
      <c r="BG15" s="35">
        <v>212.1</v>
      </c>
      <c r="BH15" s="233"/>
      <c r="BI15" s="92">
        <f t="shared" si="2"/>
        <v>0</v>
      </c>
      <c r="BJ15" s="35">
        <v>0.97799999999999998</v>
      </c>
      <c r="BK15" s="98">
        <f>Results!BA5</f>
        <v>0</v>
      </c>
      <c r="BL15" s="35">
        <v>1.9530000000000001</v>
      </c>
      <c r="BM15" s="98">
        <f>Results!BC5</f>
        <v>0.98</v>
      </c>
      <c r="BN15" s="36">
        <f t="shared" si="5"/>
        <v>0.98</v>
      </c>
      <c r="BO15" s="36">
        <f t="shared" si="6"/>
        <v>0</v>
      </c>
      <c r="BP15" s="36">
        <f t="shared" si="3"/>
        <v>34.15300546448087</v>
      </c>
      <c r="BQ15" s="36">
        <f t="shared" si="8"/>
        <v>0.18048955531809577</v>
      </c>
      <c r="BR15" s="92">
        <f t="shared" si="9"/>
        <v>149.59314378283582</v>
      </c>
      <c r="BS15" s="102"/>
      <c r="BT15"/>
      <c r="BU15" t="str">
        <f t="shared" si="7"/>
        <v>Lampeland</v>
      </c>
      <c r="BV15"/>
      <c r="BW15"/>
      <c r="BX15"/>
      <c r="BY15"/>
      <c r="BZ15"/>
      <c r="CA15" s="82"/>
    </row>
    <row r="16" spans="1:80" s="164" customFormat="1" x14ac:dyDescent="0.25">
      <c r="A16" s="29" t="s">
        <v>95</v>
      </c>
      <c r="B16" s="30">
        <v>7</v>
      </c>
      <c r="C16" s="51">
        <v>45597</v>
      </c>
      <c r="D16" s="52">
        <v>0.40416666666666667</v>
      </c>
      <c r="E16" s="52">
        <v>0.40763888888888888</v>
      </c>
      <c r="F16" s="52">
        <v>0.44444444444444442</v>
      </c>
      <c r="G16" s="55">
        <v>50</v>
      </c>
      <c r="H16" s="55">
        <v>1</v>
      </c>
      <c r="I16" s="53">
        <v>6</v>
      </c>
      <c r="J16" s="54">
        <v>30</v>
      </c>
      <c r="K16" s="55">
        <v>27</v>
      </c>
      <c r="L16" s="55">
        <v>1</v>
      </c>
      <c r="M16" s="55">
        <v>0.8</v>
      </c>
      <c r="N16" s="56">
        <f t="shared" si="0"/>
        <v>33.75</v>
      </c>
      <c r="O16" s="55" t="s">
        <v>84</v>
      </c>
      <c r="P16" s="54" t="s">
        <v>16</v>
      </c>
      <c r="Q16" s="54" t="s">
        <v>85</v>
      </c>
      <c r="R16" s="54">
        <v>2</v>
      </c>
      <c r="S16" s="55"/>
      <c r="T16" s="115">
        <f t="shared" si="4"/>
        <v>8.1527777777777779E-3</v>
      </c>
      <c r="U16" s="57">
        <v>33.76</v>
      </c>
      <c r="V16" s="107">
        <f>Results!H6</f>
        <v>50</v>
      </c>
      <c r="W16" s="57">
        <v>34.19</v>
      </c>
      <c r="X16" s="107">
        <f>Results!AW6</f>
        <v>163.91</v>
      </c>
      <c r="Y16" s="58">
        <v>28</v>
      </c>
      <c r="Z16" s="55">
        <v>25</v>
      </c>
      <c r="AA16" s="55">
        <v>232</v>
      </c>
      <c r="AB16" s="55">
        <v>11</v>
      </c>
      <c r="AC16" s="55">
        <v>80</v>
      </c>
      <c r="AD16" s="55"/>
      <c r="AE16" s="55" t="s">
        <v>87</v>
      </c>
      <c r="AF16" s="84"/>
      <c r="AG16" s="84">
        <v>1043.69</v>
      </c>
      <c r="AH16" s="59">
        <f>(AF14-AG16)/BH16</f>
        <v>1.999999999998181E-2</v>
      </c>
      <c r="AI16" s="59">
        <f>(AF14-AG16)/BI16</f>
        <v>7.4074074074006709E-4</v>
      </c>
      <c r="AJ16" s="55"/>
      <c r="AK16" s="32" t="s">
        <v>88</v>
      </c>
      <c r="AL16" s="55"/>
      <c r="AM16" s="55" t="s">
        <v>89</v>
      </c>
      <c r="AN16" s="60">
        <v>902</v>
      </c>
      <c r="AO16" s="60">
        <v>851</v>
      </c>
      <c r="AP16" s="60">
        <v>953</v>
      </c>
      <c r="AQ16" s="59">
        <f t="shared" si="1"/>
        <v>102</v>
      </c>
      <c r="AR16" s="97">
        <f>Results!CB8</f>
        <v>809.47956338536505</v>
      </c>
      <c r="AS16" s="97">
        <f>Results!C6</f>
        <v>7</v>
      </c>
      <c r="AT16" s="60">
        <v>27</v>
      </c>
      <c r="AU16" s="97">
        <f>Results!F6</f>
        <v>0.40763888888888888</v>
      </c>
      <c r="AV16" s="97">
        <f>Results!G6</f>
        <v>0.44444444444444442</v>
      </c>
      <c r="AW16" s="60">
        <v>29.87</v>
      </c>
      <c r="AX16" s="60">
        <v>4.2699999999999996</v>
      </c>
      <c r="AY16" s="126">
        <f>Results!J6</f>
        <v>6</v>
      </c>
      <c r="AZ16" s="126">
        <f>Results!K6</f>
        <v>30</v>
      </c>
      <c r="BA16" s="36">
        <f t="shared" si="10"/>
        <v>0.14984906868803813</v>
      </c>
      <c r="BB16" s="124">
        <f>AVERAGE(AX14:AX16)</f>
        <v>3.82</v>
      </c>
      <c r="BC16" s="122">
        <f>AVERAGE(BA14:BA16)</f>
        <v>0.18977599445990026</v>
      </c>
      <c r="BD16" s="60">
        <v>163.9</v>
      </c>
      <c r="BE16" s="134">
        <f>Results!AQ6</f>
        <v>29.87</v>
      </c>
      <c r="BF16" s="60">
        <v>109</v>
      </c>
      <c r="BG16" s="60">
        <v>213.4</v>
      </c>
      <c r="BH16" s="61">
        <v>2.5</v>
      </c>
      <c r="BI16" s="93">
        <f t="shared" si="2"/>
        <v>67.5</v>
      </c>
      <c r="BJ16" s="60">
        <v>0.96099999999999997</v>
      </c>
      <c r="BK16" s="98">
        <f>Results!BA6</f>
        <v>67.5</v>
      </c>
      <c r="BL16" s="60">
        <v>1.71</v>
      </c>
      <c r="BM16" s="98">
        <f>Results!BC6</f>
        <v>0.96</v>
      </c>
      <c r="BN16" s="36">
        <f t="shared" si="5"/>
        <v>68.459999999999994</v>
      </c>
      <c r="BO16" s="36">
        <f t="shared" si="6"/>
        <v>0.9859772129710781</v>
      </c>
      <c r="BP16" s="59">
        <f t="shared" si="3"/>
        <v>21.870342771982116</v>
      </c>
      <c r="BQ16" s="36">
        <f t="shared" si="8"/>
        <v>14.443924051124769</v>
      </c>
      <c r="BR16" s="93">
        <f t="shared" si="9"/>
        <v>1.8692981148635623</v>
      </c>
      <c r="BS16" s="103"/>
      <c r="BT16" s="31"/>
      <c r="BU16" t="str">
        <f t="shared" si="7"/>
        <v>Mars with Musk!</v>
      </c>
      <c r="BV16" s="31"/>
      <c r="BW16"/>
      <c r="BX16"/>
      <c r="BY16"/>
      <c r="BZ16" s="31"/>
      <c r="CA16" s="82"/>
      <c r="CB16" s="147"/>
    </row>
    <row r="17" spans="1:80" hidden="1" x14ac:dyDescent="0.25">
      <c r="A17" s="27" t="s">
        <v>96</v>
      </c>
      <c r="B17" s="26">
        <v>8</v>
      </c>
      <c r="C17" s="43">
        <v>45597</v>
      </c>
      <c r="D17" s="44">
        <v>0.47083333333333333</v>
      </c>
      <c r="E17" s="44">
        <v>0.47499999999999998</v>
      </c>
      <c r="F17" s="44">
        <v>0.47569444444444442</v>
      </c>
      <c r="G17" s="131">
        <v>0</v>
      </c>
      <c r="H17" s="131">
        <v>0</v>
      </c>
      <c r="I17" s="45">
        <v>6</v>
      </c>
      <c r="J17" s="46">
        <v>30</v>
      </c>
      <c r="K17" s="47">
        <v>27</v>
      </c>
      <c r="L17" s="47">
        <v>2</v>
      </c>
      <c r="M17" s="47">
        <v>0.8</v>
      </c>
      <c r="N17" s="48">
        <f t="shared" si="0"/>
        <v>33.75</v>
      </c>
      <c r="O17" s="47" t="s">
        <v>84</v>
      </c>
      <c r="P17" s="46" t="s">
        <v>16</v>
      </c>
      <c r="Q17" s="46" t="s">
        <v>85</v>
      </c>
      <c r="R17" s="46">
        <v>2</v>
      </c>
      <c r="S17" s="47"/>
      <c r="T17" s="115" t="e">
        <f>AT17/U17</f>
        <v>#DIV/0!</v>
      </c>
      <c r="U17" s="130"/>
      <c r="V17" s="107">
        <f>Results!H7</f>
        <v>40</v>
      </c>
      <c r="W17" s="130"/>
      <c r="X17" s="130"/>
      <c r="Y17" s="49">
        <v>28</v>
      </c>
      <c r="Z17" s="47">
        <v>25</v>
      </c>
      <c r="AA17" s="47">
        <v>232</v>
      </c>
      <c r="AB17" s="47">
        <v>11</v>
      </c>
      <c r="AC17" s="47">
        <v>80</v>
      </c>
      <c r="AD17" s="47"/>
      <c r="AE17" s="47" t="s">
        <v>87</v>
      </c>
      <c r="AF17" s="129">
        <v>1043.69</v>
      </c>
      <c r="AG17" s="129"/>
      <c r="AH17" s="50"/>
      <c r="AI17" s="50"/>
      <c r="AJ17" s="47"/>
      <c r="AK17" s="32" t="s">
        <v>88</v>
      </c>
      <c r="AL17" s="47">
        <v>3.8</v>
      </c>
      <c r="AM17" s="47" t="s">
        <v>89</v>
      </c>
      <c r="AN17" s="128"/>
      <c r="AO17" s="128"/>
      <c r="AP17" s="128"/>
      <c r="AQ17" s="50">
        <f t="shared" si="1"/>
        <v>0</v>
      </c>
      <c r="AR17" s="97">
        <f>Results!CB9</f>
        <v>732.79396954252695</v>
      </c>
      <c r="AS17" s="97">
        <f>Results!C7</f>
        <v>9</v>
      </c>
      <c r="AT17" s="128"/>
      <c r="AU17" s="97">
        <f>Results!F7</f>
        <v>0.50694444444444442</v>
      </c>
      <c r="AV17" s="97">
        <f>Results!G7</f>
        <v>0.53472222222222221</v>
      </c>
      <c r="AW17" s="128"/>
      <c r="AX17" s="128"/>
      <c r="AY17" s="126">
        <f>Results!J7</f>
        <v>6</v>
      </c>
      <c r="AZ17" s="126">
        <f>Results!K7</f>
        <v>30</v>
      </c>
      <c r="BA17" s="36" t="e">
        <f t="shared" si="10"/>
        <v>#DIV/0!</v>
      </c>
      <c r="BB17" s="127"/>
      <c r="BC17" s="127"/>
      <c r="BD17" s="128"/>
      <c r="BE17" s="134">
        <f>Results!AQ7</f>
        <v>29.86</v>
      </c>
      <c r="BF17" s="128"/>
      <c r="BG17" s="128"/>
      <c r="BH17" s="235"/>
      <c r="BI17" s="94">
        <f t="shared" si="2"/>
        <v>0</v>
      </c>
      <c r="BJ17" s="128"/>
      <c r="BK17" s="98">
        <f>Results!BA7</f>
        <v>0</v>
      </c>
      <c r="BL17" s="128"/>
      <c r="BM17" s="98">
        <f>Results!BC7</f>
        <v>0.72</v>
      </c>
      <c r="BN17" s="50">
        <f t="shared" si="5"/>
        <v>0.72</v>
      </c>
      <c r="BO17" s="36">
        <f>BJ17/BN17</f>
        <v>0</v>
      </c>
      <c r="BP17" s="50" t="e">
        <f t="shared" si="3"/>
        <v>#DIV/0!</v>
      </c>
      <c r="BQ17" s="36">
        <f t="shared" si="8"/>
        <v>0</v>
      </c>
      <c r="BR17" s="94" t="e">
        <f t="shared" si="9"/>
        <v>#DIV/0!</v>
      </c>
      <c r="BS17" s="100"/>
      <c r="BU17" t="e">
        <f>IF(BR17&lt;50,"BAHAMAS!!!!","Lampeland")</f>
        <v>#DIV/0!</v>
      </c>
      <c r="CA17" s="82"/>
    </row>
    <row r="18" spans="1:80" s="147" customFormat="1" x14ac:dyDescent="0.25">
      <c r="A18" s="27" t="s">
        <v>97</v>
      </c>
      <c r="B18" s="26">
        <v>9</v>
      </c>
      <c r="C18" s="43">
        <v>45597</v>
      </c>
      <c r="D18" s="44">
        <v>0.50138888888888888</v>
      </c>
      <c r="E18" s="44">
        <v>0.50694444444444442</v>
      </c>
      <c r="F18" s="44">
        <v>0.53472222222222221</v>
      </c>
      <c r="G18" s="47">
        <v>40</v>
      </c>
      <c r="H18" s="47">
        <v>1</v>
      </c>
      <c r="I18" s="45">
        <v>6</v>
      </c>
      <c r="J18" s="46">
        <v>30</v>
      </c>
      <c r="K18" s="47">
        <v>27</v>
      </c>
      <c r="L18" s="47">
        <v>2</v>
      </c>
      <c r="M18" s="47">
        <v>0.8</v>
      </c>
      <c r="N18" s="48">
        <f t="shared" si="0"/>
        <v>33.75</v>
      </c>
      <c r="O18" s="47" t="s">
        <v>84</v>
      </c>
      <c r="P18" s="46" t="s">
        <v>16</v>
      </c>
      <c r="Q18" s="46" t="s">
        <v>85</v>
      </c>
      <c r="R18" s="46">
        <v>2</v>
      </c>
      <c r="S18" s="47"/>
      <c r="T18" s="115">
        <f t="shared" ref="T18:T26" si="11">AU18/V18</f>
        <v>1.345486111111111E-2</v>
      </c>
      <c r="U18" s="120">
        <v>33.82</v>
      </c>
      <c r="V18" s="107">
        <f>Results!H8</f>
        <v>40</v>
      </c>
      <c r="W18" s="120">
        <v>34.380000000000003</v>
      </c>
      <c r="X18" s="107">
        <f>Results!AW8</f>
        <v>216.66</v>
      </c>
      <c r="Y18" s="49">
        <v>28</v>
      </c>
      <c r="Z18" s="47">
        <v>25</v>
      </c>
      <c r="AA18" s="47">
        <v>232</v>
      </c>
      <c r="AB18" s="47">
        <v>11</v>
      </c>
      <c r="AC18" s="47">
        <v>80</v>
      </c>
      <c r="AD18" s="47"/>
      <c r="AE18" s="47" t="s">
        <v>87</v>
      </c>
      <c r="AF18" s="85"/>
      <c r="AG18" s="85"/>
      <c r="AH18" s="50"/>
      <c r="AI18" s="50"/>
      <c r="AJ18" s="47"/>
      <c r="AK18" s="32" t="s">
        <v>88</v>
      </c>
      <c r="AL18" s="47"/>
      <c r="AM18" s="47" t="s">
        <v>89</v>
      </c>
      <c r="AN18" s="121">
        <v>902</v>
      </c>
      <c r="AO18" s="121">
        <v>800</v>
      </c>
      <c r="AP18" s="121">
        <v>972</v>
      </c>
      <c r="AQ18" s="50">
        <f t="shared" si="1"/>
        <v>172</v>
      </c>
      <c r="AR18" s="97">
        <f>Results!CB10</f>
        <v>857.92809839167398</v>
      </c>
      <c r="AS18" s="97">
        <f>Results!C8</f>
        <v>10</v>
      </c>
      <c r="AT18" s="121">
        <v>27</v>
      </c>
      <c r="AU18" s="97">
        <f>Results!F8</f>
        <v>0.53819444444444442</v>
      </c>
      <c r="AV18" s="97">
        <f>Results!G8</f>
        <v>0.56597222222222221</v>
      </c>
      <c r="AW18" s="121">
        <v>29.86</v>
      </c>
      <c r="AX18" s="121">
        <v>4.5199999999999996</v>
      </c>
      <c r="AY18" s="126">
        <f>Results!J8</f>
        <v>6</v>
      </c>
      <c r="AZ18" s="126">
        <f>Results!K8</f>
        <v>30</v>
      </c>
      <c r="BA18" s="36">
        <f t="shared" si="10"/>
        <v>0.14227179603915319</v>
      </c>
      <c r="BB18" s="125"/>
      <c r="BC18" s="125"/>
      <c r="BD18" s="121">
        <v>174.4</v>
      </c>
      <c r="BE18" s="134">
        <f>Results!AQ8</f>
        <v>29.77</v>
      </c>
      <c r="BF18" s="121">
        <v>116.2</v>
      </c>
      <c r="BG18" s="121">
        <v>203.5</v>
      </c>
      <c r="BH18" s="234"/>
      <c r="BI18" s="94">
        <f t="shared" si="2"/>
        <v>0</v>
      </c>
      <c r="BJ18" s="121">
        <v>0.71699999999999997</v>
      </c>
      <c r="BK18" s="98">
        <f>Results!BA8</f>
        <v>0</v>
      </c>
      <c r="BL18" s="121">
        <v>1.964</v>
      </c>
      <c r="BM18" s="98">
        <f>Results!BC8</f>
        <v>0.7</v>
      </c>
      <c r="BN18" s="36">
        <f t="shared" si="5"/>
        <v>0.7</v>
      </c>
      <c r="BO18" s="36">
        <f t="shared" ref="BO18:BO26" si="12">BK18/BN18</f>
        <v>0</v>
      </c>
      <c r="BP18" s="50">
        <f t="shared" si="3"/>
        <v>36.093517138599104</v>
      </c>
      <c r="BQ18" s="36">
        <f t="shared" si="8"/>
        <v>0.14795086433801927</v>
      </c>
      <c r="BR18" s="94">
        <f t="shared" si="9"/>
        <v>182.49301969817387</v>
      </c>
      <c r="BS18" s="104"/>
      <c r="BT18"/>
      <c r="BU18" t="str">
        <f t="shared" ref="BU18:BU49" si="13">IF(BR18&lt;40,"Mars with Musk!",IF(BR18&lt;45,"Maldives",IF(BR18&lt;50,"BAHAMAS!!!!","Lampeland")))</f>
        <v>Lampeland</v>
      </c>
      <c r="BV18"/>
      <c r="BW18"/>
      <c r="BX18"/>
      <c r="BY18"/>
      <c r="BZ18"/>
      <c r="CA18" s="82"/>
    </row>
    <row r="19" spans="1:80" x14ac:dyDescent="0.25">
      <c r="A19" s="27" t="s">
        <v>98</v>
      </c>
      <c r="B19" s="26">
        <v>10</v>
      </c>
      <c r="C19" s="43">
        <v>45597</v>
      </c>
      <c r="D19" s="38">
        <v>0.53472222222222221</v>
      </c>
      <c r="E19" s="38">
        <v>0.53819444444444442</v>
      </c>
      <c r="F19" s="38">
        <v>0.56597222222222221</v>
      </c>
      <c r="G19" s="32">
        <v>40</v>
      </c>
      <c r="H19" s="32">
        <v>1</v>
      </c>
      <c r="I19" s="39">
        <v>6</v>
      </c>
      <c r="J19" s="40">
        <v>30</v>
      </c>
      <c r="K19" s="32">
        <v>27</v>
      </c>
      <c r="L19" s="32">
        <v>2</v>
      </c>
      <c r="M19" s="32">
        <v>0.9</v>
      </c>
      <c r="N19" s="42">
        <f t="shared" si="0"/>
        <v>30</v>
      </c>
      <c r="O19" s="32" t="s">
        <v>84</v>
      </c>
      <c r="P19" s="40" t="s">
        <v>16</v>
      </c>
      <c r="Q19" s="40" t="s">
        <v>85</v>
      </c>
      <c r="R19" s="40">
        <v>2</v>
      </c>
      <c r="S19" s="32"/>
      <c r="T19" s="115">
        <f t="shared" si="11"/>
        <v>1.4236111111111111E-2</v>
      </c>
      <c r="U19" s="34">
        <v>29.38</v>
      </c>
      <c r="V19" s="107">
        <f>Results!H9</f>
        <v>40</v>
      </c>
      <c r="W19" s="34">
        <v>29.85</v>
      </c>
      <c r="X19" s="107">
        <f>Results!AW9</f>
        <v>267.29000000000002</v>
      </c>
      <c r="Y19" s="33">
        <v>28</v>
      </c>
      <c r="Z19" s="32">
        <v>25</v>
      </c>
      <c r="AA19" s="32">
        <v>232</v>
      </c>
      <c r="AB19" s="32">
        <v>11</v>
      </c>
      <c r="AC19" s="32">
        <v>80</v>
      </c>
      <c r="AD19" s="32"/>
      <c r="AE19" s="32" t="s">
        <v>87</v>
      </c>
      <c r="AF19" s="83"/>
      <c r="AG19" s="83"/>
      <c r="AH19" s="36"/>
      <c r="AI19" s="36"/>
      <c r="AJ19" s="32"/>
      <c r="AK19" s="32" t="s">
        <v>88</v>
      </c>
      <c r="AL19" s="32"/>
      <c r="AM19" s="32" t="s">
        <v>89</v>
      </c>
      <c r="AN19" s="35">
        <v>809</v>
      </c>
      <c r="AO19" s="35">
        <v>702</v>
      </c>
      <c r="AP19" s="35">
        <v>860</v>
      </c>
      <c r="AQ19" s="36">
        <f t="shared" si="1"/>
        <v>158</v>
      </c>
      <c r="AR19" s="97">
        <f>Results!CB11</f>
        <v>785.89922788170998</v>
      </c>
      <c r="AS19" s="97">
        <f>Results!C9</f>
        <v>11</v>
      </c>
      <c r="AT19" s="35">
        <v>27</v>
      </c>
      <c r="AU19" s="97">
        <f>Results!F9</f>
        <v>0.56944444444444442</v>
      </c>
      <c r="AV19" s="97">
        <f>Results!G9</f>
        <v>0.59722222222222221</v>
      </c>
      <c r="AW19" s="35">
        <v>29.77</v>
      </c>
      <c r="AX19" s="35">
        <v>4.09</v>
      </c>
      <c r="AY19" s="126">
        <f>Results!J9</f>
        <v>6</v>
      </c>
      <c r="AZ19" s="126">
        <f>Results!K9</f>
        <v>30</v>
      </c>
      <c r="BA19" s="36">
        <f t="shared" si="10"/>
        <v>0.17770581789102685</v>
      </c>
      <c r="BB19" s="123"/>
      <c r="BC19" s="123"/>
      <c r="BD19" s="35">
        <v>216.4</v>
      </c>
      <c r="BE19" s="134">
        <f>Results!AQ9</f>
        <v>29.72</v>
      </c>
      <c r="BF19" s="35">
        <v>137.6</v>
      </c>
      <c r="BG19" s="35">
        <v>201.4</v>
      </c>
      <c r="BH19" s="233"/>
      <c r="BI19" s="92">
        <f t="shared" si="2"/>
        <v>0</v>
      </c>
      <c r="BJ19" s="35">
        <v>0.69799999999999995</v>
      </c>
      <c r="BK19" s="98">
        <f>Results!BA9</f>
        <v>62.813333333333297</v>
      </c>
      <c r="BL19" s="35">
        <v>2.2530000000000001</v>
      </c>
      <c r="BM19" s="98">
        <f>Results!BC9</f>
        <v>0.69</v>
      </c>
      <c r="BN19" s="36">
        <f t="shared" si="5"/>
        <v>63.503333333333295</v>
      </c>
      <c r="BO19" s="36">
        <f t="shared" si="12"/>
        <v>0.98913442863891665</v>
      </c>
      <c r="BP19" s="36">
        <f t="shared" si="3"/>
        <v>38.189269746646794</v>
      </c>
      <c r="BQ19" s="36">
        <f t="shared" si="8"/>
        <v>11.659882586645812</v>
      </c>
      <c r="BR19" s="92">
        <f t="shared" si="9"/>
        <v>2.3156322372339657</v>
      </c>
      <c r="BS19" s="102"/>
      <c r="BU19" t="str">
        <f t="shared" si="13"/>
        <v>Mars with Musk!</v>
      </c>
      <c r="CA19" s="82"/>
    </row>
    <row r="20" spans="1:80" s="78" customFormat="1" ht="15.75" thickBot="1" x14ac:dyDescent="0.3">
      <c r="A20" s="65" t="s">
        <v>99</v>
      </c>
      <c r="B20" s="66">
        <v>11</v>
      </c>
      <c r="C20" s="67">
        <v>45597</v>
      </c>
      <c r="D20" s="68">
        <v>0.56597222222222221</v>
      </c>
      <c r="E20" s="68">
        <v>0.56944444444444442</v>
      </c>
      <c r="F20" s="68">
        <v>0.59722222222222221</v>
      </c>
      <c r="G20" s="69">
        <v>40</v>
      </c>
      <c r="H20" s="69">
        <v>1</v>
      </c>
      <c r="I20" s="70">
        <v>6</v>
      </c>
      <c r="J20" s="71">
        <v>30</v>
      </c>
      <c r="K20" s="69">
        <v>27</v>
      </c>
      <c r="L20" s="69">
        <v>2</v>
      </c>
      <c r="M20" s="69">
        <v>1</v>
      </c>
      <c r="N20" s="72">
        <f t="shared" si="0"/>
        <v>27</v>
      </c>
      <c r="O20" s="69" t="s">
        <v>84</v>
      </c>
      <c r="P20" s="71" t="s">
        <v>16</v>
      </c>
      <c r="Q20" s="71" t="s">
        <v>85</v>
      </c>
      <c r="R20" s="71">
        <v>2</v>
      </c>
      <c r="S20" s="69"/>
      <c r="T20" s="115">
        <f t="shared" si="11"/>
        <v>1.0329861111111111E-2</v>
      </c>
      <c r="U20" s="73">
        <v>26.06</v>
      </c>
      <c r="V20" s="107">
        <f>Results!H10</f>
        <v>40</v>
      </c>
      <c r="W20" s="73">
        <v>26.49</v>
      </c>
      <c r="X20" s="107">
        <f>Results!AW10</f>
        <v>152.97</v>
      </c>
      <c r="Y20" s="74">
        <v>28</v>
      </c>
      <c r="Z20" s="69">
        <v>25</v>
      </c>
      <c r="AA20" s="69">
        <v>232</v>
      </c>
      <c r="AB20" s="69">
        <v>11</v>
      </c>
      <c r="AC20" s="69">
        <v>80</v>
      </c>
      <c r="AD20" s="69"/>
      <c r="AE20" s="69" t="s">
        <v>87</v>
      </c>
      <c r="AF20" s="86"/>
      <c r="AG20" s="86">
        <v>1043.6199999999999</v>
      </c>
      <c r="AH20" s="75">
        <f>(AF17-AG20)/BH20</f>
        <v>3.0000000000070158E-2</v>
      </c>
      <c r="AI20" s="75">
        <f>(AF17-AG20)/BI20</f>
        <v>1.1144130757826953E-3</v>
      </c>
      <c r="AJ20" s="69"/>
      <c r="AK20" s="69" t="s">
        <v>88</v>
      </c>
      <c r="AL20" s="69"/>
      <c r="AM20" s="69" t="s">
        <v>89</v>
      </c>
      <c r="AN20" s="76">
        <v>733</v>
      </c>
      <c r="AO20" s="76">
        <v>672</v>
      </c>
      <c r="AP20" s="76">
        <v>779</v>
      </c>
      <c r="AQ20" s="75">
        <f t="shared" si="1"/>
        <v>107</v>
      </c>
      <c r="AR20" s="97">
        <f>Results!CB12</f>
        <v>714.88957429836296</v>
      </c>
      <c r="AS20" s="97">
        <f>Results!C10</f>
        <v>12</v>
      </c>
      <c r="AT20" s="76">
        <v>26.92</v>
      </c>
      <c r="AU20" s="97">
        <f>Results!F10</f>
        <v>0.41319444444444442</v>
      </c>
      <c r="AV20" s="97">
        <f>Results!G10</f>
        <v>0.44097222222222221</v>
      </c>
      <c r="AW20" s="76">
        <v>29.72</v>
      </c>
      <c r="AX20" s="76">
        <v>3.78</v>
      </c>
      <c r="AY20" s="126">
        <f>Results!J10</f>
        <v>6.5</v>
      </c>
      <c r="AZ20" s="126">
        <f>Results!K10</f>
        <v>30</v>
      </c>
      <c r="BA20" s="36">
        <f t="shared" si="10"/>
        <v>0.21260094991241668</v>
      </c>
      <c r="BB20" s="124">
        <f>AVERAGE(AX18:AX20)</f>
        <v>4.13</v>
      </c>
      <c r="BC20" s="122">
        <f>AVERAGE(BA18:BA20)</f>
        <v>0.17752618794753225</v>
      </c>
      <c r="BD20" s="76">
        <v>267.3</v>
      </c>
      <c r="BE20" s="134">
        <f>Results!AQ10</f>
        <v>29.66</v>
      </c>
      <c r="BF20" s="76">
        <v>163.19999999999999</v>
      </c>
      <c r="BG20" s="76">
        <v>200.1</v>
      </c>
      <c r="BH20" s="77">
        <f>2+20/60</f>
        <v>2.3333333333333335</v>
      </c>
      <c r="BI20" s="95">
        <f t="shared" si="2"/>
        <v>62.81333333333334</v>
      </c>
      <c r="BJ20" s="76">
        <v>0.69199999999999995</v>
      </c>
      <c r="BK20" s="98">
        <f>Results!BA10</f>
        <v>0</v>
      </c>
      <c r="BL20" s="76">
        <v>2.4780000000000002</v>
      </c>
      <c r="BM20" s="98">
        <f>Results!BC10</f>
        <v>1.06</v>
      </c>
      <c r="BN20" s="36">
        <f t="shared" si="5"/>
        <v>1.06</v>
      </c>
      <c r="BO20" s="36">
        <f t="shared" si="12"/>
        <v>0</v>
      </c>
      <c r="BP20" s="75">
        <f t="shared" si="3"/>
        <v>27.710506706408342</v>
      </c>
      <c r="BQ20" s="36">
        <f t="shared" si="8"/>
        <v>0.17263392312780729</v>
      </c>
      <c r="BR20" s="95">
        <f t="shared" si="9"/>
        <v>155.93690690832605</v>
      </c>
      <c r="BS20" s="105"/>
      <c r="BU20" t="str">
        <f t="shared" si="13"/>
        <v>Lampeland</v>
      </c>
      <c r="BW20"/>
      <c r="BX20"/>
      <c r="BY20"/>
      <c r="CA20" s="82"/>
      <c r="CB20"/>
    </row>
    <row r="21" spans="1:80" x14ac:dyDescent="0.25">
      <c r="A21" s="27" t="s">
        <v>100</v>
      </c>
      <c r="B21" s="26">
        <v>12</v>
      </c>
      <c r="C21" s="43">
        <v>45600</v>
      </c>
      <c r="D21" s="44">
        <v>0.40833333333333333</v>
      </c>
      <c r="E21" s="44">
        <v>0.41319444444444442</v>
      </c>
      <c r="F21" s="44">
        <v>0.44097222222222221</v>
      </c>
      <c r="G21" s="47">
        <v>40</v>
      </c>
      <c r="H21" s="47">
        <v>1</v>
      </c>
      <c r="I21" s="45">
        <v>6.5</v>
      </c>
      <c r="J21" s="46">
        <v>30</v>
      </c>
      <c r="K21" s="47">
        <v>27</v>
      </c>
      <c r="L21" s="47">
        <v>0</v>
      </c>
      <c r="M21" s="47">
        <v>0.8</v>
      </c>
      <c r="N21" s="48">
        <f t="shared" si="0"/>
        <v>33.75</v>
      </c>
      <c r="O21" s="47" t="s">
        <v>84</v>
      </c>
      <c r="P21" s="46" t="s">
        <v>16</v>
      </c>
      <c r="Q21" s="46" t="s">
        <v>85</v>
      </c>
      <c r="R21" s="46">
        <v>2</v>
      </c>
      <c r="S21" s="47"/>
      <c r="T21" s="115">
        <f t="shared" si="11"/>
        <v>1.1128472222222222E-2</v>
      </c>
      <c r="U21" s="34">
        <v>33.5</v>
      </c>
      <c r="V21" s="107">
        <f>Results!H11</f>
        <v>40</v>
      </c>
      <c r="W21" s="34">
        <v>33.869999999999997</v>
      </c>
      <c r="X21" s="107">
        <f>Results!AW11</f>
        <v>178.67</v>
      </c>
      <c r="Y21" s="49">
        <v>28</v>
      </c>
      <c r="Z21" s="47">
        <v>25</v>
      </c>
      <c r="AA21" s="47">
        <v>232</v>
      </c>
      <c r="AB21" s="47">
        <v>11</v>
      </c>
      <c r="AC21" s="47">
        <v>80</v>
      </c>
      <c r="AD21" s="47"/>
      <c r="AE21" s="47" t="s">
        <v>87</v>
      </c>
      <c r="AF21" s="85">
        <v>1043.6199999999999</v>
      </c>
      <c r="AG21" s="85"/>
      <c r="AH21" s="50"/>
      <c r="AI21" s="50"/>
      <c r="AJ21" s="47"/>
      <c r="AK21" s="47" t="s">
        <v>88</v>
      </c>
      <c r="AL21" s="47">
        <v>3.8</v>
      </c>
      <c r="AM21" s="47" t="s">
        <v>89</v>
      </c>
      <c r="AN21" s="35">
        <v>858</v>
      </c>
      <c r="AO21" s="35">
        <v>765</v>
      </c>
      <c r="AP21" s="35">
        <v>938</v>
      </c>
      <c r="AQ21" s="50">
        <f t="shared" si="1"/>
        <v>173</v>
      </c>
      <c r="AR21" s="97">
        <f>Results!CB13</f>
        <v>883.59618671223996</v>
      </c>
      <c r="AS21" s="97">
        <f>Results!C11</f>
        <v>13</v>
      </c>
      <c r="AT21" s="35">
        <v>27</v>
      </c>
      <c r="AU21" s="97">
        <f>Results!F11</f>
        <v>0.44513888888888886</v>
      </c>
      <c r="AV21" s="97">
        <f>Results!G11</f>
        <v>0.47291666666666665</v>
      </c>
      <c r="AW21" s="35">
        <v>29.66</v>
      </c>
      <c r="AX21" s="35">
        <v>3.79</v>
      </c>
      <c r="AY21" s="126">
        <f>Results!J11</f>
        <v>6.5</v>
      </c>
      <c r="AZ21" s="126">
        <f>Results!K11</f>
        <v>30</v>
      </c>
      <c r="BA21" s="36">
        <f t="shared" si="10"/>
        <v>0.16642288795486615</v>
      </c>
      <c r="BB21" s="123"/>
      <c r="BC21" s="123"/>
      <c r="BD21" s="35">
        <v>242.7</v>
      </c>
      <c r="BE21" s="134">
        <f>Results!AQ11</f>
        <v>29.56</v>
      </c>
      <c r="BF21" s="35">
        <v>153</v>
      </c>
      <c r="BG21" s="35">
        <v>104.8</v>
      </c>
      <c r="BH21" s="233"/>
      <c r="BI21" s="94">
        <f t="shared" si="2"/>
        <v>0</v>
      </c>
      <c r="BJ21" s="35">
        <v>1.06</v>
      </c>
      <c r="BK21" s="98">
        <f>Results!BA11</f>
        <v>0</v>
      </c>
      <c r="BL21" s="35">
        <v>1.5569999999999999</v>
      </c>
      <c r="BM21" s="98">
        <f>Results!BC11</f>
        <v>1.1200000000000001</v>
      </c>
      <c r="BN21" s="36">
        <f t="shared" si="5"/>
        <v>1.1200000000000001</v>
      </c>
      <c r="BO21" s="36">
        <f t="shared" si="12"/>
        <v>0</v>
      </c>
      <c r="BP21" s="50">
        <f t="shared" si="3"/>
        <v>29.852831594634871</v>
      </c>
      <c r="BQ21" s="36">
        <f t="shared" si="8"/>
        <v>0.23448155909278048</v>
      </c>
      <c r="BR21" s="94">
        <f t="shared" si="9"/>
        <v>115.14764787672085</v>
      </c>
      <c r="BS21" s="104"/>
      <c r="BU21" t="str">
        <f t="shared" si="13"/>
        <v>Lampeland</v>
      </c>
      <c r="CA21" s="82"/>
    </row>
    <row r="22" spans="1:80" x14ac:dyDescent="0.25">
      <c r="A22" s="27" t="s">
        <v>101</v>
      </c>
      <c r="B22" s="26">
        <v>13</v>
      </c>
      <c r="C22" s="37">
        <v>45600</v>
      </c>
      <c r="D22" s="38">
        <v>0.44166666666666665</v>
      </c>
      <c r="E22" s="38">
        <v>0.44513888888888886</v>
      </c>
      <c r="F22" s="38">
        <v>0.47291666666666665</v>
      </c>
      <c r="G22" s="32">
        <v>40</v>
      </c>
      <c r="H22" s="32">
        <v>1</v>
      </c>
      <c r="I22" s="45">
        <v>6.5</v>
      </c>
      <c r="J22" s="46">
        <v>30</v>
      </c>
      <c r="K22" s="32">
        <v>27</v>
      </c>
      <c r="L22" s="32">
        <v>0</v>
      </c>
      <c r="M22" s="32">
        <v>0.9</v>
      </c>
      <c r="N22" s="42">
        <f t="shared" si="0"/>
        <v>30</v>
      </c>
      <c r="O22" s="32" t="s">
        <v>84</v>
      </c>
      <c r="P22" s="40" t="s">
        <v>16</v>
      </c>
      <c r="Q22" s="40" t="s">
        <v>85</v>
      </c>
      <c r="R22" s="40">
        <v>2</v>
      </c>
      <c r="S22" s="32"/>
      <c r="T22" s="115">
        <f t="shared" si="11"/>
        <v>1.1909722222222221E-2</v>
      </c>
      <c r="U22" s="120">
        <v>29.45</v>
      </c>
      <c r="V22" s="107">
        <f>Results!H12</f>
        <v>40</v>
      </c>
      <c r="W22" s="120">
        <v>29.82</v>
      </c>
      <c r="X22" s="107">
        <f>Results!AW12</f>
        <v>215.84</v>
      </c>
      <c r="Y22" s="33">
        <v>28</v>
      </c>
      <c r="Z22" s="32">
        <v>25</v>
      </c>
      <c r="AA22" s="32">
        <v>232</v>
      </c>
      <c r="AB22" s="32">
        <v>11</v>
      </c>
      <c r="AC22" s="32">
        <v>80</v>
      </c>
      <c r="AD22" s="32"/>
      <c r="AE22" s="32" t="s">
        <v>87</v>
      </c>
      <c r="AF22" s="83"/>
      <c r="AG22" s="83"/>
      <c r="AH22" s="36"/>
      <c r="AI22" s="36"/>
      <c r="AJ22" s="32"/>
      <c r="AK22" s="32" t="s">
        <v>88</v>
      </c>
      <c r="AL22" s="32"/>
      <c r="AM22" s="32" t="s">
        <v>89</v>
      </c>
      <c r="AN22" s="121">
        <v>786</v>
      </c>
      <c r="AO22" s="121">
        <v>706</v>
      </c>
      <c r="AP22" s="121">
        <v>838</v>
      </c>
      <c r="AQ22" s="36">
        <f t="shared" si="1"/>
        <v>132</v>
      </c>
      <c r="AR22" s="97">
        <f>Results!CB14</f>
        <v>799.52209977221196</v>
      </c>
      <c r="AS22" s="97">
        <f>Results!C12</f>
        <v>14</v>
      </c>
      <c r="AT22" s="121">
        <v>27</v>
      </c>
      <c r="AU22" s="97">
        <f>Results!F12</f>
        <v>0.47638888888888886</v>
      </c>
      <c r="AV22" s="97">
        <f>Results!G12</f>
        <v>0.50416666666666665</v>
      </c>
      <c r="AW22" s="121">
        <v>29.56</v>
      </c>
      <c r="AX22" s="121">
        <v>3.32</v>
      </c>
      <c r="AY22" s="126">
        <f>Results!J12</f>
        <v>6.5</v>
      </c>
      <c r="AZ22" s="126">
        <f>Results!K12</f>
        <v>30</v>
      </c>
      <c r="BA22" s="36">
        <f t="shared" si="10"/>
        <v>0.20959087860496309</v>
      </c>
      <c r="BB22" s="125"/>
      <c r="BC22" s="125"/>
      <c r="BD22" s="121">
        <v>245.7</v>
      </c>
      <c r="BE22" s="134">
        <f>Results!AQ12</f>
        <v>29.71</v>
      </c>
      <c r="BF22" s="121">
        <v>178.4</v>
      </c>
      <c r="BG22" s="121">
        <v>119.4</v>
      </c>
      <c r="BH22" s="234"/>
      <c r="BI22" s="92">
        <f t="shared" si="2"/>
        <v>0</v>
      </c>
      <c r="BJ22" s="121">
        <v>1.121</v>
      </c>
      <c r="BK22" s="98">
        <f>Results!BA12</f>
        <v>60.772500000000001</v>
      </c>
      <c r="BL22" s="121">
        <v>1.7310000000000001</v>
      </c>
      <c r="BM22" s="98">
        <f>Results!BC12</f>
        <v>1.19</v>
      </c>
      <c r="BN22" s="36">
        <f t="shared" si="5"/>
        <v>61.962499999999999</v>
      </c>
      <c r="BO22" s="36">
        <f t="shared" si="12"/>
        <v>0.98079483558603997</v>
      </c>
      <c r="BP22" s="36">
        <f t="shared" si="3"/>
        <v>31.948584202682557</v>
      </c>
      <c r="BQ22" s="36">
        <f t="shared" si="8"/>
        <v>11.404075777603538</v>
      </c>
      <c r="BR22" s="92">
        <f t="shared" si="9"/>
        <v>2.367574587063451</v>
      </c>
      <c r="BS22" s="102"/>
      <c r="BU22" t="str">
        <f t="shared" si="13"/>
        <v>Mars with Musk!</v>
      </c>
      <c r="CA22" s="82"/>
    </row>
    <row r="23" spans="1:80" s="31" customFormat="1" x14ac:dyDescent="0.25">
      <c r="A23" s="29" t="s">
        <v>102</v>
      </c>
      <c r="B23" s="30">
        <v>14</v>
      </c>
      <c r="C23" s="51">
        <v>45600</v>
      </c>
      <c r="D23" s="52">
        <v>0.47291666666666665</v>
      </c>
      <c r="E23" s="52">
        <v>0.47638888888888886</v>
      </c>
      <c r="F23" s="52">
        <v>0.50416666666666665</v>
      </c>
      <c r="G23" s="55">
        <v>40</v>
      </c>
      <c r="H23" s="55">
        <v>1</v>
      </c>
      <c r="I23" s="62">
        <v>6.5</v>
      </c>
      <c r="J23" s="63">
        <v>30</v>
      </c>
      <c r="K23" s="55">
        <v>27</v>
      </c>
      <c r="L23" s="55">
        <v>0</v>
      </c>
      <c r="M23" s="55">
        <v>1</v>
      </c>
      <c r="N23" s="56">
        <f t="shared" si="0"/>
        <v>27</v>
      </c>
      <c r="O23" s="55" t="s">
        <v>84</v>
      </c>
      <c r="P23" s="54" t="s">
        <v>16</v>
      </c>
      <c r="Q23" s="54" t="s">
        <v>85</v>
      </c>
      <c r="R23" s="54">
        <v>2</v>
      </c>
      <c r="S23" s="55"/>
      <c r="T23" s="115">
        <f t="shared" si="11"/>
        <v>1.3125000000000001E-2</v>
      </c>
      <c r="U23" s="57">
        <v>26.42</v>
      </c>
      <c r="V23" s="107">
        <f>Results!H13</f>
        <v>40</v>
      </c>
      <c r="W23" s="57">
        <v>26.74</v>
      </c>
      <c r="X23" s="107">
        <f>Results!AW13</f>
        <v>152.38</v>
      </c>
      <c r="Y23" s="58">
        <v>28</v>
      </c>
      <c r="Z23" s="55">
        <v>25</v>
      </c>
      <c r="AA23" s="55">
        <v>232</v>
      </c>
      <c r="AB23" s="55">
        <v>11</v>
      </c>
      <c r="AC23" s="55">
        <v>80</v>
      </c>
      <c r="AD23" s="55"/>
      <c r="AE23" s="55" t="s">
        <v>87</v>
      </c>
      <c r="AF23" s="84"/>
      <c r="AG23" s="84">
        <v>1043.6400000000001</v>
      </c>
      <c r="AH23" s="59">
        <f>(AF21-AG23)/BH23</f>
        <v>-8.8888888889818597E-3</v>
      </c>
      <c r="AI23" s="59">
        <f>(AF21-AG23)/BI23</f>
        <v>-3.2909621951062048E-4</v>
      </c>
      <c r="AJ23" s="55"/>
      <c r="AK23" s="55" t="s">
        <v>88</v>
      </c>
      <c r="AL23" s="55"/>
      <c r="AM23" s="55" t="s">
        <v>89</v>
      </c>
      <c r="AN23" s="60">
        <v>715</v>
      </c>
      <c r="AO23" s="60">
        <v>649</v>
      </c>
      <c r="AP23" s="60">
        <v>761</v>
      </c>
      <c r="AQ23" s="59">
        <f t="shared" si="1"/>
        <v>112</v>
      </c>
      <c r="AR23" s="97">
        <f>Results!CB15</f>
        <v>715.55936068082406</v>
      </c>
      <c r="AS23" s="97">
        <f>Results!C13</f>
        <v>15</v>
      </c>
      <c r="AT23" s="60">
        <v>27.01</v>
      </c>
      <c r="AU23" s="97">
        <f>Results!F13</f>
        <v>0.52500000000000002</v>
      </c>
      <c r="AV23" s="97">
        <f>Results!G13</f>
        <v>0.55277777777777781</v>
      </c>
      <c r="AW23" s="60">
        <v>29.71</v>
      </c>
      <c r="AX23" s="60">
        <v>2.97</v>
      </c>
      <c r="AY23" s="126">
        <f>Results!J13</f>
        <v>6.5</v>
      </c>
      <c r="AZ23" s="126">
        <f>Results!K13</f>
        <v>30</v>
      </c>
      <c r="BA23" s="36">
        <f t="shared" si="10"/>
        <v>0.25443255229479139</v>
      </c>
      <c r="BB23" s="124">
        <f>AVERAGE(AX21:AX23)</f>
        <v>3.36</v>
      </c>
      <c r="BC23" s="122">
        <f>AVERAGE(BA21:BA23)</f>
        <v>0.21014877295154019</v>
      </c>
      <c r="BD23" s="60">
        <v>215.9</v>
      </c>
      <c r="BE23" s="134">
        <f>Results!AQ13</f>
        <v>29.82</v>
      </c>
      <c r="BF23" s="60">
        <v>140.80000000000001</v>
      </c>
      <c r="BG23" s="60">
        <v>246.8</v>
      </c>
      <c r="BH23" s="61">
        <f>2+15/60</f>
        <v>2.25</v>
      </c>
      <c r="BI23" s="93">
        <f t="shared" si="2"/>
        <v>60.772500000000001</v>
      </c>
      <c r="BJ23" s="60">
        <v>1.1890000000000001</v>
      </c>
      <c r="BK23" s="98">
        <f>Results!BA13</f>
        <v>0</v>
      </c>
      <c r="BL23" s="60">
        <v>1.8480000000000001</v>
      </c>
      <c r="BM23" s="98">
        <f>Results!BC13</f>
        <v>0.99</v>
      </c>
      <c r="BN23" s="36">
        <f t="shared" si="5"/>
        <v>0.99</v>
      </c>
      <c r="BO23" s="36">
        <f t="shared" si="12"/>
        <v>0</v>
      </c>
      <c r="BP23" s="59">
        <f t="shared" si="3"/>
        <v>35.208643815201192</v>
      </c>
      <c r="BQ23" s="36">
        <f t="shared" si="8"/>
        <v>0.16346089454474805</v>
      </c>
      <c r="BR23" s="93">
        <f t="shared" si="9"/>
        <v>165.23829797472391</v>
      </c>
      <c r="BS23" s="103"/>
      <c r="BU23" t="str">
        <f t="shared" si="13"/>
        <v>Lampeland</v>
      </c>
      <c r="BW23"/>
      <c r="BX23"/>
      <c r="BY23"/>
      <c r="CA23" s="82"/>
      <c r="CB23"/>
    </row>
    <row r="24" spans="1:80" x14ac:dyDescent="0.25">
      <c r="A24" s="27" t="s">
        <v>103</v>
      </c>
      <c r="B24" s="26">
        <v>15</v>
      </c>
      <c r="C24" s="43">
        <v>45600</v>
      </c>
      <c r="D24" s="44">
        <v>0.52013888888888893</v>
      </c>
      <c r="E24" s="44">
        <v>0.52500000000000002</v>
      </c>
      <c r="F24" s="44">
        <v>0.55277777777777781</v>
      </c>
      <c r="G24" s="47">
        <v>40</v>
      </c>
      <c r="H24" s="47">
        <v>1</v>
      </c>
      <c r="I24" s="45">
        <v>6.5</v>
      </c>
      <c r="J24" s="46">
        <v>30</v>
      </c>
      <c r="K24" s="47">
        <v>27</v>
      </c>
      <c r="L24" s="47">
        <v>1</v>
      </c>
      <c r="M24" s="47">
        <v>0.8</v>
      </c>
      <c r="N24" s="48">
        <f t="shared" si="0"/>
        <v>33.75</v>
      </c>
      <c r="O24" s="47" t="s">
        <v>84</v>
      </c>
      <c r="P24" s="46" t="s">
        <v>16</v>
      </c>
      <c r="Q24" s="46" t="s">
        <v>85</v>
      </c>
      <c r="R24" s="46">
        <v>2</v>
      </c>
      <c r="S24" s="47"/>
      <c r="T24" s="115">
        <f t="shared" si="11"/>
        <v>1.0683760683760684E-2</v>
      </c>
      <c r="U24" s="34">
        <v>33.56</v>
      </c>
      <c r="V24" s="107">
        <f>Results!H14</f>
        <v>52</v>
      </c>
      <c r="W24" s="34">
        <v>33.950000000000003</v>
      </c>
      <c r="X24" s="107">
        <f>Results!AW14</f>
        <v>180.62</v>
      </c>
      <c r="Y24" s="49">
        <v>28</v>
      </c>
      <c r="Z24" s="47">
        <v>25</v>
      </c>
      <c r="AA24" s="47">
        <v>232</v>
      </c>
      <c r="AB24" s="47">
        <v>11</v>
      </c>
      <c r="AC24" s="47">
        <v>80</v>
      </c>
      <c r="AD24" s="47"/>
      <c r="AE24" s="47" t="s">
        <v>87</v>
      </c>
      <c r="AF24" s="85">
        <v>1043.6400000000001</v>
      </c>
      <c r="AG24" s="85"/>
      <c r="AH24" s="50"/>
      <c r="AI24" s="50"/>
      <c r="AJ24" s="47"/>
      <c r="AK24" s="47" t="s">
        <v>88</v>
      </c>
      <c r="AL24" s="47">
        <v>3.8</v>
      </c>
      <c r="AM24" s="47" t="s">
        <v>89</v>
      </c>
      <c r="AN24" s="35">
        <v>885</v>
      </c>
      <c r="AO24" s="35">
        <v>805</v>
      </c>
      <c r="AP24" s="35">
        <v>961</v>
      </c>
      <c r="AQ24" s="50">
        <f t="shared" si="1"/>
        <v>156</v>
      </c>
      <c r="AR24" s="97">
        <f>Results!CB16</f>
        <v>876.59924619281503</v>
      </c>
      <c r="AS24" s="97">
        <f>Results!C14</f>
        <v>16</v>
      </c>
      <c r="AT24" s="35">
        <v>26.99</v>
      </c>
      <c r="AU24" s="97">
        <f>Results!F14</f>
        <v>0.55555555555555558</v>
      </c>
      <c r="AV24" s="97">
        <f>Results!G14</f>
        <v>0.59166666666666667</v>
      </c>
      <c r="AW24" s="35">
        <v>29.82</v>
      </c>
      <c r="AX24" s="35">
        <v>3.8</v>
      </c>
      <c r="AY24" s="126">
        <f>Results!J14</f>
        <v>6.5</v>
      </c>
      <c r="AZ24" s="126">
        <f>Results!K14</f>
        <v>30</v>
      </c>
      <c r="BA24" s="36">
        <f t="shared" si="10"/>
        <v>0.16562346588119783</v>
      </c>
      <c r="BB24" s="123"/>
      <c r="BC24" s="123"/>
      <c r="BD24" s="35">
        <v>152.6</v>
      </c>
      <c r="BE24" s="134">
        <f>Results!AQ14</f>
        <v>29.75</v>
      </c>
      <c r="BF24" s="35">
        <v>104.2</v>
      </c>
      <c r="BG24" s="35">
        <v>225.8</v>
      </c>
      <c r="BH24" s="233"/>
      <c r="BI24" s="94">
        <f t="shared" si="2"/>
        <v>0</v>
      </c>
      <c r="BJ24" s="35">
        <v>0.99299999999999999</v>
      </c>
      <c r="BK24" s="98">
        <f>Results!BA14</f>
        <v>0</v>
      </c>
      <c r="BL24" s="35">
        <v>1.64</v>
      </c>
      <c r="BM24" s="98">
        <f>Results!BC14</f>
        <v>1.03</v>
      </c>
      <c r="BN24" s="36">
        <f t="shared" si="5"/>
        <v>1.03</v>
      </c>
      <c r="BO24" s="36">
        <f t="shared" si="12"/>
        <v>0</v>
      </c>
      <c r="BP24" s="50">
        <f t="shared" si="3"/>
        <v>28.659864725438492</v>
      </c>
      <c r="BQ24" s="36">
        <f t="shared" si="8"/>
        <v>0.21602551057698094</v>
      </c>
      <c r="BR24" s="94">
        <f t="shared" si="9"/>
        <v>124.9389478488564</v>
      </c>
      <c r="BS24" s="104"/>
      <c r="BU24" t="str">
        <f t="shared" si="13"/>
        <v>Lampeland</v>
      </c>
      <c r="CA24" s="82"/>
    </row>
    <row r="25" spans="1:80" x14ac:dyDescent="0.25">
      <c r="A25" s="27" t="s">
        <v>104</v>
      </c>
      <c r="B25" s="26">
        <v>16</v>
      </c>
      <c r="C25" s="43">
        <v>45600</v>
      </c>
      <c r="D25" s="38">
        <v>0.55277777777777781</v>
      </c>
      <c r="E25" s="38">
        <v>0.55555555555555558</v>
      </c>
      <c r="F25" s="38">
        <v>0.59166666666666667</v>
      </c>
      <c r="G25" s="32">
        <v>52</v>
      </c>
      <c r="H25" s="32">
        <v>1</v>
      </c>
      <c r="I25" s="45">
        <v>6.5</v>
      </c>
      <c r="J25" s="46">
        <v>30</v>
      </c>
      <c r="K25" s="32">
        <v>27</v>
      </c>
      <c r="L25" s="32">
        <v>1</v>
      </c>
      <c r="M25" s="32">
        <v>0.9</v>
      </c>
      <c r="N25" s="42">
        <f t="shared" si="0"/>
        <v>30</v>
      </c>
      <c r="O25" s="32" t="s">
        <v>84</v>
      </c>
      <c r="P25" s="40" t="s">
        <v>16</v>
      </c>
      <c r="Q25" s="40" t="s">
        <v>85</v>
      </c>
      <c r="R25" s="40">
        <v>2</v>
      </c>
      <c r="S25" s="32"/>
      <c r="T25" s="115">
        <f t="shared" si="11"/>
        <v>2.1254960317460318E-2</v>
      </c>
      <c r="U25" s="34">
        <v>29.33</v>
      </c>
      <c r="V25" s="107">
        <f>Results!H15</f>
        <v>28</v>
      </c>
      <c r="W25" s="34">
        <v>29.8</v>
      </c>
      <c r="X25" s="107">
        <f>Results!AW15</f>
        <v>218.01</v>
      </c>
      <c r="Y25" s="33">
        <v>28</v>
      </c>
      <c r="Z25" s="32">
        <v>25</v>
      </c>
      <c r="AA25" s="32">
        <v>232</v>
      </c>
      <c r="AB25" s="32">
        <v>11</v>
      </c>
      <c r="AC25" s="32">
        <v>80</v>
      </c>
      <c r="AD25" s="32"/>
      <c r="AE25" s="32" t="s">
        <v>87</v>
      </c>
      <c r="AF25" s="83"/>
      <c r="AG25" s="83"/>
      <c r="AH25" s="36"/>
      <c r="AI25" s="36"/>
      <c r="AJ25" s="32"/>
      <c r="AK25" s="32" t="s">
        <v>88</v>
      </c>
      <c r="AL25" s="32"/>
      <c r="AM25" s="32" t="s">
        <v>89</v>
      </c>
      <c r="AN25" s="35">
        <v>799</v>
      </c>
      <c r="AO25" s="35">
        <v>708</v>
      </c>
      <c r="AP25" s="35">
        <v>848</v>
      </c>
      <c r="AQ25" s="36">
        <f t="shared" si="1"/>
        <v>140</v>
      </c>
      <c r="AR25" s="97">
        <f>Results!CB17</f>
        <v>807.09350134649696</v>
      </c>
      <c r="AS25" s="97">
        <f>Results!C15</f>
        <v>17</v>
      </c>
      <c r="AT25" s="35">
        <v>27</v>
      </c>
      <c r="AU25" s="97">
        <f>Results!F15</f>
        <v>0.59513888888888888</v>
      </c>
      <c r="AV25" s="97">
        <f>Results!G15</f>
        <v>0.61458333333333337</v>
      </c>
      <c r="AW25" s="35">
        <v>29.75</v>
      </c>
      <c r="AX25" s="35">
        <v>3.33</v>
      </c>
      <c r="AY25" s="126">
        <f>Results!J15</f>
        <v>6.5</v>
      </c>
      <c r="AZ25" s="126">
        <f>Results!K15</f>
        <v>30</v>
      </c>
      <c r="BA25" s="36">
        <f t="shared" si="10"/>
        <v>0.20924717516313532</v>
      </c>
      <c r="BB25" s="123"/>
      <c r="BC25" s="123"/>
      <c r="BD25" s="35">
        <v>180.5</v>
      </c>
      <c r="BE25" s="134">
        <f>Results!AQ15</f>
        <v>29.78</v>
      </c>
      <c r="BF25" s="35">
        <v>119.9</v>
      </c>
      <c r="BG25" s="35">
        <v>227.5</v>
      </c>
      <c r="BH25" s="233"/>
      <c r="BI25" s="92">
        <f t="shared" si="2"/>
        <v>0</v>
      </c>
      <c r="BJ25" s="35">
        <v>1.0309999999999999</v>
      </c>
      <c r="BK25" s="98">
        <f>Results!BA15</f>
        <v>63</v>
      </c>
      <c r="BL25" s="35">
        <v>1.853</v>
      </c>
      <c r="BM25" s="98">
        <f>Results!BC15</f>
        <v>1.05</v>
      </c>
      <c r="BN25" s="36">
        <f t="shared" si="5"/>
        <v>64.05</v>
      </c>
      <c r="BO25" s="36">
        <f t="shared" si="12"/>
        <v>0.98360655737704927</v>
      </c>
      <c r="BP25" s="36">
        <f t="shared" si="3"/>
        <v>57.017777304662552</v>
      </c>
      <c r="BQ25" s="36">
        <f t="shared" si="8"/>
        <v>11.740242308386181</v>
      </c>
      <c r="BR25" s="92">
        <f t="shared" si="9"/>
        <v>2.2997821757659644</v>
      </c>
      <c r="BS25" s="102"/>
      <c r="BU25" t="str">
        <f t="shared" si="13"/>
        <v>Mars with Musk!</v>
      </c>
      <c r="CA25" s="82"/>
    </row>
    <row r="26" spans="1:80" s="31" customFormat="1" x14ac:dyDescent="0.25">
      <c r="A26" s="29" t="s">
        <v>105</v>
      </c>
      <c r="B26" s="30">
        <v>17</v>
      </c>
      <c r="C26" s="64">
        <v>45600</v>
      </c>
      <c r="D26" s="52">
        <v>0.59166666666666667</v>
      </c>
      <c r="E26" s="52">
        <v>0.59513888888888888</v>
      </c>
      <c r="F26" s="52">
        <v>0.61458333333333337</v>
      </c>
      <c r="G26" s="55">
        <v>28</v>
      </c>
      <c r="H26" s="55">
        <v>1</v>
      </c>
      <c r="I26" s="62">
        <v>6.5</v>
      </c>
      <c r="J26" s="63">
        <v>30</v>
      </c>
      <c r="K26" s="55">
        <v>27</v>
      </c>
      <c r="L26" s="55">
        <v>1</v>
      </c>
      <c r="M26" s="55">
        <v>1</v>
      </c>
      <c r="N26" s="56">
        <f t="shared" si="0"/>
        <v>27</v>
      </c>
      <c r="O26" s="55" t="s">
        <v>84</v>
      </c>
      <c r="P26" s="54" t="s">
        <v>16</v>
      </c>
      <c r="Q26" s="54" t="s">
        <v>85</v>
      </c>
      <c r="R26" s="54">
        <v>2</v>
      </c>
      <c r="S26" s="55"/>
      <c r="T26" s="115">
        <f t="shared" si="11"/>
        <v>1.5885416666666666E-2</v>
      </c>
      <c r="U26" s="57">
        <v>26.26</v>
      </c>
      <c r="V26" s="107">
        <f>Results!H16</f>
        <v>40</v>
      </c>
      <c r="W26" s="57">
        <v>26.65</v>
      </c>
      <c r="X26" s="107">
        <f>Results!AW16</f>
        <v>158.31</v>
      </c>
      <c r="Y26" s="58">
        <v>28</v>
      </c>
      <c r="Z26" s="55">
        <v>25</v>
      </c>
      <c r="AA26" s="55">
        <v>232</v>
      </c>
      <c r="AB26" s="55">
        <v>11</v>
      </c>
      <c r="AC26" s="55">
        <v>80</v>
      </c>
      <c r="AD26" s="55"/>
      <c r="AE26" s="55" t="s">
        <v>87</v>
      </c>
      <c r="AF26" s="84"/>
      <c r="AG26" s="84">
        <v>1043.6300000000001</v>
      </c>
      <c r="AH26" s="59">
        <f>(AF24-AG26)/BH26</f>
        <v>4.285714285710388E-3</v>
      </c>
      <c r="AI26" s="59">
        <f>(AF24-AG26)/BI26</f>
        <v>1.5873015873001434E-4</v>
      </c>
      <c r="AJ26" s="55"/>
      <c r="AK26" s="55" t="s">
        <v>88</v>
      </c>
      <c r="AL26" s="55"/>
      <c r="AM26" s="55" t="s">
        <v>89</v>
      </c>
      <c r="AN26" s="60">
        <v>716</v>
      </c>
      <c r="AO26" s="60">
        <v>654</v>
      </c>
      <c r="AP26" s="60">
        <v>754</v>
      </c>
      <c r="AQ26" s="59">
        <f t="shared" si="1"/>
        <v>100</v>
      </c>
      <c r="AR26" s="97">
        <f>Results!CB18</f>
        <v>741.07972691319605</v>
      </c>
      <c r="AS26" s="97">
        <f>Results!C16</f>
        <v>18</v>
      </c>
      <c r="AT26" s="60">
        <v>27</v>
      </c>
      <c r="AU26" s="97">
        <f>Results!F16</f>
        <v>0.63541666666666663</v>
      </c>
      <c r="AV26" s="97">
        <f>Results!G16</f>
        <v>0.66319444444444442</v>
      </c>
      <c r="AW26" s="60">
        <v>29.78</v>
      </c>
      <c r="AX26" s="60">
        <v>2.98</v>
      </c>
      <c r="AY26" s="126">
        <f>Results!J16</f>
        <v>6.5</v>
      </c>
      <c r="AZ26" s="126">
        <f>Results!K16</f>
        <v>30</v>
      </c>
      <c r="BA26" s="36">
        <f t="shared" si="10"/>
        <v>0.25455608247617073</v>
      </c>
      <c r="BB26" s="124">
        <f>AVERAGE(AX24:AX26)</f>
        <v>3.3699999999999997</v>
      </c>
      <c r="BC26" s="122">
        <f>AVERAGE(BA24:BA26)</f>
        <v>0.20980890784016795</v>
      </c>
      <c r="BD26" s="60">
        <v>218</v>
      </c>
      <c r="BE26" s="134">
        <f>Results!AQ16</f>
        <v>29.77</v>
      </c>
      <c r="BF26" s="60">
        <v>140.1</v>
      </c>
      <c r="BG26" s="60">
        <v>226.9</v>
      </c>
      <c r="BH26" s="61">
        <f>2+20/60</f>
        <v>2.3333333333333335</v>
      </c>
      <c r="BI26" s="93">
        <f t="shared" si="2"/>
        <v>63.000000000000007</v>
      </c>
      <c r="BJ26" s="60">
        <v>1.044</v>
      </c>
      <c r="BK26" s="98">
        <f>Results!BA16</f>
        <v>0</v>
      </c>
      <c r="BL26" s="60">
        <v>2.028</v>
      </c>
      <c r="BM26" s="98">
        <f>Results!BC16</f>
        <v>0.73</v>
      </c>
      <c r="BN26" s="36">
        <f t="shared" si="5"/>
        <v>0.73</v>
      </c>
      <c r="BO26" s="36">
        <f t="shared" si="12"/>
        <v>0</v>
      </c>
      <c r="BP26" s="59">
        <f t="shared" si="3"/>
        <v>42.61363636363636</v>
      </c>
      <c r="BQ26" s="36">
        <f t="shared" si="8"/>
        <v>0.11980182813157737</v>
      </c>
      <c r="BR26" s="93">
        <f t="shared" si="9"/>
        <v>225.37218689472851</v>
      </c>
      <c r="BS26" s="103"/>
      <c r="BU26" t="str">
        <f t="shared" si="13"/>
        <v>Lampeland</v>
      </c>
      <c r="BW26"/>
      <c r="BX26"/>
      <c r="BY26"/>
      <c r="CA26" s="82"/>
      <c r="CB26"/>
    </row>
    <row r="27" spans="1:80" x14ac:dyDescent="0.25">
      <c r="A27" s="27" t="s">
        <v>106</v>
      </c>
      <c r="B27" s="26">
        <v>18</v>
      </c>
      <c r="C27" s="43">
        <v>45600</v>
      </c>
      <c r="D27" s="44">
        <v>0.63124999999999998</v>
      </c>
      <c r="E27" s="44">
        <v>0.63541666666666663</v>
      </c>
      <c r="F27" s="44">
        <v>0.66319444444444442</v>
      </c>
      <c r="G27" s="47">
        <v>40</v>
      </c>
      <c r="H27" s="47">
        <v>1</v>
      </c>
      <c r="I27" s="45">
        <v>6.5</v>
      </c>
      <c r="J27" s="46">
        <v>30</v>
      </c>
      <c r="K27" s="47">
        <v>27</v>
      </c>
      <c r="L27" s="47">
        <v>2</v>
      </c>
      <c r="M27" s="47">
        <v>0.8</v>
      </c>
      <c r="N27" s="48">
        <f t="shared" si="0"/>
        <v>33.75</v>
      </c>
      <c r="O27" s="47" t="s">
        <v>84</v>
      </c>
      <c r="P27" s="46" t="s">
        <v>16</v>
      </c>
      <c r="Q27" s="46" t="s">
        <v>85</v>
      </c>
      <c r="R27" s="46">
        <v>2</v>
      </c>
      <c r="S27" s="47"/>
      <c r="T27" s="115">
        <f>AT27/W27</f>
        <v>0.79787234042553179</v>
      </c>
      <c r="U27" s="120">
        <v>33.56</v>
      </c>
      <c r="V27" s="107">
        <f>Results!H17</f>
        <v>30</v>
      </c>
      <c r="W27" s="120">
        <v>33.840000000000003</v>
      </c>
      <c r="X27" s="107">
        <f>Results!AW17</f>
        <v>191.1</v>
      </c>
      <c r="Y27" s="49">
        <v>28</v>
      </c>
      <c r="Z27" s="47">
        <v>25</v>
      </c>
      <c r="AA27" s="47">
        <v>232</v>
      </c>
      <c r="AB27" s="47">
        <v>11</v>
      </c>
      <c r="AC27" s="47">
        <v>80</v>
      </c>
      <c r="AD27" s="47"/>
      <c r="AE27" s="47" t="s">
        <v>87</v>
      </c>
      <c r="AF27" s="85">
        <v>1043.6300000000001</v>
      </c>
      <c r="AG27" s="85"/>
      <c r="AH27" s="50"/>
      <c r="AI27" s="50"/>
      <c r="AJ27" s="47"/>
      <c r="AK27" s="47" t="s">
        <v>88</v>
      </c>
      <c r="AL27" s="47">
        <v>3.8</v>
      </c>
      <c r="AM27" s="47" t="s">
        <v>89</v>
      </c>
      <c r="AN27" s="121">
        <v>876</v>
      </c>
      <c r="AO27" s="121">
        <v>791</v>
      </c>
      <c r="AP27" s="121">
        <v>966</v>
      </c>
      <c r="AQ27" s="50">
        <f t="shared" si="1"/>
        <v>175</v>
      </c>
      <c r="AR27" s="97">
        <f>Results!CB19</f>
        <v>858.82330800296995</v>
      </c>
      <c r="AS27" s="97">
        <f>Results!C17</f>
        <v>19</v>
      </c>
      <c r="AT27" s="121">
        <v>27</v>
      </c>
      <c r="AU27" s="97">
        <f>Results!F17</f>
        <v>0.66666666666666663</v>
      </c>
      <c r="AV27" s="97">
        <f>Results!G17</f>
        <v>0.6875</v>
      </c>
      <c r="AW27" s="121">
        <v>29.77</v>
      </c>
      <c r="AX27" s="121">
        <v>4.0199999999999996</v>
      </c>
      <c r="AY27" s="126">
        <f>Results!J17</f>
        <v>6.5</v>
      </c>
      <c r="AZ27" s="126">
        <f>Results!K17</f>
        <v>30</v>
      </c>
      <c r="BA27" s="36">
        <f t="shared" si="10"/>
        <v>0.15893871323217768</v>
      </c>
      <c r="BB27" s="125"/>
      <c r="BC27" s="125"/>
      <c r="BD27" s="121">
        <v>158.69999999999999</v>
      </c>
      <c r="BE27" s="134">
        <f>Results!AQ17</f>
        <v>29.66</v>
      </c>
      <c r="BF27" s="121">
        <v>108.5</v>
      </c>
      <c r="BG27" s="121">
        <v>213.1</v>
      </c>
      <c r="BH27" s="234"/>
      <c r="BI27" s="94">
        <f t="shared" si="2"/>
        <v>0</v>
      </c>
      <c r="BJ27" s="121">
        <v>0.73599999999999999</v>
      </c>
      <c r="BK27" s="98">
        <f>Results!BA17</f>
        <v>0</v>
      </c>
      <c r="BL27" s="121">
        <v>1.923</v>
      </c>
      <c r="BM27" s="98">
        <f>Results!BC17</f>
        <v>0.73</v>
      </c>
      <c r="BN27" s="36">
        <f t="shared" si="5"/>
        <v>0.73</v>
      </c>
      <c r="BO27" s="36">
        <f>BJ27/BN27</f>
        <v>1.0082191780821919</v>
      </c>
      <c r="BP27" s="50">
        <f t="shared" si="3"/>
        <v>2140.343089069981</v>
      </c>
      <c r="BQ27" s="36">
        <f t="shared" si="8"/>
        <v>0.15310545895261754</v>
      </c>
      <c r="BR27" s="94">
        <f t="shared" si="9"/>
        <v>176.34903539498126</v>
      </c>
      <c r="BS27" s="104"/>
      <c r="BU27" t="str">
        <f t="shared" si="13"/>
        <v>Lampeland</v>
      </c>
      <c r="CA27" s="82"/>
    </row>
    <row r="28" spans="1:80" x14ac:dyDescent="0.25">
      <c r="A28" s="27" t="s">
        <v>107</v>
      </c>
      <c r="B28" s="26">
        <v>19</v>
      </c>
      <c r="C28" s="43">
        <v>45600</v>
      </c>
      <c r="D28" s="38">
        <v>0.66319444444444442</v>
      </c>
      <c r="E28" s="38">
        <v>0.66666666666666663</v>
      </c>
      <c r="F28" s="38">
        <v>0.6875</v>
      </c>
      <c r="G28" s="32">
        <v>30</v>
      </c>
      <c r="H28" s="32">
        <v>1</v>
      </c>
      <c r="I28" s="45">
        <v>6.5</v>
      </c>
      <c r="J28" s="46">
        <v>30</v>
      </c>
      <c r="K28" s="32">
        <v>27</v>
      </c>
      <c r="L28" s="32">
        <v>2</v>
      </c>
      <c r="M28" s="32">
        <v>0.9</v>
      </c>
      <c r="N28" s="42">
        <f t="shared" si="0"/>
        <v>30</v>
      </c>
      <c r="O28" s="32" t="s">
        <v>84</v>
      </c>
      <c r="P28" s="40" t="s">
        <v>16</v>
      </c>
      <c r="Q28" s="40" t="s">
        <v>85</v>
      </c>
      <c r="R28" s="40">
        <v>2</v>
      </c>
      <c r="S28" s="32"/>
      <c r="T28" s="115">
        <f>AT28/W28</f>
        <v>0.91185410334346506</v>
      </c>
      <c r="U28" s="120">
        <v>29.37</v>
      </c>
      <c r="V28" s="107">
        <f>Results!H18</f>
        <v>30</v>
      </c>
      <c r="W28" s="120">
        <v>29.61</v>
      </c>
      <c r="X28" s="107">
        <f>Results!AW18</f>
        <v>234.81</v>
      </c>
      <c r="Y28" s="33">
        <v>28</v>
      </c>
      <c r="Z28" s="32">
        <v>25</v>
      </c>
      <c r="AA28" s="32">
        <v>232</v>
      </c>
      <c r="AB28" s="32">
        <v>11</v>
      </c>
      <c r="AC28" s="32">
        <v>80</v>
      </c>
      <c r="AD28" s="32"/>
      <c r="AE28" s="32" t="s">
        <v>87</v>
      </c>
      <c r="AF28" s="83"/>
      <c r="AG28" s="83"/>
      <c r="AH28" s="36"/>
      <c r="AI28" s="36"/>
      <c r="AJ28" s="32"/>
      <c r="AK28" s="32" t="s">
        <v>88</v>
      </c>
      <c r="AL28" s="32"/>
      <c r="AM28" s="32" t="s">
        <v>89</v>
      </c>
      <c r="AN28" s="121">
        <v>806</v>
      </c>
      <c r="AO28" s="121">
        <v>737</v>
      </c>
      <c r="AP28" s="121">
        <v>859</v>
      </c>
      <c r="AQ28" s="36">
        <f t="shared" si="1"/>
        <v>122</v>
      </c>
      <c r="AR28" s="97">
        <f>Results!CB20</f>
        <v>791.01148864027402</v>
      </c>
      <c r="AS28" s="97">
        <f>Results!C18</f>
        <v>20</v>
      </c>
      <c r="AT28" s="121">
        <v>27</v>
      </c>
      <c r="AU28" s="97">
        <f>Results!F18</f>
        <v>0.69097222222222221</v>
      </c>
      <c r="AV28" s="97">
        <f>Results!G18</f>
        <v>0.71458333333333335</v>
      </c>
      <c r="AW28" s="121">
        <v>29.66</v>
      </c>
      <c r="AX28" s="121">
        <v>3.64</v>
      </c>
      <c r="AY28" s="126">
        <f>Results!J18</f>
        <v>6.5</v>
      </c>
      <c r="AZ28" s="126">
        <f>Results!K18</f>
        <v>30</v>
      </c>
      <c r="BA28" s="36">
        <f t="shared" si="10"/>
        <v>0.19652028089298812</v>
      </c>
      <c r="BB28" s="125"/>
      <c r="BC28" s="125"/>
      <c r="BD28" s="121">
        <v>191.2</v>
      </c>
      <c r="BE28" s="134">
        <f>Results!AQ18</f>
        <v>29.86</v>
      </c>
      <c r="BF28" s="121">
        <v>126</v>
      </c>
      <c r="BG28" s="121">
        <v>214.9</v>
      </c>
      <c r="BH28" s="234"/>
      <c r="BI28" s="92">
        <f t="shared" si="2"/>
        <v>0</v>
      </c>
      <c r="BJ28" s="121">
        <v>0.72799999999999998</v>
      </c>
      <c r="BK28" s="98">
        <f>Results!BA18</f>
        <v>54</v>
      </c>
      <c r="BL28" s="121">
        <v>2.2000000000000002</v>
      </c>
      <c r="BM28" s="98">
        <f>Results!BC18</f>
        <v>0.74</v>
      </c>
      <c r="BN28" s="36">
        <f t="shared" si="5"/>
        <v>54.74</v>
      </c>
      <c r="BO28" s="36">
        <f>BJ28/BN28</f>
        <v>1.3299232736572889E-2</v>
      </c>
      <c r="BP28" s="36">
        <f t="shared" si="3"/>
        <v>2446.1063875085497</v>
      </c>
      <c r="BQ28" s="36">
        <f t="shared" si="8"/>
        <v>10.047421066070859</v>
      </c>
      <c r="BR28" s="92">
        <f t="shared" si="9"/>
        <v>2.6872567420485951</v>
      </c>
      <c r="BS28" s="102"/>
      <c r="BU28" t="str">
        <f t="shared" si="13"/>
        <v>Mars with Musk!</v>
      </c>
      <c r="CA28" s="82"/>
    </row>
    <row r="29" spans="1:80" s="78" customFormat="1" ht="15.75" thickBot="1" x14ac:dyDescent="0.3">
      <c r="A29" s="65" t="s">
        <v>108</v>
      </c>
      <c r="B29" s="66">
        <v>20</v>
      </c>
      <c r="C29" s="79">
        <v>45600</v>
      </c>
      <c r="D29" s="68">
        <v>0.6875</v>
      </c>
      <c r="E29" s="68">
        <v>0.69097222222222221</v>
      </c>
      <c r="F29" s="68">
        <v>0.71458333333333335</v>
      </c>
      <c r="G29" s="69">
        <v>30</v>
      </c>
      <c r="H29" s="69">
        <v>1</v>
      </c>
      <c r="I29" s="80">
        <v>6.5</v>
      </c>
      <c r="J29" s="81">
        <v>30</v>
      </c>
      <c r="K29" s="69">
        <v>27</v>
      </c>
      <c r="L29" s="69">
        <v>2</v>
      </c>
      <c r="M29" s="69">
        <v>1</v>
      </c>
      <c r="N29" s="72">
        <f t="shared" si="0"/>
        <v>27</v>
      </c>
      <c r="O29" s="69" t="s">
        <v>84</v>
      </c>
      <c r="P29" s="71" t="s">
        <v>16</v>
      </c>
      <c r="Q29" s="71" t="s">
        <v>85</v>
      </c>
      <c r="R29" s="71">
        <v>2</v>
      </c>
      <c r="S29" s="69"/>
      <c r="T29" s="115">
        <f>AT29/W29</f>
        <v>1.0231148162182644</v>
      </c>
      <c r="U29" s="73">
        <v>26.17</v>
      </c>
      <c r="V29" s="107">
        <f>Results!H19</f>
        <v>48</v>
      </c>
      <c r="W29" s="73">
        <v>26.39</v>
      </c>
      <c r="X29" s="107">
        <f>Results!AW19</f>
        <v>147.68</v>
      </c>
      <c r="Y29" s="74">
        <v>28</v>
      </c>
      <c r="Z29" s="69">
        <v>25</v>
      </c>
      <c r="AA29" s="69">
        <v>232</v>
      </c>
      <c r="AB29" s="69">
        <v>11</v>
      </c>
      <c r="AC29" s="69">
        <v>80</v>
      </c>
      <c r="AD29" s="69"/>
      <c r="AE29" s="69" t="s">
        <v>87</v>
      </c>
      <c r="AF29" s="86"/>
      <c r="AG29" s="86">
        <v>1043.6099999999999</v>
      </c>
      <c r="AH29" s="75">
        <f>(AF27-AG29)/BH29</f>
        <v>1.0000000000104592E-2</v>
      </c>
      <c r="AI29" s="75">
        <f>(AF27-AG29)/BI29</f>
        <v>3.7037037037424415E-4</v>
      </c>
      <c r="AJ29" s="69"/>
      <c r="AK29" s="69" t="s">
        <v>88</v>
      </c>
      <c r="AL29" s="69"/>
      <c r="AM29" s="69" t="s">
        <v>89</v>
      </c>
      <c r="AN29" s="76">
        <v>741</v>
      </c>
      <c r="AO29" s="76">
        <v>692</v>
      </c>
      <c r="AP29" s="76">
        <v>785</v>
      </c>
      <c r="AQ29" s="75">
        <f t="shared" si="1"/>
        <v>93</v>
      </c>
      <c r="AR29" s="97">
        <f>Results!CB21</f>
        <v>709.72871117910802</v>
      </c>
      <c r="AS29" s="97">
        <f>Results!C19</f>
        <v>21</v>
      </c>
      <c r="AT29" s="76">
        <v>27</v>
      </c>
      <c r="AU29" s="97">
        <f>Results!F19</f>
        <v>0.56597222222222221</v>
      </c>
      <c r="AV29" s="97">
        <f>Results!G19</f>
        <v>0.59930555555555554</v>
      </c>
      <c r="AW29" s="76">
        <v>29.86</v>
      </c>
      <c r="AX29" s="76">
        <v>3.38</v>
      </c>
      <c r="AY29" s="126">
        <f>Results!J19</f>
        <v>7</v>
      </c>
      <c r="AZ29" s="126">
        <f>Results!K19</f>
        <v>30</v>
      </c>
      <c r="BA29" s="36">
        <f t="shared" si="10"/>
        <v>0.23358785758407866</v>
      </c>
      <c r="BB29" s="124">
        <f>AVERAGE(AX27:AX29)</f>
        <v>3.6799999999999997</v>
      </c>
      <c r="BC29" s="122">
        <f>AVERAGE(BA27:BA29)</f>
        <v>0.19634895056974813</v>
      </c>
      <c r="BD29" s="76">
        <v>235.9</v>
      </c>
      <c r="BE29" s="134">
        <f>Results!AQ19</f>
        <v>29.62</v>
      </c>
      <c r="BF29" s="76">
        <v>149.9</v>
      </c>
      <c r="BG29" s="76">
        <v>215.7</v>
      </c>
      <c r="BH29" s="77">
        <v>2</v>
      </c>
      <c r="BI29" s="95">
        <f t="shared" si="2"/>
        <v>54</v>
      </c>
      <c r="BJ29" s="76">
        <v>0.74199999999999999</v>
      </c>
      <c r="BK29" s="98">
        <f>Results!BA19</f>
        <v>0</v>
      </c>
      <c r="BL29" s="76">
        <v>2.4020000000000001</v>
      </c>
      <c r="BM29" s="98">
        <f>Results!BC19</f>
        <v>1.07</v>
      </c>
      <c r="BN29" s="36">
        <f t="shared" si="5"/>
        <v>1.07</v>
      </c>
      <c r="BO29" s="36">
        <f>BJ29/BN29</f>
        <v>0.69345794392523363</v>
      </c>
      <c r="BP29" s="75">
        <f t="shared" si="3"/>
        <v>2744.5702968597252</v>
      </c>
      <c r="BQ29" s="36">
        <f t="shared" si="8"/>
        <v>0.17499811219509939</v>
      </c>
      <c r="BR29" s="95">
        <f t="shared" si="9"/>
        <v>154.28737865411156</v>
      </c>
      <c r="BS29" s="105"/>
      <c r="BU29" t="str">
        <f t="shared" si="13"/>
        <v>Lampeland</v>
      </c>
      <c r="BW29"/>
      <c r="BX29"/>
      <c r="BY29"/>
      <c r="CA29" s="82"/>
      <c r="CB29"/>
    </row>
    <row r="30" spans="1:80" x14ac:dyDescent="0.25">
      <c r="A30" s="27" t="s">
        <v>109</v>
      </c>
      <c r="B30" s="26">
        <v>21</v>
      </c>
      <c r="C30" s="43">
        <v>45601</v>
      </c>
      <c r="D30" s="44">
        <v>0.5625</v>
      </c>
      <c r="E30" s="44">
        <v>0.56597222222222221</v>
      </c>
      <c r="F30" s="44">
        <v>0.59930555555555554</v>
      </c>
      <c r="G30" s="47">
        <v>48</v>
      </c>
      <c r="H30" s="47">
        <v>1</v>
      </c>
      <c r="I30" s="45">
        <v>7</v>
      </c>
      <c r="J30" s="46">
        <v>30</v>
      </c>
      <c r="K30" s="47">
        <v>27</v>
      </c>
      <c r="L30" s="47">
        <v>0</v>
      </c>
      <c r="M30" s="47">
        <v>0.8</v>
      </c>
      <c r="N30" s="48">
        <f t="shared" si="0"/>
        <v>33.75</v>
      </c>
      <c r="O30" s="47" t="s">
        <v>84</v>
      </c>
      <c r="P30" s="46" t="s">
        <v>16</v>
      </c>
      <c r="Q30" s="46" t="s">
        <v>85</v>
      </c>
      <c r="R30" s="46">
        <v>2</v>
      </c>
      <c r="S30" s="47"/>
      <c r="T30" s="115">
        <f t="shared" ref="T30:T35" si="14">AU30/V30</f>
        <v>1.5069444444444444E-2</v>
      </c>
      <c r="U30" s="34">
        <v>33.46</v>
      </c>
      <c r="V30" s="107">
        <f>Results!H20</f>
        <v>40</v>
      </c>
      <c r="W30" s="34">
        <v>33.83</v>
      </c>
      <c r="X30" s="107">
        <f>Results!AW20</f>
        <v>171.83</v>
      </c>
      <c r="Y30" s="49">
        <v>28</v>
      </c>
      <c r="Z30" s="47">
        <v>25</v>
      </c>
      <c r="AA30" s="47">
        <v>232</v>
      </c>
      <c r="AB30" s="47">
        <v>11</v>
      </c>
      <c r="AC30" s="47">
        <v>80</v>
      </c>
      <c r="AD30" s="47"/>
      <c r="AE30" s="47" t="s">
        <v>87</v>
      </c>
      <c r="AF30" s="85">
        <v>1043.6099999999999</v>
      </c>
      <c r="AG30" s="85"/>
      <c r="AH30" s="50"/>
      <c r="AI30" s="50"/>
      <c r="AJ30" s="47"/>
      <c r="AK30" s="47" t="s">
        <v>88</v>
      </c>
      <c r="AL30" s="47">
        <v>3.8</v>
      </c>
      <c r="AM30" s="47" t="s">
        <v>89</v>
      </c>
      <c r="AN30" s="35">
        <v>859</v>
      </c>
      <c r="AO30" s="35">
        <v>767</v>
      </c>
      <c r="AP30" s="35">
        <v>962</v>
      </c>
      <c r="AQ30" s="50">
        <f t="shared" si="1"/>
        <v>195</v>
      </c>
      <c r="AR30" s="97">
        <f>Results!CB22</f>
        <v>857.14122948901797</v>
      </c>
      <c r="AS30" s="97">
        <f>Results!C20</f>
        <v>22</v>
      </c>
      <c r="AT30" s="35">
        <v>27.01</v>
      </c>
      <c r="AU30" s="97">
        <f>Results!F20</f>
        <v>0.60277777777777775</v>
      </c>
      <c r="AV30" s="97">
        <f>Results!G20</f>
        <v>0.63055555555555554</v>
      </c>
      <c r="AW30" s="35">
        <v>29.62</v>
      </c>
      <c r="AX30" s="35">
        <v>3.75</v>
      </c>
      <c r="AY30" s="126">
        <f>Results!J20</f>
        <v>7</v>
      </c>
      <c r="AZ30" s="126">
        <f>Results!K20</f>
        <v>30</v>
      </c>
      <c r="BA30" s="36">
        <f t="shared" si="10"/>
        <v>0.16808500707873736</v>
      </c>
      <c r="BB30" s="123"/>
      <c r="BC30" s="123"/>
      <c r="BD30" s="35">
        <v>147.6</v>
      </c>
      <c r="BE30" s="134">
        <f>Results!AQ20</f>
        <v>29.53</v>
      </c>
      <c r="BF30" s="35">
        <v>96.1</v>
      </c>
      <c r="BG30" s="35">
        <v>241.5</v>
      </c>
      <c r="BH30" s="233"/>
      <c r="BI30" s="94">
        <f t="shared" si="2"/>
        <v>0</v>
      </c>
      <c r="BJ30" s="35">
        <v>1.07</v>
      </c>
      <c r="BK30" s="98">
        <f>Results!BA20</f>
        <v>0</v>
      </c>
      <c r="BL30" s="35">
        <v>1.5720000000000001</v>
      </c>
      <c r="BM30" s="98">
        <f>Results!BC20</f>
        <v>1.1200000000000001</v>
      </c>
      <c r="BN30" s="36">
        <f t="shared" si="5"/>
        <v>1.1200000000000001</v>
      </c>
      <c r="BO30" s="36">
        <f t="shared" ref="BO30:BO35" si="15">BK30/BN30</f>
        <v>0</v>
      </c>
      <c r="BP30" s="50">
        <f t="shared" si="3"/>
        <v>40.424739195230991</v>
      </c>
      <c r="BQ30" s="36">
        <f t="shared" si="8"/>
        <v>0.23420158111177419</v>
      </c>
      <c r="BR30" s="94">
        <f t="shared" si="9"/>
        <v>115.32800022861207</v>
      </c>
      <c r="BS30" s="104"/>
      <c r="BU30" t="str">
        <f t="shared" si="13"/>
        <v>Lampeland</v>
      </c>
      <c r="CA30" s="82"/>
    </row>
    <row r="31" spans="1:80" x14ac:dyDescent="0.25">
      <c r="A31" s="27" t="s">
        <v>110</v>
      </c>
      <c r="B31" s="26">
        <v>22</v>
      </c>
      <c r="C31" s="43">
        <v>45601</v>
      </c>
      <c r="D31" s="38">
        <v>0.59930555555555554</v>
      </c>
      <c r="E31" s="38">
        <v>0.60277777777777775</v>
      </c>
      <c r="F31" s="38">
        <v>0.63055555555555554</v>
      </c>
      <c r="G31" s="32">
        <v>40</v>
      </c>
      <c r="H31" s="32">
        <v>1</v>
      </c>
      <c r="I31" s="45">
        <v>7</v>
      </c>
      <c r="J31" s="46">
        <v>30</v>
      </c>
      <c r="K31" s="32">
        <v>27</v>
      </c>
      <c r="L31" s="32">
        <v>0</v>
      </c>
      <c r="M31" s="32">
        <v>0.9</v>
      </c>
      <c r="N31" s="42">
        <f t="shared" si="0"/>
        <v>30</v>
      </c>
      <c r="O31" s="32" t="s">
        <v>84</v>
      </c>
      <c r="P31" s="40" t="s">
        <v>16</v>
      </c>
      <c r="Q31" s="40" t="s">
        <v>85</v>
      </c>
      <c r="R31" s="40">
        <v>2</v>
      </c>
      <c r="S31" s="32"/>
      <c r="T31" s="115">
        <f t="shared" si="14"/>
        <v>1.5972222222222221E-2</v>
      </c>
      <c r="U31" s="120">
        <v>29.46</v>
      </c>
      <c r="V31" s="107">
        <f>Results!H21</f>
        <v>40</v>
      </c>
      <c r="W31" s="120">
        <v>29.74</v>
      </c>
      <c r="X31" s="107">
        <f>Results!AW21</f>
        <v>208.66</v>
      </c>
      <c r="Y31" s="33">
        <v>28</v>
      </c>
      <c r="Z31" s="32">
        <v>25</v>
      </c>
      <c r="AA31" s="32">
        <v>232</v>
      </c>
      <c r="AB31" s="32">
        <v>11</v>
      </c>
      <c r="AC31" s="32">
        <v>80</v>
      </c>
      <c r="AD31" s="32"/>
      <c r="AE31" s="32" t="s">
        <v>87</v>
      </c>
      <c r="AF31" s="83"/>
      <c r="AG31" s="83"/>
      <c r="AH31" s="36"/>
      <c r="AI31" s="36"/>
      <c r="AJ31" s="32"/>
      <c r="AK31" s="32" t="s">
        <v>88</v>
      </c>
      <c r="AL31" s="32"/>
      <c r="AM31" s="32" t="s">
        <v>89</v>
      </c>
      <c r="AN31" s="121">
        <v>791</v>
      </c>
      <c r="AO31" s="121">
        <v>734</v>
      </c>
      <c r="AP31" s="121">
        <v>844</v>
      </c>
      <c r="AQ31" s="36">
        <f t="shared" si="1"/>
        <v>110</v>
      </c>
      <c r="AR31" s="97">
        <f>Results!CB23</f>
        <v>777.25697795195504</v>
      </c>
      <c r="AS31" s="97">
        <f>Results!C21</f>
        <v>23</v>
      </c>
      <c r="AT31" s="121">
        <v>26.99</v>
      </c>
      <c r="AU31" s="97">
        <f>Results!F21</f>
        <v>0.63888888888888884</v>
      </c>
      <c r="AV31" s="97">
        <f>Results!G21</f>
        <v>0.66180555555555554</v>
      </c>
      <c r="AW31" s="121">
        <v>29.53</v>
      </c>
      <c r="AX31" s="121">
        <v>3.29</v>
      </c>
      <c r="AY31" s="126">
        <f>Results!J21</f>
        <v>7</v>
      </c>
      <c r="AZ31" s="126">
        <f>Results!K21</f>
        <v>30</v>
      </c>
      <c r="BA31" s="36">
        <f t="shared" si="10"/>
        <v>0.21154590757818734</v>
      </c>
      <c r="BB31" s="125"/>
      <c r="BC31" s="125"/>
      <c r="BD31" s="121">
        <v>171.6</v>
      </c>
      <c r="BE31" s="134">
        <f>Results!AQ21</f>
        <v>29.65</v>
      </c>
      <c r="BF31" s="121">
        <v>108.8</v>
      </c>
      <c r="BG31" s="121">
        <v>242.4</v>
      </c>
      <c r="BH31" s="234"/>
      <c r="BI31" s="92">
        <f t="shared" si="2"/>
        <v>0</v>
      </c>
      <c r="BJ31" s="121">
        <v>1.121</v>
      </c>
      <c r="BK31" s="98">
        <f>Results!BA21</f>
        <v>67.5</v>
      </c>
      <c r="BL31" s="121">
        <v>1.7509999999999999</v>
      </c>
      <c r="BM31" s="98">
        <f>Results!BC21</f>
        <v>1.17</v>
      </c>
      <c r="BN31" s="36">
        <f t="shared" si="5"/>
        <v>68.67</v>
      </c>
      <c r="BO31" s="36">
        <f t="shared" si="15"/>
        <v>0.98296199213630409</v>
      </c>
      <c r="BP31" s="36">
        <f t="shared" si="3"/>
        <v>42.84649776453054</v>
      </c>
      <c r="BQ31" s="36">
        <f t="shared" si="8"/>
        <v>12.642869445870744</v>
      </c>
      <c r="BR31" s="92">
        <f t="shared" si="9"/>
        <v>2.1348001824708498</v>
      </c>
      <c r="BS31" s="102"/>
      <c r="BU31" t="str">
        <f t="shared" si="13"/>
        <v>Mars with Musk!</v>
      </c>
      <c r="CA31" s="82"/>
    </row>
    <row r="32" spans="1:80" x14ac:dyDescent="0.25">
      <c r="A32" s="29" t="s">
        <v>111</v>
      </c>
      <c r="B32" s="30">
        <v>23</v>
      </c>
      <c r="C32" s="43">
        <v>45601</v>
      </c>
      <c r="D32" s="52">
        <v>0.63055555555555554</v>
      </c>
      <c r="E32" s="132">
        <v>0.63888888888888884</v>
      </c>
      <c r="F32" s="52">
        <v>0.66180555555555554</v>
      </c>
      <c r="G32" s="55">
        <v>40</v>
      </c>
      <c r="H32" s="55">
        <v>1</v>
      </c>
      <c r="I32" s="62">
        <v>7</v>
      </c>
      <c r="J32" s="63">
        <v>30</v>
      </c>
      <c r="K32" s="55">
        <v>27</v>
      </c>
      <c r="L32" s="55">
        <v>0</v>
      </c>
      <c r="M32" s="55">
        <v>1</v>
      </c>
      <c r="N32" s="56">
        <f t="shared" si="0"/>
        <v>27</v>
      </c>
      <c r="O32" s="55" t="s">
        <v>84</v>
      </c>
      <c r="P32" s="54" t="s">
        <v>16</v>
      </c>
      <c r="Q32" s="54" t="s">
        <v>85</v>
      </c>
      <c r="R32" s="54">
        <v>2</v>
      </c>
      <c r="S32" s="55"/>
      <c r="T32" s="115">
        <f t="shared" si="14"/>
        <v>8.0729166666666675E-3</v>
      </c>
      <c r="U32" s="57">
        <v>26.38</v>
      </c>
      <c r="V32" s="107">
        <f>Results!H22</f>
        <v>40</v>
      </c>
      <c r="W32" s="57">
        <v>26.65</v>
      </c>
      <c r="X32" s="107">
        <f>Results!AW22</f>
        <v>152.54</v>
      </c>
      <c r="Y32" s="58">
        <v>28</v>
      </c>
      <c r="Z32" s="55">
        <v>25</v>
      </c>
      <c r="AA32" s="55">
        <v>232</v>
      </c>
      <c r="AB32" s="55">
        <v>11</v>
      </c>
      <c r="AC32" s="55">
        <v>80</v>
      </c>
      <c r="AD32" s="55"/>
      <c r="AE32" s="55" t="s">
        <v>87</v>
      </c>
      <c r="AF32" s="84"/>
      <c r="AG32" s="84">
        <v>1043.6300000000001</v>
      </c>
      <c r="AH32" s="59">
        <f>(AF30-AG32)/BH32</f>
        <v>-8.0000000000836728E-3</v>
      </c>
      <c r="AI32" s="59">
        <f>(AF30-AG32)/BI32</f>
        <v>-2.9629629629939532E-4</v>
      </c>
      <c r="AJ32" s="55"/>
      <c r="AK32" s="55" t="s">
        <v>88</v>
      </c>
      <c r="AL32" s="55"/>
      <c r="AM32" s="55" t="s">
        <v>89</v>
      </c>
      <c r="AN32" s="60">
        <v>710</v>
      </c>
      <c r="AO32" s="60">
        <v>636</v>
      </c>
      <c r="AP32" s="60">
        <v>762</v>
      </c>
      <c r="AQ32" s="59">
        <f t="shared" si="1"/>
        <v>126</v>
      </c>
      <c r="AR32" s="97">
        <f>Results!CB24</f>
        <v>707.07632284583997</v>
      </c>
      <c r="AS32" s="97">
        <f>Results!C22</f>
        <v>24</v>
      </c>
      <c r="AT32" s="60">
        <v>27</v>
      </c>
      <c r="AU32" s="97">
        <f>Results!F22</f>
        <v>0.32291666666666669</v>
      </c>
      <c r="AV32" s="97">
        <f>Results!G22</f>
        <v>0.35416666666666669</v>
      </c>
      <c r="AW32" s="60">
        <v>29.65</v>
      </c>
      <c r="AX32" s="60">
        <v>2.94</v>
      </c>
      <c r="AY32" s="126">
        <f>Results!J22</f>
        <v>7</v>
      </c>
      <c r="AZ32" s="126">
        <f>Results!K22</f>
        <v>30</v>
      </c>
      <c r="BA32" s="36">
        <f t="shared" si="10"/>
        <v>0.25714040818658873</v>
      </c>
      <c r="BB32" s="124">
        <f>AVERAGE(AX30:AX32)</f>
        <v>3.3266666666666667</v>
      </c>
      <c r="BC32" s="122">
        <f>AVERAGE(BA30:BA32)</f>
        <v>0.21225710761450448</v>
      </c>
      <c r="BD32" s="60">
        <v>208.4</v>
      </c>
      <c r="BE32" s="134">
        <f>Results!AQ22</f>
        <v>29.59</v>
      </c>
      <c r="BF32" s="60">
        <v>127.5</v>
      </c>
      <c r="BG32" s="60">
        <v>242.2</v>
      </c>
      <c r="BH32" s="61">
        <v>2.5</v>
      </c>
      <c r="BI32" s="93">
        <f t="shared" si="2"/>
        <v>67.5</v>
      </c>
      <c r="BJ32" s="60">
        <v>1.1639999999999999</v>
      </c>
      <c r="BK32" s="98">
        <f>Results!BA22</f>
        <v>0</v>
      </c>
      <c r="BL32" s="60">
        <v>1.8759999999999999</v>
      </c>
      <c r="BM32" s="98">
        <f>Results!BC22</f>
        <v>0.9</v>
      </c>
      <c r="BN32" s="36">
        <f t="shared" si="5"/>
        <v>0.9</v>
      </c>
      <c r="BO32" s="36">
        <f t="shared" si="15"/>
        <v>0</v>
      </c>
      <c r="BP32" s="59">
        <f t="shared" si="3"/>
        <v>21.656110283159464</v>
      </c>
      <c r="BQ32" s="36">
        <f t="shared" si="8"/>
        <v>0.14837583091633241</v>
      </c>
      <c r="BR32" s="93">
        <f t="shared" si="9"/>
        <v>181.97033730665353</v>
      </c>
      <c r="BS32" s="103"/>
      <c r="BT32" s="31"/>
      <c r="BU32" t="str">
        <f t="shared" si="13"/>
        <v>Lampeland</v>
      </c>
      <c r="CA32" s="82"/>
    </row>
    <row r="33" spans="1:79" x14ac:dyDescent="0.25">
      <c r="A33" s="27" t="s">
        <v>112</v>
      </c>
      <c r="B33" s="26">
        <v>24</v>
      </c>
      <c r="C33" s="43">
        <v>45602</v>
      </c>
      <c r="D33" s="44">
        <v>0.31666666666666665</v>
      </c>
      <c r="E33" s="44">
        <v>0.32291666666666669</v>
      </c>
      <c r="F33" s="44">
        <v>0.35416666666666669</v>
      </c>
      <c r="G33" s="47">
        <v>40</v>
      </c>
      <c r="H33" s="47">
        <v>1</v>
      </c>
      <c r="I33" s="45">
        <v>7</v>
      </c>
      <c r="J33" s="46">
        <v>30</v>
      </c>
      <c r="K33" s="47">
        <v>27</v>
      </c>
      <c r="L33" s="47">
        <v>1</v>
      </c>
      <c r="M33" s="47">
        <v>0.8</v>
      </c>
      <c r="N33" s="48">
        <f t="shared" si="0"/>
        <v>33.75</v>
      </c>
      <c r="O33" s="47" t="s">
        <v>84</v>
      </c>
      <c r="P33" s="46" t="s">
        <v>16</v>
      </c>
      <c r="Q33" s="46" t="s">
        <v>85</v>
      </c>
      <c r="R33" s="46">
        <v>2</v>
      </c>
      <c r="S33" s="47"/>
      <c r="T33" s="115">
        <f t="shared" si="14"/>
        <v>8.9409722222222217E-3</v>
      </c>
      <c r="U33" s="120">
        <v>33.46</v>
      </c>
      <c r="V33" s="107">
        <f>Results!H23</f>
        <v>40</v>
      </c>
      <c r="W33" s="120">
        <v>33.700000000000003</v>
      </c>
      <c r="X33" s="107">
        <f>Results!AW23</f>
        <v>182.45</v>
      </c>
      <c r="Y33" s="49">
        <v>28</v>
      </c>
      <c r="Z33" s="47">
        <v>25</v>
      </c>
      <c r="AA33" s="47">
        <v>232</v>
      </c>
      <c r="AB33" s="47">
        <v>11</v>
      </c>
      <c r="AC33" s="47">
        <v>80</v>
      </c>
      <c r="AD33" s="47"/>
      <c r="AE33" s="47" t="s">
        <v>87</v>
      </c>
      <c r="AF33" s="85">
        <v>1043.6300000000001</v>
      </c>
      <c r="AG33" s="85"/>
      <c r="AH33" s="50"/>
      <c r="AI33" s="50"/>
      <c r="AJ33" s="47"/>
      <c r="AK33" s="47" t="s">
        <v>88</v>
      </c>
      <c r="AL33" s="47">
        <v>3.8</v>
      </c>
      <c r="AM33" s="47" t="s">
        <v>89</v>
      </c>
      <c r="AN33" s="121">
        <v>858</v>
      </c>
      <c r="AO33" s="121">
        <v>788</v>
      </c>
      <c r="AP33" s="121">
        <v>917</v>
      </c>
      <c r="AQ33" s="50">
        <f t="shared" si="1"/>
        <v>129</v>
      </c>
      <c r="AR33" s="97">
        <f>Results!CB25</f>
        <v>916.60554063539496</v>
      </c>
      <c r="AS33" s="97">
        <f>Results!C23</f>
        <v>25</v>
      </c>
      <c r="AT33" s="121">
        <v>27</v>
      </c>
      <c r="AU33" s="97">
        <f>Results!F23</f>
        <v>0.3576388888888889</v>
      </c>
      <c r="AV33" s="97">
        <f>Results!G23</f>
        <v>0.38541666666666669</v>
      </c>
      <c r="AW33" s="121">
        <v>29.59</v>
      </c>
      <c r="AX33" s="121">
        <v>3.74</v>
      </c>
      <c r="AY33" s="126">
        <f>Results!J23</f>
        <v>7</v>
      </c>
      <c r="AZ33" s="126">
        <f>Results!K23</f>
        <v>30</v>
      </c>
      <c r="BA33" s="36">
        <f t="shared" si="10"/>
        <v>0.16902678135446791</v>
      </c>
      <c r="BB33" s="125"/>
      <c r="BC33" s="125"/>
      <c r="BD33" s="121">
        <v>152.30000000000001</v>
      </c>
      <c r="BE33" s="134">
        <f>Results!AQ23</f>
        <v>29.59</v>
      </c>
      <c r="BF33" s="121">
        <v>100.5</v>
      </c>
      <c r="BG33" s="121">
        <v>222.7</v>
      </c>
      <c r="BH33" s="234"/>
      <c r="BI33" s="94">
        <f t="shared" si="2"/>
        <v>0</v>
      </c>
      <c r="BJ33" s="121">
        <v>0.89600000000000002</v>
      </c>
      <c r="BK33" s="98">
        <f>Results!BA23</f>
        <v>0</v>
      </c>
      <c r="BL33" s="121">
        <v>1.696</v>
      </c>
      <c r="BM33" s="98">
        <f>Results!BC23</f>
        <v>0.94</v>
      </c>
      <c r="BN33" s="36">
        <f t="shared" si="5"/>
        <v>0.94</v>
      </c>
      <c r="BO33" s="36">
        <f t="shared" si="15"/>
        <v>0</v>
      </c>
      <c r="BP33" s="50">
        <f t="shared" si="3"/>
        <v>23.984724292101337</v>
      </c>
      <c r="BQ33" s="36">
        <f t="shared" si="8"/>
        <v>0.19656204129023899</v>
      </c>
      <c r="BR33" s="94">
        <f t="shared" si="9"/>
        <v>137.3612108562325</v>
      </c>
      <c r="BS33" s="104"/>
      <c r="BU33" t="str">
        <f t="shared" si="13"/>
        <v>Lampeland</v>
      </c>
      <c r="CA33" s="82"/>
    </row>
    <row r="34" spans="1:79" x14ac:dyDescent="0.25">
      <c r="A34" s="27" t="s">
        <v>113</v>
      </c>
      <c r="B34" s="26">
        <v>25</v>
      </c>
      <c r="C34" s="43">
        <v>45602</v>
      </c>
      <c r="D34" s="38">
        <v>0.35416666666666669</v>
      </c>
      <c r="E34" s="38">
        <v>0.3576388888888889</v>
      </c>
      <c r="F34" s="38">
        <v>0.38541666666666669</v>
      </c>
      <c r="G34" s="32">
        <v>40</v>
      </c>
      <c r="H34" s="32">
        <v>1</v>
      </c>
      <c r="I34" s="45">
        <v>7</v>
      </c>
      <c r="J34" s="46">
        <v>30</v>
      </c>
      <c r="K34" s="32">
        <v>27</v>
      </c>
      <c r="L34" s="32">
        <v>1</v>
      </c>
      <c r="M34" s="32">
        <v>0.9</v>
      </c>
      <c r="N34" s="42">
        <f t="shared" si="0"/>
        <v>30</v>
      </c>
      <c r="O34" s="32" t="s">
        <v>84</v>
      </c>
      <c r="P34" s="40" t="s">
        <v>16</v>
      </c>
      <c r="Q34" s="40" t="s">
        <v>85</v>
      </c>
      <c r="R34" s="40">
        <v>2</v>
      </c>
      <c r="S34" s="32"/>
      <c r="T34" s="115">
        <f t="shared" si="14"/>
        <v>9.7222222222222224E-3</v>
      </c>
      <c r="U34" s="34">
        <v>29.35</v>
      </c>
      <c r="V34" s="107">
        <f>Results!H24</f>
        <v>40</v>
      </c>
      <c r="W34" s="34">
        <v>29.53</v>
      </c>
      <c r="X34" s="107">
        <f>Results!AW24</f>
        <v>221.69</v>
      </c>
      <c r="Y34" s="33">
        <v>28</v>
      </c>
      <c r="Z34" s="32">
        <v>25</v>
      </c>
      <c r="AA34" s="32">
        <v>232</v>
      </c>
      <c r="AB34" s="32">
        <v>11</v>
      </c>
      <c r="AC34" s="32">
        <v>80</v>
      </c>
      <c r="AD34" s="32"/>
      <c r="AE34" s="32" t="s">
        <v>87</v>
      </c>
      <c r="AF34" s="83"/>
      <c r="AG34" s="83"/>
      <c r="AH34" s="36"/>
      <c r="AI34" s="36"/>
      <c r="AJ34" s="32"/>
      <c r="AK34" s="32" t="s">
        <v>88</v>
      </c>
      <c r="AL34" s="32"/>
      <c r="AM34" s="32" t="s">
        <v>89</v>
      </c>
      <c r="AN34" s="35">
        <v>777</v>
      </c>
      <c r="AO34" s="35">
        <v>710</v>
      </c>
      <c r="AP34" s="35">
        <v>826</v>
      </c>
      <c r="AQ34" s="36">
        <f t="shared" si="1"/>
        <v>116</v>
      </c>
      <c r="AR34" s="97">
        <f>Results!CB26</f>
        <v>815.51198614459599</v>
      </c>
      <c r="AS34" s="97">
        <f>Results!C24</f>
        <v>26</v>
      </c>
      <c r="AT34" s="35">
        <v>26.99</v>
      </c>
      <c r="AU34" s="97">
        <f>Results!F24</f>
        <v>0.3888888888888889</v>
      </c>
      <c r="AV34" s="97">
        <f>Results!G24</f>
        <v>0.41666666666666669</v>
      </c>
      <c r="AW34" s="35">
        <v>29.59</v>
      </c>
      <c r="AX34" s="35">
        <v>3.31</v>
      </c>
      <c r="AY34" s="126">
        <f>Results!J24</f>
        <v>7</v>
      </c>
      <c r="AZ34" s="126">
        <f>Results!K24</f>
        <v>30</v>
      </c>
      <c r="BA34" s="36">
        <f t="shared" si="10"/>
        <v>0.2120616652379938</v>
      </c>
      <c r="BB34" s="123"/>
      <c r="BC34" s="123"/>
      <c r="BD34" s="35">
        <v>182.4</v>
      </c>
      <c r="BE34" s="134">
        <f>Results!AQ24</f>
        <v>29.68</v>
      </c>
      <c r="BF34" s="35">
        <v>117.7</v>
      </c>
      <c r="BG34" s="35">
        <v>219.4</v>
      </c>
      <c r="BH34" s="233"/>
      <c r="BI34" s="92">
        <f t="shared" si="2"/>
        <v>0</v>
      </c>
      <c r="BJ34" s="35">
        <v>0.93500000000000005</v>
      </c>
      <c r="BK34" s="98">
        <f>Results!BA24</f>
        <v>65.225833333333298</v>
      </c>
      <c r="BL34" s="35">
        <v>1.9</v>
      </c>
      <c r="BM34" s="98">
        <f>Results!BC24</f>
        <v>0.94</v>
      </c>
      <c r="BN34" s="36">
        <f t="shared" si="5"/>
        <v>66.165833333333296</v>
      </c>
      <c r="BO34" s="36">
        <f t="shared" si="15"/>
        <v>0.98579327195556621</v>
      </c>
      <c r="BP34" s="36">
        <f t="shared" si="3"/>
        <v>26.08047690014903</v>
      </c>
      <c r="BQ34" s="36">
        <f t="shared" si="8"/>
        <v>12.136340584143232</v>
      </c>
      <c r="BR34" s="92">
        <f t="shared" si="9"/>
        <v>2.2238993552359476</v>
      </c>
      <c r="BS34" s="102"/>
      <c r="BU34" t="str">
        <f t="shared" si="13"/>
        <v>Mars with Musk!</v>
      </c>
      <c r="CA34" s="82"/>
    </row>
    <row r="35" spans="1:79" x14ac:dyDescent="0.25">
      <c r="A35" s="29" t="s">
        <v>114</v>
      </c>
      <c r="B35" s="30">
        <v>26</v>
      </c>
      <c r="C35" s="51">
        <v>45602</v>
      </c>
      <c r="D35" s="52">
        <v>0.38541666666666669</v>
      </c>
      <c r="E35" s="52">
        <v>0.3888888888888889</v>
      </c>
      <c r="F35" s="52">
        <v>0.41666666666666669</v>
      </c>
      <c r="G35" s="55">
        <v>40</v>
      </c>
      <c r="H35" s="55">
        <v>1</v>
      </c>
      <c r="I35" s="62">
        <v>7</v>
      </c>
      <c r="J35" s="63">
        <v>30</v>
      </c>
      <c r="K35" s="55">
        <v>27</v>
      </c>
      <c r="L35" s="55">
        <v>1</v>
      </c>
      <c r="M35" s="55">
        <v>1</v>
      </c>
      <c r="N35" s="56">
        <f t="shared" si="0"/>
        <v>27</v>
      </c>
      <c r="O35" s="55" t="s">
        <v>84</v>
      </c>
      <c r="P35" s="54" t="s">
        <v>16</v>
      </c>
      <c r="Q35" s="54" t="s">
        <v>85</v>
      </c>
      <c r="R35" s="54">
        <v>2</v>
      </c>
      <c r="S35" s="55"/>
      <c r="T35" s="115">
        <f t="shared" si="14"/>
        <v>1.1024305555555555E-2</v>
      </c>
      <c r="U35" s="57">
        <v>26.33</v>
      </c>
      <c r="V35" s="107">
        <f>Results!H25</f>
        <v>40</v>
      </c>
      <c r="W35" s="57">
        <v>26.51</v>
      </c>
      <c r="X35" s="107">
        <f>Results!AW25</f>
        <v>159.72</v>
      </c>
      <c r="Y35" s="58">
        <v>28</v>
      </c>
      <c r="Z35" s="55">
        <v>25</v>
      </c>
      <c r="AA35" s="55">
        <v>232</v>
      </c>
      <c r="AB35" s="55">
        <v>11</v>
      </c>
      <c r="AC35" s="55">
        <v>80</v>
      </c>
      <c r="AD35" s="55"/>
      <c r="AE35" s="55" t="s">
        <v>87</v>
      </c>
      <c r="AF35" s="84"/>
      <c r="AG35" s="84">
        <v>1043.5899999999999</v>
      </c>
      <c r="AH35" s="59">
        <f>(AF33-AG35)/BH35</f>
        <v>1.6551724138010069E-2</v>
      </c>
      <c r="AI35" s="59">
        <f>(AF33-AG35)/BI35</f>
        <v>6.1325395101926889E-4</v>
      </c>
      <c r="AJ35" s="55"/>
      <c r="AK35" s="55" t="s">
        <v>88</v>
      </c>
      <c r="AL35" s="55"/>
      <c r="AM35" s="55" t="s">
        <v>89</v>
      </c>
      <c r="AN35" s="60">
        <v>707</v>
      </c>
      <c r="AO35" s="60">
        <v>643</v>
      </c>
      <c r="AP35" s="60">
        <v>752</v>
      </c>
      <c r="AQ35" s="59">
        <f t="shared" si="1"/>
        <v>109</v>
      </c>
      <c r="AR35" s="97">
        <f>Results!CB27</f>
        <v>737.99893421998297</v>
      </c>
      <c r="AS35" s="97">
        <f>Results!C25</f>
        <v>27</v>
      </c>
      <c r="AT35" s="60">
        <v>26.99</v>
      </c>
      <c r="AU35" s="97">
        <f>Results!F25</f>
        <v>0.44097222222222221</v>
      </c>
      <c r="AV35" s="97">
        <f>Results!G25</f>
        <v>0.46875</v>
      </c>
      <c r="AW35" s="60">
        <v>29.68</v>
      </c>
      <c r="AX35" s="60">
        <v>3.02</v>
      </c>
      <c r="AY35" s="126">
        <f>Results!J25</f>
        <v>7</v>
      </c>
      <c r="AZ35" s="126">
        <f>Results!K25</f>
        <v>30</v>
      </c>
      <c r="BA35" s="36">
        <f t="shared" si="10"/>
        <v>0.25326029227682784</v>
      </c>
      <c r="BB35" s="124">
        <f>AVERAGE(AX33:AX35)</f>
        <v>3.3566666666666669</v>
      </c>
      <c r="BC35" s="122">
        <f>AVERAGE(BA33:BA35)</f>
        <v>0.21144957962309652</v>
      </c>
      <c r="BD35" s="60">
        <v>221.9</v>
      </c>
      <c r="BE35" s="134">
        <f>Results!AQ25</f>
        <v>29.72</v>
      </c>
      <c r="BF35" s="60">
        <v>137.80000000000001</v>
      </c>
      <c r="BG35" s="60">
        <v>217</v>
      </c>
      <c r="BH35" s="61">
        <f>2+25/60</f>
        <v>2.4166666666666665</v>
      </c>
      <c r="BI35" s="93">
        <f t="shared" si="2"/>
        <v>65.225833333333327</v>
      </c>
      <c r="BJ35" s="60">
        <v>0.94099999999999995</v>
      </c>
      <c r="BK35" s="98">
        <f>Results!BA25</f>
        <v>0</v>
      </c>
      <c r="BL35" s="60">
        <v>2.097</v>
      </c>
      <c r="BM35" s="98">
        <f>Results!BC25</f>
        <v>0.74</v>
      </c>
      <c r="BN35" s="36">
        <f t="shared" si="5"/>
        <v>0.74</v>
      </c>
      <c r="BO35" s="36">
        <f t="shared" si="15"/>
        <v>0</v>
      </c>
      <c r="BP35" s="59">
        <f t="shared" si="3"/>
        <v>29.573397913561845</v>
      </c>
      <c r="BQ35" s="36">
        <f t="shared" si="8"/>
        <v>0.12176667360542516</v>
      </c>
      <c r="BR35" s="93">
        <f t="shared" si="9"/>
        <v>221.65342290172813</v>
      </c>
      <c r="BS35" s="103"/>
      <c r="BT35" s="31"/>
      <c r="BU35" t="str">
        <f t="shared" si="13"/>
        <v>Lampeland</v>
      </c>
      <c r="CA35" s="82"/>
    </row>
    <row r="36" spans="1:79" x14ac:dyDescent="0.25">
      <c r="A36" s="27" t="s">
        <v>115</v>
      </c>
      <c r="B36" s="26">
        <v>27</v>
      </c>
      <c r="C36" s="43">
        <v>45602</v>
      </c>
      <c r="D36" s="44">
        <v>0.43125000000000002</v>
      </c>
      <c r="E36" s="44">
        <v>0.44097222222222221</v>
      </c>
      <c r="F36" s="44">
        <v>0.46875</v>
      </c>
      <c r="G36" s="47">
        <v>40</v>
      </c>
      <c r="H36" s="47">
        <v>1</v>
      </c>
      <c r="I36" s="45">
        <v>7</v>
      </c>
      <c r="J36" s="46">
        <v>30</v>
      </c>
      <c r="K36" s="47">
        <v>27</v>
      </c>
      <c r="L36" s="47">
        <v>2</v>
      </c>
      <c r="M36" s="47">
        <v>0.8</v>
      </c>
      <c r="N36" s="48">
        <f t="shared" si="0"/>
        <v>33.75</v>
      </c>
      <c r="O36" s="47" t="s">
        <v>84</v>
      </c>
      <c r="P36" s="46" t="s">
        <v>16</v>
      </c>
      <c r="Q36" s="46" t="s">
        <v>85</v>
      </c>
      <c r="R36" s="46">
        <v>2</v>
      </c>
      <c r="S36" s="47"/>
      <c r="T36" s="115">
        <f>AT36/W36</f>
        <v>0.79225352112676062</v>
      </c>
      <c r="U36" s="120">
        <v>33.72</v>
      </c>
      <c r="V36" s="107">
        <f>Results!H26</f>
        <v>40</v>
      </c>
      <c r="W36" s="120">
        <v>34.08</v>
      </c>
      <c r="X36" s="107">
        <f>Results!AW26</f>
        <v>196.99</v>
      </c>
      <c r="Y36" s="49">
        <v>28</v>
      </c>
      <c r="Z36" s="47">
        <v>25</v>
      </c>
      <c r="AA36" s="47">
        <v>232</v>
      </c>
      <c r="AB36" s="47">
        <v>11</v>
      </c>
      <c r="AC36" s="47">
        <v>80</v>
      </c>
      <c r="AD36" s="47"/>
      <c r="AE36" s="47" t="s">
        <v>87</v>
      </c>
      <c r="AF36" s="85">
        <v>1043.5899999999999</v>
      </c>
      <c r="AG36" s="85"/>
      <c r="AH36" s="50"/>
      <c r="AI36" s="50"/>
      <c r="AJ36" s="47"/>
      <c r="AK36" s="47" t="s">
        <v>88</v>
      </c>
      <c r="AL36" s="47">
        <v>3.8</v>
      </c>
      <c r="AM36" s="47" t="s">
        <v>89</v>
      </c>
      <c r="AN36" s="121">
        <v>917</v>
      </c>
      <c r="AO36" s="121">
        <v>824</v>
      </c>
      <c r="AP36" s="121">
        <v>994</v>
      </c>
      <c r="AQ36" s="50">
        <f t="shared" si="1"/>
        <v>170</v>
      </c>
      <c r="AR36" s="97">
        <f>Results!CB28</f>
        <v>961.84545426801299</v>
      </c>
      <c r="AS36" s="97">
        <f>Results!C26</f>
        <v>28</v>
      </c>
      <c r="AT36" s="121">
        <v>27</v>
      </c>
      <c r="AU36" s="97">
        <f>Results!F26</f>
        <v>0.47222222222222221</v>
      </c>
      <c r="AV36" s="97">
        <f>Results!G26</f>
        <v>0.5</v>
      </c>
      <c r="AW36" s="121">
        <v>29.72</v>
      </c>
      <c r="AX36" s="121">
        <v>4.16</v>
      </c>
      <c r="AY36" s="126">
        <f>Results!J26</f>
        <v>7</v>
      </c>
      <c r="AZ36" s="126">
        <f>Results!K26</f>
        <v>30</v>
      </c>
      <c r="BA36" s="36">
        <f t="shared" si="10"/>
        <v>0.15353750409433345</v>
      </c>
      <c r="BB36" s="125"/>
      <c r="BC36" s="125"/>
      <c r="BD36" s="121">
        <v>159.80000000000001</v>
      </c>
      <c r="BE36" s="134">
        <f>Results!AQ26</f>
        <v>29.7</v>
      </c>
      <c r="BF36" s="121">
        <v>105.8</v>
      </c>
      <c r="BG36" s="121">
        <v>214</v>
      </c>
      <c r="BH36" s="234"/>
      <c r="BI36" s="94">
        <f t="shared" si="2"/>
        <v>0</v>
      </c>
      <c r="BJ36" s="121">
        <v>0.74199999999999999</v>
      </c>
      <c r="BK36" s="98">
        <f>Results!BA26</f>
        <v>0</v>
      </c>
      <c r="BL36" s="121">
        <v>1.9359999999999999</v>
      </c>
      <c r="BM36" s="98">
        <f>Results!BC26</f>
        <v>0.72</v>
      </c>
      <c r="BN36" s="36">
        <f t="shared" si="5"/>
        <v>0.72</v>
      </c>
      <c r="BO36" s="36">
        <f t="shared" ref="BO36:BO50" si="16">BJ36/BN36</f>
        <v>1.0305555555555557</v>
      </c>
      <c r="BP36" s="50">
        <f t="shared" si="3"/>
        <v>2125.2702504145591</v>
      </c>
      <c r="BQ36" s="36">
        <f t="shared" si="8"/>
        <v>0.15172806727820259</v>
      </c>
      <c r="BR36" s="94">
        <f t="shared" si="9"/>
        <v>177.94993691242283</v>
      </c>
      <c r="BS36" s="104"/>
      <c r="BU36" t="str">
        <f t="shared" si="13"/>
        <v>Lampeland</v>
      </c>
      <c r="CA36" s="82"/>
    </row>
    <row r="37" spans="1:79" x14ac:dyDescent="0.25">
      <c r="A37" s="27" t="s">
        <v>116</v>
      </c>
      <c r="B37" s="26">
        <v>28</v>
      </c>
      <c r="C37" s="43">
        <v>45602</v>
      </c>
      <c r="D37" s="87">
        <v>0.46875</v>
      </c>
      <c r="E37" s="38">
        <v>0.47222222222222221</v>
      </c>
      <c r="F37" s="38">
        <v>0.5</v>
      </c>
      <c r="G37" s="32">
        <v>40</v>
      </c>
      <c r="H37" s="32">
        <v>1</v>
      </c>
      <c r="I37" s="45">
        <v>7</v>
      </c>
      <c r="J37" s="46">
        <v>30</v>
      </c>
      <c r="K37" s="32">
        <v>27</v>
      </c>
      <c r="L37" s="32">
        <v>2</v>
      </c>
      <c r="M37" s="32">
        <v>0.9</v>
      </c>
      <c r="N37" s="42">
        <f t="shared" si="0"/>
        <v>30</v>
      </c>
      <c r="O37" s="32" t="s">
        <v>84</v>
      </c>
      <c r="P37" s="40" t="s">
        <v>16</v>
      </c>
      <c r="Q37" s="40" t="s">
        <v>85</v>
      </c>
      <c r="R37" s="40">
        <v>2</v>
      </c>
      <c r="S37" s="32"/>
      <c r="T37" s="115">
        <f>AT37/W37</f>
        <v>0.91031692515171947</v>
      </c>
      <c r="U37" s="34">
        <v>29.43</v>
      </c>
      <c r="V37" s="107">
        <f>Results!H27</f>
        <v>40</v>
      </c>
      <c r="W37" s="34">
        <v>29.66</v>
      </c>
      <c r="X37" s="107">
        <f>Results!AW27</f>
        <v>248.06</v>
      </c>
      <c r="Y37" s="33">
        <v>28</v>
      </c>
      <c r="Z37" s="32">
        <v>25</v>
      </c>
      <c r="AA37" s="32">
        <v>232</v>
      </c>
      <c r="AB37" s="32">
        <v>11</v>
      </c>
      <c r="AC37" s="32">
        <v>80</v>
      </c>
      <c r="AD37" s="32"/>
      <c r="AE37" s="32" t="s">
        <v>87</v>
      </c>
      <c r="AF37" s="83"/>
      <c r="AG37" s="83"/>
      <c r="AH37" s="36"/>
      <c r="AI37" s="36"/>
      <c r="AJ37" s="32"/>
      <c r="AK37" s="32" t="s">
        <v>88</v>
      </c>
      <c r="AL37" s="32"/>
      <c r="AM37" s="32" t="s">
        <v>89</v>
      </c>
      <c r="AN37" s="35">
        <v>815</v>
      </c>
      <c r="AO37" s="35">
        <v>743</v>
      </c>
      <c r="AP37" s="35">
        <v>867</v>
      </c>
      <c r="AQ37" s="36">
        <f t="shared" si="1"/>
        <v>124</v>
      </c>
      <c r="AR37" s="97">
        <f>Results!CB29</f>
        <v>833.64978879086698</v>
      </c>
      <c r="AS37" s="97">
        <f>Results!C27</f>
        <v>29</v>
      </c>
      <c r="AT37" s="35">
        <v>27</v>
      </c>
      <c r="AU37" s="97">
        <f>Results!F27</f>
        <v>0.50347222222222221</v>
      </c>
      <c r="AV37" s="97">
        <f>Results!G27</f>
        <v>0.53125</v>
      </c>
      <c r="AW37" s="35">
        <v>29.7</v>
      </c>
      <c r="AX37" s="35">
        <v>3.77</v>
      </c>
      <c r="AY37" s="126">
        <f>Results!J27</f>
        <v>7</v>
      </c>
      <c r="AZ37" s="126">
        <f>Results!K27</f>
        <v>30</v>
      </c>
      <c r="BA37" s="36">
        <f t="shared" si="10"/>
        <v>0.19084212267331646</v>
      </c>
      <c r="BB37" s="123"/>
      <c r="BC37" s="123"/>
      <c r="BD37" s="35">
        <v>196.8</v>
      </c>
      <c r="BE37" s="134">
        <f>Results!AQ27</f>
        <v>29.7</v>
      </c>
      <c r="BF37" s="35">
        <v>120.4</v>
      </c>
      <c r="BG37" s="35">
        <v>209.1</v>
      </c>
      <c r="BH37" s="233"/>
      <c r="BI37" s="92">
        <f t="shared" si="2"/>
        <v>0</v>
      </c>
      <c r="BJ37" s="35">
        <v>0.72499999999999998</v>
      </c>
      <c r="BK37" s="98">
        <f>Results!BA27</f>
        <v>64.823999999999998</v>
      </c>
      <c r="BL37" s="35">
        <v>2.2080000000000002</v>
      </c>
      <c r="BM37" s="98">
        <f>Results!BC27</f>
        <v>0.72</v>
      </c>
      <c r="BN37" s="36">
        <f t="shared" si="5"/>
        <v>65.543999999999997</v>
      </c>
      <c r="BO37" s="36">
        <f t="shared" si="16"/>
        <v>1.1061271817405103E-2</v>
      </c>
      <c r="BP37" s="36">
        <f t="shared" si="3"/>
        <v>2441.9828096469373</v>
      </c>
      <c r="BQ37" s="36">
        <f t="shared" si="8"/>
        <v>12.055051425082219</v>
      </c>
      <c r="BR37" s="92">
        <f t="shared" si="9"/>
        <v>2.239724995599996</v>
      </c>
      <c r="BS37" s="102"/>
      <c r="BU37" t="str">
        <f t="shared" si="13"/>
        <v>Mars with Musk!</v>
      </c>
      <c r="CA37" s="82"/>
    </row>
    <row r="38" spans="1:79" ht="15.75" thickBot="1" x14ac:dyDescent="0.3">
      <c r="A38" s="65" t="s">
        <v>117</v>
      </c>
      <c r="B38" s="66">
        <v>29</v>
      </c>
      <c r="C38" s="67">
        <v>45602</v>
      </c>
      <c r="D38" s="68">
        <v>0.5</v>
      </c>
      <c r="E38" s="68">
        <v>0.50347222222222221</v>
      </c>
      <c r="F38" s="68">
        <v>0.53125</v>
      </c>
      <c r="G38" s="69">
        <v>40</v>
      </c>
      <c r="H38" s="69">
        <v>1</v>
      </c>
      <c r="I38" s="80">
        <v>7</v>
      </c>
      <c r="J38" s="81">
        <v>30</v>
      </c>
      <c r="K38" s="69">
        <v>27</v>
      </c>
      <c r="L38" s="69">
        <v>2</v>
      </c>
      <c r="M38" s="69">
        <v>1</v>
      </c>
      <c r="N38" s="72">
        <f t="shared" si="0"/>
        <v>27</v>
      </c>
      <c r="O38" s="69" t="s">
        <v>84</v>
      </c>
      <c r="P38" s="71" t="s">
        <v>16</v>
      </c>
      <c r="Q38" s="71" t="s">
        <v>85</v>
      </c>
      <c r="R38" s="71">
        <v>2</v>
      </c>
      <c r="S38" s="69"/>
      <c r="T38" s="115">
        <f>AT38/W38</f>
        <v>1.0246585735963583</v>
      </c>
      <c r="U38" s="73">
        <v>26.3</v>
      </c>
      <c r="V38" s="107">
        <f>Results!H28</f>
        <v>15</v>
      </c>
      <c r="W38" s="73">
        <v>26.36</v>
      </c>
      <c r="X38" s="107">
        <f>Results!AW28</f>
        <v>202.17</v>
      </c>
      <c r="Y38" s="74">
        <v>28</v>
      </c>
      <c r="Z38" s="69">
        <v>25</v>
      </c>
      <c r="AA38" s="69">
        <v>232</v>
      </c>
      <c r="AB38" s="69">
        <v>11</v>
      </c>
      <c r="AC38" s="69">
        <v>80</v>
      </c>
      <c r="AD38" s="69"/>
      <c r="AE38" s="69" t="s">
        <v>87</v>
      </c>
      <c r="AF38" s="86"/>
      <c r="AG38" s="86">
        <v>1043.58</v>
      </c>
      <c r="AH38" s="75">
        <f>(AF36-AG38)/BH38</f>
        <v>4.1666666666628771E-3</v>
      </c>
      <c r="AI38" s="75">
        <f>(AF36-AG38)/BI38</f>
        <v>1.5426385289384959E-4</v>
      </c>
      <c r="AJ38" s="69"/>
      <c r="AK38" s="69" t="s">
        <v>88</v>
      </c>
      <c r="AL38" s="69"/>
      <c r="AM38" s="69" t="s">
        <v>89</v>
      </c>
      <c r="AN38" s="76">
        <v>738</v>
      </c>
      <c r="AO38" s="76">
        <v>679</v>
      </c>
      <c r="AP38" s="76">
        <v>788</v>
      </c>
      <c r="AQ38" s="75">
        <f t="shared" si="1"/>
        <v>109</v>
      </c>
      <c r="AR38" s="97">
        <f>Results!CB30</f>
        <v>756.63426618243898</v>
      </c>
      <c r="AS38" s="97">
        <f>Results!C28</f>
        <v>30</v>
      </c>
      <c r="AT38" s="76">
        <v>27.01</v>
      </c>
      <c r="AU38" s="97">
        <f>Results!F28</f>
        <v>0.4236111111111111</v>
      </c>
      <c r="AV38" s="97">
        <f>Results!G28</f>
        <v>0.43402777777777779</v>
      </c>
      <c r="AW38" s="76">
        <v>29.7</v>
      </c>
      <c r="AX38" s="76">
        <v>3.5</v>
      </c>
      <c r="AY38" s="126">
        <f>Results!J28</f>
        <v>5.5</v>
      </c>
      <c r="AZ38" s="126">
        <f>Results!K28</f>
        <v>30</v>
      </c>
      <c r="BA38" s="36">
        <f t="shared" si="10"/>
        <v>0.22770190524363515</v>
      </c>
      <c r="BB38" s="124">
        <f>AVERAGE(AX36:AX38)</f>
        <v>3.81</v>
      </c>
      <c r="BC38" s="122">
        <f>AVERAGE(BA36:BA38)</f>
        <v>0.19069384400376169</v>
      </c>
      <c r="BD38" s="76">
        <v>247.2</v>
      </c>
      <c r="BE38" s="134">
        <f>Results!AQ28</f>
        <v>29.54</v>
      </c>
      <c r="BF38" s="76">
        <v>151.30000000000001</v>
      </c>
      <c r="BG38" s="76">
        <v>208.7</v>
      </c>
      <c r="BH38" s="77">
        <f>2+24/60</f>
        <v>2.4</v>
      </c>
      <c r="BI38" s="95">
        <f t="shared" si="2"/>
        <v>64.823999999999998</v>
      </c>
      <c r="BJ38" s="76">
        <v>0.71599999999999997</v>
      </c>
      <c r="BK38" s="98">
        <f>Results!BA28</f>
        <v>0</v>
      </c>
      <c r="BL38" s="76">
        <v>2.448</v>
      </c>
      <c r="BM38" s="98">
        <f>Results!BC28</f>
        <v>1.1100000000000001</v>
      </c>
      <c r="BN38" s="36">
        <f t="shared" si="5"/>
        <v>1.1100000000000001</v>
      </c>
      <c r="BO38" s="36">
        <f t="shared" si="16"/>
        <v>0.64504504504504501</v>
      </c>
      <c r="BP38" s="75">
        <f t="shared" si="3"/>
        <v>2748.7115238054321</v>
      </c>
      <c r="BQ38" s="36">
        <f t="shared" si="8"/>
        <v>0.18244190177493441</v>
      </c>
      <c r="BR38" s="95">
        <f t="shared" si="9"/>
        <v>148.04713027668564</v>
      </c>
      <c r="BS38" s="105"/>
      <c r="BT38" s="78"/>
      <c r="BU38" t="str">
        <f t="shared" si="13"/>
        <v>Lampeland</v>
      </c>
      <c r="CA38" s="82"/>
    </row>
    <row r="39" spans="1:79" x14ac:dyDescent="0.25">
      <c r="A39" s="135" t="s">
        <v>118</v>
      </c>
      <c r="B39" s="136">
        <v>30</v>
      </c>
      <c r="C39" s="165">
        <v>45603</v>
      </c>
      <c r="D39" s="166">
        <v>0.40069444444444446</v>
      </c>
      <c r="E39" s="166">
        <v>0.4236111111111111</v>
      </c>
      <c r="F39" s="166">
        <v>0.43402777777777779</v>
      </c>
      <c r="G39" s="167">
        <v>15</v>
      </c>
      <c r="H39" s="167">
        <v>1</v>
      </c>
      <c r="I39" s="168">
        <v>5.5</v>
      </c>
      <c r="J39" s="169">
        <v>30</v>
      </c>
      <c r="K39" s="167">
        <v>27</v>
      </c>
      <c r="L39" s="167">
        <v>0</v>
      </c>
      <c r="M39" s="167">
        <v>0.8</v>
      </c>
      <c r="N39" s="170">
        <f t="shared" si="0"/>
        <v>33.75</v>
      </c>
      <c r="O39" s="167" t="s">
        <v>84</v>
      </c>
      <c r="P39" s="169" t="s">
        <v>16</v>
      </c>
      <c r="Q39" s="169" t="s">
        <v>85</v>
      </c>
      <c r="R39" s="169">
        <v>2</v>
      </c>
      <c r="S39" s="167"/>
      <c r="T39" s="137">
        <f t="shared" ref="T39:T50" si="17">AT39/U39</f>
        <v>0.79687038677295541</v>
      </c>
      <c r="U39" s="138">
        <v>33.869999999999997</v>
      </c>
      <c r="V39" s="139">
        <f>Results!H29</f>
        <v>40</v>
      </c>
      <c r="W39" s="138">
        <v>34.229999999999997</v>
      </c>
      <c r="X39" s="139">
        <f>Results!AW29</f>
        <v>248.38</v>
      </c>
      <c r="Y39" s="172">
        <v>28</v>
      </c>
      <c r="Z39" s="167">
        <v>25</v>
      </c>
      <c r="AA39" s="167">
        <v>232</v>
      </c>
      <c r="AB39" s="167">
        <v>11</v>
      </c>
      <c r="AC39" s="167">
        <v>80</v>
      </c>
      <c r="AD39" s="167"/>
      <c r="AE39" s="167" t="s">
        <v>87</v>
      </c>
      <c r="AF39" s="173">
        <v>1043.58</v>
      </c>
      <c r="AG39" s="173"/>
      <c r="AH39" s="174"/>
      <c r="AI39" s="174"/>
      <c r="AJ39" s="167"/>
      <c r="AK39" s="167" t="s">
        <v>88</v>
      </c>
      <c r="AL39" s="167">
        <v>3.8</v>
      </c>
      <c r="AM39" s="167" t="s">
        <v>89</v>
      </c>
      <c r="AN39" s="140">
        <v>962</v>
      </c>
      <c r="AO39" s="140">
        <v>870</v>
      </c>
      <c r="AP39" s="140">
        <v>1015</v>
      </c>
      <c r="AQ39" s="174">
        <f t="shared" si="1"/>
        <v>145</v>
      </c>
      <c r="AR39" s="141">
        <f>Results!CB31</f>
        <v>964.20300210928497</v>
      </c>
      <c r="AS39" s="141">
        <f>Results!C29</f>
        <v>31</v>
      </c>
      <c r="AT39" s="140">
        <v>26.99</v>
      </c>
      <c r="AU39" s="141">
        <f>Results!F29</f>
        <v>0.4375</v>
      </c>
      <c r="AV39" s="141">
        <f>Results!G29</f>
        <v>0.46527777777777779</v>
      </c>
      <c r="AW39" s="140">
        <v>29.54</v>
      </c>
      <c r="AX39" s="140">
        <v>5.28</v>
      </c>
      <c r="AY39" s="142">
        <f>Results!J29</f>
        <v>5.5</v>
      </c>
      <c r="AZ39" s="142">
        <f>Results!K29</f>
        <v>30</v>
      </c>
      <c r="BA39" s="143">
        <f t="shared" si="10"/>
        <v>0.12555567340452653</v>
      </c>
      <c r="BB39" s="144"/>
      <c r="BC39" s="144"/>
      <c r="BD39" s="140">
        <v>202.2</v>
      </c>
      <c r="BE39" s="145">
        <f>Results!AQ29</f>
        <v>29.75</v>
      </c>
      <c r="BF39" s="140">
        <v>130.30000000000001</v>
      </c>
      <c r="BG39" s="140">
        <v>250</v>
      </c>
      <c r="BH39" s="236"/>
      <c r="BI39" s="177">
        <f t="shared" si="2"/>
        <v>0</v>
      </c>
      <c r="BJ39" s="140">
        <v>1.1120000000000001</v>
      </c>
      <c r="BK39" s="146">
        <f>Results!BA29</f>
        <v>0</v>
      </c>
      <c r="BL39" s="140">
        <v>1.708</v>
      </c>
      <c r="BM39" s="146">
        <f>Results!BC29</f>
        <v>1.19</v>
      </c>
      <c r="BN39" s="143">
        <f t="shared" si="5"/>
        <v>1.19</v>
      </c>
      <c r="BO39" s="143">
        <f t="shared" si="16"/>
        <v>0.93445378151260516</v>
      </c>
      <c r="BP39" s="174">
        <f t="shared" si="3"/>
        <v>2137.6552849349027</v>
      </c>
      <c r="BQ39" s="36">
        <f t="shared" si="8"/>
        <v>0.25188831513065679</v>
      </c>
      <c r="BR39" s="177">
        <f t="shared" si="9"/>
        <v>107.15066312623527</v>
      </c>
      <c r="BS39" s="178"/>
      <c r="BT39" s="147"/>
      <c r="BU39" t="str">
        <f t="shared" si="13"/>
        <v>Lampeland</v>
      </c>
      <c r="BV39" s="147"/>
      <c r="BW39" s="147"/>
      <c r="BX39" s="147"/>
      <c r="BY39" s="147"/>
      <c r="BZ39" s="147"/>
      <c r="CA39" s="148"/>
    </row>
    <row r="40" spans="1:79" x14ac:dyDescent="0.25">
      <c r="A40" s="27" t="s">
        <v>119</v>
      </c>
      <c r="B40" s="26">
        <v>31</v>
      </c>
      <c r="C40" s="109">
        <v>45603</v>
      </c>
      <c r="D40" s="38">
        <v>0.43402777777777779</v>
      </c>
      <c r="E40" s="38">
        <v>0.4375</v>
      </c>
      <c r="F40" s="38">
        <v>0.46527777777777779</v>
      </c>
      <c r="G40" s="32">
        <v>40</v>
      </c>
      <c r="H40" s="32">
        <v>1</v>
      </c>
      <c r="I40" s="45">
        <v>5.5</v>
      </c>
      <c r="J40" s="46">
        <v>30</v>
      </c>
      <c r="K40" s="32">
        <v>27</v>
      </c>
      <c r="L40" s="32">
        <v>0</v>
      </c>
      <c r="M40" s="32">
        <v>0.9</v>
      </c>
      <c r="N40" s="42">
        <f t="shared" si="0"/>
        <v>30</v>
      </c>
      <c r="O40" s="32" t="s">
        <v>84</v>
      </c>
      <c r="P40" s="40" t="s">
        <v>16</v>
      </c>
      <c r="Q40" s="40" t="s">
        <v>85</v>
      </c>
      <c r="R40" s="40">
        <v>2</v>
      </c>
      <c r="S40" s="32"/>
      <c r="T40" s="115">
        <f t="shared" si="17"/>
        <v>0.92276144907723845</v>
      </c>
      <c r="U40" s="120">
        <v>29.26</v>
      </c>
      <c r="V40" s="107">
        <f>Results!H30</f>
        <v>40</v>
      </c>
      <c r="W40" s="120">
        <v>29.53</v>
      </c>
      <c r="X40" s="107">
        <f>Results!AW30</f>
        <v>294.36</v>
      </c>
      <c r="Y40" s="33">
        <v>28</v>
      </c>
      <c r="Z40" s="32">
        <v>25</v>
      </c>
      <c r="AA40" s="32">
        <v>232</v>
      </c>
      <c r="AB40" s="32">
        <v>11</v>
      </c>
      <c r="AC40" s="32">
        <v>80</v>
      </c>
      <c r="AD40" s="32"/>
      <c r="AE40" s="32" t="s">
        <v>87</v>
      </c>
      <c r="AF40" s="83"/>
      <c r="AG40" s="83"/>
      <c r="AH40" s="36"/>
      <c r="AI40" s="36"/>
      <c r="AJ40" s="32"/>
      <c r="AK40" s="32" t="s">
        <v>88</v>
      </c>
      <c r="AL40" s="32"/>
      <c r="AM40" s="32" t="s">
        <v>89</v>
      </c>
      <c r="AN40" s="121">
        <v>834</v>
      </c>
      <c r="AO40" s="121">
        <v>766</v>
      </c>
      <c r="AP40" s="121">
        <v>885</v>
      </c>
      <c r="AQ40" s="36">
        <f t="shared" si="1"/>
        <v>119</v>
      </c>
      <c r="AR40" s="97">
        <f>Results!CB32</f>
        <v>838.80588702047703</v>
      </c>
      <c r="AS40" s="97">
        <f>Results!C30</f>
        <v>32</v>
      </c>
      <c r="AT40" s="121">
        <v>27</v>
      </c>
      <c r="AU40" s="97">
        <f>Results!F30</f>
        <v>0.46875</v>
      </c>
      <c r="AV40" s="97">
        <f>Results!G30</f>
        <v>0.49652777777777779</v>
      </c>
      <c r="AW40" s="121">
        <v>29.75</v>
      </c>
      <c r="AX40" s="121">
        <v>4.6100000000000003</v>
      </c>
      <c r="AY40" s="126">
        <f>Results!J30</f>
        <v>5.5</v>
      </c>
      <c r="AZ40" s="126">
        <f>Results!K30</f>
        <v>30</v>
      </c>
      <c r="BA40" s="36">
        <f t="shared" si="10"/>
        <v>0.16298117929559533</v>
      </c>
      <c r="BB40" s="125"/>
      <c r="BC40" s="125"/>
      <c r="BD40" s="121">
        <v>248.3</v>
      </c>
      <c r="BE40" s="134">
        <f>Results!AQ30</f>
        <v>29.75</v>
      </c>
      <c r="BF40" s="121">
        <v>154.30000000000001</v>
      </c>
      <c r="BG40" s="121">
        <v>256.10000000000002</v>
      </c>
      <c r="BH40" s="234"/>
      <c r="BI40" s="92">
        <f t="shared" si="2"/>
        <v>0</v>
      </c>
      <c r="BJ40" s="121">
        <v>1.1859999999999999</v>
      </c>
      <c r="BK40" s="98">
        <f>Results!BA30</f>
        <v>62.099999999999902</v>
      </c>
      <c r="BL40" s="121">
        <v>1.921</v>
      </c>
      <c r="BM40" s="98">
        <f>Results!BC30</f>
        <v>1.25</v>
      </c>
      <c r="BN40" s="36">
        <f t="shared" si="5"/>
        <v>63.349999999999902</v>
      </c>
      <c r="BO40" s="36">
        <f t="shared" si="16"/>
        <v>1.8721389108129469E-2</v>
      </c>
      <c r="BP40" s="50">
        <f t="shared" si="3"/>
        <v>2475.3660332921445</v>
      </c>
      <c r="BQ40" s="36">
        <f t="shared" si="8"/>
        <v>11.584220203814448</v>
      </c>
      <c r="BR40" s="94">
        <f t="shared" si="9"/>
        <v>2.3307567989004085</v>
      </c>
      <c r="BS40" s="92"/>
      <c r="BU40" t="str">
        <f t="shared" si="13"/>
        <v>Mars with Musk!</v>
      </c>
    </row>
    <row r="41" spans="1:79" x14ac:dyDescent="0.25">
      <c r="A41" s="29" t="s">
        <v>120</v>
      </c>
      <c r="B41" s="30">
        <v>32</v>
      </c>
      <c r="C41" s="51">
        <v>45603</v>
      </c>
      <c r="D41" s="108">
        <v>0.46527777777777779</v>
      </c>
      <c r="E41" s="52">
        <v>0.46875</v>
      </c>
      <c r="F41" s="52">
        <v>0.49652777777777779</v>
      </c>
      <c r="G41" s="55">
        <v>40</v>
      </c>
      <c r="H41" s="55">
        <v>1</v>
      </c>
      <c r="I41" s="62">
        <v>5.5</v>
      </c>
      <c r="J41" s="63">
        <v>30</v>
      </c>
      <c r="K41" s="55">
        <v>27</v>
      </c>
      <c r="L41" s="55">
        <v>0</v>
      </c>
      <c r="M41" s="55">
        <v>1</v>
      </c>
      <c r="N41" s="56">
        <f t="shared" si="0"/>
        <v>27</v>
      </c>
      <c r="O41" s="55" t="s">
        <v>84</v>
      </c>
      <c r="P41" s="54" t="s">
        <v>16</v>
      </c>
      <c r="Q41" s="54" t="s">
        <v>85</v>
      </c>
      <c r="R41" s="54">
        <v>2</v>
      </c>
      <c r="S41" s="55"/>
      <c r="T41" s="115">
        <f t="shared" si="17"/>
        <v>1.0356731875719218</v>
      </c>
      <c r="U41" s="57">
        <v>26.07</v>
      </c>
      <c r="V41" s="107">
        <f>Results!H31</f>
        <v>45</v>
      </c>
      <c r="W41" s="57">
        <v>26.35</v>
      </c>
      <c r="X41" s="107">
        <f>Results!AW31</f>
        <v>201.54</v>
      </c>
      <c r="Y41" s="58">
        <v>28</v>
      </c>
      <c r="Z41" s="55">
        <v>25</v>
      </c>
      <c r="AA41" s="55">
        <v>232</v>
      </c>
      <c r="AB41" s="55">
        <v>11</v>
      </c>
      <c r="AC41" s="55">
        <v>80</v>
      </c>
      <c r="AD41" s="55"/>
      <c r="AE41" s="55" t="s">
        <v>87</v>
      </c>
      <c r="AF41" s="84"/>
      <c r="AG41" s="84">
        <v>1043.46</v>
      </c>
      <c r="AH41" s="59">
        <f>(AF39-AG41)/BH41</f>
        <v>5.217391304343081E-2</v>
      </c>
      <c r="AI41" s="59">
        <f>(AF39-AG41)/BI41</f>
        <v>1.9323671497566968E-3</v>
      </c>
      <c r="AJ41" s="55"/>
      <c r="AK41" s="55" t="s">
        <v>88</v>
      </c>
      <c r="AL41" s="55"/>
      <c r="AM41" s="55" t="s">
        <v>89</v>
      </c>
      <c r="AN41" s="60">
        <v>757</v>
      </c>
      <c r="AO41" s="60">
        <v>682</v>
      </c>
      <c r="AP41" s="60">
        <v>807</v>
      </c>
      <c r="AQ41" s="59">
        <f t="shared" si="1"/>
        <v>125</v>
      </c>
      <c r="AR41" s="97">
        <f>Results!CB33</f>
        <v>753.20001831110505</v>
      </c>
      <c r="AS41" s="97">
        <f>Results!C31</f>
        <v>33</v>
      </c>
      <c r="AT41" s="60">
        <v>27</v>
      </c>
      <c r="AU41" s="97">
        <f>Results!F31</f>
        <v>0.54166666666666663</v>
      </c>
      <c r="AV41" s="97">
        <f>Results!G31</f>
        <v>0.57291666666666663</v>
      </c>
      <c r="AW41" s="60">
        <v>29.75</v>
      </c>
      <c r="AX41" s="60">
        <v>4.16</v>
      </c>
      <c r="AY41" s="126">
        <f>Results!J31</f>
        <v>5.5</v>
      </c>
      <c r="AZ41" s="126">
        <f>Results!K31</f>
        <v>30</v>
      </c>
      <c r="BA41" s="36">
        <f t="shared" si="10"/>
        <v>0.19857905652883809</v>
      </c>
      <c r="BB41" s="124">
        <f>AVERAGE(AX39:AX41)</f>
        <v>4.6833333333333336</v>
      </c>
      <c r="BC41" s="122">
        <f>AVERAGE(BA39:BA41)</f>
        <v>0.16237196974298665</v>
      </c>
      <c r="BD41" s="60">
        <v>294.3</v>
      </c>
      <c r="BE41" s="134">
        <f>Results!AQ31</f>
        <v>29.77</v>
      </c>
      <c r="BF41" s="60">
        <v>179.2</v>
      </c>
      <c r="BG41" s="60">
        <v>255.2</v>
      </c>
      <c r="BH41" s="61">
        <f>2+18/60</f>
        <v>2.2999999999999998</v>
      </c>
      <c r="BI41" s="93">
        <f t="shared" si="2"/>
        <v>62.099999999999994</v>
      </c>
      <c r="BJ41" s="60">
        <v>1.254</v>
      </c>
      <c r="BK41" s="98">
        <f>Results!BA31</f>
        <v>0</v>
      </c>
      <c r="BL41" s="60">
        <v>2.0880000000000001</v>
      </c>
      <c r="BM41" s="98">
        <f>Results!BC31</f>
        <v>1.02</v>
      </c>
      <c r="BN41" s="36">
        <f t="shared" si="5"/>
        <v>1.02</v>
      </c>
      <c r="BO41" s="36">
        <f t="shared" si="16"/>
        <v>1.2294117647058824</v>
      </c>
      <c r="BP41" s="59">
        <f t="shared" si="3"/>
        <v>2778.2589234418169</v>
      </c>
      <c r="BQ41" s="36">
        <f t="shared" si="8"/>
        <v>0.16618318044935396</v>
      </c>
      <c r="BR41" s="93">
        <f t="shared" si="9"/>
        <v>162.47131585153727</v>
      </c>
      <c r="BS41" s="99"/>
      <c r="BT41" s="31"/>
      <c r="BU41" t="str">
        <f t="shared" si="13"/>
        <v>Lampeland</v>
      </c>
    </row>
    <row r="42" spans="1:79" x14ac:dyDescent="0.25">
      <c r="A42" s="135" t="s">
        <v>121</v>
      </c>
      <c r="B42" s="136">
        <v>33</v>
      </c>
      <c r="C42" s="165">
        <v>45603</v>
      </c>
      <c r="D42" s="166">
        <v>0.53055555555555556</v>
      </c>
      <c r="E42" s="166">
        <v>0.54166666666666663</v>
      </c>
      <c r="F42" s="166">
        <v>0.57291666666666663</v>
      </c>
      <c r="G42" s="167">
        <v>45</v>
      </c>
      <c r="H42" s="167">
        <v>1</v>
      </c>
      <c r="I42" s="168">
        <v>5.5</v>
      </c>
      <c r="J42" s="169">
        <v>30</v>
      </c>
      <c r="K42" s="167">
        <v>27</v>
      </c>
      <c r="L42" s="167">
        <v>1</v>
      </c>
      <c r="M42" s="167">
        <v>0.8</v>
      </c>
      <c r="N42" s="170">
        <f t="shared" ref="N42:N73" si="18">K42/M42</f>
        <v>33.75</v>
      </c>
      <c r="O42" s="167" t="s">
        <v>84</v>
      </c>
      <c r="P42" s="169" t="s">
        <v>16</v>
      </c>
      <c r="Q42" s="169" t="s">
        <v>85</v>
      </c>
      <c r="R42" s="169">
        <v>2</v>
      </c>
      <c r="S42" s="167"/>
      <c r="T42" s="137">
        <f t="shared" si="17"/>
        <v>0.79646017699115046</v>
      </c>
      <c r="U42" s="171">
        <v>33.9</v>
      </c>
      <c r="V42" s="139">
        <f>Results!H32</f>
        <v>40</v>
      </c>
      <c r="W42" s="171">
        <v>34.299999999999997</v>
      </c>
      <c r="X42" s="139">
        <f>Results!AW32</f>
        <v>242.99</v>
      </c>
      <c r="Y42" s="172">
        <v>28</v>
      </c>
      <c r="Z42" s="167">
        <v>25</v>
      </c>
      <c r="AA42" s="167">
        <v>232</v>
      </c>
      <c r="AB42" s="167">
        <v>11</v>
      </c>
      <c r="AC42" s="167">
        <v>80</v>
      </c>
      <c r="AD42" s="167"/>
      <c r="AE42" s="167" t="s">
        <v>87</v>
      </c>
      <c r="AF42" s="173">
        <v>1043.46</v>
      </c>
      <c r="AG42" s="173"/>
      <c r="AH42" s="174"/>
      <c r="AI42" s="174"/>
      <c r="AJ42" s="167"/>
      <c r="AK42" s="167" t="s">
        <v>88</v>
      </c>
      <c r="AL42" s="167"/>
      <c r="AM42" s="167" t="s">
        <v>89</v>
      </c>
      <c r="AN42" s="175">
        <v>964</v>
      </c>
      <c r="AO42" s="175">
        <v>873</v>
      </c>
      <c r="AP42" s="175">
        <v>1031</v>
      </c>
      <c r="AQ42" s="174">
        <f t="shared" ref="AQ42:AQ73" si="19">AP42-AO42</f>
        <v>158</v>
      </c>
      <c r="AR42" s="141">
        <f>Results!CB34</f>
        <v>960.74786344124595</v>
      </c>
      <c r="AS42" s="141">
        <f>Results!C32</f>
        <v>34</v>
      </c>
      <c r="AT42" s="175">
        <v>27</v>
      </c>
      <c r="AU42" s="141">
        <f>Results!F32</f>
        <v>0.57638888888888884</v>
      </c>
      <c r="AV42" s="141">
        <f>Results!G32</f>
        <v>0.60416666666666663</v>
      </c>
      <c r="AW42" s="175">
        <v>29.77</v>
      </c>
      <c r="AX42" s="175">
        <v>5.31</v>
      </c>
      <c r="AY42" s="142">
        <f>Results!J32</f>
        <v>5.5</v>
      </c>
      <c r="AZ42" s="142">
        <f>Results!K32</f>
        <v>30</v>
      </c>
      <c r="BA42" s="143">
        <f t="shared" si="10"/>
        <v>0.12474992260884432</v>
      </c>
      <c r="BB42" s="176"/>
      <c r="BC42" s="176"/>
      <c r="BD42" s="175">
        <v>201.6</v>
      </c>
      <c r="BE42" s="145">
        <f>Results!AQ32</f>
        <v>29.7</v>
      </c>
      <c r="BF42" s="175">
        <v>129.30000000000001</v>
      </c>
      <c r="BG42" s="175">
        <v>227.8</v>
      </c>
      <c r="BH42" s="237"/>
      <c r="BI42" s="177">
        <f t="shared" ref="BI42:BI73" si="20">BH42*AT42</f>
        <v>0</v>
      </c>
      <c r="BJ42" s="175">
        <v>1.024</v>
      </c>
      <c r="BK42" s="146">
        <f>Results!BA32</f>
        <v>0</v>
      </c>
      <c r="BL42" s="175">
        <v>1.8140000000000001</v>
      </c>
      <c r="BM42" s="146">
        <f>Results!BC32</f>
        <v>1.05</v>
      </c>
      <c r="BN42" s="143">
        <f t="shared" si="5"/>
        <v>1.05</v>
      </c>
      <c r="BO42" s="143">
        <f t="shared" si="16"/>
        <v>0.97523809523809524</v>
      </c>
      <c r="BP42" s="174">
        <f t="shared" ref="BP42:BP73" si="21">T42/($BZ$2*$BZ$3)*3600</f>
        <v>2136.5548712132199</v>
      </c>
      <c r="BQ42" s="36">
        <f t="shared" si="8"/>
        <v>0.22245125522141573</v>
      </c>
      <c r="BR42" s="177">
        <f t="shared" si="9"/>
        <v>121.37490513652389</v>
      </c>
      <c r="BS42" s="178"/>
      <c r="BT42" s="147"/>
      <c r="BU42" t="str">
        <f t="shared" si="13"/>
        <v>Lampeland</v>
      </c>
      <c r="BV42" s="147"/>
      <c r="BW42" s="147"/>
      <c r="BX42" s="147"/>
      <c r="BY42" s="147"/>
      <c r="BZ42" s="147"/>
      <c r="CA42" s="147"/>
    </row>
    <row r="43" spans="1:79" x14ac:dyDescent="0.25">
      <c r="A43" s="27" t="s">
        <v>122</v>
      </c>
      <c r="B43" s="26">
        <v>34</v>
      </c>
      <c r="C43" s="43">
        <v>45603</v>
      </c>
      <c r="D43" s="38">
        <v>0.57291666666666663</v>
      </c>
      <c r="E43" s="38">
        <v>0.57638888888888884</v>
      </c>
      <c r="F43" s="38">
        <v>0.60416666666666663</v>
      </c>
      <c r="G43" s="32">
        <v>40</v>
      </c>
      <c r="H43" s="32">
        <v>1</v>
      </c>
      <c r="I43" s="45">
        <v>5.5</v>
      </c>
      <c r="J43" s="46">
        <v>30</v>
      </c>
      <c r="K43" s="32">
        <v>27</v>
      </c>
      <c r="L43" s="32">
        <v>1</v>
      </c>
      <c r="M43" s="32">
        <v>0.9</v>
      </c>
      <c r="N43" s="42">
        <f t="shared" si="18"/>
        <v>30</v>
      </c>
      <c r="O43" s="32" t="s">
        <v>84</v>
      </c>
      <c r="P43" s="40" t="s">
        <v>16</v>
      </c>
      <c r="Q43" s="40" t="s">
        <v>85</v>
      </c>
      <c r="R43" s="40">
        <v>2</v>
      </c>
      <c r="S43" s="32"/>
      <c r="T43" s="115">
        <f t="shared" si="17"/>
        <v>0.92276144907723845</v>
      </c>
      <c r="U43" s="34">
        <v>29.26</v>
      </c>
      <c r="V43" s="107">
        <f>Results!H33</f>
        <v>40</v>
      </c>
      <c r="W43" s="34">
        <v>29.5</v>
      </c>
      <c r="X43" s="107">
        <f>Results!AW33</f>
        <v>288.58</v>
      </c>
      <c r="Y43" s="33">
        <v>28</v>
      </c>
      <c r="Z43" s="32">
        <v>25</v>
      </c>
      <c r="AA43" s="32">
        <v>232</v>
      </c>
      <c r="AB43" s="32">
        <v>11</v>
      </c>
      <c r="AC43" s="32">
        <v>80</v>
      </c>
      <c r="AD43" s="32"/>
      <c r="AE43" s="32" t="s">
        <v>87</v>
      </c>
      <c r="AF43" s="83"/>
      <c r="AG43" s="83"/>
      <c r="AH43" s="36"/>
      <c r="AI43" s="36"/>
      <c r="AJ43" s="32"/>
      <c r="AK43" s="32" t="s">
        <v>88</v>
      </c>
      <c r="AL43" s="32"/>
      <c r="AM43" s="32" t="s">
        <v>89</v>
      </c>
      <c r="AN43" s="35">
        <v>839</v>
      </c>
      <c r="AO43" s="35">
        <v>769</v>
      </c>
      <c r="AP43" s="35">
        <v>888</v>
      </c>
      <c r="AQ43" s="36">
        <f t="shared" si="19"/>
        <v>119</v>
      </c>
      <c r="AR43" s="97">
        <f>Results!CB35</f>
        <v>834.48133793145496</v>
      </c>
      <c r="AS43" s="97">
        <f>Results!C33</f>
        <v>35</v>
      </c>
      <c r="AT43" s="35">
        <v>27</v>
      </c>
      <c r="AU43" s="97">
        <f>Results!F33</f>
        <v>0.61111111111111116</v>
      </c>
      <c r="AV43" s="97">
        <f>Results!G33</f>
        <v>0.63194444444444442</v>
      </c>
      <c r="AW43" s="35">
        <v>29.7</v>
      </c>
      <c r="AX43" s="35">
        <v>4.62</v>
      </c>
      <c r="AY43" s="126">
        <f>Results!J33</f>
        <v>5.5</v>
      </c>
      <c r="AZ43" s="126">
        <f>Results!K33</f>
        <v>30</v>
      </c>
      <c r="BA43" s="36">
        <f t="shared" si="10"/>
        <v>0.16285662585198143</v>
      </c>
      <c r="BB43" s="123"/>
      <c r="BC43" s="123"/>
      <c r="BD43" s="35">
        <v>242.9</v>
      </c>
      <c r="BE43" s="134">
        <f>Results!AQ33</f>
        <v>29.68</v>
      </c>
      <c r="BF43" s="35">
        <v>148.9</v>
      </c>
      <c r="BG43" s="35">
        <v>227</v>
      </c>
      <c r="BH43" s="233"/>
      <c r="BI43" s="92">
        <f t="shared" si="20"/>
        <v>0</v>
      </c>
      <c r="BJ43" s="35">
        <v>1.048</v>
      </c>
      <c r="BK43" s="98">
        <f>Results!BA33</f>
        <v>70.173999999999893</v>
      </c>
      <c r="BL43" s="35">
        <v>2.08</v>
      </c>
      <c r="BM43" s="98">
        <f>Results!BC33</f>
        <v>1.01</v>
      </c>
      <c r="BN43" s="36">
        <f t="shared" ref="BN43:BN74" si="22">BK43+BM43</f>
        <v>71.183999999999898</v>
      </c>
      <c r="BO43" s="36">
        <f t="shared" si="16"/>
        <v>1.4722409530231535E-2</v>
      </c>
      <c r="BP43" s="36">
        <f t="shared" si="21"/>
        <v>2475.3660332921445</v>
      </c>
      <c r="BQ43" s="36">
        <f t="shared" si="8"/>
        <v>13.016750291844163</v>
      </c>
      <c r="BR43" s="92">
        <f t="shared" si="9"/>
        <v>2.0742504384460112</v>
      </c>
      <c r="BS43" s="92"/>
      <c r="BU43" t="str">
        <f t="shared" si="13"/>
        <v>Mars with Musk!</v>
      </c>
    </row>
    <row r="44" spans="1:79" x14ac:dyDescent="0.25">
      <c r="A44" s="29" t="s">
        <v>123</v>
      </c>
      <c r="B44" s="30">
        <v>35</v>
      </c>
      <c r="C44" s="51">
        <v>45603</v>
      </c>
      <c r="D44" s="52">
        <v>0.60416666666666663</v>
      </c>
      <c r="E44" s="52">
        <v>0.61111111111111116</v>
      </c>
      <c r="F44" s="52">
        <v>0.63194444444444442</v>
      </c>
      <c r="G44" s="55">
        <v>40</v>
      </c>
      <c r="H44" s="55">
        <v>1</v>
      </c>
      <c r="I44" s="62">
        <v>5.5</v>
      </c>
      <c r="J44" s="63">
        <v>30</v>
      </c>
      <c r="K44" s="55">
        <v>27</v>
      </c>
      <c r="L44" s="55">
        <v>1</v>
      </c>
      <c r="M44" s="55">
        <v>1</v>
      </c>
      <c r="N44" s="56">
        <f t="shared" si="18"/>
        <v>27</v>
      </c>
      <c r="O44" s="55" t="s">
        <v>84</v>
      </c>
      <c r="P44" s="54" t="s">
        <v>16</v>
      </c>
      <c r="Q44" s="54" t="s">
        <v>85</v>
      </c>
      <c r="R44" s="54">
        <v>2</v>
      </c>
      <c r="S44" s="55"/>
      <c r="T44" s="115">
        <f t="shared" si="17"/>
        <v>1.0388760585065435</v>
      </c>
      <c r="U44" s="57">
        <v>25.98</v>
      </c>
      <c r="V44" s="107">
        <f>Results!H34</f>
        <v>40</v>
      </c>
      <c r="W44" s="57">
        <v>26.9</v>
      </c>
      <c r="X44" s="107">
        <f>Results!AW34</f>
        <v>202.22</v>
      </c>
      <c r="Y44" s="58">
        <v>28</v>
      </c>
      <c r="Z44" s="55">
        <v>25</v>
      </c>
      <c r="AA44" s="55">
        <v>232</v>
      </c>
      <c r="AB44" s="55">
        <v>11</v>
      </c>
      <c r="AC44" s="55">
        <v>80</v>
      </c>
      <c r="AD44" s="55"/>
      <c r="AE44" s="55" t="s">
        <v>87</v>
      </c>
      <c r="AF44" s="84"/>
      <c r="AG44" s="84">
        <v>1043.25</v>
      </c>
      <c r="AH44" s="59">
        <f>(AF42-AG44)/BH44</f>
        <v>8.0769230769244763E-2</v>
      </c>
      <c r="AI44" s="59">
        <f>(AF42-AG44)/BI44</f>
        <v>2.9925613475081428E-3</v>
      </c>
      <c r="AJ44" s="55"/>
      <c r="AK44" s="55" t="s">
        <v>88</v>
      </c>
      <c r="AL44" s="55"/>
      <c r="AM44" s="55" t="s">
        <v>89</v>
      </c>
      <c r="AN44" s="60">
        <v>753</v>
      </c>
      <c r="AO44" s="60">
        <v>685</v>
      </c>
      <c r="AP44" s="60">
        <v>796</v>
      </c>
      <c r="AQ44" s="59">
        <f t="shared" si="19"/>
        <v>111</v>
      </c>
      <c r="AR44" s="97">
        <f>Results!CB36</f>
        <v>755.33342674302401</v>
      </c>
      <c r="AS44" s="97">
        <f>Results!C34</f>
        <v>36</v>
      </c>
      <c r="AT44" s="60">
        <v>26.99</v>
      </c>
      <c r="AU44" s="97">
        <f>Results!F34</f>
        <v>0.65277777777777779</v>
      </c>
      <c r="AV44" s="97">
        <f>Results!G34</f>
        <v>0.67013888888888884</v>
      </c>
      <c r="AW44" s="60">
        <v>29.68</v>
      </c>
      <c r="AX44" s="60">
        <v>4.1399999999999997</v>
      </c>
      <c r="AY44" s="126">
        <f>Results!J34</f>
        <v>5.5</v>
      </c>
      <c r="AZ44" s="126">
        <f>Results!K34</f>
        <v>30</v>
      </c>
      <c r="BA44" s="36">
        <f t="shared" si="10"/>
        <v>0.19520344842549867</v>
      </c>
      <c r="BB44" s="124">
        <f>AVERAGE(AX42:AX44)</f>
        <v>4.6900000000000004</v>
      </c>
      <c r="BC44" s="122">
        <f>AVERAGE(BA42:BA44)</f>
        <v>0.16093666562877482</v>
      </c>
      <c r="BD44" s="60">
        <v>288.7</v>
      </c>
      <c r="BE44" s="134">
        <f>Results!AQ34</f>
        <v>29.77</v>
      </c>
      <c r="BF44" s="60">
        <v>171</v>
      </c>
      <c r="BG44" s="60">
        <v>224.8</v>
      </c>
      <c r="BH44" s="61">
        <f>2+36/60</f>
        <v>2.6</v>
      </c>
      <c r="BI44" s="93">
        <f t="shared" si="20"/>
        <v>70.173999999999992</v>
      </c>
      <c r="BJ44" s="60">
        <v>1.0109999999999999</v>
      </c>
      <c r="BK44" s="98">
        <f>Results!BA34</f>
        <v>0</v>
      </c>
      <c r="BL44" s="60">
        <v>2.323</v>
      </c>
      <c r="BM44" s="98">
        <f>Results!BC34</f>
        <v>0.78</v>
      </c>
      <c r="BN44" s="36">
        <f t="shared" si="22"/>
        <v>0.78</v>
      </c>
      <c r="BO44" s="36">
        <f t="shared" si="16"/>
        <v>1.296153846153846</v>
      </c>
      <c r="BP44" s="59">
        <f t="shared" si="21"/>
        <v>2786.8508275883432</v>
      </c>
      <c r="BQ44" s="36">
        <f t="shared" si="8"/>
        <v>0.12664254014071802</v>
      </c>
      <c r="BR44" s="93">
        <f t="shared" ref="BR44:BR75" si="23">AT44/BQ44</f>
        <v>213.11954079577239</v>
      </c>
      <c r="BS44" s="99"/>
      <c r="BT44" s="31"/>
      <c r="BU44" t="str">
        <f t="shared" si="13"/>
        <v>Lampeland</v>
      </c>
    </row>
    <row r="45" spans="1:79" x14ac:dyDescent="0.25">
      <c r="A45" s="135" t="s">
        <v>124</v>
      </c>
      <c r="B45" s="136">
        <v>36</v>
      </c>
      <c r="C45" s="165">
        <v>45603</v>
      </c>
      <c r="D45" s="166">
        <v>0.64583333333333337</v>
      </c>
      <c r="E45" s="166">
        <v>0.65277777777777779</v>
      </c>
      <c r="F45" s="153">
        <v>0.67013888888888884</v>
      </c>
      <c r="G45" s="167">
        <v>40</v>
      </c>
      <c r="H45" s="167">
        <v>1</v>
      </c>
      <c r="I45" s="168">
        <v>5.5</v>
      </c>
      <c r="J45" s="169">
        <v>30</v>
      </c>
      <c r="K45" s="167">
        <v>27</v>
      </c>
      <c r="L45" s="167">
        <v>2</v>
      </c>
      <c r="M45" s="167">
        <v>0.8</v>
      </c>
      <c r="N45" s="170">
        <f t="shared" si="18"/>
        <v>33.75</v>
      </c>
      <c r="O45" s="167" t="s">
        <v>84</v>
      </c>
      <c r="P45" s="169" t="s">
        <v>16</v>
      </c>
      <c r="Q45" s="169" t="s">
        <v>85</v>
      </c>
      <c r="R45" s="169">
        <v>2</v>
      </c>
      <c r="S45" s="167"/>
      <c r="T45" s="137">
        <f t="shared" si="17"/>
        <v>0.79881656804733736</v>
      </c>
      <c r="U45" s="138">
        <v>33.799999999999997</v>
      </c>
      <c r="V45" s="139">
        <f>Results!H35</f>
        <v>40</v>
      </c>
      <c r="W45" s="138">
        <v>34.299999999999997</v>
      </c>
      <c r="X45" s="139">
        <f>Results!AW35</f>
        <v>244.45</v>
      </c>
      <c r="Y45" s="172">
        <v>28</v>
      </c>
      <c r="Z45" s="167">
        <v>25</v>
      </c>
      <c r="AA45" s="167">
        <v>232</v>
      </c>
      <c r="AB45" s="167">
        <v>11</v>
      </c>
      <c r="AC45" s="167">
        <v>80</v>
      </c>
      <c r="AD45" s="167"/>
      <c r="AE45" s="167" t="s">
        <v>87</v>
      </c>
      <c r="AF45" s="173">
        <v>1043.25</v>
      </c>
      <c r="AG45" s="173"/>
      <c r="AH45" s="174"/>
      <c r="AI45" s="174"/>
      <c r="AJ45" s="167"/>
      <c r="AK45" s="167" t="s">
        <v>88</v>
      </c>
      <c r="AL45" s="167"/>
      <c r="AM45" s="167" t="s">
        <v>89</v>
      </c>
      <c r="AN45" s="140">
        <v>961</v>
      </c>
      <c r="AO45" s="140">
        <v>867</v>
      </c>
      <c r="AP45" s="140">
        <v>1025</v>
      </c>
      <c r="AQ45" s="174">
        <f t="shared" si="19"/>
        <v>158</v>
      </c>
      <c r="AR45" s="141">
        <f>Results!CB37</f>
        <v>792.41767632068797</v>
      </c>
      <c r="AS45" s="141">
        <f>Results!C35</f>
        <v>37</v>
      </c>
      <c r="AT45" s="140">
        <v>27</v>
      </c>
      <c r="AU45" s="141">
        <f>Results!F35</f>
        <v>0.67708333333333337</v>
      </c>
      <c r="AV45" s="141">
        <f>Results!G35</f>
        <v>0.70138888888888884</v>
      </c>
      <c r="AW45" s="140">
        <v>29.77</v>
      </c>
      <c r="AX45" s="140">
        <v>5.31</v>
      </c>
      <c r="AY45" s="142">
        <f>Results!J35</f>
        <v>5.5</v>
      </c>
      <c r="AZ45" s="142">
        <f>Results!K35</f>
        <v>30</v>
      </c>
      <c r="BA45" s="143">
        <f t="shared" si="10"/>
        <v>0.12474992260884432</v>
      </c>
      <c r="BB45" s="144"/>
      <c r="BC45" s="144"/>
      <c r="BD45" s="140">
        <v>202.2</v>
      </c>
      <c r="BE45" s="145">
        <f>Results!AQ35</f>
        <v>29.73</v>
      </c>
      <c r="BF45" s="140">
        <v>129.30000000000001</v>
      </c>
      <c r="BG45" s="140">
        <v>217.4</v>
      </c>
      <c r="BH45" s="236"/>
      <c r="BI45" s="177">
        <f t="shared" si="20"/>
        <v>0</v>
      </c>
      <c r="BJ45" s="140">
        <v>0.78300000000000003</v>
      </c>
      <c r="BK45" s="146">
        <f>Results!BA35</f>
        <v>0</v>
      </c>
      <c r="BL45" s="140">
        <v>2.0550000000000002</v>
      </c>
      <c r="BM45" s="146">
        <f>Results!BC35</f>
        <v>0.77</v>
      </c>
      <c r="BN45" s="143">
        <f t="shared" si="22"/>
        <v>0.77</v>
      </c>
      <c r="BO45" s="143">
        <f t="shared" si="16"/>
        <v>1.0168831168831169</v>
      </c>
      <c r="BP45" s="174">
        <f t="shared" si="21"/>
        <v>2142.8760394712476</v>
      </c>
      <c r="BQ45" s="36">
        <f t="shared" si="8"/>
        <v>0.1626497083408503</v>
      </c>
      <c r="BR45" s="177">
        <f t="shared" si="23"/>
        <v>166.00091248499837</v>
      </c>
      <c r="BS45" s="178"/>
      <c r="BT45" s="147"/>
      <c r="BU45" t="str">
        <f t="shared" si="13"/>
        <v>Lampeland</v>
      </c>
      <c r="BV45" s="147"/>
      <c r="BW45" s="147"/>
      <c r="BX45" s="147"/>
      <c r="BY45" s="147"/>
      <c r="BZ45" s="147"/>
      <c r="CA45" s="147"/>
    </row>
    <row r="46" spans="1:79" x14ac:dyDescent="0.25">
      <c r="A46" s="27" t="s">
        <v>125</v>
      </c>
      <c r="B46" s="26">
        <v>37</v>
      </c>
      <c r="C46" s="43">
        <v>45603</v>
      </c>
      <c r="D46" s="87">
        <v>0.67361111111111116</v>
      </c>
      <c r="E46" s="38">
        <v>0.67708333333333337</v>
      </c>
      <c r="F46" s="38">
        <v>0.70138888888888884</v>
      </c>
      <c r="G46" s="32">
        <v>40</v>
      </c>
      <c r="H46" s="32">
        <v>1</v>
      </c>
      <c r="I46" s="45">
        <v>5.5</v>
      </c>
      <c r="J46" s="46">
        <v>30</v>
      </c>
      <c r="K46" s="32">
        <v>27</v>
      </c>
      <c r="L46" s="32">
        <v>2</v>
      </c>
      <c r="M46" s="32">
        <v>0.9</v>
      </c>
      <c r="N46" s="42">
        <f t="shared" si="18"/>
        <v>30</v>
      </c>
      <c r="O46" s="32" t="s">
        <v>84</v>
      </c>
      <c r="P46" s="40" t="s">
        <v>16</v>
      </c>
      <c r="Q46" s="40" t="s">
        <v>85</v>
      </c>
      <c r="R46" s="40">
        <v>2</v>
      </c>
      <c r="S46" s="32"/>
      <c r="T46" s="115">
        <f t="shared" si="17"/>
        <v>0.92368240930869261</v>
      </c>
      <c r="U46" s="34">
        <v>29.22</v>
      </c>
      <c r="V46" s="107">
        <f>Results!H36</f>
        <v>40</v>
      </c>
      <c r="W46" s="34">
        <v>29.46</v>
      </c>
      <c r="X46" s="107">
        <f>Results!AW36</f>
        <v>293.87</v>
      </c>
      <c r="Y46" s="33">
        <v>28</v>
      </c>
      <c r="Z46" s="32">
        <v>25</v>
      </c>
      <c r="AA46" s="32">
        <v>232</v>
      </c>
      <c r="AB46" s="32">
        <v>11</v>
      </c>
      <c r="AC46" s="32">
        <v>80</v>
      </c>
      <c r="AD46" s="32"/>
      <c r="AE46" s="32" t="s">
        <v>87</v>
      </c>
      <c r="AF46" s="83"/>
      <c r="AG46" s="83"/>
      <c r="AH46" s="36"/>
      <c r="AI46" s="36"/>
      <c r="AJ46" s="32"/>
      <c r="AK46" s="32" t="s">
        <v>88</v>
      </c>
      <c r="AL46" s="32"/>
      <c r="AM46" s="32" t="s">
        <v>89</v>
      </c>
      <c r="AN46" s="35">
        <v>835</v>
      </c>
      <c r="AO46" s="35">
        <v>756</v>
      </c>
      <c r="AP46" s="35">
        <v>888</v>
      </c>
      <c r="AQ46" s="36">
        <f t="shared" si="19"/>
        <v>132</v>
      </c>
      <c r="AR46" s="97">
        <f>Results!CB38</f>
        <v>870.71866730028898</v>
      </c>
      <c r="AS46" s="97">
        <f>Results!C36</f>
        <v>38</v>
      </c>
      <c r="AT46" s="35">
        <v>26.99</v>
      </c>
      <c r="AU46" s="97">
        <f>Results!F36</f>
        <v>0.70486111111111116</v>
      </c>
      <c r="AV46" s="97">
        <f>Results!G36</f>
        <v>0.72916666666666663</v>
      </c>
      <c r="AW46" s="35">
        <v>29.73</v>
      </c>
      <c r="AX46" s="35">
        <v>4.6399999999999997</v>
      </c>
      <c r="AY46" s="126">
        <f>Results!J36</f>
        <v>5.5</v>
      </c>
      <c r="AZ46" s="126">
        <f>Results!K36</f>
        <v>30</v>
      </c>
      <c r="BA46" s="36">
        <f t="shared" ref="BA46:BA77" si="24">AT46/((AX46+1)*W46)</f>
        <v>0.16243927335057032</v>
      </c>
      <c r="BB46" s="123"/>
      <c r="BC46" s="123"/>
      <c r="BD46" s="35">
        <v>244.5</v>
      </c>
      <c r="BE46" s="134">
        <f>Results!AQ36</f>
        <v>29.72</v>
      </c>
      <c r="BF46" s="35">
        <v>150.1</v>
      </c>
      <c r="BG46" s="35">
        <v>218</v>
      </c>
      <c r="BH46" s="233"/>
      <c r="BI46" s="92">
        <f t="shared" si="20"/>
        <v>0</v>
      </c>
      <c r="BJ46" s="35">
        <v>0.76700000000000002</v>
      </c>
      <c r="BK46" s="98">
        <f>Results!BA36</f>
        <v>54.02</v>
      </c>
      <c r="BL46" s="35">
        <v>2.339</v>
      </c>
      <c r="BM46" s="98">
        <f>Results!BC36</f>
        <v>0.75</v>
      </c>
      <c r="BN46" s="36">
        <f t="shared" si="22"/>
        <v>54.77</v>
      </c>
      <c r="BO46" s="36">
        <f t="shared" si="16"/>
        <v>1.4004016797516889E-2</v>
      </c>
      <c r="BP46" s="36">
        <f t="shared" si="21"/>
        <v>2477.8365674450765</v>
      </c>
      <c r="BQ46" s="36">
        <f t="shared" si="8"/>
        <v>10.001584670894683</v>
      </c>
      <c r="BR46" s="92">
        <f t="shared" si="23"/>
        <v>2.698572365091584</v>
      </c>
      <c r="BS46" s="92"/>
      <c r="BU46" t="str">
        <f t="shared" si="13"/>
        <v>Mars with Musk!</v>
      </c>
    </row>
    <row r="47" spans="1:79" s="78" customFormat="1" ht="15.75" thickBot="1" x14ac:dyDescent="0.3">
      <c r="A47" s="65" t="s">
        <v>126</v>
      </c>
      <c r="B47" s="66">
        <v>38</v>
      </c>
      <c r="C47" s="79">
        <v>45603</v>
      </c>
      <c r="D47" s="68">
        <v>0.70138888888888884</v>
      </c>
      <c r="E47" s="68">
        <v>0.70486111111111116</v>
      </c>
      <c r="F47" s="68">
        <v>0.72916666666666663</v>
      </c>
      <c r="G47" s="69">
        <v>40</v>
      </c>
      <c r="H47" s="69">
        <v>1</v>
      </c>
      <c r="I47" s="80">
        <v>5.5</v>
      </c>
      <c r="J47" s="81">
        <v>30</v>
      </c>
      <c r="K47" s="69">
        <v>27</v>
      </c>
      <c r="L47" s="69">
        <v>2</v>
      </c>
      <c r="M47" s="69">
        <v>1</v>
      </c>
      <c r="N47" s="72">
        <f t="shared" si="18"/>
        <v>27</v>
      </c>
      <c r="O47" s="69" t="s">
        <v>84</v>
      </c>
      <c r="P47" s="71" t="s">
        <v>16</v>
      </c>
      <c r="Q47" s="71" t="s">
        <v>85</v>
      </c>
      <c r="R47" s="71">
        <v>2</v>
      </c>
      <c r="S47" s="69"/>
      <c r="T47" s="116">
        <f t="shared" si="17"/>
        <v>1.0404468412942989</v>
      </c>
      <c r="U47" s="73">
        <v>25.96</v>
      </c>
      <c r="V47" s="107">
        <f>Results!H37</f>
        <v>15</v>
      </c>
      <c r="W47" s="73">
        <v>26.24</v>
      </c>
      <c r="X47" s="107">
        <f>Results!AW37</f>
        <v>346.57</v>
      </c>
      <c r="Y47" s="74">
        <v>28</v>
      </c>
      <c r="Z47" s="69">
        <v>25</v>
      </c>
      <c r="AA47" s="69">
        <v>232</v>
      </c>
      <c r="AB47" s="69">
        <v>11</v>
      </c>
      <c r="AC47" s="69">
        <v>80</v>
      </c>
      <c r="AD47" s="69"/>
      <c r="AE47" s="69" t="s">
        <v>87</v>
      </c>
      <c r="AF47" s="86"/>
      <c r="AG47" s="86">
        <v>1043.05</v>
      </c>
      <c r="AH47" s="75">
        <f>(AF45-AG47)/BH47</f>
        <v>0.10000000000002274</v>
      </c>
      <c r="AI47" s="75">
        <f>(AF45-AG47)/BI47</f>
        <v>3.7023324694565986E-3</v>
      </c>
      <c r="AJ47" s="69"/>
      <c r="AK47" s="69" t="s">
        <v>88</v>
      </c>
      <c r="AL47" s="69"/>
      <c r="AM47" s="69" t="s">
        <v>89</v>
      </c>
      <c r="AN47" s="76">
        <v>756</v>
      </c>
      <c r="AO47" s="76">
        <v>705</v>
      </c>
      <c r="AP47" s="76">
        <v>792</v>
      </c>
      <c r="AQ47" s="75">
        <f t="shared" si="19"/>
        <v>87</v>
      </c>
      <c r="AR47" s="97">
        <f>Results!CB39</f>
        <v>961.19830927457497</v>
      </c>
      <c r="AS47" s="97">
        <f>Results!C37</f>
        <v>39</v>
      </c>
      <c r="AT47" s="76">
        <v>27.01</v>
      </c>
      <c r="AU47" s="97">
        <f>Results!F37</f>
        <v>0.53472222222222221</v>
      </c>
      <c r="AV47" s="97">
        <f>Results!G37</f>
        <v>0.55902777777777779</v>
      </c>
      <c r="AW47" s="76">
        <v>29.72</v>
      </c>
      <c r="AX47" s="76">
        <v>4.21</v>
      </c>
      <c r="AY47" s="126">
        <f>Results!J37</f>
        <v>5</v>
      </c>
      <c r="AZ47" s="126">
        <f>Results!K37</f>
        <v>30</v>
      </c>
      <c r="BA47" s="36">
        <f t="shared" si="24"/>
        <v>0.19757092364589676</v>
      </c>
      <c r="BB47" s="124">
        <f>AVERAGE(AX45:AX47)</f>
        <v>4.72</v>
      </c>
      <c r="BC47" s="122">
        <f>AVERAGE(BA45:BA47)</f>
        <v>0.16158670653510379</v>
      </c>
      <c r="BD47" s="76">
        <v>293.3</v>
      </c>
      <c r="BE47" s="134">
        <f>Results!AQ37</f>
        <v>29.49</v>
      </c>
      <c r="BF47" s="76">
        <v>175.9</v>
      </c>
      <c r="BG47" s="76">
        <v>216.6</v>
      </c>
      <c r="BH47" s="77">
        <v>2</v>
      </c>
      <c r="BI47" s="95">
        <f t="shared" si="20"/>
        <v>54.02</v>
      </c>
      <c r="BJ47" s="76">
        <v>0.755</v>
      </c>
      <c r="BK47" s="98">
        <f>Results!BA37</f>
        <v>0</v>
      </c>
      <c r="BL47" s="76">
        <v>2.5640000000000001</v>
      </c>
      <c r="BM47" s="98">
        <f>Results!BC37</f>
        <v>1.22</v>
      </c>
      <c r="BN47" s="36">
        <f t="shared" si="22"/>
        <v>1.22</v>
      </c>
      <c r="BO47" s="75">
        <f t="shared" si="16"/>
        <v>0.61885245901639341</v>
      </c>
      <c r="BP47" s="75">
        <f t="shared" si="21"/>
        <v>2791.06455190721</v>
      </c>
      <c r="BQ47" s="36">
        <f t="shared" si="8"/>
        <v>0.1979294337510466</v>
      </c>
      <c r="BR47" s="95">
        <f t="shared" si="23"/>
        <v>136.46277609207368</v>
      </c>
      <c r="BS47" s="101"/>
      <c r="BU47" t="str">
        <f t="shared" si="13"/>
        <v>Lampeland</v>
      </c>
    </row>
    <row r="48" spans="1:79" x14ac:dyDescent="0.25">
      <c r="A48" s="27" t="s">
        <v>127</v>
      </c>
      <c r="B48" s="26">
        <v>39</v>
      </c>
      <c r="C48" s="43">
        <v>45607</v>
      </c>
      <c r="D48" s="44">
        <v>0.52638888888888891</v>
      </c>
      <c r="E48" s="44">
        <v>0.53472222222222221</v>
      </c>
      <c r="F48" s="44">
        <v>0.55902777777777779</v>
      </c>
      <c r="G48" s="47">
        <v>15</v>
      </c>
      <c r="H48" s="47">
        <v>1</v>
      </c>
      <c r="I48" s="45">
        <v>5</v>
      </c>
      <c r="J48" s="46">
        <v>30</v>
      </c>
      <c r="K48" s="47">
        <v>27</v>
      </c>
      <c r="L48" s="47">
        <v>0</v>
      </c>
      <c r="M48" s="47">
        <v>1</v>
      </c>
      <c r="N48" s="48">
        <f t="shared" si="18"/>
        <v>27</v>
      </c>
      <c r="O48" s="47" t="s">
        <v>84</v>
      </c>
      <c r="P48" s="46" t="s">
        <v>16</v>
      </c>
      <c r="Q48" s="46" t="s">
        <v>85</v>
      </c>
      <c r="R48" s="46">
        <v>2</v>
      </c>
      <c r="S48" s="47"/>
      <c r="T48" s="117">
        <f t="shared" si="17"/>
        <v>1.0165662650602409</v>
      </c>
      <c r="U48" s="34">
        <v>26.56</v>
      </c>
      <c r="V48" s="107">
        <f>Results!H38</f>
        <v>40</v>
      </c>
      <c r="W48" s="34">
        <v>26.68</v>
      </c>
      <c r="X48" s="107">
        <f>Results!AW38</f>
        <v>298.86</v>
      </c>
      <c r="Y48" s="49">
        <v>28</v>
      </c>
      <c r="Z48" s="47">
        <v>25</v>
      </c>
      <c r="AA48" s="47">
        <v>232</v>
      </c>
      <c r="AB48" s="47">
        <v>11</v>
      </c>
      <c r="AC48" s="47">
        <v>80</v>
      </c>
      <c r="AD48" s="47"/>
      <c r="AE48" s="47" t="s">
        <v>87</v>
      </c>
      <c r="AF48" s="85">
        <v>1043.05</v>
      </c>
      <c r="AG48" s="85"/>
      <c r="AH48" s="50"/>
      <c r="AI48" s="50"/>
      <c r="AJ48" s="47"/>
      <c r="AK48" s="47" t="s">
        <v>88</v>
      </c>
      <c r="AL48" s="47">
        <v>3.8</v>
      </c>
      <c r="AM48" s="47" t="s">
        <v>89</v>
      </c>
      <c r="AN48" s="35">
        <v>792</v>
      </c>
      <c r="AO48" s="35">
        <v>734</v>
      </c>
      <c r="AP48" s="35">
        <v>840</v>
      </c>
      <c r="AQ48" s="50">
        <f t="shared" si="19"/>
        <v>106</v>
      </c>
      <c r="AR48" s="97">
        <f>Results!CB40</f>
        <v>795.42250771644694</v>
      </c>
      <c r="AS48" s="97">
        <f>Results!C38</f>
        <v>40</v>
      </c>
      <c r="AT48" s="35">
        <v>27</v>
      </c>
      <c r="AU48" s="97">
        <f>Results!F38</f>
        <v>0.56597222222222221</v>
      </c>
      <c r="AV48" s="97">
        <f>Results!G38</f>
        <v>0.59027777777777779</v>
      </c>
      <c r="AW48" s="35">
        <v>29.49</v>
      </c>
      <c r="AX48" s="35">
        <v>5.3</v>
      </c>
      <c r="AY48" s="126">
        <f>Results!J38</f>
        <v>5</v>
      </c>
      <c r="AZ48" s="126">
        <f>Results!K38</f>
        <v>30</v>
      </c>
      <c r="BA48" s="36">
        <f t="shared" si="24"/>
        <v>0.16063396872992075</v>
      </c>
      <c r="BB48" s="123"/>
      <c r="BC48" s="123"/>
      <c r="BD48" s="35">
        <v>346.6</v>
      </c>
      <c r="BE48" s="134">
        <f>Results!AQ38</f>
        <v>29.68</v>
      </c>
      <c r="BF48" s="35">
        <v>196</v>
      </c>
      <c r="BG48" s="35">
        <v>252.7</v>
      </c>
      <c r="BH48" s="233"/>
      <c r="BI48" s="94">
        <f t="shared" si="20"/>
        <v>0</v>
      </c>
      <c r="BJ48" s="35">
        <v>1.2250000000000001</v>
      </c>
      <c r="BK48" s="98">
        <f>Results!BA38</f>
        <v>0</v>
      </c>
      <c r="BL48" s="35">
        <v>2.1659999999999999</v>
      </c>
      <c r="BM48" s="98">
        <f>Results!BC38</f>
        <v>1.18</v>
      </c>
      <c r="BN48" s="36">
        <f t="shared" si="22"/>
        <v>1.18</v>
      </c>
      <c r="BO48" s="50">
        <f t="shared" si="16"/>
        <v>1.0381355932203391</v>
      </c>
      <c r="BP48" s="50">
        <f t="shared" si="21"/>
        <v>2727.0033936042232</v>
      </c>
      <c r="BQ48" s="36">
        <f t="shared" si="8"/>
        <v>0.19586459614112509</v>
      </c>
      <c r="BR48" s="94">
        <f t="shared" si="23"/>
        <v>137.85033401618873</v>
      </c>
      <c r="BS48" s="100"/>
      <c r="BU48" t="str">
        <f t="shared" si="13"/>
        <v>Lampeland</v>
      </c>
      <c r="CA48" s="82"/>
    </row>
    <row r="49" spans="1:79" x14ac:dyDescent="0.25">
      <c r="A49" s="27" t="s">
        <v>128</v>
      </c>
      <c r="B49" s="26">
        <v>40</v>
      </c>
      <c r="C49" s="43">
        <v>45607</v>
      </c>
      <c r="D49" s="38">
        <v>0.55902777777777779</v>
      </c>
      <c r="E49" s="132">
        <v>0.56597222222222221</v>
      </c>
      <c r="F49" s="38">
        <v>0.59027777777777779</v>
      </c>
      <c r="G49" s="32">
        <v>40</v>
      </c>
      <c r="H49" s="32">
        <v>1</v>
      </c>
      <c r="I49" s="45">
        <v>5</v>
      </c>
      <c r="J49" s="46">
        <v>30</v>
      </c>
      <c r="K49" s="32">
        <v>27</v>
      </c>
      <c r="L49" s="32">
        <v>0</v>
      </c>
      <c r="M49" s="32">
        <v>0.9</v>
      </c>
      <c r="N49" s="42">
        <f t="shared" si="18"/>
        <v>30</v>
      </c>
      <c r="O49" s="32" t="s">
        <v>84</v>
      </c>
      <c r="P49" s="40" t="s">
        <v>16</v>
      </c>
      <c r="Q49" s="40" t="s">
        <v>85</v>
      </c>
      <c r="R49" s="40">
        <v>2</v>
      </c>
      <c r="S49" s="32"/>
      <c r="T49" s="115">
        <f t="shared" si="17"/>
        <v>0.90967307044152335</v>
      </c>
      <c r="U49" s="120">
        <v>29.67</v>
      </c>
      <c r="V49" s="107">
        <f>Results!H39</f>
        <v>40</v>
      </c>
      <c r="W49" s="120">
        <v>29.87</v>
      </c>
      <c r="X49" s="107">
        <f>Results!AW39</f>
        <v>261.22000000000003</v>
      </c>
      <c r="Y49" s="33">
        <v>28</v>
      </c>
      <c r="Z49" s="32">
        <v>25</v>
      </c>
      <c r="AA49" s="32">
        <v>232</v>
      </c>
      <c r="AB49" s="32">
        <v>11</v>
      </c>
      <c r="AC49" s="32">
        <v>80</v>
      </c>
      <c r="AD49" s="32"/>
      <c r="AE49" s="32" t="s">
        <v>87</v>
      </c>
      <c r="AF49" s="83"/>
      <c r="AG49" s="83"/>
      <c r="AH49" s="36"/>
      <c r="AI49" s="36"/>
      <c r="AJ49" s="32"/>
      <c r="AK49" s="32" t="s">
        <v>88</v>
      </c>
      <c r="AL49" s="32"/>
      <c r="AM49" s="32" t="s">
        <v>89</v>
      </c>
      <c r="AN49" s="121">
        <v>872</v>
      </c>
      <c r="AO49" s="121">
        <v>802</v>
      </c>
      <c r="AP49" s="121">
        <v>934</v>
      </c>
      <c r="AQ49" s="36">
        <f t="shared" si="19"/>
        <v>132</v>
      </c>
      <c r="AR49" s="97">
        <f>Results!CB41</f>
        <v>794.00323917145397</v>
      </c>
      <c r="AS49" s="97">
        <f>Results!C39</f>
        <v>41</v>
      </c>
      <c r="AT49" s="121">
        <v>26.99</v>
      </c>
      <c r="AU49" s="97">
        <f>Results!F39</f>
        <v>0.59375</v>
      </c>
      <c r="AV49" s="97">
        <f>Results!G39</f>
        <v>0.62152777777777779</v>
      </c>
      <c r="AW49" s="121">
        <v>29.68</v>
      </c>
      <c r="AX49" s="121">
        <v>5.93</v>
      </c>
      <c r="AY49" s="126">
        <f>Results!J39</f>
        <v>5</v>
      </c>
      <c r="AZ49" s="126">
        <f>Results!K39</f>
        <v>30</v>
      </c>
      <c r="BA49" s="36">
        <f t="shared" si="24"/>
        <v>0.13038704033012705</v>
      </c>
      <c r="BB49" s="125"/>
      <c r="BC49" s="125"/>
      <c r="BD49" s="121">
        <v>297.7</v>
      </c>
      <c r="BE49" s="134">
        <f>Results!AQ39</f>
        <v>29.69</v>
      </c>
      <c r="BF49" s="121">
        <v>171.5</v>
      </c>
      <c r="BG49" s="121">
        <v>250.9</v>
      </c>
      <c r="BH49" s="234"/>
      <c r="BI49" s="92">
        <f t="shared" si="20"/>
        <v>0</v>
      </c>
      <c r="BJ49" s="121">
        <v>1.177</v>
      </c>
      <c r="BK49" s="98">
        <f>Results!BA39</f>
        <v>61.65</v>
      </c>
      <c r="BL49" s="121">
        <v>1.9650000000000001</v>
      </c>
      <c r="BM49" s="98">
        <f>Results!BC39</f>
        <v>1.1399999999999999</v>
      </c>
      <c r="BN49" s="36">
        <f t="shared" si="22"/>
        <v>62.79</v>
      </c>
      <c r="BO49" s="36">
        <f t="shared" si="16"/>
        <v>1.8745023092849179E-2</v>
      </c>
      <c r="BP49" s="50">
        <f t="shared" si="21"/>
        <v>2440.2556286061731</v>
      </c>
      <c r="BQ49" s="36">
        <f t="shared" si="8"/>
        <v>11.642704979253113</v>
      </c>
      <c r="BR49" s="94">
        <f t="shared" si="23"/>
        <v>2.3181898062430699</v>
      </c>
      <c r="BS49" s="92"/>
      <c r="BU49" t="str">
        <f t="shared" si="13"/>
        <v>Mars with Musk!</v>
      </c>
    </row>
    <row r="50" spans="1:79" s="110" customFormat="1" ht="15.75" thickBot="1" x14ac:dyDescent="0.3">
      <c r="A50" s="183" t="s">
        <v>129</v>
      </c>
      <c r="B50" s="185">
        <v>41</v>
      </c>
      <c r="C50" s="187">
        <v>45607</v>
      </c>
      <c r="D50" s="189">
        <v>0.59027777777777779</v>
      </c>
      <c r="E50" s="190">
        <v>0.59375</v>
      </c>
      <c r="F50" s="190">
        <v>0.62152777777777779</v>
      </c>
      <c r="G50" s="192">
        <v>40</v>
      </c>
      <c r="H50" s="192">
        <v>1</v>
      </c>
      <c r="I50" s="195">
        <v>5</v>
      </c>
      <c r="J50" s="198">
        <v>30</v>
      </c>
      <c r="K50" s="192">
        <v>27</v>
      </c>
      <c r="L50" s="192">
        <v>0</v>
      </c>
      <c r="M50" s="192">
        <v>0.8</v>
      </c>
      <c r="N50" s="200">
        <f t="shared" si="18"/>
        <v>33.75</v>
      </c>
      <c r="O50" s="192" t="s">
        <v>84</v>
      </c>
      <c r="P50" s="202" t="s">
        <v>16</v>
      </c>
      <c r="Q50" s="202" t="s">
        <v>85</v>
      </c>
      <c r="R50" s="202">
        <v>2</v>
      </c>
      <c r="S50" s="192"/>
      <c r="T50" s="203">
        <f t="shared" si="17"/>
        <v>0.82342177493138158</v>
      </c>
      <c r="U50" s="205">
        <v>32.79</v>
      </c>
      <c r="V50" s="139">
        <f>Results!H40</f>
        <v>40</v>
      </c>
      <c r="W50" s="205">
        <v>33.159999999999997</v>
      </c>
      <c r="X50" s="139">
        <f>Results!AW40</f>
        <v>170.77</v>
      </c>
      <c r="Y50" s="207">
        <v>28</v>
      </c>
      <c r="Z50" s="192">
        <v>25</v>
      </c>
      <c r="AA50" s="192">
        <v>232</v>
      </c>
      <c r="AB50" s="192">
        <v>11</v>
      </c>
      <c r="AC50" s="192">
        <v>80</v>
      </c>
      <c r="AD50" s="192"/>
      <c r="AE50" s="192" t="s">
        <v>87</v>
      </c>
      <c r="AF50" s="209"/>
      <c r="AG50" s="209">
        <v>1042.6400000000001</v>
      </c>
      <c r="AH50" s="211">
        <f>(AF48-AG50)/BH50</f>
        <v>0.17956204379555671</v>
      </c>
      <c r="AI50" s="211">
        <f>(AF48-AG50)/BI50</f>
        <v>6.6504460665021007E-3</v>
      </c>
      <c r="AJ50" s="192"/>
      <c r="AK50" s="192" t="s">
        <v>88</v>
      </c>
      <c r="AL50" s="192"/>
      <c r="AM50" s="192" t="s">
        <v>89</v>
      </c>
      <c r="AN50" s="213">
        <v>962</v>
      </c>
      <c r="AO50" s="213">
        <v>859</v>
      </c>
      <c r="AP50" s="213">
        <v>1028</v>
      </c>
      <c r="AQ50" s="211">
        <f t="shared" si="19"/>
        <v>169</v>
      </c>
      <c r="AR50" s="141">
        <f>Results!CB42</f>
        <v>805.78023095145102</v>
      </c>
      <c r="AS50" s="141">
        <f>Results!C40</f>
        <v>42</v>
      </c>
      <c r="AT50" s="213">
        <v>27</v>
      </c>
      <c r="AU50" s="141">
        <f>Results!F40</f>
        <v>0.3888888888888889</v>
      </c>
      <c r="AV50" s="141">
        <f>Results!G40</f>
        <v>0.41666666666666669</v>
      </c>
      <c r="AW50" s="213">
        <v>29.69</v>
      </c>
      <c r="AX50" s="213">
        <v>6.5</v>
      </c>
      <c r="AY50" s="142">
        <f>Results!J40</f>
        <v>7</v>
      </c>
      <c r="AZ50" s="142">
        <f>Results!K40</f>
        <v>30</v>
      </c>
      <c r="BA50" s="143">
        <f t="shared" si="24"/>
        <v>0.10856453558504223</v>
      </c>
      <c r="BB50" s="162">
        <f>AVERAGE(AX48:AX50)</f>
        <v>5.91</v>
      </c>
      <c r="BC50" s="214">
        <f>AVERAGE(BA48:BA50)</f>
        <v>0.13319518154836332</v>
      </c>
      <c r="BD50" s="213">
        <v>261.5</v>
      </c>
      <c r="BE50" s="145">
        <f>Results!AQ40</f>
        <v>29.41</v>
      </c>
      <c r="BF50" s="213">
        <v>155.19999999999999</v>
      </c>
      <c r="BG50" s="213">
        <v>250.4</v>
      </c>
      <c r="BH50" s="216">
        <f>2+17/60</f>
        <v>2.2833333333333332</v>
      </c>
      <c r="BI50" s="218">
        <f t="shared" si="20"/>
        <v>61.65</v>
      </c>
      <c r="BJ50" s="213">
        <v>1.145</v>
      </c>
      <c r="BK50" s="146">
        <f>Results!BA40</f>
        <v>0</v>
      </c>
      <c r="BL50" s="213">
        <v>1.798</v>
      </c>
      <c r="BM50" s="146">
        <f>Results!BC40</f>
        <v>1.1200000000000001</v>
      </c>
      <c r="BN50" s="143">
        <f t="shared" si="22"/>
        <v>1.1200000000000001</v>
      </c>
      <c r="BO50" s="211">
        <f t="shared" si="16"/>
        <v>1.0223214285714284</v>
      </c>
      <c r="BP50" s="211">
        <f t="shared" si="21"/>
        <v>2208.8810653896971</v>
      </c>
      <c r="BQ50" s="36">
        <f t="shared" si="8"/>
        <v>0.22951194992991852</v>
      </c>
      <c r="BR50" s="218">
        <f t="shared" si="23"/>
        <v>117.64093332937327</v>
      </c>
      <c r="BS50" s="222"/>
      <c r="BT50" s="224"/>
      <c r="BU50" t="str">
        <f t="shared" ref="BU50:BU81" si="25">IF(BR50&lt;40,"Mars with Musk!",IF(BR50&lt;45,"Maldives",IF(BR50&lt;50,"BAHAMAS!!!!","Lampeland")))</f>
        <v>Lampeland</v>
      </c>
      <c r="BV50" s="224"/>
      <c r="BW50" s="224"/>
      <c r="BX50" s="224"/>
      <c r="BY50" s="224"/>
      <c r="BZ50" s="224"/>
      <c r="CA50" s="224"/>
    </row>
    <row r="51" spans="1:79" ht="15.75" thickTop="1" x14ac:dyDescent="0.25">
      <c r="A51" s="27" t="s">
        <v>130</v>
      </c>
      <c r="B51" s="26">
        <v>42</v>
      </c>
      <c r="C51" s="43">
        <v>45617</v>
      </c>
      <c r="D51" s="44">
        <v>0.38263888888888886</v>
      </c>
      <c r="E51" s="44">
        <v>0.3888888888888889</v>
      </c>
      <c r="F51" s="44">
        <v>0.41666666666666669</v>
      </c>
      <c r="G51" s="47">
        <v>40</v>
      </c>
      <c r="H51" s="47">
        <v>1</v>
      </c>
      <c r="I51" s="45">
        <v>7</v>
      </c>
      <c r="J51" s="46">
        <v>30</v>
      </c>
      <c r="K51" s="47">
        <v>27</v>
      </c>
      <c r="L51" s="47">
        <v>0</v>
      </c>
      <c r="M51" s="47">
        <v>0.9</v>
      </c>
      <c r="N51" s="48">
        <f t="shared" si="18"/>
        <v>30</v>
      </c>
      <c r="O51" s="47" t="s">
        <v>84</v>
      </c>
      <c r="P51" s="46" t="s">
        <v>16</v>
      </c>
      <c r="Q51" s="46" t="s">
        <v>85</v>
      </c>
      <c r="R51" s="46">
        <v>2</v>
      </c>
      <c r="S51" s="47"/>
      <c r="T51" s="115">
        <f t="shared" ref="T51:T82" si="26">AT51/W51</f>
        <v>0.90030010003334449</v>
      </c>
      <c r="U51" s="34">
        <v>29.32</v>
      </c>
      <c r="V51" s="107">
        <f>Results!H41</f>
        <v>25</v>
      </c>
      <c r="W51" s="34">
        <v>29.99</v>
      </c>
      <c r="X51" s="107">
        <f>Results!AW41</f>
        <v>172.49</v>
      </c>
      <c r="Y51" s="49">
        <v>28</v>
      </c>
      <c r="Z51" s="47">
        <v>25</v>
      </c>
      <c r="AA51" s="47">
        <v>232</v>
      </c>
      <c r="AB51" s="47">
        <v>11</v>
      </c>
      <c r="AC51" s="47">
        <v>80</v>
      </c>
      <c r="AD51" s="47"/>
      <c r="AE51" s="47" t="s">
        <v>87</v>
      </c>
      <c r="AF51" s="85">
        <v>1042.6400000000001</v>
      </c>
      <c r="AG51" s="85"/>
      <c r="AH51" s="50"/>
      <c r="AI51" s="50"/>
      <c r="AJ51" s="47"/>
      <c r="AK51" s="47" t="s">
        <v>88</v>
      </c>
      <c r="AL51" s="47">
        <v>3.8</v>
      </c>
      <c r="AM51" s="47" t="s">
        <v>89</v>
      </c>
      <c r="AN51" s="35">
        <v>796</v>
      </c>
      <c r="AO51" s="35">
        <v>728</v>
      </c>
      <c r="AP51" s="35">
        <v>848</v>
      </c>
      <c r="AQ51" s="50">
        <f t="shared" si="19"/>
        <v>120</v>
      </c>
      <c r="AR51" s="97">
        <f>Results!CB43</f>
        <v>743.44271072210495</v>
      </c>
      <c r="AS51" s="97">
        <f>Results!C41</f>
        <v>43</v>
      </c>
      <c r="AT51" s="35">
        <v>27</v>
      </c>
      <c r="AU51" s="97">
        <f>Results!F41</f>
        <v>0.4201388888888889</v>
      </c>
      <c r="AV51" s="97">
        <f>Results!G41</f>
        <v>0.43611111111111112</v>
      </c>
      <c r="AW51" s="35">
        <v>29.41</v>
      </c>
      <c r="AX51" s="35">
        <v>3.31</v>
      </c>
      <c r="AY51" s="126">
        <f>Results!J41</f>
        <v>7</v>
      </c>
      <c r="AZ51" s="126">
        <f>Results!K41</f>
        <v>30</v>
      </c>
      <c r="BA51" s="36">
        <f t="shared" si="24"/>
        <v>0.20888633411446506</v>
      </c>
      <c r="BB51" s="123"/>
      <c r="BC51" s="123"/>
      <c r="BD51" s="35">
        <v>170.6</v>
      </c>
      <c r="BE51" s="134">
        <f>Results!AQ41</f>
        <v>29.58</v>
      </c>
      <c r="BF51" s="35">
        <v>111.3</v>
      </c>
      <c r="BG51" s="35">
        <v>242</v>
      </c>
      <c r="BH51" s="233"/>
      <c r="BI51" s="94">
        <f t="shared" si="20"/>
        <v>0</v>
      </c>
      <c r="BJ51" s="35">
        <v>1.117</v>
      </c>
      <c r="BK51" s="98">
        <f>Results!BA41</f>
        <v>0</v>
      </c>
      <c r="BL51" s="35">
        <v>1.6679999999999999</v>
      </c>
      <c r="BM51" s="98">
        <f>Results!BC41</f>
        <v>0.99</v>
      </c>
      <c r="BN51" s="36">
        <f t="shared" si="22"/>
        <v>0.99</v>
      </c>
      <c r="BO51" s="36">
        <f t="shared" ref="BO51:BO95" si="27">BJ51/BL51</f>
        <v>0.66966426858513195</v>
      </c>
      <c r="BP51" s="50">
        <f t="shared" si="21"/>
        <v>2415.1120418182113</v>
      </c>
      <c r="BQ51" s="36">
        <f t="shared" si="8"/>
        <v>0.18140323346146908</v>
      </c>
      <c r="BR51" s="94">
        <f t="shared" si="23"/>
        <v>148.83968430328409</v>
      </c>
      <c r="BS51" s="104"/>
      <c r="BU51" t="str">
        <f t="shared" si="25"/>
        <v>Lampeland</v>
      </c>
      <c r="CA51" s="82"/>
    </row>
    <row r="52" spans="1:79" x14ac:dyDescent="0.25">
      <c r="A52" s="27" t="s">
        <v>131</v>
      </c>
      <c r="B52" s="26">
        <v>43</v>
      </c>
      <c r="C52" s="43">
        <v>45617</v>
      </c>
      <c r="D52" s="38">
        <v>0.41666666666666669</v>
      </c>
      <c r="E52" s="38">
        <v>0.4201388888888889</v>
      </c>
      <c r="F52" s="38">
        <v>0.43611111111111112</v>
      </c>
      <c r="G52" s="32">
        <v>25</v>
      </c>
      <c r="H52" s="32">
        <v>1</v>
      </c>
      <c r="I52" s="45">
        <v>7</v>
      </c>
      <c r="J52" s="46">
        <v>30</v>
      </c>
      <c r="K52" s="32">
        <v>27</v>
      </c>
      <c r="L52" s="32">
        <v>1</v>
      </c>
      <c r="M52" s="32">
        <v>0.9</v>
      </c>
      <c r="N52" s="42">
        <f t="shared" si="18"/>
        <v>30</v>
      </c>
      <c r="O52" s="32" t="s">
        <v>84</v>
      </c>
      <c r="P52" s="40" t="s">
        <v>16</v>
      </c>
      <c r="Q52" s="40" t="s">
        <v>85</v>
      </c>
      <c r="R52" s="40">
        <v>2</v>
      </c>
      <c r="S52" s="32"/>
      <c r="T52" s="115">
        <f t="shared" si="26"/>
        <v>0.90331214452994313</v>
      </c>
      <c r="U52" s="34">
        <v>29.41</v>
      </c>
      <c r="V52" s="107">
        <f>Results!H42</f>
        <v>25</v>
      </c>
      <c r="W52" s="34">
        <v>29.89</v>
      </c>
      <c r="X52" s="107">
        <f>Results!AW42</f>
        <v>199.63</v>
      </c>
      <c r="Y52" s="33">
        <v>28</v>
      </c>
      <c r="Z52" s="32">
        <v>25</v>
      </c>
      <c r="AA52" s="32">
        <v>232</v>
      </c>
      <c r="AB52" s="32">
        <v>11</v>
      </c>
      <c r="AC52" s="32">
        <v>80</v>
      </c>
      <c r="AD52" s="32"/>
      <c r="AE52" s="32" t="s">
        <v>87</v>
      </c>
      <c r="AF52" s="83"/>
      <c r="AG52" s="83"/>
      <c r="AH52" s="36"/>
      <c r="AI52" s="36"/>
      <c r="AJ52" s="32"/>
      <c r="AK52" s="32" t="s">
        <v>88</v>
      </c>
      <c r="AL52" s="32"/>
      <c r="AM52" s="32" t="s">
        <v>89</v>
      </c>
      <c r="AN52" s="35">
        <v>794</v>
      </c>
      <c r="AO52" s="35">
        <v>717</v>
      </c>
      <c r="AP52" s="35">
        <v>845</v>
      </c>
      <c r="AQ52" s="36">
        <f t="shared" si="19"/>
        <v>128</v>
      </c>
      <c r="AR52" s="97">
        <f>Results!CB44</f>
        <v>808.90442910768195</v>
      </c>
      <c r="AS52" s="97">
        <f>Results!C42</f>
        <v>44</v>
      </c>
      <c r="AT52" s="35">
        <v>27</v>
      </c>
      <c r="AU52" s="97">
        <f>Results!F42</f>
        <v>0.44097222222222221</v>
      </c>
      <c r="AV52" s="97">
        <f>Results!G42</f>
        <v>0.45833333333333331</v>
      </c>
      <c r="AW52" s="35">
        <v>29.58</v>
      </c>
      <c r="AX52" s="35">
        <v>3.33</v>
      </c>
      <c r="AY52" s="126">
        <f>Results!J42</f>
        <v>7</v>
      </c>
      <c r="AZ52" s="126">
        <f>Results!K42</f>
        <v>30</v>
      </c>
      <c r="BA52" s="36">
        <f t="shared" si="24"/>
        <v>0.20861712344802383</v>
      </c>
      <c r="BB52" s="123"/>
      <c r="BC52" s="123"/>
      <c r="BD52" s="35">
        <v>172.4</v>
      </c>
      <c r="BE52" s="134">
        <f>Results!AQ42</f>
        <v>29.76</v>
      </c>
      <c r="BF52" s="35">
        <v>112.5</v>
      </c>
      <c r="BG52" s="35">
        <v>226.8</v>
      </c>
      <c r="BH52" s="233"/>
      <c r="BI52" s="92">
        <f t="shared" si="20"/>
        <v>0</v>
      </c>
      <c r="BJ52" s="35">
        <v>0.98799999999999999</v>
      </c>
      <c r="BK52" s="98">
        <f>Results!BA42</f>
        <v>50.85</v>
      </c>
      <c r="BL52" s="35">
        <v>1.7969999999999999</v>
      </c>
      <c r="BM52" s="98">
        <f>Results!BC42</f>
        <v>0.75</v>
      </c>
      <c r="BN52" s="36">
        <f t="shared" si="22"/>
        <v>51.6</v>
      </c>
      <c r="BO52" s="36">
        <f t="shared" si="27"/>
        <v>0.5498052309404563</v>
      </c>
      <c r="BP52" s="50">
        <f t="shared" si="21"/>
        <v>2423.1920419581184</v>
      </c>
      <c r="BQ52" s="36">
        <f t="shared" si="8"/>
        <v>9.4839791282143793</v>
      </c>
      <c r="BR52" s="94">
        <f t="shared" si="23"/>
        <v>2.8469063074671164</v>
      </c>
      <c r="BS52" s="102"/>
      <c r="BU52" t="str">
        <f t="shared" si="25"/>
        <v>Mars with Musk!</v>
      </c>
      <c r="CA52" s="82"/>
    </row>
    <row r="53" spans="1:79" s="78" customFormat="1" ht="15.75" thickBot="1" x14ac:dyDescent="0.3">
      <c r="A53" s="65" t="s">
        <v>132</v>
      </c>
      <c r="B53" s="66">
        <v>44</v>
      </c>
      <c r="C53" s="79">
        <v>45617</v>
      </c>
      <c r="D53" s="68">
        <v>0.4375</v>
      </c>
      <c r="E53" s="68">
        <v>0.44097222222222221</v>
      </c>
      <c r="F53" s="68">
        <v>0.45833333333333331</v>
      </c>
      <c r="G53" s="69">
        <v>25</v>
      </c>
      <c r="H53" s="69">
        <v>1</v>
      </c>
      <c r="I53" s="80">
        <v>7</v>
      </c>
      <c r="J53" s="81">
        <v>30</v>
      </c>
      <c r="K53" s="69">
        <v>27</v>
      </c>
      <c r="L53" s="69">
        <v>2</v>
      </c>
      <c r="M53" s="69">
        <v>0.9</v>
      </c>
      <c r="N53" s="72">
        <f t="shared" si="18"/>
        <v>30</v>
      </c>
      <c r="O53" s="69" t="s">
        <v>84</v>
      </c>
      <c r="P53" s="71" t="s">
        <v>16</v>
      </c>
      <c r="Q53" s="71" t="s">
        <v>85</v>
      </c>
      <c r="R53" s="71">
        <v>2</v>
      </c>
      <c r="S53" s="69"/>
      <c r="T53" s="116">
        <f t="shared" si="26"/>
        <v>0.91216216216216217</v>
      </c>
      <c r="U53" s="73">
        <v>29.09</v>
      </c>
      <c r="V53" s="107">
        <f>Results!H43</f>
        <v>40</v>
      </c>
      <c r="W53" s="73">
        <v>29.6</v>
      </c>
      <c r="X53" s="107">
        <f>Results!AW43</f>
        <v>291.95</v>
      </c>
      <c r="Y53" s="74">
        <v>28</v>
      </c>
      <c r="Z53" s="69">
        <v>25</v>
      </c>
      <c r="AA53" s="69">
        <v>232</v>
      </c>
      <c r="AB53" s="69">
        <v>11</v>
      </c>
      <c r="AC53" s="69">
        <v>80</v>
      </c>
      <c r="AD53" s="69"/>
      <c r="AE53" s="69" t="s">
        <v>87</v>
      </c>
      <c r="AF53" s="86"/>
      <c r="AG53" s="86">
        <v>1042.53</v>
      </c>
      <c r="AH53" s="75">
        <f>(AF51-AG53)/BH53</f>
        <v>5.8407079646085311E-2</v>
      </c>
      <c r="AI53" s="75">
        <f>(AF51-AG53)/BI53</f>
        <v>2.1632251720772335E-3</v>
      </c>
      <c r="AJ53" s="69"/>
      <c r="AK53" s="69" t="s">
        <v>88</v>
      </c>
      <c r="AL53" s="69"/>
      <c r="AM53" s="69" t="s">
        <v>89</v>
      </c>
      <c r="AN53" s="76">
        <v>805</v>
      </c>
      <c r="AO53" s="76">
        <v>742</v>
      </c>
      <c r="AP53" s="76">
        <v>861</v>
      </c>
      <c r="AQ53" s="75">
        <f t="shared" si="19"/>
        <v>119</v>
      </c>
      <c r="AR53" s="97">
        <f>Results!CB45</f>
        <v>895.99820106165305</v>
      </c>
      <c r="AS53" s="97">
        <f>Results!C43</f>
        <v>45</v>
      </c>
      <c r="AT53" s="76">
        <v>27</v>
      </c>
      <c r="AU53" s="97">
        <f>Results!F43</f>
        <v>0.52916666666666667</v>
      </c>
      <c r="AV53" s="97">
        <f>Results!G43</f>
        <v>0.55277777777777781</v>
      </c>
      <c r="AW53" s="76">
        <v>29.76</v>
      </c>
      <c r="AX53" s="76">
        <v>3.78</v>
      </c>
      <c r="AY53" s="126">
        <f>Results!J43</f>
        <v>7</v>
      </c>
      <c r="AZ53" s="126">
        <f>Results!K43</f>
        <v>30</v>
      </c>
      <c r="BA53" s="36">
        <f t="shared" si="24"/>
        <v>0.19082890421802556</v>
      </c>
      <c r="BB53" s="124">
        <f>AVERAGE(AX51:AX53)</f>
        <v>3.4733333333333332</v>
      </c>
      <c r="BC53" s="122">
        <f>AVERAGE(BA51:BA53)</f>
        <v>0.20277745392683813</v>
      </c>
      <c r="BD53" s="76">
        <v>199.7</v>
      </c>
      <c r="BE53" s="134">
        <f>Results!AQ43</f>
        <v>29.65</v>
      </c>
      <c r="BF53" s="76">
        <v>126.7</v>
      </c>
      <c r="BG53" s="76">
        <v>212.9</v>
      </c>
      <c r="BH53" s="77">
        <f>1+53/60</f>
        <v>1.8833333333333333</v>
      </c>
      <c r="BI53" s="95">
        <f t="shared" si="20"/>
        <v>50.85</v>
      </c>
      <c r="BJ53" s="76">
        <v>0.749</v>
      </c>
      <c r="BK53" s="98">
        <f>Results!BA43</f>
        <v>0</v>
      </c>
      <c r="BL53" s="76">
        <v>2.1739999999999999</v>
      </c>
      <c r="BM53" s="98">
        <f>Results!BC43</f>
        <v>0.53</v>
      </c>
      <c r="BN53" s="36">
        <f t="shared" si="22"/>
        <v>0.53</v>
      </c>
      <c r="BO53" s="75">
        <f t="shared" si="27"/>
        <v>0.34452621895124197</v>
      </c>
      <c r="BP53" s="75">
        <f t="shared" si="21"/>
        <v>2446.9327748016271</v>
      </c>
      <c r="BQ53" s="36">
        <f t="shared" si="8"/>
        <v>9.6353047271448847E-2</v>
      </c>
      <c r="BR53" s="95">
        <f t="shared" si="23"/>
        <v>280.21947166792501</v>
      </c>
      <c r="BS53" s="105"/>
      <c r="BU53" t="str">
        <f t="shared" si="25"/>
        <v>Lampeland</v>
      </c>
      <c r="CA53" s="111"/>
    </row>
    <row r="54" spans="1:79" x14ac:dyDescent="0.25">
      <c r="A54" s="27" t="s">
        <v>133</v>
      </c>
      <c r="B54" s="26">
        <v>45</v>
      </c>
      <c r="C54" s="43">
        <v>45617</v>
      </c>
      <c r="D54" s="44">
        <v>0.50486111111111109</v>
      </c>
      <c r="E54" s="44">
        <v>0.52916666666666667</v>
      </c>
      <c r="F54" s="44">
        <v>0.55277777777777781</v>
      </c>
      <c r="G54" s="47">
        <v>40</v>
      </c>
      <c r="H54" s="47">
        <v>1</v>
      </c>
      <c r="I54" s="45">
        <v>7</v>
      </c>
      <c r="J54" s="46">
        <v>30</v>
      </c>
      <c r="K54" s="47">
        <v>27</v>
      </c>
      <c r="L54" s="47">
        <v>3</v>
      </c>
      <c r="M54" s="47">
        <v>1</v>
      </c>
      <c r="N54" s="48">
        <f t="shared" si="18"/>
        <v>27</v>
      </c>
      <c r="O54" s="47" t="s">
        <v>84</v>
      </c>
      <c r="P54" s="46" t="s">
        <v>16</v>
      </c>
      <c r="Q54" s="46" t="s">
        <v>85</v>
      </c>
      <c r="R54" s="46">
        <v>2</v>
      </c>
      <c r="S54" s="47"/>
      <c r="T54" s="117">
        <f t="shared" si="26"/>
        <v>1.0116235470566179</v>
      </c>
      <c r="U54" s="120">
        <v>25.98</v>
      </c>
      <c r="V54" s="107">
        <f>Results!H44</f>
        <v>40</v>
      </c>
      <c r="W54" s="120">
        <v>26.67</v>
      </c>
      <c r="X54" s="107">
        <f>Results!AW44</f>
        <v>241.34</v>
      </c>
      <c r="Y54" s="49">
        <v>28</v>
      </c>
      <c r="Z54" s="47">
        <v>25</v>
      </c>
      <c r="AA54" s="47">
        <v>232</v>
      </c>
      <c r="AB54" s="47">
        <v>11</v>
      </c>
      <c r="AC54" s="47">
        <v>80</v>
      </c>
      <c r="AD54" s="47"/>
      <c r="AE54" s="47" t="s">
        <v>87</v>
      </c>
      <c r="AF54" s="85">
        <v>1042.53</v>
      </c>
      <c r="AG54" s="85"/>
      <c r="AH54" s="50"/>
      <c r="AI54" s="50"/>
      <c r="AJ54" s="47"/>
      <c r="AK54" s="47" t="s">
        <v>88</v>
      </c>
      <c r="AL54" s="47">
        <v>3.8</v>
      </c>
      <c r="AM54" s="47" t="s">
        <v>89</v>
      </c>
      <c r="AN54" s="121">
        <v>743</v>
      </c>
      <c r="AO54" s="121">
        <v>673</v>
      </c>
      <c r="AP54" s="121">
        <v>791</v>
      </c>
      <c r="AQ54" s="50">
        <f t="shared" si="19"/>
        <v>118</v>
      </c>
      <c r="AR54" s="97">
        <f>Results!CB46</f>
        <v>769.14997064493502</v>
      </c>
      <c r="AS54" s="97">
        <f>Results!C44</f>
        <v>46</v>
      </c>
      <c r="AT54" s="121">
        <v>26.98</v>
      </c>
      <c r="AU54" s="97">
        <f>Results!F44</f>
        <v>0.55625000000000002</v>
      </c>
      <c r="AV54" s="97">
        <f>Results!G44</f>
        <v>0.5805555555555556</v>
      </c>
      <c r="AW54" s="121">
        <v>29.65</v>
      </c>
      <c r="AX54" s="121">
        <v>4.16</v>
      </c>
      <c r="AY54" s="126">
        <f>Results!J44</f>
        <v>7</v>
      </c>
      <c r="AZ54" s="126">
        <f>Results!K44</f>
        <v>30</v>
      </c>
      <c r="BA54" s="36">
        <f t="shared" si="24"/>
        <v>0.19605107501097244</v>
      </c>
      <c r="BB54" s="125"/>
      <c r="BC54" s="125"/>
      <c r="BD54" s="121">
        <v>292</v>
      </c>
      <c r="BE54" s="134">
        <f>Results!AQ44</f>
        <v>29.78</v>
      </c>
      <c r="BF54" s="121">
        <v>176.8</v>
      </c>
      <c r="BG54" s="121">
        <v>206.5</v>
      </c>
      <c r="BH54" s="234"/>
      <c r="BI54" s="94">
        <f t="shared" si="20"/>
        <v>0</v>
      </c>
      <c r="BJ54" s="121">
        <v>0.52800000000000002</v>
      </c>
      <c r="BK54" s="98">
        <f>Results!BA44</f>
        <v>0</v>
      </c>
      <c r="BL54" s="121">
        <v>2.7440000000000002</v>
      </c>
      <c r="BM54" s="98">
        <f>Results!BC44</f>
        <v>0.55000000000000004</v>
      </c>
      <c r="BN54" s="36">
        <f t="shared" si="22"/>
        <v>0.55000000000000004</v>
      </c>
      <c r="BO54" s="50">
        <f t="shared" si="27"/>
        <v>0.1924198250728863</v>
      </c>
      <c r="BP54" s="50">
        <f t="shared" si="21"/>
        <v>2713.7442394961436</v>
      </c>
      <c r="BQ54" s="36">
        <f t="shared" si="8"/>
        <v>8.929922702230117E-2</v>
      </c>
      <c r="BR54" s="94">
        <f t="shared" si="23"/>
        <v>302.13027480363456</v>
      </c>
      <c r="BS54" s="104"/>
      <c r="BU54" t="str">
        <f t="shared" si="25"/>
        <v>Lampeland</v>
      </c>
      <c r="CA54" s="82"/>
    </row>
    <row r="55" spans="1:79" x14ac:dyDescent="0.25">
      <c r="A55" s="27" t="s">
        <v>134</v>
      </c>
      <c r="B55" s="26">
        <v>46</v>
      </c>
      <c r="C55" s="43">
        <v>45617</v>
      </c>
      <c r="D55" s="38">
        <v>0.55277777777777781</v>
      </c>
      <c r="E55" s="38">
        <v>0.55625000000000002</v>
      </c>
      <c r="F55" s="38">
        <v>0.5805555555555556</v>
      </c>
      <c r="G55" s="32">
        <v>40</v>
      </c>
      <c r="H55" s="32">
        <v>1</v>
      </c>
      <c r="I55" s="45">
        <v>7</v>
      </c>
      <c r="J55" s="46">
        <v>30</v>
      </c>
      <c r="K55" s="32">
        <v>27</v>
      </c>
      <c r="L55" s="32">
        <v>3</v>
      </c>
      <c r="M55" s="32">
        <v>0.9</v>
      </c>
      <c r="N55" s="42">
        <f t="shared" si="18"/>
        <v>30</v>
      </c>
      <c r="O55" s="32" t="s">
        <v>84</v>
      </c>
      <c r="P55" s="40" t="s">
        <v>16</v>
      </c>
      <c r="Q55" s="40" t="s">
        <v>85</v>
      </c>
      <c r="R55" s="40">
        <v>2</v>
      </c>
      <c r="S55" s="32"/>
      <c r="T55" s="115">
        <f t="shared" si="26"/>
        <v>0.91993185689948886</v>
      </c>
      <c r="U55" s="120">
        <v>28.75</v>
      </c>
      <c r="V55" s="107">
        <f>Results!H45</f>
        <v>40</v>
      </c>
      <c r="W55" s="120">
        <v>29.35</v>
      </c>
      <c r="X55" s="107">
        <f>Results!AW45</f>
        <v>193.57</v>
      </c>
      <c r="Y55" s="33">
        <v>28</v>
      </c>
      <c r="Z55" s="32">
        <v>25</v>
      </c>
      <c r="AA55" s="32">
        <v>232</v>
      </c>
      <c r="AB55" s="32">
        <v>11</v>
      </c>
      <c r="AC55" s="32">
        <v>80</v>
      </c>
      <c r="AD55" s="32"/>
      <c r="AE55" s="32" t="s">
        <v>87</v>
      </c>
      <c r="AF55" s="83"/>
      <c r="AG55" s="83"/>
      <c r="AH55" s="36"/>
      <c r="AI55" s="36"/>
      <c r="AJ55" s="32"/>
      <c r="AK55" s="32" t="s">
        <v>88</v>
      </c>
      <c r="AL55" s="32"/>
      <c r="AM55" s="32" t="s">
        <v>89</v>
      </c>
      <c r="AN55" s="121">
        <v>809</v>
      </c>
      <c r="AO55" s="121">
        <v>724</v>
      </c>
      <c r="AP55" s="121">
        <v>856</v>
      </c>
      <c r="AQ55" s="36">
        <f t="shared" si="19"/>
        <v>132</v>
      </c>
      <c r="AR55" s="97">
        <f>Results!CB47</f>
        <v>828.31771802931803</v>
      </c>
      <c r="AS55" s="97">
        <f>Results!C45</f>
        <v>47</v>
      </c>
      <c r="AT55" s="121">
        <v>27</v>
      </c>
      <c r="AU55" s="97">
        <f>Results!F45</f>
        <v>0.58402777777777781</v>
      </c>
      <c r="AV55" s="97">
        <f>Results!G45</f>
        <v>0.60833333333333328</v>
      </c>
      <c r="AW55" s="121">
        <v>29.78</v>
      </c>
      <c r="AX55" s="121">
        <v>4.3600000000000003</v>
      </c>
      <c r="AY55" s="126">
        <f>Results!J45</f>
        <v>7</v>
      </c>
      <c r="AZ55" s="126">
        <f>Results!K45</f>
        <v>30</v>
      </c>
      <c r="BA55" s="36">
        <f t="shared" si="24"/>
        <v>0.17162907777975536</v>
      </c>
      <c r="BB55" s="125"/>
      <c r="BC55" s="125"/>
      <c r="BD55" s="121">
        <v>241.4</v>
      </c>
      <c r="BE55" s="134">
        <f>Results!AQ45</f>
        <v>29.9</v>
      </c>
      <c r="BF55" s="121">
        <v>149.9</v>
      </c>
      <c r="BG55" s="121">
        <v>212.1</v>
      </c>
      <c r="BH55" s="234"/>
      <c r="BI55" s="92">
        <f t="shared" si="20"/>
        <v>0</v>
      </c>
      <c r="BJ55" s="121">
        <v>0.55400000000000005</v>
      </c>
      <c r="BK55" s="98">
        <f>Results!BA45</f>
        <v>54</v>
      </c>
      <c r="BL55" s="121">
        <v>2.5430000000000001</v>
      </c>
      <c r="BM55" s="98">
        <f>Results!BC45</f>
        <v>0.57999999999999996</v>
      </c>
      <c r="BN55" s="36">
        <f t="shared" si="22"/>
        <v>54.58</v>
      </c>
      <c r="BO55" s="50">
        <f t="shared" si="27"/>
        <v>0.21785292961069602</v>
      </c>
      <c r="BP55" s="50">
        <f t="shared" si="21"/>
        <v>2467.7754730537704</v>
      </c>
      <c r="BQ55" s="36">
        <f t="shared" si="8"/>
        <v>9.8065725077135841</v>
      </c>
      <c r="BR55" s="94">
        <f t="shared" si="23"/>
        <v>2.7532555313043914</v>
      </c>
      <c r="BS55" s="102"/>
      <c r="BU55" t="str">
        <f t="shared" si="25"/>
        <v>Mars with Musk!</v>
      </c>
      <c r="CA55" s="82"/>
    </row>
    <row r="56" spans="1:79" s="31" customFormat="1" x14ac:dyDescent="0.25">
      <c r="A56" s="29" t="s">
        <v>135</v>
      </c>
      <c r="B56" s="30">
        <v>47</v>
      </c>
      <c r="C56" s="51">
        <v>45617</v>
      </c>
      <c r="D56" s="52">
        <v>0.5805555555555556</v>
      </c>
      <c r="E56" s="52">
        <v>0.58402777777777781</v>
      </c>
      <c r="F56" s="52">
        <v>0.60833333333333328</v>
      </c>
      <c r="G56" s="55">
        <v>40</v>
      </c>
      <c r="H56" s="55">
        <v>1</v>
      </c>
      <c r="I56" s="62">
        <v>7</v>
      </c>
      <c r="J56" s="63">
        <v>30</v>
      </c>
      <c r="K56" s="55">
        <v>27</v>
      </c>
      <c r="L56" s="55">
        <v>3</v>
      </c>
      <c r="M56" s="55">
        <v>0.8</v>
      </c>
      <c r="N56" s="56">
        <f t="shared" si="18"/>
        <v>33.75</v>
      </c>
      <c r="O56" s="55" t="s">
        <v>84</v>
      </c>
      <c r="P56" s="54" t="s">
        <v>16</v>
      </c>
      <c r="Q56" s="54" t="s">
        <v>85</v>
      </c>
      <c r="R56" s="54">
        <v>2</v>
      </c>
      <c r="S56" s="55"/>
      <c r="T56" s="118">
        <f t="shared" si="26"/>
        <v>0.80838323353293418</v>
      </c>
      <c r="U56" s="57">
        <v>32.630000000000003</v>
      </c>
      <c r="V56" s="107">
        <f>Results!H46</f>
        <v>40</v>
      </c>
      <c r="W56" s="57">
        <v>33.4</v>
      </c>
      <c r="X56" s="107">
        <f>Results!AW46</f>
        <v>336.03</v>
      </c>
      <c r="Y56" s="58">
        <v>28</v>
      </c>
      <c r="Z56" s="55">
        <v>25</v>
      </c>
      <c r="AA56" s="55">
        <v>232</v>
      </c>
      <c r="AB56" s="55">
        <v>11</v>
      </c>
      <c r="AC56" s="55">
        <v>80</v>
      </c>
      <c r="AD56" s="55"/>
      <c r="AE56" s="55" t="s">
        <v>87</v>
      </c>
      <c r="AF56" s="84"/>
      <c r="AG56" s="84">
        <v>1042.4100000000001</v>
      </c>
      <c r="AH56" s="59">
        <f>(AF54-AG56)/BH56</f>
        <v>5.999999999994543E-2</v>
      </c>
      <c r="AI56" s="59">
        <f>(AF54-AG56)/BI56</f>
        <v>2.2222222222202013E-3</v>
      </c>
      <c r="AJ56" s="55"/>
      <c r="AK56" s="55" t="s">
        <v>88</v>
      </c>
      <c r="AL56" s="55"/>
      <c r="AM56" s="55" t="s">
        <v>89</v>
      </c>
      <c r="AN56" s="60">
        <v>896</v>
      </c>
      <c r="AO56" s="60">
        <v>824</v>
      </c>
      <c r="AP56" s="60">
        <v>956</v>
      </c>
      <c r="AQ56" s="59">
        <f t="shared" si="19"/>
        <v>132</v>
      </c>
      <c r="AR56" s="97">
        <f>Results!CB48</f>
        <v>918.87691885128299</v>
      </c>
      <c r="AS56" s="97">
        <f>Results!C46</f>
        <v>48</v>
      </c>
      <c r="AT56" s="60">
        <v>27</v>
      </c>
      <c r="AU56" s="97">
        <f>Results!F46</f>
        <v>0.6381944444444444</v>
      </c>
      <c r="AV56" s="97">
        <f>Results!G46</f>
        <v>0.66319444444444442</v>
      </c>
      <c r="AW56" s="60">
        <v>29.9</v>
      </c>
      <c r="AX56" s="60">
        <v>4.6500000000000004</v>
      </c>
      <c r="AY56" s="126">
        <f>Results!J46</f>
        <v>7</v>
      </c>
      <c r="AZ56" s="126">
        <f>Results!K46</f>
        <v>30</v>
      </c>
      <c r="BA56" s="36">
        <f t="shared" si="24"/>
        <v>0.14307667850140426</v>
      </c>
      <c r="BB56" s="124">
        <f>AVERAGE(AX54:AX56)</f>
        <v>4.3899999999999997</v>
      </c>
      <c r="BC56" s="122">
        <f>AVERAGE(BA54:BA56)</f>
        <v>0.17025227709737734</v>
      </c>
      <c r="BD56" s="60">
        <v>193.9</v>
      </c>
      <c r="BE56" s="134">
        <f>Results!AQ46</f>
        <v>29.74</v>
      </c>
      <c r="BF56" s="60">
        <v>125.7</v>
      </c>
      <c r="BG56" s="60">
        <v>215.7</v>
      </c>
      <c r="BH56" s="61">
        <v>2</v>
      </c>
      <c r="BI56" s="93">
        <f t="shared" si="20"/>
        <v>54</v>
      </c>
      <c r="BJ56" s="60">
        <v>0.57899999999999996</v>
      </c>
      <c r="BK56" s="98">
        <f>Results!BA46</f>
        <v>0</v>
      </c>
      <c r="BL56" s="60">
        <v>2.2730000000000001</v>
      </c>
      <c r="BM56" s="98">
        <f>Results!BC46</f>
        <v>0.37</v>
      </c>
      <c r="BN56" s="36">
        <f t="shared" si="22"/>
        <v>0.37</v>
      </c>
      <c r="BO56" s="112">
        <f t="shared" si="27"/>
        <v>0.25472943246810381</v>
      </c>
      <c r="BP56" s="112">
        <f t="shared" si="21"/>
        <v>2168.5392255726997</v>
      </c>
      <c r="BQ56" s="36">
        <f t="shared" si="8"/>
        <v>7.5450941126946905E-2</v>
      </c>
      <c r="BR56" s="113">
        <f t="shared" si="23"/>
        <v>357.84841907501527</v>
      </c>
      <c r="BS56" s="103"/>
      <c r="BU56" t="str">
        <f t="shared" si="25"/>
        <v>Lampeland</v>
      </c>
      <c r="CA56" s="114"/>
    </row>
    <row r="57" spans="1:79" x14ac:dyDescent="0.25">
      <c r="A57" s="27" t="s">
        <v>136</v>
      </c>
      <c r="B57" s="26">
        <v>48</v>
      </c>
      <c r="C57" s="43">
        <v>45617</v>
      </c>
      <c r="D57" s="44">
        <v>0.62847222222222221</v>
      </c>
      <c r="E57" s="44">
        <v>0.6381944444444444</v>
      </c>
      <c r="F57" s="44">
        <v>0.66319444444444442</v>
      </c>
      <c r="G57" s="47">
        <v>40</v>
      </c>
      <c r="H57" s="47">
        <v>1</v>
      </c>
      <c r="I57" s="45">
        <v>7</v>
      </c>
      <c r="J57" s="46">
        <v>30</v>
      </c>
      <c r="K57" s="47">
        <v>27</v>
      </c>
      <c r="L57" s="47">
        <v>4</v>
      </c>
      <c r="M57" s="47">
        <v>1</v>
      </c>
      <c r="N57" s="48">
        <f t="shared" si="18"/>
        <v>27</v>
      </c>
      <c r="O57" s="47" t="s">
        <v>84</v>
      </c>
      <c r="P57" s="46" t="s">
        <v>16</v>
      </c>
      <c r="Q57" s="46" t="s">
        <v>85</v>
      </c>
      <c r="R57" s="46">
        <v>2</v>
      </c>
      <c r="S57" s="47"/>
      <c r="T57" s="117">
        <f t="shared" si="26"/>
        <v>1.0266159695817489</v>
      </c>
      <c r="U57" s="120">
        <v>25.75</v>
      </c>
      <c r="V57" s="107">
        <f>Results!H47</f>
        <v>40</v>
      </c>
      <c r="W57" s="120">
        <v>26.3</v>
      </c>
      <c r="X57" s="107">
        <f>Results!AW47</f>
        <v>275.67</v>
      </c>
      <c r="Y57" s="49">
        <v>28</v>
      </c>
      <c r="Z57" s="47">
        <v>25</v>
      </c>
      <c r="AA57" s="47">
        <v>232</v>
      </c>
      <c r="AB57" s="47">
        <v>11</v>
      </c>
      <c r="AC57" s="47">
        <v>80</v>
      </c>
      <c r="AD57" s="47"/>
      <c r="AE57" s="47" t="s">
        <v>87</v>
      </c>
      <c r="AF57" s="85">
        <v>1042.4100000000001</v>
      </c>
      <c r="AG57" s="85"/>
      <c r="AH57" s="50"/>
      <c r="AI57" s="50"/>
      <c r="AJ57" s="47"/>
      <c r="AK57" s="47" t="s">
        <v>88</v>
      </c>
      <c r="AL57" s="47">
        <v>3.8</v>
      </c>
      <c r="AM57" s="47" t="s">
        <v>89</v>
      </c>
      <c r="AN57" s="121">
        <v>768</v>
      </c>
      <c r="AO57" s="121">
        <v>703</v>
      </c>
      <c r="AP57" s="121">
        <v>818</v>
      </c>
      <c r="AQ57" s="50">
        <f t="shared" si="19"/>
        <v>115</v>
      </c>
      <c r="AR57" s="97">
        <f>Results!CB49</f>
        <v>790.28997495026704</v>
      </c>
      <c r="AS57" s="97">
        <f>Results!C47</f>
        <v>49</v>
      </c>
      <c r="AT57" s="121">
        <v>27</v>
      </c>
      <c r="AU57" s="97">
        <f>Results!F47</f>
        <v>0.66666666666666663</v>
      </c>
      <c r="AV57" s="97">
        <f>Results!G47</f>
        <v>0.6875</v>
      </c>
      <c r="AW57" s="121">
        <v>29.74</v>
      </c>
      <c r="AX57" s="121">
        <v>4.9000000000000004</v>
      </c>
      <c r="AY57" s="126">
        <f>Results!J47</f>
        <v>7</v>
      </c>
      <c r="AZ57" s="126">
        <f>Results!K47</f>
        <v>30</v>
      </c>
      <c r="BA57" s="36">
        <f t="shared" si="24"/>
        <v>0.17400270670877102</v>
      </c>
      <c r="BB57" s="125"/>
      <c r="BC57" s="125"/>
      <c r="BD57" s="121">
        <v>336.5</v>
      </c>
      <c r="BE57" s="134">
        <f>Results!AQ47</f>
        <v>29.88</v>
      </c>
      <c r="BF57" s="121">
        <v>194.4</v>
      </c>
      <c r="BG57" s="121">
        <v>207.2</v>
      </c>
      <c r="BH57" s="234"/>
      <c r="BI57" s="94">
        <f t="shared" si="20"/>
        <v>0</v>
      </c>
      <c r="BJ57" s="121">
        <v>0.374</v>
      </c>
      <c r="BK57" s="98">
        <f>Results!BA47</f>
        <v>0</v>
      </c>
      <c r="BL57" s="121">
        <v>2.9940000000000002</v>
      </c>
      <c r="BM57" s="98">
        <f>Results!BC47</f>
        <v>0.38</v>
      </c>
      <c r="BN57" s="36">
        <f t="shared" si="22"/>
        <v>0.38</v>
      </c>
      <c r="BO57" s="50">
        <f t="shared" si="27"/>
        <v>0.12491649966599866</v>
      </c>
      <c r="BP57" s="50">
        <f t="shared" si="21"/>
        <v>2753.9623625143786</v>
      </c>
      <c r="BQ57" s="36">
        <f t="shared" si="8"/>
        <v>6.1151440717560145E-2</v>
      </c>
      <c r="BR57" s="94">
        <f t="shared" si="23"/>
        <v>441.52680105616423</v>
      </c>
      <c r="BS57" s="104"/>
      <c r="BU57" t="str">
        <f t="shared" si="25"/>
        <v>Lampeland</v>
      </c>
      <c r="CA57" s="82"/>
    </row>
    <row r="58" spans="1:79" x14ac:dyDescent="0.25">
      <c r="A58" s="27" t="s">
        <v>137</v>
      </c>
      <c r="B58" s="26">
        <v>49</v>
      </c>
      <c r="C58" s="43">
        <v>45617</v>
      </c>
      <c r="D58" s="38">
        <v>0.66319444444444442</v>
      </c>
      <c r="E58" s="38">
        <v>0.66666666666666663</v>
      </c>
      <c r="F58" s="38">
        <v>0.6875</v>
      </c>
      <c r="G58" s="32">
        <v>40</v>
      </c>
      <c r="H58" s="32">
        <v>1</v>
      </c>
      <c r="I58" s="45">
        <v>7</v>
      </c>
      <c r="J58" s="46">
        <v>30</v>
      </c>
      <c r="K58" s="32">
        <v>27</v>
      </c>
      <c r="L58" s="32">
        <v>4</v>
      </c>
      <c r="M58" s="32">
        <v>0.9</v>
      </c>
      <c r="N58" s="42">
        <f t="shared" si="18"/>
        <v>30</v>
      </c>
      <c r="O58" s="32" t="s">
        <v>84</v>
      </c>
      <c r="P58" s="40" t="s">
        <v>16</v>
      </c>
      <c r="Q58" s="40" t="s">
        <v>85</v>
      </c>
      <c r="R58" s="40">
        <v>2</v>
      </c>
      <c r="S58" s="32"/>
      <c r="T58" s="115">
        <f t="shared" si="26"/>
        <v>0.9180550833049983</v>
      </c>
      <c r="U58" s="34">
        <v>28.86</v>
      </c>
      <c r="V58" s="107">
        <f>Results!H48</f>
        <v>40</v>
      </c>
      <c r="W58" s="34">
        <v>29.41</v>
      </c>
      <c r="X58" s="107">
        <f>Results!AW48</f>
        <v>217.94</v>
      </c>
      <c r="Y58" s="33">
        <v>28</v>
      </c>
      <c r="Z58" s="32">
        <v>25</v>
      </c>
      <c r="AA58" s="32">
        <v>232</v>
      </c>
      <c r="AB58" s="32">
        <v>11</v>
      </c>
      <c r="AC58" s="32">
        <v>80</v>
      </c>
      <c r="AD58" s="32"/>
      <c r="AE58" s="32" t="s">
        <v>87</v>
      </c>
      <c r="AF58" s="83"/>
      <c r="AG58" s="83"/>
      <c r="AH58" s="36"/>
      <c r="AI58" s="36"/>
      <c r="AJ58" s="32"/>
      <c r="AK58" s="32" t="s">
        <v>88</v>
      </c>
      <c r="AL58" s="32"/>
      <c r="AM58" s="32" t="s">
        <v>89</v>
      </c>
      <c r="AN58" s="35">
        <v>829</v>
      </c>
      <c r="AO58" s="35">
        <v>758</v>
      </c>
      <c r="AP58" s="35">
        <v>876</v>
      </c>
      <c r="AQ58" s="36">
        <f t="shared" si="19"/>
        <v>118</v>
      </c>
      <c r="AR58" s="97">
        <f>Results!CB50</f>
        <v>859.36007772047003</v>
      </c>
      <c r="AS58" s="97">
        <f>Results!C48</f>
        <v>50</v>
      </c>
      <c r="AT58" s="35">
        <v>27</v>
      </c>
      <c r="AU58" s="97">
        <f>Results!F48</f>
        <v>0.69097222222222221</v>
      </c>
      <c r="AV58" s="97">
        <f>Results!G48</f>
        <v>0.71180555555555558</v>
      </c>
      <c r="AW58" s="35">
        <v>29.88</v>
      </c>
      <c r="AX58" s="35">
        <v>5.09</v>
      </c>
      <c r="AY58" s="126">
        <f>Results!J48</f>
        <v>7</v>
      </c>
      <c r="AZ58" s="126">
        <f>Results!K48</f>
        <v>30</v>
      </c>
      <c r="BA58" s="36">
        <f t="shared" si="24"/>
        <v>0.15074796113382566</v>
      </c>
      <c r="BB58" s="123"/>
      <c r="BC58" s="123"/>
      <c r="BD58" s="35">
        <v>276</v>
      </c>
      <c r="BE58" s="134">
        <f>Results!AQ48</f>
        <v>29.89</v>
      </c>
      <c r="BF58" s="35">
        <v>165.3</v>
      </c>
      <c r="BG58" s="35">
        <v>210.9</v>
      </c>
      <c r="BH58" s="233"/>
      <c r="BI58" s="92">
        <f t="shared" si="20"/>
        <v>0</v>
      </c>
      <c r="BJ58" s="35">
        <v>0.38100000000000001</v>
      </c>
      <c r="BK58" s="98">
        <f>Results!BA48</f>
        <v>54.02</v>
      </c>
      <c r="BL58" s="35">
        <v>2.7589999999999999</v>
      </c>
      <c r="BM58" s="98">
        <f>Results!BC48</f>
        <v>0.4</v>
      </c>
      <c r="BN58" s="36">
        <f t="shared" si="22"/>
        <v>54.42</v>
      </c>
      <c r="BO58" s="50">
        <f t="shared" si="27"/>
        <v>0.13809351214208046</v>
      </c>
      <c r="BP58" s="50">
        <f t="shared" si="21"/>
        <v>2462.7409090148985</v>
      </c>
      <c r="BQ58" s="36">
        <f t="shared" si="8"/>
        <v>9.8152355764026709</v>
      </c>
      <c r="BR58" s="92">
        <f t="shared" si="23"/>
        <v>2.7508254682049746</v>
      </c>
      <c r="BS58" s="102"/>
      <c r="BU58" t="str">
        <f t="shared" si="25"/>
        <v>Mars with Musk!</v>
      </c>
      <c r="CA58" s="82"/>
    </row>
    <row r="59" spans="1:79" x14ac:dyDescent="0.25">
      <c r="A59" s="149" t="s">
        <v>138</v>
      </c>
      <c r="B59" s="150">
        <v>50</v>
      </c>
      <c r="C59" s="151">
        <v>45617</v>
      </c>
      <c r="D59" s="152">
        <v>0.6875</v>
      </c>
      <c r="E59" s="152">
        <v>0.69097222222222221</v>
      </c>
      <c r="F59" s="152">
        <v>0.71180555555555558</v>
      </c>
      <c r="G59" s="154">
        <v>40</v>
      </c>
      <c r="H59" s="154">
        <v>1</v>
      </c>
      <c r="I59" s="194">
        <v>7</v>
      </c>
      <c r="J59" s="197">
        <v>30</v>
      </c>
      <c r="K59" s="154">
        <v>27</v>
      </c>
      <c r="L59" s="154">
        <v>4</v>
      </c>
      <c r="M59" s="154">
        <v>0.8</v>
      </c>
      <c r="N59" s="156">
        <f t="shared" si="18"/>
        <v>33.75</v>
      </c>
      <c r="O59" s="154" t="s">
        <v>84</v>
      </c>
      <c r="P59" s="155" t="s">
        <v>16</v>
      </c>
      <c r="Q59" s="155" t="s">
        <v>85</v>
      </c>
      <c r="R59" s="155">
        <v>2</v>
      </c>
      <c r="S59" s="154"/>
      <c r="T59" s="137">
        <f t="shared" si="26"/>
        <v>0.80219780219780223</v>
      </c>
      <c r="U59" s="157">
        <v>32.97</v>
      </c>
      <c r="V59" s="139">
        <f>Results!H49</f>
        <v>40</v>
      </c>
      <c r="W59" s="157">
        <v>33.67</v>
      </c>
      <c r="X59" s="139">
        <f>Results!AW49</f>
        <v>380.53</v>
      </c>
      <c r="Y59" s="158">
        <v>28</v>
      </c>
      <c r="Z59" s="154">
        <v>25</v>
      </c>
      <c r="AA59" s="154">
        <v>232</v>
      </c>
      <c r="AB59" s="154">
        <v>11</v>
      </c>
      <c r="AC59" s="154">
        <v>80</v>
      </c>
      <c r="AD59" s="154"/>
      <c r="AE59" s="154" t="s">
        <v>87</v>
      </c>
      <c r="AF59" s="159"/>
      <c r="AG59" s="159">
        <v>1042.1400000000001</v>
      </c>
      <c r="AH59" s="160">
        <f>(AF57-AG59)/BH59</f>
        <v>0.13499999999999091</v>
      </c>
      <c r="AI59" s="160">
        <f>(AF57-AG59)/BI59</f>
        <v>4.9981488337649347E-3</v>
      </c>
      <c r="AJ59" s="154"/>
      <c r="AK59" s="154" t="s">
        <v>88</v>
      </c>
      <c r="AL59" s="154"/>
      <c r="AM59" s="154" t="s">
        <v>89</v>
      </c>
      <c r="AN59" s="161">
        <v>919</v>
      </c>
      <c r="AO59" s="161">
        <v>812</v>
      </c>
      <c r="AP59" s="161">
        <v>982</v>
      </c>
      <c r="AQ59" s="160">
        <f t="shared" si="19"/>
        <v>170</v>
      </c>
      <c r="AR59" s="141">
        <f>Results!CB51</f>
        <v>972.83600239998702</v>
      </c>
      <c r="AS59" s="141">
        <f>Results!C49</f>
        <v>51</v>
      </c>
      <c r="AT59" s="161">
        <v>27.01</v>
      </c>
      <c r="AU59" s="141">
        <f>Results!F49</f>
        <v>0.39583333333333331</v>
      </c>
      <c r="AV59" s="141">
        <f>Results!G49</f>
        <v>0.41666666666666669</v>
      </c>
      <c r="AW59" s="161">
        <v>29.89</v>
      </c>
      <c r="AX59" s="161">
        <v>5.35</v>
      </c>
      <c r="AY59" s="142">
        <f>Results!J49</f>
        <v>7</v>
      </c>
      <c r="AZ59" s="142">
        <f>Results!K49</f>
        <v>30</v>
      </c>
      <c r="BA59" s="143">
        <f t="shared" si="24"/>
        <v>0.12633036255083502</v>
      </c>
      <c r="BB59" s="162">
        <f>AVERAGE(AX57:AX59)</f>
        <v>5.1133333333333333</v>
      </c>
      <c r="BC59" s="214">
        <f>AVERAGE(BA57:BA59)</f>
        <v>0.15036034346447721</v>
      </c>
      <c r="BD59" s="161">
        <v>219</v>
      </c>
      <c r="BE59" s="145">
        <f>Results!AQ49</f>
        <v>29.41</v>
      </c>
      <c r="BF59" s="161">
        <v>138</v>
      </c>
      <c r="BG59" s="161">
        <v>215.2</v>
      </c>
      <c r="BH59" s="215">
        <v>2</v>
      </c>
      <c r="BI59" s="163">
        <f t="shared" si="20"/>
        <v>54.02</v>
      </c>
      <c r="BJ59" s="161">
        <v>0.39600000000000002</v>
      </c>
      <c r="BK59" s="146">
        <f>Results!BA49</f>
        <v>0</v>
      </c>
      <c r="BL59" s="161">
        <v>2.4780000000000002</v>
      </c>
      <c r="BM59" s="146">
        <f>Results!BC49</f>
        <v>0.22</v>
      </c>
      <c r="BN59" s="143">
        <f t="shared" si="22"/>
        <v>0.22</v>
      </c>
      <c r="BO59" s="174">
        <f t="shared" si="27"/>
        <v>0.15980629539951574</v>
      </c>
      <c r="BP59" s="174">
        <f t="shared" si="21"/>
        <v>2151.9464142414963</v>
      </c>
      <c r="BQ59" s="36">
        <f t="shared" si="8"/>
        <v>4.5330184987302076E-2</v>
      </c>
      <c r="BR59" s="163">
        <f t="shared" si="23"/>
        <v>595.8502046167705</v>
      </c>
      <c r="BS59" s="221"/>
      <c r="BT59" s="164"/>
      <c r="BU59" t="str">
        <f t="shared" si="25"/>
        <v>Lampeland</v>
      </c>
      <c r="BV59" s="147"/>
      <c r="BW59" s="147"/>
      <c r="BX59" s="147"/>
      <c r="BY59" s="147"/>
      <c r="BZ59" s="147"/>
      <c r="CA59" s="148"/>
    </row>
    <row r="60" spans="1:79" x14ac:dyDescent="0.25">
      <c r="A60" s="27" t="s">
        <v>139</v>
      </c>
      <c r="B60" s="26">
        <v>51</v>
      </c>
      <c r="C60" s="43">
        <v>45618</v>
      </c>
      <c r="D60" s="44">
        <v>0.38333333333333336</v>
      </c>
      <c r="E60" s="44">
        <v>0.39583333333333331</v>
      </c>
      <c r="F60" s="44">
        <v>0.41666666666666669</v>
      </c>
      <c r="G60" s="47">
        <v>40</v>
      </c>
      <c r="H60" s="47">
        <v>1</v>
      </c>
      <c r="I60" s="45">
        <v>7</v>
      </c>
      <c r="J60" s="46">
        <v>30</v>
      </c>
      <c r="K60" s="47">
        <v>27</v>
      </c>
      <c r="L60" s="47">
        <v>5</v>
      </c>
      <c r="M60" s="47">
        <v>1</v>
      </c>
      <c r="N60" s="48">
        <f t="shared" si="18"/>
        <v>27</v>
      </c>
      <c r="O60" s="47" t="s">
        <v>84</v>
      </c>
      <c r="P60" s="46" t="s">
        <v>16</v>
      </c>
      <c r="Q60" s="46" t="s">
        <v>85</v>
      </c>
      <c r="R60" s="46">
        <v>2</v>
      </c>
      <c r="S60" s="47"/>
      <c r="T60" s="115">
        <f t="shared" si="26"/>
        <v>1.01886080724255</v>
      </c>
      <c r="U60" s="120">
        <v>25.95</v>
      </c>
      <c r="V60" s="107">
        <f>Results!H50</f>
        <v>40</v>
      </c>
      <c r="W60" s="120">
        <v>26.51</v>
      </c>
      <c r="X60" s="107">
        <f>Results!AW50</f>
        <v>305.75</v>
      </c>
      <c r="Y60" s="49">
        <v>28</v>
      </c>
      <c r="Z60" s="47">
        <v>25</v>
      </c>
      <c r="AA60" s="47">
        <v>232</v>
      </c>
      <c r="AB60" s="47">
        <v>11</v>
      </c>
      <c r="AC60" s="47">
        <v>80</v>
      </c>
      <c r="AD60" s="47"/>
      <c r="AE60" s="47" t="s">
        <v>87</v>
      </c>
      <c r="AF60" s="85">
        <v>1042.1400000000001</v>
      </c>
      <c r="AG60" s="85"/>
      <c r="AH60" s="50"/>
      <c r="AI60" s="50"/>
      <c r="AJ60" s="47"/>
      <c r="AK60" s="47" t="s">
        <v>88</v>
      </c>
      <c r="AL60" s="47">
        <v>3.8</v>
      </c>
      <c r="AM60" s="47" t="s">
        <v>89</v>
      </c>
      <c r="AN60" s="121">
        <v>790</v>
      </c>
      <c r="AO60" s="121">
        <v>728</v>
      </c>
      <c r="AP60" s="121">
        <v>836</v>
      </c>
      <c r="AQ60" s="50">
        <f t="shared" si="19"/>
        <v>108</v>
      </c>
      <c r="AR60" s="97">
        <f>Results!CB52</f>
        <v>744.05647668167899</v>
      </c>
      <c r="AS60" s="97">
        <f>Results!C50</f>
        <v>52</v>
      </c>
      <c r="AT60" s="121">
        <v>27.01</v>
      </c>
      <c r="AU60" s="97">
        <f>Results!F50</f>
        <v>0.4201388888888889</v>
      </c>
      <c r="AV60" s="97">
        <f>Results!G50</f>
        <v>0.44097222222222221</v>
      </c>
      <c r="AW60" s="121">
        <v>29.41</v>
      </c>
      <c r="AX60" s="121">
        <v>5.73</v>
      </c>
      <c r="AY60" s="126">
        <f>Results!J50</f>
        <v>7</v>
      </c>
      <c r="AZ60" s="126">
        <f>Results!K50</f>
        <v>30</v>
      </c>
      <c r="BA60" s="36">
        <f t="shared" si="24"/>
        <v>0.15139090746546061</v>
      </c>
      <c r="BB60" s="125"/>
      <c r="BC60" s="125"/>
      <c r="BD60" s="121">
        <v>380.7</v>
      </c>
      <c r="BE60" s="134">
        <f>Results!AQ50</f>
        <v>29.52</v>
      </c>
      <c r="BF60" s="121">
        <v>224.2</v>
      </c>
      <c r="BG60" s="121">
        <v>208</v>
      </c>
      <c r="BH60" s="234"/>
      <c r="BI60" s="94">
        <f t="shared" si="20"/>
        <v>0</v>
      </c>
      <c r="BJ60" s="121">
        <v>0.219</v>
      </c>
      <c r="BK60" s="98">
        <f>Results!BA50</f>
        <v>0</v>
      </c>
      <c r="BL60" s="121">
        <v>3.1040000000000001</v>
      </c>
      <c r="BM60" s="98">
        <f>Results!BC50</f>
        <v>0.24</v>
      </c>
      <c r="BN60" s="36">
        <f t="shared" si="22"/>
        <v>0.24</v>
      </c>
      <c r="BO60" s="50">
        <f t="shared" si="27"/>
        <v>7.0554123711340205E-2</v>
      </c>
      <c r="BP60" s="50">
        <f t="shared" si="21"/>
        <v>2733.1586483406704</v>
      </c>
      <c r="BQ60" s="36">
        <f t="shared" si="8"/>
        <v>3.8921938966680072E-2</v>
      </c>
      <c r="BR60" s="94">
        <f t="shared" si="23"/>
        <v>693.95309476032185</v>
      </c>
      <c r="BS60" s="104"/>
      <c r="BU60" t="str">
        <f t="shared" si="25"/>
        <v>Lampeland</v>
      </c>
      <c r="CA60" s="82"/>
    </row>
    <row r="61" spans="1:79" x14ac:dyDescent="0.25">
      <c r="A61" s="27" t="s">
        <v>140</v>
      </c>
      <c r="B61" s="26">
        <v>52</v>
      </c>
      <c r="C61" s="43">
        <v>45618</v>
      </c>
      <c r="D61" s="87">
        <v>0.41666666666666669</v>
      </c>
      <c r="E61" s="38">
        <v>0.4201388888888889</v>
      </c>
      <c r="F61" s="38">
        <v>0.44097222222222221</v>
      </c>
      <c r="G61" s="32">
        <v>40</v>
      </c>
      <c r="H61" s="32">
        <v>1</v>
      </c>
      <c r="I61" s="45">
        <v>7</v>
      </c>
      <c r="J61" s="46">
        <v>30</v>
      </c>
      <c r="K61" s="32">
        <v>27</v>
      </c>
      <c r="L61" s="32">
        <v>5</v>
      </c>
      <c r="M61" s="32">
        <v>0.9</v>
      </c>
      <c r="N61" s="42">
        <f t="shared" si="18"/>
        <v>30</v>
      </c>
      <c r="O61" s="32" t="s">
        <v>84</v>
      </c>
      <c r="P61" s="40" t="s">
        <v>16</v>
      </c>
      <c r="Q61" s="40" t="s">
        <v>85</v>
      </c>
      <c r="R61" s="40">
        <v>2</v>
      </c>
      <c r="S61" s="32"/>
      <c r="T61" s="115">
        <f t="shared" si="26"/>
        <v>0.89820359281437134</v>
      </c>
      <c r="U61" s="120">
        <v>29.49</v>
      </c>
      <c r="V61" s="107">
        <f>Results!H51</f>
        <v>40</v>
      </c>
      <c r="W61" s="120">
        <v>30.06</v>
      </c>
      <c r="X61" s="107">
        <f>Results!AW51</f>
        <v>235.67</v>
      </c>
      <c r="Y61" s="33">
        <v>28</v>
      </c>
      <c r="Z61" s="32">
        <v>25</v>
      </c>
      <c r="AA61" s="32">
        <v>232</v>
      </c>
      <c r="AB61" s="32">
        <v>11</v>
      </c>
      <c r="AC61" s="32">
        <v>80</v>
      </c>
      <c r="AD61" s="32"/>
      <c r="AE61" s="32" t="s">
        <v>87</v>
      </c>
      <c r="AF61" s="83"/>
      <c r="AG61" s="83"/>
      <c r="AH61" s="36"/>
      <c r="AI61" s="36"/>
      <c r="AJ61" s="32"/>
      <c r="AK61" s="32" t="s">
        <v>88</v>
      </c>
      <c r="AL61" s="32"/>
      <c r="AM61" s="32" t="s">
        <v>89</v>
      </c>
      <c r="AN61" s="121">
        <v>858</v>
      </c>
      <c r="AO61" s="121">
        <v>776</v>
      </c>
      <c r="AP61" s="121">
        <v>906</v>
      </c>
      <c r="AQ61" s="36">
        <f t="shared" si="19"/>
        <v>130</v>
      </c>
      <c r="AR61" s="97">
        <f>Results!CB53</f>
        <v>799.61567023733198</v>
      </c>
      <c r="AS61" s="97">
        <f>Results!C51</f>
        <v>53</v>
      </c>
      <c r="AT61" s="121">
        <v>27</v>
      </c>
      <c r="AU61" s="97">
        <f>Results!F51</f>
        <v>0.44444444444444442</v>
      </c>
      <c r="AV61" s="97">
        <f>Results!G51</f>
        <v>0.46875</v>
      </c>
      <c r="AW61" s="121">
        <v>29.52</v>
      </c>
      <c r="AX61" s="121">
        <v>5.9</v>
      </c>
      <c r="AY61" s="126">
        <f>Results!J51</f>
        <v>7</v>
      </c>
      <c r="AZ61" s="126">
        <f>Results!K51</f>
        <v>30</v>
      </c>
      <c r="BA61" s="36">
        <f t="shared" si="24"/>
        <v>0.13017443374121321</v>
      </c>
      <c r="BB61" s="125"/>
      <c r="BC61" s="125"/>
      <c r="BD61" s="121">
        <v>306.10000000000002</v>
      </c>
      <c r="BE61" s="134">
        <f>Results!AQ51</f>
        <v>29.79</v>
      </c>
      <c r="BF61" s="121">
        <v>183.4</v>
      </c>
      <c r="BG61" s="121">
        <v>212.1</v>
      </c>
      <c r="BH61" s="234"/>
      <c r="BI61" s="92">
        <f t="shared" si="20"/>
        <v>0</v>
      </c>
      <c r="BJ61" s="121">
        <v>0.23400000000000001</v>
      </c>
      <c r="BK61" s="98">
        <f>Results!BA51</f>
        <v>54.02</v>
      </c>
      <c r="BL61" s="121">
        <v>2.8340000000000001</v>
      </c>
      <c r="BM61" s="98">
        <f>Results!BC51</f>
        <v>0.27</v>
      </c>
      <c r="BN61" s="36">
        <f t="shared" si="22"/>
        <v>54.290000000000006</v>
      </c>
      <c r="BO61" s="50">
        <f t="shared" si="27"/>
        <v>8.2568807339449546E-2</v>
      </c>
      <c r="BP61" s="50">
        <f t="shared" si="21"/>
        <v>2409.4880284141109</v>
      </c>
      <c r="BQ61" s="36">
        <f t="shared" si="8"/>
        <v>10.005538734925546</v>
      </c>
      <c r="BR61" s="92">
        <f t="shared" si="23"/>
        <v>2.6985053694063694</v>
      </c>
      <c r="BS61" s="102"/>
      <c r="BU61" t="str">
        <f t="shared" si="25"/>
        <v>Mars with Musk!</v>
      </c>
      <c r="CA61" s="82"/>
    </row>
    <row r="62" spans="1:79" ht="15.75" thickBot="1" x14ac:dyDescent="0.3">
      <c r="A62" s="182" t="s">
        <v>141</v>
      </c>
      <c r="B62" s="184">
        <v>53</v>
      </c>
      <c r="C62" s="186">
        <v>45618</v>
      </c>
      <c r="D62" s="188">
        <v>0.44097222222222221</v>
      </c>
      <c r="E62" s="188">
        <v>0.44444444444444442</v>
      </c>
      <c r="F62" s="188">
        <v>0.46875</v>
      </c>
      <c r="G62" s="191">
        <v>40</v>
      </c>
      <c r="H62" s="191">
        <v>1</v>
      </c>
      <c r="I62" s="193">
        <v>7</v>
      </c>
      <c r="J62" s="196">
        <v>30</v>
      </c>
      <c r="K62" s="191">
        <v>27</v>
      </c>
      <c r="L62" s="191">
        <v>5</v>
      </c>
      <c r="M62" s="191">
        <v>0.8</v>
      </c>
      <c r="N62" s="199">
        <f t="shared" si="18"/>
        <v>33.75</v>
      </c>
      <c r="O62" s="191" t="s">
        <v>84</v>
      </c>
      <c r="P62" s="201" t="s">
        <v>16</v>
      </c>
      <c r="Q62" s="201" t="s">
        <v>85</v>
      </c>
      <c r="R62" s="201">
        <v>2</v>
      </c>
      <c r="S62" s="191"/>
      <c r="T62" s="137">
        <f t="shared" si="26"/>
        <v>0.78289855072463777</v>
      </c>
      <c r="U62" s="204">
        <v>33.950000000000003</v>
      </c>
      <c r="V62" s="139">
        <f>Results!H52</f>
        <v>40</v>
      </c>
      <c r="W62" s="204">
        <v>34.5</v>
      </c>
      <c r="X62" s="139">
        <f>Results!AW52</f>
        <v>282.98</v>
      </c>
      <c r="Y62" s="206">
        <v>28</v>
      </c>
      <c r="Z62" s="191">
        <v>25</v>
      </c>
      <c r="AA62" s="191">
        <v>232</v>
      </c>
      <c r="AB62" s="191">
        <v>11</v>
      </c>
      <c r="AC62" s="191">
        <v>80</v>
      </c>
      <c r="AD62" s="191"/>
      <c r="AE62" s="191" t="s">
        <v>87</v>
      </c>
      <c r="AF62" s="208"/>
      <c r="AG62" s="208">
        <v>1041.75</v>
      </c>
      <c r="AH62" s="210">
        <f>(AF60-AG62)/BH62</f>
        <v>0.19500000000005002</v>
      </c>
      <c r="AI62" s="210">
        <f>(AF60-AG62)/BI62</f>
        <v>7.2195483154405783E-3</v>
      </c>
      <c r="AJ62" s="191"/>
      <c r="AK62" s="191" t="s">
        <v>88</v>
      </c>
      <c r="AL62" s="191"/>
      <c r="AM62" s="191" t="s">
        <v>89</v>
      </c>
      <c r="AN62" s="212">
        <v>973</v>
      </c>
      <c r="AO62" s="212">
        <v>883</v>
      </c>
      <c r="AP62" s="212">
        <v>1042</v>
      </c>
      <c r="AQ62" s="210">
        <f t="shared" si="19"/>
        <v>159</v>
      </c>
      <c r="AR62" s="141">
        <f>Results!CB54</f>
        <v>888.411722054253</v>
      </c>
      <c r="AS62" s="141">
        <f>Results!C52</f>
        <v>54</v>
      </c>
      <c r="AT62" s="212">
        <v>27.01</v>
      </c>
      <c r="AU62" s="141">
        <f>Results!F52</f>
        <v>0.53125</v>
      </c>
      <c r="AV62" s="141">
        <f>Results!G52</f>
        <v>0.55555555555555558</v>
      </c>
      <c r="AW62" s="212">
        <v>29.79</v>
      </c>
      <c r="AX62" s="212">
        <v>6.14</v>
      </c>
      <c r="AY62" s="142">
        <f>Results!J52</f>
        <v>6.5</v>
      </c>
      <c r="AZ62" s="142">
        <f>Results!K52</f>
        <v>30</v>
      </c>
      <c r="BA62" s="143">
        <f t="shared" si="24"/>
        <v>0.10964965696423498</v>
      </c>
      <c r="BB62" s="162">
        <f>AVERAGE(AX60:AX62)</f>
        <v>5.9233333333333329</v>
      </c>
      <c r="BC62" s="214">
        <f>AVERAGE(BA60:BA62)</f>
        <v>0.13040499939030292</v>
      </c>
      <c r="BD62" s="212">
        <v>235.8</v>
      </c>
      <c r="BE62" s="145">
        <f>Results!AQ52</f>
        <v>29.67</v>
      </c>
      <c r="BF62" s="212">
        <v>149.1</v>
      </c>
      <c r="BG62" s="212">
        <v>212.2</v>
      </c>
      <c r="BH62" s="238">
        <v>2</v>
      </c>
      <c r="BI62" s="217">
        <f t="shared" si="20"/>
        <v>54.02</v>
      </c>
      <c r="BJ62" s="212">
        <v>0.26800000000000002</v>
      </c>
      <c r="BK62" s="146">
        <f>Results!BA52</f>
        <v>0</v>
      </c>
      <c r="BL62" s="212">
        <v>2.5630000000000002</v>
      </c>
      <c r="BM62" s="146">
        <f>Results!BC52</f>
        <v>0.53</v>
      </c>
      <c r="BN62" s="143">
        <f t="shared" si="22"/>
        <v>0.53</v>
      </c>
      <c r="BO62" s="219">
        <f t="shared" si="27"/>
        <v>0.10456496293406164</v>
      </c>
      <c r="BP62" s="219">
        <f t="shared" si="21"/>
        <v>2100.1749497829328</v>
      </c>
      <c r="BQ62" s="36">
        <f t="shared" si="8"/>
        <v>0.1124505312776105</v>
      </c>
      <c r="BR62" s="217">
        <f t="shared" si="23"/>
        <v>240.19450769262696</v>
      </c>
      <c r="BS62" s="220"/>
      <c r="BT62" s="223"/>
      <c r="BU62" t="str">
        <f t="shared" si="25"/>
        <v>Lampeland</v>
      </c>
      <c r="BV62" s="147"/>
      <c r="BW62" s="147"/>
      <c r="BX62" s="147"/>
      <c r="BY62" s="147"/>
      <c r="BZ62" s="147"/>
      <c r="CA62" s="148"/>
    </row>
    <row r="63" spans="1:79" x14ac:dyDescent="0.25">
      <c r="A63" s="27" t="s">
        <v>142</v>
      </c>
      <c r="B63" s="26">
        <v>54</v>
      </c>
      <c r="C63" s="43">
        <v>45618</v>
      </c>
      <c r="D63" s="44">
        <v>0.5229166666666667</v>
      </c>
      <c r="E63" s="44">
        <v>0.53125</v>
      </c>
      <c r="F63" s="44">
        <v>0.55555555555555558</v>
      </c>
      <c r="G63" s="47">
        <v>40</v>
      </c>
      <c r="H63" s="47">
        <v>1</v>
      </c>
      <c r="I63" s="45">
        <v>6.5</v>
      </c>
      <c r="J63" s="46">
        <v>30</v>
      </c>
      <c r="K63" s="47">
        <v>27</v>
      </c>
      <c r="L63" s="47">
        <v>3</v>
      </c>
      <c r="M63" s="47">
        <v>1</v>
      </c>
      <c r="N63" s="48">
        <f t="shared" si="18"/>
        <v>27</v>
      </c>
      <c r="O63" s="47" t="s">
        <v>84</v>
      </c>
      <c r="P63" s="46" t="s">
        <v>16</v>
      </c>
      <c r="Q63" s="46" t="s">
        <v>85</v>
      </c>
      <c r="R63" s="46">
        <v>2</v>
      </c>
      <c r="S63" s="47"/>
      <c r="T63" s="117">
        <f t="shared" si="26"/>
        <v>1.0101123595505619</v>
      </c>
      <c r="U63" s="120">
        <v>26.2</v>
      </c>
      <c r="V63" s="107">
        <f>Results!H53</f>
        <v>40</v>
      </c>
      <c r="W63" s="120">
        <v>26.7</v>
      </c>
      <c r="X63" s="107">
        <f>Results!AW53</f>
        <v>236.65</v>
      </c>
      <c r="Y63" s="49">
        <v>28</v>
      </c>
      <c r="Z63" s="47">
        <v>25</v>
      </c>
      <c r="AA63" s="47">
        <v>232</v>
      </c>
      <c r="AB63" s="47">
        <v>11</v>
      </c>
      <c r="AC63" s="47">
        <v>80</v>
      </c>
      <c r="AD63" s="47"/>
      <c r="AE63" s="47" t="s">
        <v>87</v>
      </c>
      <c r="AF63" s="85">
        <v>1041.75</v>
      </c>
      <c r="AG63" s="85"/>
      <c r="AH63" s="50"/>
      <c r="AI63" s="50"/>
      <c r="AJ63" s="47"/>
      <c r="AK63" s="47" t="s">
        <v>88</v>
      </c>
      <c r="AL63" s="47">
        <v>3.8</v>
      </c>
      <c r="AM63" s="47" t="s">
        <v>89</v>
      </c>
      <c r="AN63" s="121">
        <v>744</v>
      </c>
      <c r="AO63" s="121">
        <v>671</v>
      </c>
      <c r="AP63" s="121">
        <v>790</v>
      </c>
      <c r="AQ63" s="50">
        <f t="shared" si="19"/>
        <v>119</v>
      </c>
      <c r="AR63" s="97">
        <f>Results!CB55</f>
        <v>765.34422554721903</v>
      </c>
      <c r="AS63" s="97">
        <f>Results!C53</f>
        <v>55</v>
      </c>
      <c r="AT63" s="121">
        <v>26.97</v>
      </c>
      <c r="AU63" s="97">
        <f>Results!F53</f>
        <v>0.55902777777777779</v>
      </c>
      <c r="AV63" s="97">
        <f>Results!G53</f>
        <v>0.56944444444444442</v>
      </c>
      <c r="AW63" s="121">
        <v>29.67</v>
      </c>
      <c r="AX63" s="121">
        <v>4.0599999999999996</v>
      </c>
      <c r="AY63" s="126">
        <f>Results!J53</f>
        <v>6.5</v>
      </c>
      <c r="AZ63" s="126">
        <f>Results!K53</f>
        <v>30</v>
      </c>
      <c r="BA63" s="36">
        <f t="shared" si="24"/>
        <v>0.19962694852777904</v>
      </c>
      <c r="BB63" s="125"/>
      <c r="BC63" s="125"/>
      <c r="BD63" s="121">
        <v>283</v>
      </c>
      <c r="BE63" s="134">
        <f>Results!AQ53</f>
        <v>29.78</v>
      </c>
      <c r="BF63" s="121">
        <v>178.8</v>
      </c>
      <c r="BG63" s="121">
        <v>215.5</v>
      </c>
      <c r="BH63" s="234"/>
      <c r="BI63" s="94">
        <f t="shared" si="20"/>
        <v>0</v>
      </c>
      <c r="BJ63" s="121">
        <v>0.53100000000000003</v>
      </c>
      <c r="BK63" s="98">
        <f>Results!BA53</f>
        <v>0</v>
      </c>
      <c r="BL63" s="121">
        <v>2.7130000000000001</v>
      </c>
      <c r="BM63" s="98">
        <f>Results!BC53</f>
        <v>0.55000000000000004</v>
      </c>
      <c r="BN63" s="36">
        <f t="shared" si="22"/>
        <v>0.55000000000000004</v>
      </c>
      <c r="BO63" s="50">
        <f t="shared" si="27"/>
        <v>0.19572429045337267</v>
      </c>
      <c r="BP63" s="50">
        <f t="shared" si="21"/>
        <v>2709.6903832950989</v>
      </c>
      <c r="BQ63" s="36">
        <f t="shared" si="8"/>
        <v>9.0055417551358374E-2</v>
      </c>
      <c r="BR63" s="94">
        <f t="shared" si="23"/>
        <v>299.48226029399149</v>
      </c>
      <c r="BS63" s="104"/>
      <c r="BU63" t="str">
        <f t="shared" si="25"/>
        <v>Lampeland</v>
      </c>
      <c r="CA63" s="82"/>
    </row>
    <row r="64" spans="1:79" x14ac:dyDescent="0.25">
      <c r="A64" s="27" t="s">
        <v>143</v>
      </c>
      <c r="B64" s="26">
        <v>55</v>
      </c>
      <c r="C64" s="43">
        <v>45618</v>
      </c>
      <c r="D64" s="38">
        <v>0.55555555555555558</v>
      </c>
      <c r="E64" s="38">
        <v>0.55902777777777779</v>
      </c>
      <c r="F64" s="38">
        <v>0.56944444444444442</v>
      </c>
      <c r="G64" s="32">
        <v>40</v>
      </c>
      <c r="H64" s="32">
        <v>1</v>
      </c>
      <c r="I64" s="45">
        <v>6.5</v>
      </c>
      <c r="J64" s="46">
        <v>30</v>
      </c>
      <c r="K64" s="32">
        <v>27</v>
      </c>
      <c r="L64" s="32">
        <v>3</v>
      </c>
      <c r="M64" s="32">
        <v>0.9</v>
      </c>
      <c r="N64" s="42">
        <f t="shared" si="18"/>
        <v>30</v>
      </c>
      <c r="O64" s="32" t="s">
        <v>84</v>
      </c>
      <c r="P64" s="40" t="s">
        <v>16</v>
      </c>
      <c r="Q64" s="40" t="s">
        <v>85</v>
      </c>
      <c r="R64" s="40">
        <v>2</v>
      </c>
      <c r="S64" s="32"/>
      <c r="T64" s="115">
        <f t="shared" si="26"/>
        <v>0.92118730808597749</v>
      </c>
      <c r="U64" s="120">
        <v>28.91</v>
      </c>
      <c r="V64" s="107">
        <f>Results!H54</f>
        <v>40</v>
      </c>
      <c r="W64" s="120">
        <v>29.31</v>
      </c>
      <c r="X64" s="107">
        <f>Results!AW54</f>
        <v>190.25</v>
      </c>
      <c r="Y64" s="33">
        <v>28</v>
      </c>
      <c r="Z64" s="32">
        <v>25</v>
      </c>
      <c r="AA64" s="32">
        <v>232</v>
      </c>
      <c r="AB64" s="32">
        <v>11</v>
      </c>
      <c r="AC64" s="32">
        <v>80</v>
      </c>
      <c r="AD64" s="32"/>
      <c r="AE64" s="32" t="s">
        <v>87</v>
      </c>
      <c r="AF64" s="83"/>
      <c r="AG64" s="83"/>
      <c r="AH64" s="36"/>
      <c r="AI64" s="36"/>
      <c r="AJ64" s="32"/>
      <c r="AK64" s="32" t="s">
        <v>88</v>
      </c>
      <c r="AL64" s="32"/>
      <c r="AM64" s="32" t="s">
        <v>89</v>
      </c>
      <c r="AN64" s="121">
        <v>800</v>
      </c>
      <c r="AO64" s="121">
        <v>732</v>
      </c>
      <c r="AP64" s="121">
        <v>844</v>
      </c>
      <c r="AQ64" s="36">
        <f t="shared" si="19"/>
        <v>112</v>
      </c>
      <c r="AR64" s="97">
        <f>Results!CB56</f>
        <v>836.69626962085795</v>
      </c>
      <c r="AS64" s="97">
        <f>Results!C54</f>
        <v>56</v>
      </c>
      <c r="AT64" s="121">
        <v>27</v>
      </c>
      <c r="AU64" s="97">
        <f>Results!F54</f>
        <v>0.60069444444444442</v>
      </c>
      <c r="AV64" s="97">
        <f>Results!G54</f>
        <v>0.61111111111111116</v>
      </c>
      <c r="AW64" s="121">
        <v>29.78</v>
      </c>
      <c r="AX64" s="121">
        <v>4.24</v>
      </c>
      <c r="AY64" s="126">
        <f>Results!J54</f>
        <v>6.5</v>
      </c>
      <c r="AZ64" s="126">
        <f>Results!K54</f>
        <v>30</v>
      </c>
      <c r="BA64" s="36">
        <f t="shared" si="24"/>
        <v>0.17579910459656059</v>
      </c>
      <c r="BB64" s="125"/>
      <c r="BC64" s="125"/>
      <c r="BD64" s="121">
        <v>236.7</v>
      </c>
      <c r="BE64" s="134">
        <f>Results!AQ54</f>
        <v>29.97</v>
      </c>
      <c r="BF64" s="121">
        <v>153.1</v>
      </c>
      <c r="BG64" s="121">
        <v>216.2</v>
      </c>
      <c r="BH64" s="234"/>
      <c r="BI64" s="92">
        <f t="shared" si="20"/>
        <v>0</v>
      </c>
      <c r="BJ64" s="121">
        <v>0.55300000000000005</v>
      </c>
      <c r="BK64" s="98">
        <f>Results!BA54</f>
        <v>57.261200000000002</v>
      </c>
      <c r="BL64" s="121">
        <v>2.5110000000000001</v>
      </c>
      <c r="BM64" s="98">
        <f>Results!BC54</f>
        <v>0.56000000000000005</v>
      </c>
      <c r="BN64" s="36">
        <f t="shared" si="22"/>
        <v>57.821200000000005</v>
      </c>
      <c r="BO64" s="50">
        <f t="shared" si="27"/>
        <v>0.22023098367184391</v>
      </c>
      <c r="BP64" s="50">
        <f t="shared" si="21"/>
        <v>2471.143300379671</v>
      </c>
      <c r="BQ64" s="36">
        <f t="shared" si="8"/>
        <v>10.446746485944388</v>
      </c>
      <c r="BR64" s="94">
        <f t="shared" si="23"/>
        <v>2.584536729816048</v>
      </c>
      <c r="BS64" s="102"/>
      <c r="BU64" t="str">
        <f t="shared" si="25"/>
        <v>Mars with Musk!</v>
      </c>
      <c r="CA64" s="82"/>
    </row>
    <row r="65" spans="1:79" s="31" customFormat="1" ht="15.75" thickBot="1" x14ac:dyDescent="0.3">
      <c r="A65" s="29" t="s">
        <v>144</v>
      </c>
      <c r="B65" s="119">
        <v>56</v>
      </c>
      <c r="C65" s="51">
        <v>45618</v>
      </c>
      <c r="D65" s="52">
        <v>0.58333333333333337</v>
      </c>
      <c r="E65" s="52">
        <v>0.60069444444444442</v>
      </c>
      <c r="F65" s="52">
        <v>0.61111111111111116</v>
      </c>
      <c r="G65" s="55">
        <v>40</v>
      </c>
      <c r="H65" s="55">
        <v>1</v>
      </c>
      <c r="I65" s="62">
        <v>6.5</v>
      </c>
      <c r="J65" s="63">
        <v>30</v>
      </c>
      <c r="K65" s="55">
        <v>27</v>
      </c>
      <c r="L65" s="55">
        <v>3</v>
      </c>
      <c r="M65" s="55">
        <v>0.8</v>
      </c>
      <c r="N65" s="56">
        <f t="shared" si="18"/>
        <v>33.75</v>
      </c>
      <c r="O65" s="55" t="s">
        <v>84</v>
      </c>
      <c r="P65" s="54" t="s">
        <v>16</v>
      </c>
      <c r="Q65" s="54" t="s">
        <v>85</v>
      </c>
      <c r="R65" s="54">
        <v>2</v>
      </c>
      <c r="S65" s="55"/>
      <c r="T65" s="118">
        <f t="shared" si="26"/>
        <v>0.81038103810381046</v>
      </c>
      <c r="U65" s="57">
        <v>32.659999999999997</v>
      </c>
      <c r="V65" s="107">
        <f>Results!H55</f>
        <v>40</v>
      </c>
      <c r="W65" s="57">
        <v>33.33</v>
      </c>
      <c r="X65" s="107">
        <f>Results!AW55</f>
        <v>333.7</v>
      </c>
      <c r="Y65" s="58">
        <v>28</v>
      </c>
      <c r="Z65" s="55">
        <v>25</v>
      </c>
      <c r="AA65" s="55">
        <v>232</v>
      </c>
      <c r="AB65" s="55">
        <v>11</v>
      </c>
      <c r="AC65" s="55">
        <v>80</v>
      </c>
      <c r="AD65" s="55"/>
      <c r="AE65" s="55" t="s">
        <v>87</v>
      </c>
      <c r="AF65" s="84"/>
      <c r="AG65" s="84">
        <v>1041.6099999999999</v>
      </c>
      <c r="AH65" s="75">
        <f>(AF63-AG65)/BH65</f>
        <v>6.6037735849103787E-2</v>
      </c>
      <c r="AI65" s="59">
        <f>(AF63-AG65)/BI65</f>
        <v>2.4449365364347937E-3</v>
      </c>
      <c r="AJ65" s="55"/>
      <c r="AK65" s="55" t="s">
        <v>88</v>
      </c>
      <c r="AL65" s="55"/>
      <c r="AM65" s="55" t="s">
        <v>89</v>
      </c>
      <c r="AN65" s="60">
        <v>888</v>
      </c>
      <c r="AO65" s="60">
        <v>822</v>
      </c>
      <c r="AP65" s="60">
        <v>945</v>
      </c>
      <c r="AQ65" s="59">
        <f t="shared" si="19"/>
        <v>123</v>
      </c>
      <c r="AR65" s="97">
        <f>Results!CB57</f>
        <v>948.02667668515596</v>
      </c>
      <c r="AS65" s="97">
        <f>Results!C55</f>
        <v>57</v>
      </c>
      <c r="AT65" s="60">
        <v>27.01</v>
      </c>
      <c r="AU65" s="97">
        <f>Results!F55</f>
        <v>0.39305555555555555</v>
      </c>
      <c r="AV65" s="97">
        <f>Results!G55</f>
        <v>0.40972222222222221</v>
      </c>
      <c r="AW65" s="60">
        <v>29.97</v>
      </c>
      <c r="AX65" s="60">
        <v>4.5199999999999996</v>
      </c>
      <c r="AY65" s="126">
        <f>Results!J55</f>
        <v>6.5</v>
      </c>
      <c r="AZ65" s="126">
        <f>Results!K55</f>
        <v>30</v>
      </c>
      <c r="BA65" s="36">
        <f t="shared" si="24"/>
        <v>0.14680815907677727</v>
      </c>
      <c r="BB65" s="124">
        <f>AVERAGE(AX63:AX65)</f>
        <v>4.2733333333333334</v>
      </c>
      <c r="BC65" s="122">
        <f>AVERAGE(BA63:BA65)</f>
        <v>0.17407807073370563</v>
      </c>
      <c r="BD65" s="60">
        <v>190.3</v>
      </c>
      <c r="BE65" s="134">
        <f>Results!AQ55</f>
        <v>29.78</v>
      </c>
      <c r="BF65" s="60">
        <v>127.8</v>
      </c>
      <c r="BG65" s="60">
        <v>217.1</v>
      </c>
      <c r="BH65" s="61">
        <v>2.12</v>
      </c>
      <c r="BI65" s="93">
        <f t="shared" si="20"/>
        <v>57.261200000000009</v>
      </c>
      <c r="BJ65" s="60">
        <v>0.56200000000000006</v>
      </c>
      <c r="BK65" s="98">
        <f>Results!BA55</f>
        <v>0</v>
      </c>
      <c r="BL65" s="60">
        <v>2.2509999999999999</v>
      </c>
      <c r="BM65" s="98">
        <f>Results!BC55</f>
        <v>0.33</v>
      </c>
      <c r="BN65" s="36">
        <f t="shared" si="22"/>
        <v>0.33</v>
      </c>
      <c r="BO65" s="112">
        <f t="shared" si="27"/>
        <v>0.24966681474900049</v>
      </c>
      <c r="BP65" s="112">
        <f t="shared" si="21"/>
        <v>2173.8984628716225</v>
      </c>
      <c r="BQ65" s="36">
        <f t="shared" si="8"/>
        <v>6.7355952760931995E-2</v>
      </c>
      <c r="BR65" s="113">
        <f t="shared" si="23"/>
        <v>401.00390378066811</v>
      </c>
      <c r="BS65" s="103"/>
      <c r="BU65" t="str">
        <f t="shared" si="25"/>
        <v>Lampeland</v>
      </c>
      <c r="CA65" s="114"/>
    </row>
    <row r="66" spans="1:79" x14ac:dyDescent="0.25">
      <c r="A66" s="27" t="s">
        <v>145</v>
      </c>
      <c r="B66" s="26">
        <v>57</v>
      </c>
      <c r="C66" s="43">
        <v>45621</v>
      </c>
      <c r="D66" s="44">
        <v>0.37152777777777779</v>
      </c>
      <c r="E66" s="44">
        <v>0.39305555555555555</v>
      </c>
      <c r="F66" s="44">
        <v>0.40972222222222221</v>
      </c>
      <c r="G66" s="47">
        <v>40</v>
      </c>
      <c r="H66" s="47">
        <v>1</v>
      </c>
      <c r="I66" s="45">
        <v>6.5</v>
      </c>
      <c r="J66" s="46">
        <v>30</v>
      </c>
      <c r="K66" s="47">
        <v>27</v>
      </c>
      <c r="L66" s="47">
        <v>4</v>
      </c>
      <c r="M66" s="47">
        <v>1</v>
      </c>
      <c r="N66" s="48">
        <f t="shared" si="18"/>
        <v>27</v>
      </c>
      <c r="O66" s="47" t="s">
        <v>84</v>
      </c>
      <c r="P66" s="46" t="s">
        <v>16</v>
      </c>
      <c r="Q66" s="46" t="s">
        <v>85</v>
      </c>
      <c r="R66" s="46">
        <v>2</v>
      </c>
      <c r="S66" s="47"/>
      <c r="T66" s="117">
        <f t="shared" si="26"/>
        <v>1.0333078101071975</v>
      </c>
      <c r="U66" s="34">
        <v>25.75</v>
      </c>
      <c r="V66" s="107">
        <f>Results!H56</f>
        <v>40</v>
      </c>
      <c r="W66" s="34">
        <v>26.12</v>
      </c>
      <c r="X66" s="107">
        <f>Results!AW56</f>
        <v>267.95</v>
      </c>
      <c r="Y66" s="49">
        <v>28</v>
      </c>
      <c r="Z66" s="47">
        <v>25</v>
      </c>
      <c r="AA66" s="47">
        <v>232</v>
      </c>
      <c r="AB66" s="47">
        <v>11</v>
      </c>
      <c r="AC66" s="47">
        <v>80</v>
      </c>
      <c r="AD66" s="47"/>
      <c r="AE66" s="47" t="s">
        <v>87</v>
      </c>
      <c r="AF66" s="85">
        <v>1041.6099999999999</v>
      </c>
      <c r="AG66" s="85"/>
      <c r="AH66" s="50"/>
      <c r="AI66" s="50"/>
      <c r="AJ66" s="47"/>
      <c r="AK66" s="47" t="s">
        <v>88</v>
      </c>
      <c r="AL66" s="47">
        <v>3.8</v>
      </c>
      <c r="AM66" s="47" t="s">
        <v>89</v>
      </c>
      <c r="AN66" s="35">
        <v>765</v>
      </c>
      <c r="AO66" s="35">
        <v>696</v>
      </c>
      <c r="AP66" s="35">
        <v>809</v>
      </c>
      <c r="AQ66" s="50">
        <f t="shared" si="19"/>
        <v>113</v>
      </c>
      <c r="AR66" s="97">
        <f>Results!CB58</f>
        <v>739.73190165944004</v>
      </c>
      <c r="AS66" s="97">
        <f>Results!C56</f>
        <v>58</v>
      </c>
      <c r="AT66" s="35">
        <v>26.99</v>
      </c>
      <c r="AU66" s="97">
        <f>Results!F56</f>
        <v>0.41319444444444442</v>
      </c>
      <c r="AV66" s="97">
        <f>Results!G56</f>
        <v>0.43402777777777779</v>
      </c>
      <c r="AW66" s="35">
        <v>29.78</v>
      </c>
      <c r="AX66" s="35">
        <v>4.82</v>
      </c>
      <c r="AY66" s="126">
        <f>Results!J56</f>
        <v>6.5</v>
      </c>
      <c r="AZ66" s="126">
        <f>Results!K56</f>
        <v>30</v>
      </c>
      <c r="BA66" s="36">
        <f t="shared" si="24"/>
        <v>0.1775442972692779</v>
      </c>
      <c r="BB66" s="123"/>
      <c r="BC66" s="123"/>
      <c r="BD66" s="35">
        <v>333.7</v>
      </c>
      <c r="BE66" s="134">
        <f>Results!AQ56</f>
        <v>29.73</v>
      </c>
      <c r="BF66" s="35">
        <v>202.7</v>
      </c>
      <c r="BG66" s="35">
        <v>213.9</v>
      </c>
      <c r="BH66" s="233"/>
      <c r="BI66" s="94">
        <f t="shared" si="20"/>
        <v>0</v>
      </c>
      <c r="BJ66" s="35">
        <v>0.32900000000000001</v>
      </c>
      <c r="BK66" s="98">
        <f>Results!BA56</f>
        <v>0</v>
      </c>
      <c r="BL66" s="35">
        <v>2.9670000000000001</v>
      </c>
      <c r="BM66" s="98">
        <f>Results!BC56</f>
        <v>0.35</v>
      </c>
      <c r="BN66" s="36">
        <f t="shared" si="22"/>
        <v>0.35</v>
      </c>
      <c r="BO66" s="50">
        <f t="shared" si="27"/>
        <v>0.11088641725648804</v>
      </c>
      <c r="BP66" s="50">
        <f t="shared" si="21"/>
        <v>2771.9136485737044</v>
      </c>
      <c r="BQ66" s="36">
        <f t="shared" si="8"/>
        <v>5.6323695397752775E-2</v>
      </c>
      <c r="BR66" s="94">
        <f t="shared" si="23"/>
        <v>479.19441026372812</v>
      </c>
      <c r="BS66" s="104"/>
      <c r="BU66" t="str">
        <f t="shared" si="25"/>
        <v>Lampeland</v>
      </c>
      <c r="CA66" s="82"/>
    </row>
    <row r="67" spans="1:79" x14ac:dyDescent="0.25">
      <c r="A67" s="27" t="s">
        <v>146</v>
      </c>
      <c r="B67" s="26">
        <v>58</v>
      </c>
      <c r="C67" s="43">
        <v>45621</v>
      </c>
      <c r="D67" s="38">
        <v>0.40972222222222221</v>
      </c>
      <c r="E67" s="38">
        <v>0.41319444444444442</v>
      </c>
      <c r="F67" s="38">
        <v>0.43402777777777779</v>
      </c>
      <c r="G67" s="32">
        <v>40</v>
      </c>
      <c r="H67" s="32">
        <v>1</v>
      </c>
      <c r="I67" s="45">
        <v>6.5</v>
      </c>
      <c r="J67" s="46">
        <v>30</v>
      </c>
      <c r="K67" s="32">
        <v>27</v>
      </c>
      <c r="L67" s="32">
        <v>4</v>
      </c>
      <c r="M67" s="32">
        <v>0.9</v>
      </c>
      <c r="N67" s="42">
        <f t="shared" si="18"/>
        <v>30</v>
      </c>
      <c r="O67" s="32" t="s">
        <v>84</v>
      </c>
      <c r="P67" s="40" t="s">
        <v>16</v>
      </c>
      <c r="Q67" s="40" t="s">
        <v>85</v>
      </c>
      <c r="R67" s="40">
        <v>2</v>
      </c>
      <c r="S67" s="32"/>
      <c r="T67" s="115">
        <f t="shared" si="26"/>
        <v>0.92402464065708423</v>
      </c>
      <c r="U67" s="120">
        <v>28.93</v>
      </c>
      <c r="V67" s="107">
        <f>Results!H57</f>
        <v>40</v>
      </c>
      <c r="W67" s="120">
        <v>29.22</v>
      </c>
      <c r="X67" s="107">
        <f>Results!AW57</f>
        <v>208.4</v>
      </c>
      <c r="Y67" s="33">
        <v>28</v>
      </c>
      <c r="Z67" s="32">
        <v>25</v>
      </c>
      <c r="AA67" s="32">
        <v>232</v>
      </c>
      <c r="AB67" s="32">
        <v>11</v>
      </c>
      <c r="AC67" s="32">
        <v>80</v>
      </c>
      <c r="AD67" s="32"/>
      <c r="AE67" s="32" t="s">
        <v>87</v>
      </c>
      <c r="AF67" s="83"/>
      <c r="AG67" s="83"/>
      <c r="AH67" s="36"/>
      <c r="AI67" s="36"/>
      <c r="AJ67" s="32"/>
      <c r="AK67" s="32" t="s">
        <v>88</v>
      </c>
      <c r="AL67" s="32"/>
      <c r="AM67" s="32" t="s">
        <v>89</v>
      </c>
      <c r="AN67" s="121">
        <v>837</v>
      </c>
      <c r="AO67" s="121">
        <v>756</v>
      </c>
      <c r="AP67" s="121">
        <v>884</v>
      </c>
      <c r="AQ67" s="36">
        <f t="shared" si="19"/>
        <v>128</v>
      </c>
      <c r="AR67" s="97">
        <f>Results!CB59</f>
        <v>790.68407238990403</v>
      </c>
      <c r="AS67" s="97">
        <f>Results!C57</f>
        <v>59</v>
      </c>
      <c r="AT67" s="121">
        <v>27</v>
      </c>
      <c r="AU67" s="97">
        <f>Results!F57</f>
        <v>0.4375</v>
      </c>
      <c r="AV67" s="97">
        <f>Results!G57</f>
        <v>0.45833333333333331</v>
      </c>
      <c r="AW67" s="121">
        <v>29.73</v>
      </c>
      <c r="AX67" s="121">
        <v>5</v>
      </c>
      <c r="AY67" s="126">
        <f>Results!J57</f>
        <v>6.5</v>
      </c>
      <c r="AZ67" s="126">
        <f>Results!K57</f>
        <v>30</v>
      </c>
      <c r="BA67" s="36">
        <f t="shared" si="24"/>
        <v>0.1540041067761807</v>
      </c>
      <c r="BB67" s="125"/>
      <c r="BC67" s="125"/>
      <c r="BD67" s="121">
        <v>267.8</v>
      </c>
      <c r="BE67" s="134">
        <f>Results!AQ57</f>
        <v>29.88</v>
      </c>
      <c r="BF67" s="121">
        <v>167.1</v>
      </c>
      <c r="BG67" s="121">
        <v>215.7</v>
      </c>
      <c r="BH67" s="234"/>
      <c r="BI67" s="92">
        <f t="shared" si="20"/>
        <v>0</v>
      </c>
      <c r="BJ67" s="121">
        <v>0.35</v>
      </c>
      <c r="BK67" s="98">
        <f>Results!BA57</f>
        <v>56.25</v>
      </c>
      <c r="BL67" s="121">
        <v>2.7349999999999999</v>
      </c>
      <c r="BM67" s="98">
        <f>Results!BC57</f>
        <v>0.38</v>
      </c>
      <c r="BN67" s="36">
        <f t="shared" si="22"/>
        <v>56.63</v>
      </c>
      <c r="BO67" s="50">
        <f t="shared" si="27"/>
        <v>0.12797074954296161</v>
      </c>
      <c r="BP67" s="50">
        <f t="shared" si="21"/>
        <v>2478.7546247134896</v>
      </c>
      <c r="BQ67" s="36">
        <f t="shared" si="8"/>
        <v>10.238606655194584</v>
      </c>
      <c r="BR67" s="92">
        <f t="shared" si="23"/>
        <v>2.6370775740565713</v>
      </c>
      <c r="BS67" s="102"/>
      <c r="BU67" t="str">
        <f t="shared" si="25"/>
        <v>Mars with Musk!</v>
      </c>
      <c r="CA67" s="82"/>
    </row>
    <row r="68" spans="1:79" x14ac:dyDescent="0.25">
      <c r="A68" s="29" t="s">
        <v>147</v>
      </c>
      <c r="B68" s="119">
        <v>59</v>
      </c>
      <c r="C68" s="51">
        <v>45621</v>
      </c>
      <c r="D68" s="52">
        <v>0.43402777777777779</v>
      </c>
      <c r="E68" s="52">
        <v>0.4375</v>
      </c>
      <c r="F68" s="52">
        <v>0.45833333333333331</v>
      </c>
      <c r="G68" s="55">
        <v>40</v>
      </c>
      <c r="H68" s="55">
        <v>1</v>
      </c>
      <c r="I68" s="62">
        <v>6.5</v>
      </c>
      <c r="J68" s="63">
        <v>30</v>
      </c>
      <c r="K68" s="55">
        <v>27</v>
      </c>
      <c r="L68" s="55">
        <v>4</v>
      </c>
      <c r="M68" s="55">
        <v>0.8</v>
      </c>
      <c r="N68" s="56">
        <f t="shared" si="18"/>
        <v>33.75</v>
      </c>
      <c r="O68" s="55" t="s">
        <v>84</v>
      </c>
      <c r="P68" s="54" t="s">
        <v>16</v>
      </c>
      <c r="Q68" s="54" t="s">
        <v>85</v>
      </c>
      <c r="R68" s="54">
        <v>2</v>
      </c>
      <c r="S68" s="55"/>
      <c r="T68" s="115">
        <f t="shared" si="26"/>
        <v>0.8040500297796308</v>
      </c>
      <c r="U68" s="57">
        <v>33.14</v>
      </c>
      <c r="V68" s="107">
        <f>Results!H58</f>
        <v>40</v>
      </c>
      <c r="W68" s="57">
        <v>33.58</v>
      </c>
      <c r="X68" s="107">
        <f>Results!AW58</f>
        <v>260.89</v>
      </c>
      <c r="Y68" s="58">
        <v>28</v>
      </c>
      <c r="Z68" s="55">
        <v>25</v>
      </c>
      <c r="AA68" s="55">
        <v>232</v>
      </c>
      <c r="AB68" s="55">
        <v>11</v>
      </c>
      <c r="AC68" s="55">
        <v>80</v>
      </c>
      <c r="AD68" s="55"/>
      <c r="AE68" s="55" t="s">
        <v>87</v>
      </c>
      <c r="AF68" s="84"/>
      <c r="AG68" s="84">
        <v>1041.3800000000001</v>
      </c>
      <c r="AH68" s="59">
        <f>(AF66-AG68)/BH68</f>
        <v>0.11039999999989958</v>
      </c>
      <c r="AI68" s="59">
        <f>(AF66-AG68)/BI68</f>
        <v>4.0888888888851692E-3</v>
      </c>
      <c r="AJ68" s="55"/>
      <c r="AK68" s="55" t="s">
        <v>88</v>
      </c>
      <c r="AL68" s="55"/>
      <c r="AM68" s="55" t="s">
        <v>89</v>
      </c>
      <c r="AN68" s="60">
        <v>945</v>
      </c>
      <c r="AO68" s="60">
        <v>840</v>
      </c>
      <c r="AP68" s="60">
        <v>996</v>
      </c>
      <c r="AQ68" s="59">
        <f t="shared" si="19"/>
        <v>156</v>
      </c>
      <c r="AR68" s="97">
        <f>Results!CB60</f>
        <v>883.12713262013199</v>
      </c>
      <c r="AS68" s="97">
        <f>Results!C58</f>
        <v>60</v>
      </c>
      <c r="AT68" s="60">
        <v>27</v>
      </c>
      <c r="AU68" s="97">
        <f>Results!F58</f>
        <v>0.47569444444444442</v>
      </c>
      <c r="AV68" s="97">
        <f>Results!G58</f>
        <v>0.5</v>
      </c>
      <c r="AW68" s="60">
        <v>29.88</v>
      </c>
      <c r="AX68" s="60">
        <v>5.26</v>
      </c>
      <c r="AY68" s="126">
        <f>Results!J58</f>
        <v>6.5</v>
      </c>
      <c r="AZ68" s="126">
        <f>Results!K58</f>
        <v>30</v>
      </c>
      <c r="BA68" s="36">
        <f t="shared" si="24"/>
        <v>0.12844249676990907</v>
      </c>
      <c r="BB68" s="124">
        <f>AVERAGE(AX66:AX68)</f>
        <v>5.0266666666666664</v>
      </c>
      <c r="BC68" s="122">
        <f>AVERAGE(BA66:BA68)</f>
        <v>0.1533303002717892</v>
      </c>
      <c r="BD68" s="60">
        <v>209.6</v>
      </c>
      <c r="BE68" s="134">
        <f>Results!AQ58</f>
        <v>29.81</v>
      </c>
      <c r="BF68" s="60">
        <v>137.4</v>
      </c>
      <c r="BG68" s="60">
        <v>216.6</v>
      </c>
      <c r="BH68" s="61">
        <f>2+5/60</f>
        <v>2.0833333333333335</v>
      </c>
      <c r="BI68" s="93">
        <f t="shared" si="20"/>
        <v>56.250000000000007</v>
      </c>
      <c r="BJ68" s="60">
        <v>0.377</v>
      </c>
      <c r="BK68" s="98">
        <f>Results!BA58</f>
        <v>0</v>
      </c>
      <c r="BL68" s="60">
        <v>2.4510000000000001</v>
      </c>
      <c r="BM68" s="98">
        <f>Results!BC58</f>
        <v>0.63</v>
      </c>
      <c r="BN68" s="36">
        <f t="shared" si="22"/>
        <v>0.63</v>
      </c>
      <c r="BO68" s="50">
        <f t="shared" si="27"/>
        <v>0.15381476948184414</v>
      </c>
      <c r="BP68" s="50">
        <f t="shared" si="21"/>
        <v>2156.9151320466995</v>
      </c>
      <c r="BQ68" s="36">
        <f t="shared" si="8"/>
        <v>0.13047848846084459</v>
      </c>
      <c r="BR68" s="93">
        <f t="shared" si="23"/>
        <v>206.93066204627635</v>
      </c>
      <c r="BS68" s="103"/>
      <c r="BT68" s="31"/>
      <c r="BU68" t="str">
        <f t="shared" si="25"/>
        <v>Lampeland</v>
      </c>
      <c r="CA68" s="82"/>
    </row>
    <row r="69" spans="1:79" x14ac:dyDescent="0.25">
      <c r="A69" s="27" t="s">
        <v>148</v>
      </c>
      <c r="B69" s="26">
        <v>60</v>
      </c>
      <c r="C69" s="43">
        <v>45621</v>
      </c>
      <c r="D69" s="44">
        <v>0.46944444444444444</v>
      </c>
      <c r="E69" s="44">
        <v>0.47569444444444442</v>
      </c>
      <c r="F69" s="44">
        <v>0.5</v>
      </c>
      <c r="G69" s="47">
        <v>40</v>
      </c>
      <c r="H69" s="47">
        <v>1</v>
      </c>
      <c r="I69" s="45">
        <v>6.5</v>
      </c>
      <c r="J69" s="46">
        <v>30</v>
      </c>
      <c r="K69" s="47">
        <v>27</v>
      </c>
      <c r="L69" s="47">
        <v>2.5</v>
      </c>
      <c r="M69" s="47">
        <v>1</v>
      </c>
      <c r="N69" s="48">
        <f t="shared" si="18"/>
        <v>27</v>
      </c>
      <c r="O69" s="47" t="s">
        <v>84</v>
      </c>
      <c r="P69" s="46" t="s">
        <v>16</v>
      </c>
      <c r="Q69" s="46" t="s">
        <v>85</v>
      </c>
      <c r="R69" s="46">
        <v>2</v>
      </c>
      <c r="S69" s="47"/>
      <c r="T69" s="115">
        <f t="shared" si="26"/>
        <v>1.009352787130565</v>
      </c>
      <c r="U69" s="120">
        <v>26.36</v>
      </c>
      <c r="V69" s="107">
        <f>Results!H59</f>
        <v>40</v>
      </c>
      <c r="W69" s="120">
        <v>26.73</v>
      </c>
      <c r="X69" s="107">
        <f>Results!AW59</f>
        <v>222.57</v>
      </c>
      <c r="Y69" s="49">
        <v>28</v>
      </c>
      <c r="Z69" s="47">
        <v>25</v>
      </c>
      <c r="AA69" s="47">
        <v>232</v>
      </c>
      <c r="AB69" s="47">
        <v>11</v>
      </c>
      <c r="AC69" s="47">
        <v>80</v>
      </c>
      <c r="AD69" s="47"/>
      <c r="AE69" s="47" t="s">
        <v>87</v>
      </c>
      <c r="AF69" s="85">
        <v>1041.3800000000001</v>
      </c>
      <c r="AG69" s="85"/>
      <c r="AH69" s="50"/>
      <c r="AI69" s="50"/>
      <c r="AJ69" s="47"/>
      <c r="AK69" s="47" t="s">
        <v>88</v>
      </c>
      <c r="AL69" s="47">
        <v>3.8</v>
      </c>
      <c r="AM69" s="47" t="s">
        <v>89</v>
      </c>
      <c r="AN69" s="121">
        <v>740</v>
      </c>
      <c r="AO69" s="121">
        <v>678</v>
      </c>
      <c r="AP69" s="121">
        <v>786</v>
      </c>
      <c r="AQ69" s="50">
        <f t="shared" si="19"/>
        <v>108</v>
      </c>
      <c r="AR69" s="97">
        <f>Results!CB61</f>
        <v>793.62682668187597</v>
      </c>
      <c r="AS69" s="97">
        <f>Results!C59</f>
        <v>61</v>
      </c>
      <c r="AT69" s="121">
        <v>26.98</v>
      </c>
      <c r="AU69" s="97">
        <f>Results!F59</f>
        <v>0.50347222222222221</v>
      </c>
      <c r="AV69" s="97">
        <f>Results!G59</f>
        <v>0.52430555555555558</v>
      </c>
      <c r="AW69" s="121">
        <v>29.81</v>
      </c>
      <c r="AX69" s="121">
        <v>3.75</v>
      </c>
      <c r="AY69" s="126">
        <f>Results!J59</f>
        <v>6.5</v>
      </c>
      <c r="AZ69" s="126">
        <f>Results!K59</f>
        <v>30</v>
      </c>
      <c r="BA69" s="36">
        <f t="shared" si="24"/>
        <v>0.21249532360643472</v>
      </c>
      <c r="BB69" s="125"/>
      <c r="BC69" s="125"/>
      <c r="BD69" s="121">
        <v>260.89999999999998</v>
      </c>
      <c r="BE69" s="134">
        <f>Results!AQ59</f>
        <v>29.88</v>
      </c>
      <c r="BF69" s="121">
        <v>162.6</v>
      </c>
      <c r="BG69" s="121">
        <v>220.9</v>
      </c>
      <c r="BH69" s="234"/>
      <c r="BI69" s="94">
        <f t="shared" si="20"/>
        <v>0</v>
      </c>
      <c r="BJ69" s="121">
        <v>0.63</v>
      </c>
      <c r="BK69" s="98">
        <f>Results!BA59</f>
        <v>0</v>
      </c>
      <c r="BL69" s="121">
        <v>2.5289999999999999</v>
      </c>
      <c r="BM69" s="98">
        <f>Results!BC59</f>
        <v>0.65</v>
      </c>
      <c r="BN69" s="36">
        <f t="shared" si="22"/>
        <v>0.65</v>
      </c>
      <c r="BO69" s="50">
        <f t="shared" si="27"/>
        <v>0.24911032028469751</v>
      </c>
      <c r="BP69" s="50">
        <f t="shared" si="21"/>
        <v>2707.6527821684308</v>
      </c>
      <c r="BQ69" s="36">
        <f t="shared" si="8"/>
        <v>0.10707907871790247</v>
      </c>
      <c r="BR69" s="94">
        <f t="shared" si="23"/>
        <v>251.96331835351546</v>
      </c>
      <c r="BS69" s="104"/>
      <c r="BU69" t="str">
        <f t="shared" si="25"/>
        <v>Lampeland</v>
      </c>
      <c r="CA69" s="82"/>
    </row>
    <row r="70" spans="1:79" x14ac:dyDescent="0.25">
      <c r="A70" s="27" t="s">
        <v>149</v>
      </c>
      <c r="B70" s="26">
        <v>61</v>
      </c>
      <c r="C70" s="43">
        <v>45621</v>
      </c>
      <c r="D70" s="87">
        <v>0.5</v>
      </c>
      <c r="E70" s="38">
        <v>0.50347222222222221</v>
      </c>
      <c r="F70" s="38">
        <v>0.52430555555555558</v>
      </c>
      <c r="G70" s="32">
        <v>40</v>
      </c>
      <c r="H70" s="32">
        <v>1</v>
      </c>
      <c r="I70" s="45">
        <v>6.5</v>
      </c>
      <c r="J70" s="46">
        <v>30</v>
      </c>
      <c r="K70" s="32">
        <v>27</v>
      </c>
      <c r="L70" s="32">
        <v>2.5</v>
      </c>
      <c r="M70" s="32">
        <v>0.9</v>
      </c>
      <c r="N70" s="42">
        <f t="shared" si="18"/>
        <v>30</v>
      </c>
      <c r="O70" s="32" t="s">
        <v>84</v>
      </c>
      <c r="P70" s="40" t="s">
        <v>16</v>
      </c>
      <c r="Q70" s="40" t="s">
        <v>85</v>
      </c>
      <c r="R70" s="40">
        <v>2</v>
      </c>
      <c r="S70" s="32"/>
      <c r="T70" s="115">
        <f t="shared" si="26"/>
        <v>0.9256085018854987</v>
      </c>
      <c r="U70" s="120">
        <v>28.86</v>
      </c>
      <c r="V70" s="107">
        <f>Results!H60</f>
        <v>40</v>
      </c>
      <c r="W70" s="120">
        <v>29.17</v>
      </c>
      <c r="X70" s="107">
        <f>Results!AW60</f>
        <v>179.95</v>
      </c>
      <c r="Y70" s="33">
        <v>28</v>
      </c>
      <c r="Z70" s="32">
        <v>25</v>
      </c>
      <c r="AA70" s="32">
        <v>232</v>
      </c>
      <c r="AB70" s="32">
        <v>11</v>
      </c>
      <c r="AC70" s="32">
        <v>80</v>
      </c>
      <c r="AD70" s="32"/>
      <c r="AE70" s="32" t="s">
        <v>87</v>
      </c>
      <c r="AF70" s="83"/>
      <c r="AG70" s="83"/>
      <c r="AH70" s="36"/>
      <c r="AI70" s="36"/>
      <c r="AJ70" s="32"/>
      <c r="AK70" s="32" t="s">
        <v>88</v>
      </c>
      <c r="AL70" s="32"/>
      <c r="AM70" s="32" t="s">
        <v>89</v>
      </c>
      <c r="AN70" s="121">
        <v>791</v>
      </c>
      <c r="AO70" s="121">
        <v>723</v>
      </c>
      <c r="AP70" s="121">
        <v>841</v>
      </c>
      <c r="AQ70" s="36">
        <f t="shared" si="19"/>
        <v>118</v>
      </c>
      <c r="AR70" s="97">
        <f>Results!CB62</f>
        <v>864.525633368066</v>
      </c>
      <c r="AS70" s="97">
        <f>Results!C60</f>
        <v>62</v>
      </c>
      <c r="AT70" s="121">
        <v>27</v>
      </c>
      <c r="AU70" s="97">
        <f>Results!F60</f>
        <v>0.52777777777777779</v>
      </c>
      <c r="AV70" s="97">
        <f>Results!G60</f>
        <v>0.55138888888888893</v>
      </c>
      <c r="AW70" s="121">
        <v>29.88</v>
      </c>
      <c r="AX70" s="121">
        <v>3.94</v>
      </c>
      <c r="AY70" s="126">
        <f>Results!J60</f>
        <v>6.5</v>
      </c>
      <c r="AZ70" s="126">
        <f>Results!K60</f>
        <v>30</v>
      </c>
      <c r="BA70" s="36">
        <f t="shared" si="24"/>
        <v>0.1873701420820848</v>
      </c>
      <c r="BB70" s="125"/>
      <c r="BC70" s="125"/>
      <c r="BD70" s="121">
        <v>222.6</v>
      </c>
      <c r="BE70" s="134">
        <f>Results!AQ60</f>
        <v>29.96</v>
      </c>
      <c r="BF70" s="121">
        <v>142.1</v>
      </c>
      <c r="BG70" s="121">
        <v>221.3</v>
      </c>
      <c r="BH70" s="234"/>
      <c r="BI70" s="92">
        <f t="shared" si="20"/>
        <v>0</v>
      </c>
      <c r="BJ70" s="121">
        <v>0.64600000000000002</v>
      </c>
      <c r="BK70" s="98">
        <f>Results!BA60</f>
        <v>53.98</v>
      </c>
      <c r="BL70" s="121">
        <v>2.343</v>
      </c>
      <c r="BM70" s="98">
        <f>Results!BC60</f>
        <v>0.66</v>
      </c>
      <c r="BN70" s="36">
        <f t="shared" si="22"/>
        <v>54.639999999999993</v>
      </c>
      <c r="BO70" s="50">
        <f t="shared" si="27"/>
        <v>0.27571489543320532</v>
      </c>
      <c r="BP70" s="50">
        <f t="shared" si="21"/>
        <v>2483.0034327777907</v>
      </c>
      <c r="BQ70" s="36">
        <f t="shared" si="8"/>
        <v>9.8549149558001083</v>
      </c>
      <c r="BR70" s="92">
        <f t="shared" si="23"/>
        <v>2.7397496701997572</v>
      </c>
      <c r="BS70" s="102"/>
      <c r="BU70" t="str">
        <f t="shared" si="25"/>
        <v>Mars with Musk!</v>
      </c>
      <c r="CA70" s="82"/>
    </row>
    <row r="71" spans="1:79" s="31" customFormat="1" x14ac:dyDescent="0.25">
      <c r="A71" s="29" t="s">
        <v>150</v>
      </c>
      <c r="B71" s="30">
        <v>62</v>
      </c>
      <c r="C71" s="51">
        <v>45621</v>
      </c>
      <c r="D71" s="52">
        <v>0.52430555555555558</v>
      </c>
      <c r="E71" s="52">
        <v>0.52777777777777779</v>
      </c>
      <c r="F71" s="132">
        <v>0.55138888888888893</v>
      </c>
      <c r="G71" s="55">
        <v>40</v>
      </c>
      <c r="H71" s="55">
        <v>1</v>
      </c>
      <c r="I71" s="62">
        <v>6.5</v>
      </c>
      <c r="J71" s="63">
        <v>30</v>
      </c>
      <c r="K71" s="55">
        <v>27</v>
      </c>
      <c r="L71" s="55">
        <v>2.5</v>
      </c>
      <c r="M71" s="55">
        <v>0.8</v>
      </c>
      <c r="N71" s="56">
        <f t="shared" si="18"/>
        <v>33.75</v>
      </c>
      <c r="O71" s="55" t="s">
        <v>84</v>
      </c>
      <c r="P71" s="54" t="s">
        <v>16</v>
      </c>
      <c r="Q71" s="54" t="s">
        <v>85</v>
      </c>
      <c r="R71" s="54">
        <v>2</v>
      </c>
      <c r="S71" s="55"/>
      <c r="T71" s="118">
        <f t="shared" si="26"/>
        <v>0.81986634264884561</v>
      </c>
      <c r="U71" s="57">
        <v>32.619999999999997</v>
      </c>
      <c r="V71" s="107">
        <f>Results!H61</f>
        <v>40</v>
      </c>
      <c r="W71" s="57">
        <v>32.92</v>
      </c>
      <c r="X71" s="107">
        <f>Results!AW61</f>
        <v>382.89</v>
      </c>
      <c r="Y71" s="58">
        <v>28</v>
      </c>
      <c r="Z71" s="55">
        <v>25</v>
      </c>
      <c r="AA71" s="55">
        <v>232</v>
      </c>
      <c r="AB71" s="55">
        <v>11</v>
      </c>
      <c r="AC71" s="55">
        <v>80</v>
      </c>
      <c r="AD71" s="55"/>
      <c r="AE71" s="55" t="s">
        <v>87</v>
      </c>
      <c r="AF71" s="84"/>
      <c r="AG71" s="84">
        <v>1041.27</v>
      </c>
      <c r="AH71" s="59">
        <f>(AF69-AG71)/BH71</f>
        <v>5.5000000000063665E-2</v>
      </c>
      <c r="AI71" s="59">
        <f>(AF69-AG71)/BI71</f>
        <v>2.0377917747337409E-3</v>
      </c>
      <c r="AJ71" s="55"/>
      <c r="AK71" s="55" t="s">
        <v>88</v>
      </c>
      <c r="AL71" s="55"/>
      <c r="AM71" s="55" t="s">
        <v>89</v>
      </c>
      <c r="AN71" s="60">
        <v>884</v>
      </c>
      <c r="AO71" s="60">
        <v>810</v>
      </c>
      <c r="AP71" s="60">
        <v>963</v>
      </c>
      <c r="AQ71" s="59">
        <f t="shared" si="19"/>
        <v>153</v>
      </c>
      <c r="AR71" s="97">
        <f>Results!CB63</f>
        <v>963.27843058489805</v>
      </c>
      <c r="AS71" s="97">
        <f>Results!C61</f>
        <v>63</v>
      </c>
      <c r="AT71" s="60">
        <v>26.99</v>
      </c>
      <c r="AU71" s="97">
        <f>Results!F61</f>
        <v>0.58333333333333337</v>
      </c>
      <c r="AV71" s="97">
        <f>Results!G61</f>
        <v>0.60416666666666663</v>
      </c>
      <c r="AW71" s="60">
        <v>29.96</v>
      </c>
      <c r="AX71" s="60">
        <v>4.24</v>
      </c>
      <c r="AY71" s="126">
        <f>Results!J61</f>
        <v>6.5</v>
      </c>
      <c r="AZ71" s="126">
        <f>Results!K61</f>
        <v>30</v>
      </c>
      <c r="BA71" s="36">
        <f t="shared" si="24"/>
        <v>0.15646304249023768</v>
      </c>
      <c r="BB71" s="124">
        <f>AVERAGE(AX69:AX71)</f>
        <v>3.9766666666666666</v>
      </c>
      <c r="BC71" s="122">
        <f>AVERAGE(BA69:BA71)</f>
        <v>0.18544283605958575</v>
      </c>
      <c r="BD71" s="60">
        <v>179.8</v>
      </c>
      <c r="BE71" s="134">
        <f>Results!AQ61</f>
        <v>29.76</v>
      </c>
      <c r="BF71" s="60">
        <v>120.5</v>
      </c>
      <c r="BG71" s="60">
        <v>221.4</v>
      </c>
      <c r="BH71" s="61">
        <v>2</v>
      </c>
      <c r="BI71" s="93">
        <f t="shared" si="20"/>
        <v>53.98</v>
      </c>
      <c r="BJ71" s="60">
        <v>0.66100000000000003</v>
      </c>
      <c r="BK71" s="98">
        <f>Results!BA61</f>
        <v>0</v>
      </c>
      <c r="BL71" s="60">
        <v>2.0870000000000002</v>
      </c>
      <c r="BM71" s="98">
        <f>Results!BC61</f>
        <v>0.23</v>
      </c>
      <c r="BN71" s="36">
        <f t="shared" si="22"/>
        <v>0.23</v>
      </c>
      <c r="BO71" s="112">
        <f t="shared" si="27"/>
        <v>0.31672256827982748</v>
      </c>
      <c r="BP71" s="112">
        <f t="shared" si="21"/>
        <v>2199.3433930967544</v>
      </c>
      <c r="BQ71" s="36">
        <f t="shared" si="8"/>
        <v>4.688756250664964E-2</v>
      </c>
      <c r="BR71" s="93">
        <f t="shared" si="23"/>
        <v>575.63239710258449</v>
      </c>
      <c r="BS71" s="103"/>
      <c r="BU71" t="str">
        <f t="shared" si="25"/>
        <v>Lampeland</v>
      </c>
      <c r="CA71" s="114"/>
    </row>
    <row r="72" spans="1:79" x14ac:dyDescent="0.25">
      <c r="A72" s="27" t="s">
        <v>151</v>
      </c>
      <c r="B72" s="26">
        <v>63</v>
      </c>
      <c r="C72" s="43">
        <v>45621</v>
      </c>
      <c r="D72" s="44">
        <v>0.57638888888888884</v>
      </c>
      <c r="E72" s="44">
        <v>0.58333333333333337</v>
      </c>
      <c r="F72" s="44">
        <v>0.60416666666666663</v>
      </c>
      <c r="G72" s="47">
        <v>40</v>
      </c>
      <c r="H72" s="47">
        <v>1</v>
      </c>
      <c r="I72" s="45">
        <v>6.5</v>
      </c>
      <c r="J72" s="46">
        <v>30</v>
      </c>
      <c r="K72" s="47">
        <v>27</v>
      </c>
      <c r="L72" s="47">
        <v>5</v>
      </c>
      <c r="M72" s="47">
        <v>1</v>
      </c>
      <c r="N72" s="48">
        <f t="shared" si="18"/>
        <v>27</v>
      </c>
      <c r="O72" s="47" t="s">
        <v>84</v>
      </c>
      <c r="P72" s="46" t="s">
        <v>16</v>
      </c>
      <c r="Q72" s="46" t="s">
        <v>85</v>
      </c>
      <c r="R72" s="46">
        <v>2</v>
      </c>
      <c r="S72" s="47"/>
      <c r="T72" s="117">
        <f t="shared" si="26"/>
        <v>1.0328997704667175</v>
      </c>
      <c r="U72" s="120">
        <v>25.86</v>
      </c>
      <c r="V72" s="107">
        <f>Results!H62</f>
        <v>40</v>
      </c>
      <c r="W72" s="120">
        <v>26.14</v>
      </c>
      <c r="X72" s="107">
        <f>Results!AW62</f>
        <v>306.39</v>
      </c>
      <c r="Y72" s="49">
        <v>28</v>
      </c>
      <c r="Z72" s="47">
        <v>25</v>
      </c>
      <c r="AA72" s="47">
        <v>232</v>
      </c>
      <c r="AB72" s="47">
        <v>11</v>
      </c>
      <c r="AC72" s="47">
        <v>80</v>
      </c>
      <c r="AD72" s="47"/>
      <c r="AE72" s="47" t="s">
        <v>87</v>
      </c>
      <c r="AF72" s="85">
        <v>1041.27</v>
      </c>
      <c r="AG72" s="85"/>
      <c r="AH72" s="50"/>
      <c r="AI72" s="50"/>
      <c r="AJ72" s="47"/>
      <c r="AK72" s="47" t="s">
        <v>88</v>
      </c>
      <c r="AL72" s="47">
        <v>3.8</v>
      </c>
      <c r="AM72" s="47" t="s">
        <v>89</v>
      </c>
      <c r="AN72" s="121">
        <v>794</v>
      </c>
      <c r="AO72" s="121">
        <v>725</v>
      </c>
      <c r="AP72" s="121">
        <v>843</v>
      </c>
      <c r="AQ72" s="50">
        <f t="shared" si="19"/>
        <v>118</v>
      </c>
      <c r="AR72" s="97">
        <f>Results!CB64</f>
        <v>723.50632241787901</v>
      </c>
      <c r="AS72" s="97">
        <f>Results!C62</f>
        <v>64</v>
      </c>
      <c r="AT72" s="121">
        <v>27</v>
      </c>
      <c r="AU72" s="97">
        <f>Results!F62</f>
        <v>0.60763888888888884</v>
      </c>
      <c r="AV72" s="97">
        <f>Results!G62</f>
        <v>0.63194444444444442</v>
      </c>
      <c r="AW72" s="121">
        <v>29.76</v>
      </c>
      <c r="AX72" s="121">
        <v>5.72</v>
      </c>
      <c r="AY72" s="126">
        <f>Results!J62</f>
        <v>6.5</v>
      </c>
      <c r="AZ72" s="126">
        <f>Results!K62</f>
        <v>30</v>
      </c>
      <c r="BA72" s="36">
        <f t="shared" si="24"/>
        <v>0.15370532298611872</v>
      </c>
      <c r="BB72" s="125"/>
      <c r="BC72" s="125"/>
      <c r="BD72" s="121">
        <v>382.9</v>
      </c>
      <c r="BE72" s="134">
        <f>Results!AQ62</f>
        <v>29.85</v>
      </c>
      <c r="BF72" s="121">
        <v>231</v>
      </c>
      <c r="BG72" s="121">
        <v>215.7</v>
      </c>
      <c r="BH72" s="234"/>
      <c r="BI72" s="94">
        <f t="shared" si="20"/>
        <v>0</v>
      </c>
      <c r="BJ72" s="121">
        <v>0.23200000000000001</v>
      </c>
      <c r="BK72" s="98">
        <f>Results!BA62</f>
        <v>0</v>
      </c>
      <c r="BL72" s="121">
        <v>3.089</v>
      </c>
      <c r="BM72" s="98">
        <f>Results!BC62</f>
        <v>0.25</v>
      </c>
      <c r="BN72" s="36">
        <f t="shared" si="22"/>
        <v>0.25</v>
      </c>
      <c r="BO72" s="50">
        <f t="shared" si="27"/>
        <v>7.5105212042732281E-2</v>
      </c>
      <c r="BP72" s="50">
        <f t="shared" si="21"/>
        <v>2770.8190563935791</v>
      </c>
      <c r="BQ72" s="36">
        <f t="shared" si="8"/>
        <v>4.0403072482271464E-2</v>
      </c>
      <c r="BR72" s="94">
        <f t="shared" si="23"/>
        <v>668.26600902313498</v>
      </c>
      <c r="BS72" s="104"/>
      <c r="BU72" t="str">
        <f t="shared" si="25"/>
        <v>Lampeland</v>
      </c>
      <c r="CA72" s="82"/>
    </row>
    <row r="73" spans="1:79" x14ac:dyDescent="0.25">
      <c r="A73" s="27" t="s">
        <v>152</v>
      </c>
      <c r="B73" s="26">
        <v>64</v>
      </c>
      <c r="C73" s="43">
        <v>45621</v>
      </c>
      <c r="D73" s="87">
        <v>0.60416666666666663</v>
      </c>
      <c r="E73" s="38">
        <v>0.60763888888888884</v>
      </c>
      <c r="F73" s="38">
        <v>0.63194444444444442</v>
      </c>
      <c r="G73" s="32">
        <v>40</v>
      </c>
      <c r="H73" s="32">
        <v>1</v>
      </c>
      <c r="I73" s="45">
        <v>6.5</v>
      </c>
      <c r="J73" s="46">
        <v>30</v>
      </c>
      <c r="K73" s="32">
        <v>27</v>
      </c>
      <c r="L73" s="32">
        <v>5</v>
      </c>
      <c r="M73" s="32">
        <v>0.9</v>
      </c>
      <c r="N73" s="42">
        <f t="shared" si="18"/>
        <v>30</v>
      </c>
      <c r="O73" s="32" t="s">
        <v>84</v>
      </c>
      <c r="P73" s="40" t="s">
        <v>16</v>
      </c>
      <c r="Q73" s="40" t="s">
        <v>85</v>
      </c>
      <c r="R73" s="40">
        <v>2</v>
      </c>
      <c r="S73" s="32"/>
      <c r="T73" s="115">
        <f t="shared" si="26"/>
        <v>0.9084791386271871</v>
      </c>
      <c r="U73" s="34">
        <v>29.48</v>
      </c>
      <c r="V73" s="107">
        <f>Results!H63</f>
        <v>40</v>
      </c>
      <c r="W73" s="34">
        <v>29.72</v>
      </c>
      <c r="X73" s="107">
        <f>Results!AW63</f>
        <v>241.8</v>
      </c>
      <c r="Y73" s="33">
        <v>28</v>
      </c>
      <c r="Z73" s="32">
        <v>25</v>
      </c>
      <c r="AA73" s="32">
        <v>232</v>
      </c>
      <c r="AB73" s="32">
        <v>11</v>
      </c>
      <c r="AC73" s="32">
        <v>80</v>
      </c>
      <c r="AD73" s="32"/>
      <c r="AE73" s="32" t="s">
        <v>87</v>
      </c>
      <c r="AF73" s="83"/>
      <c r="AG73" s="83"/>
      <c r="AH73" s="36"/>
      <c r="AI73" s="36"/>
      <c r="AJ73" s="32"/>
      <c r="AK73" s="32" t="s">
        <v>88</v>
      </c>
      <c r="AL73" s="32"/>
      <c r="AM73" s="32" t="s">
        <v>89</v>
      </c>
      <c r="AN73" s="35">
        <v>865</v>
      </c>
      <c r="AO73" s="35">
        <v>790</v>
      </c>
      <c r="AP73" s="35">
        <v>920</v>
      </c>
      <c r="AQ73" s="36">
        <f t="shared" si="19"/>
        <v>130</v>
      </c>
      <c r="AR73" s="97">
        <f>Results!CB65</f>
        <v>795.42468911335595</v>
      </c>
      <c r="AS73" s="97">
        <f>Results!C63</f>
        <v>65</v>
      </c>
      <c r="AT73" s="35">
        <v>27</v>
      </c>
      <c r="AU73" s="97">
        <f>Results!F63</f>
        <v>0.63541666666666663</v>
      </c>
      <c r="AV73" s="97">
        <f>Results!G63</f>
        <v>0.65972222222222221</v>
      </c>
      <c r="AW73" s="35">
        <v>29.85</v>
      </c>
      <c r="AX73" s="35">
        <v>5.9</v>
      </c>
      <c r="AY73" s="126">
        <f>Results!J63</f>
        <v>6.5</v>
      </c>
      <c r="AZ73" s="126">
        <f>Results!K63</f>
        <v>30</v>
      </c>
      <c r="BA73" s="36">
        <f t="shared" si="24"/>
        <v>0.13166364327930247</v>
      </c>
      <c r="BB73" s="123"/>
      <c r="BC73" s="123"/>
      <c r="BD73" s="35">
        <v>306.39999999999998</v>
      </c>
      <c r="BE73" s="134">
        <f>Results!AQ63</f>
        <v>29.93</v>
      </c>
      <c r="BF73" s="35">
        <v>189</v>
      </c>
      <c r="BG73" s="35">
        <v>216.6</v>
      </c>
      <c r="BH73" s="233"/>
      <c r="BI73" s="92">
        <f t="shared" si="20"/>
        <v>0</v>
      </c>
      <c r="BJ73" s="35">
        <v>0.246</v>
      </c>
      <c r="BK73" s="98">
        <f>Results!BA63</f>
        <v>54</v>
      </c>
      <c r="BL73" s="35">
        <v>2.83</v>
      </c>
      <c r="BM73" s="98">
        <f>Results!BC63</f>
        <v>0.26</v>
      </c>
      <c r="BN73" s="36">
        <f t="shared" si="22"/>
        <v>54.26</v>
      </c>
      <c r="BO73" s="50">
        <f t="shared" si="27"/>
        <v>8.6925795053003532E-2</v>
      </c>
      <c r="BP73" s="50">
        <f t="shared" si="21"/>
        <v>2437.0528308926032</v>
      </c>
      <c r="BQ73" s="36">
        <f t="shared" si="8"/>
        <v>9.9966188114369228</v>
      </c>
      <c r="BR73" s="92">
        <f t="shared" si="23"/>
        <v>2.70091322969221</v>
      </c>
      <c r="BS73" s="102"/>
      <c r="BU73" t="str">
        <f t="shared" si="25"/>
        <v>Mars with Musk!</v>
      </c>
      <c r="CA73" s="82"/>
    </row>
    <row r="74" spans="1:79" ht="15.75" thickBot="1" x14ac:dyDescent="0.3">
      <c r="A74" s="182" t="s">
        <v>153</v>
      </c>
      <c r="B74" s="184">
        <v>65</v>
      </c>
      <c r="C74" s="186">
        <v>45621</v>
      </c>
      <c r="D74" s="188">
        <v>0.63194444444444442</v>
      </c>
      <c r="E74" s="188">
        <v>0.63541666666666663</v>
      </c>
      <c r="F74" s="188">
        <v>0.65972222222222221</v>
      </c>
      <c r="G74" s="191">
        <v>40</v>
      </c>
      <c r="H74" s="191">
        <v>1</v>
      </c>
      <c r="I74" s="193">
        <v>6.5</v>
      </c>
      <c r="J74" s="196">
        <v>30</v>
      </c>
      <c r="K74" s="191">
        <v>27</v>
      </c>
      <c r="L74" s="191">
        <v>5</v>
      </c>
      <c r="M74" s="191">
        <v>0.8</v>
      </c>
      <c r="N74" s="199">
        <f t="shared" ref="N74:N105" si="28">K74/M74</f>
        <v>33.75</v>
      </c>
      <c r="O74" s="191" t="s">
        <v>84</v>
      </c>
      <c r="P74" s="201" t="s">
        <v>16</v>
      </c>
      <c r="Q74" s="201" t="s">
        <v>85</v>
      </c>
      <c r="R74" s="201">
        <v>2</v>
      </c>
      <c r="S74" s="191"/>
      <c r="T74" s="137">
        <f t="shared" si="26"/>
        <v>0.78924291142940661</v>
      </c>
      <c r="U74" s="204">
        <v>33.85</v>
      </c>
      <c r="V74" s="139">
        <f>Results!H64</f>
        <v>40</v>
      </c>
      <c r="W74" s="204">
        <v>34.21</v>
      </c>
      <c r="X74" s="139">
        <f>Results!AW64</f>
        <v>211.22</v>
      </c>
      <c r="Y74" s="206">
        <v>28</v>
      </c>
      <c r="Z74" s="191">
        <v>25</v>
      </c>
      <c r="AA74" s="191">
        <v>232</v>
      </c>
      <c r="AB74" s="191">
        <v>11</v>
      </c>
      <c r="AC74" s="191">
        <v>80</v>
      </c>
      <c r="AD74" s="191"/>
      <c r="AE74" s="191" t="s">
        <v>87</v>
      </c>
      <c r="AF74" s="208"/>
      <c r="AG74" s="208">
        <v>1040.8900000000001</v>
      </c>
      <c r="AH74" s="210">
        <f>(AF72-AG74)/BH74</f>
        <v>0.18999999999994088</v>
      </c>
      <c r="AI74" s="210">
        <f>(AF72-AG74)/BI74</f>
        <v>7.0370370370348477E-3</v>
      </c>
      <c r="AJ74" s="191"/>
      <c r="AK74" s="191" t="s">
        <v>88</v>
      </c>
      <c r="AL74" s="191"/>
      <c r="AM74" s="191" t="s">
        <v>89</v>
      </c>
      <c r="AN74" s="212">
        <v>963</v>
      </c>
      <c r="AO74" s="212">
        <v>871</v>
      </c>
      <c r="AP74" s="212">
        <v>1022</v>
      </c>
      <c r="AQ74" s="210">
        <f t="shared" ref="AQ74:AQ113" si="29">AP74-AO74</f>
        <v>151</v>
      </c>
      <c r="AR74" s="141">
        <f>Results!CB66</f>
        <v>839.49361073205102</v>
      </c>
      <c r="AS74" s="141">
        <f>Results!C64</f>
        <v>66</v>
      </c>
      <c r="AT74" s="212">
        <v>27</v>
      </c>
      <c r="AU74" s="141">
        <f>Results!F64</f>
        <v>0.39583333333333331</v>
      </c>
      <c r="AV74" s="141">
        <f>Results!G64</f>
        <v>0.41666666666666669</v>
      </c>
      <c r="AW74" s="212">
        <v>29.93</v>
      </c>
      <c r="AX74" s="212">
        <v>6.14</v>
      </c>
      <c r="AY74" s="142">
        <f>Results!J64</f>
        <v>7.5</v>
      </c>
      <c r="AZ74" s="142">
        <f>Results!K64</f>
        <v>30</v>
      </c>
      <c r="BA74" s="143">
        <f t="shared" si="24"/>
        <v>0.11053822288927263</v>
      </c>
      <c r="BB74" s="162">
        <f>AVERAGE(AX72:AX74)</f>
        <v>5.9200000000000008</v>
      </c>
      <c r="BC74" s="214">
        <f>AVERAGE(BA72:BA74)</f>
        <v>0.13196906305156461</v>
      </c>
      <c r="BD74" s="212">
        <v>241.8</v>
      </c>
      <c r="BE74" s="145">
        <f>Results!AQ64</f>
        <v>29.56</v>
      </c>
      <c r="BF74" s="212">
        <v>156.6</v>
      </c>
      <c r="BG74" s="212">
        <v>214.5</v>
      </c>
      <c r="BH74" s="238">
        <v>2</v>
      </c>
      <c r="BI74" s="217">
        <f t="shared" ref="BI74:BI92" si="30">BH74*AT74</f>
        <v>54</v>
      </c>
      <c r="BJ74" s="212">
        <v>0.26100000000000001</v>
      </c>
      <c r="BK74" s="146">
        <f>Results!BA64</f>
        <v>0</v>
      </c>
      <c r="BL74" s="212">
        <v>2.5619999999999998</v>
      </c>
      <c r="BM74" s="146">
        <f>Results!BC64</f>
        <v>0.74</v>
      </c>
      <c r="BN74" s="143">
        <f t="shared" si="22"/>
        <v>0.74</v>
      </c>
      <c r="BO74" s="219">
        <f t="shared" si="27"/>
        <v>0.10187353629976582</v>
      </c>
      <c r="BP74" s="219">
        <f t="shared" ref="BP74:BP97" si="31">T74/($BZ$2*$BZ$3)*3600</f>
        <v>2117.1940992145037</v>
      </c>
      <c r="BQ74" s="36">
        <f t="shared" si="8"/>
        <v>0.15654393853185125</v>
      </c>
      <c r="BR74" s="217">
        <f t="shared" si="23"/>
        <v>172.47553787913952</v>
      </c>
      <c r="BS74" s="220"/>
      <c r="BT74" s="223"/>
      <c r="BU74" t="str">
        <f t="shared" si="25"/>
        <v>Lampeland</v>
      </c>
      <c r="BV74" s="147"/>
      <c r="BW74" s="147"/>
      <c r="BX74" s="147"/>
      <c r="BY74" s="147"/>
      <c r="BZ74" s="147"/>
      <c r="CA74" s="148"/>
    </row>
    <row r="75" spans="1:79" x14ac:dyDescent="0.25">
      <c r="A75" s="27" t="s">
        <v>154</v>
      </c>
      <c r="B75" s="26">
        <v>66</v>
      </c>
      <c r="C75" s="43">
        <v>45622</v>
      </c>
      <c r="D75" s="44">
        <v>0.3888888888888889</v>
      </c>
      <c r="E75" s="44">
        <v>0.39583333333333331</v>
      </c>
      <c r="F75" s="44">
        <v>0.41666666666666669</v>
      </c>
      <c r="G75" s="47">
        <v>40</v>
      </c>
      <c r="H75" s="47">
        <v>1</v>
      </c>
      <c r="I75" s="45">
        <v>7.5</v>
      </c>
      <c r="J75" s="46">
        <v>30</v>
      </c>
      <c r="K75" s="47">
        <v>27</v>
      </c>
      <c r="L75" s="47">
        <v>2</v>
      </c>
      <c r="M75" s="47">
        <v>1</v>
      </c>
      <c r="N75" s="48">
        <f t="shared" si="28"/>
        <v>27</v>
      </c>
      <c r="O75" s="47" t="s">
        <v>84</v>
      </c>
      <c r="P75" s="46" t="s">
        <v>16</v>
      </c>
      <c r="Q75" s="46" t="s">
        <v>85</v>
      </c>
      <c r="R75" s="46">
        <v>2</v>
      </c>
      <c r="S75" s="47"/>
      <c r="T75" s="117">
        <f t="shared" si="26"/>
        <v>0.9992545657845695</v>
      </c>
      <c r="U75" s="120">
        <v>26.52</v>
      </c>
      <c r="V75" s="107">
        <f>Results!H65</f>
        <v>40</v>
      </c>
      <c r="W75" s="120">
        <v>26.83</v>
      </c>
      <c r="X75" s="107">
        <f>Results!AW65</f>
        <v>170.09</v>
      </c>
      <c r="Y75" s="49">
        <v>28</v>
      </c>
      <c r="Z75" s="47">
        <v>25</v>
      </c>
      <c r="AA75" s="47">
        <v>232</v>
      </c>
      <c r="AB75" s="47">
        <v>11</v>
      </c>
      <c r="AC75" s="47">
        <v>80</v>
      </c>
      <c r="AD75" s="47"/>
      <c r="AE75" s="47" t="s">
        <v>87</v>
      </c>
      <c r="AF75" s="85">
        <v>1040.8900000000001</v>
      </c>
      <c r="AG75" s="85"/>
      <c r="AH75" s="50"/>
      <c r="AI75" s="50"/>
      <c r="AJ75" s="47"/>
      <c r="AK75" s="47" t="s">
        <v>88</v>
      </c>
      <c r="AL75" s="47">
        <v>3.8</v>
      </c>
      <c r="AM75" s="47" t="s">
        <v>89</v>
      </c>
      <c r="AN75" s="121">
        <v>721</v>
      </c>
      <c r="AO75" s="121">
        <v>662</v>
      </c>
      <c r="AP75" s="121">
        <v>774</v>
      </c>
      <c r="AQ75" s="50">
        <f t="shared" si="29"/>
        <v>112</v>
      </c>
      <c r="AR75" s="97">
        <f>Results!CB67</f>
        <v>748.961411524661</v>
      </c>
      <c r="AS75" s="97">
        <f>Results!C65</f>
        <v>67</v>
      </c>
      <c r="AT75" s="121">
        <v>26.81</v>
      </c>
      <c r="AU75" s="97">
        <f>Results!F65</f>
        <v>0.4201388888888889</v>
      </c>
      <c r="AV75" s="97">
        <f>Results!G65</f>
        <v>0.44444444444444442</v>
      </c>
      <c r="AW75" s="121">
        <v>29.56</v>
      </c>
      <c r="AX75" s="121">
        <v>3.12</v>
      </c>
      <c r="AY75" s="126">
        <f>Results!J65</f>
        <v>7.5</v>
      </c>
      <c r="AZ75" s="126">
        <f>Results!K65</f>
        <v>30</v>
      </c>
      <c r="BA75" s="36">
        <f t="shared" si="24"/>
        <v>0.24253751596712853</v>
      </c>
      <c r="BB75" s="125"/>
      <c r="BC75" s="125"/>
      <c r="BD75" s="121">
        <v>212.8</v>
      </c>
      <c r="BE75" s="134">
        <f>Results!AQ65</f>
        <v>29.82</v>
      </c>
      <c r="BF75" s="121">
        <v>136.1</v>
      </c>
      <c r="BG75" s="121">
        <v>205.6</v>
      </c>
      <c r="BH75" s="234"/>
      <c r="BI75" s="94">
        <f t="shared" si="30"/>
        <v>0</v>
      </c>
      <c r="BJ75" s="121">
        <v>0.73599999999999999</v>
      </c>
      <c r="BK75" s="98">
        <f>Results!BA65</f>
        <v>0</v>
      </c>
      <c r="BL75" s="121">
        <v>2.2269999999999999</v>
      </c>
      <c r="BM75" s="98">
        <f>Results!BC65</f>
        <v>0.74</v>
      </c>
      <c r="BN75" s="36">
        <f t="shared" ref="BN75:BN95" si="32">BK75+BM75</f>
        <v>0.74</v>
      </c>
      <c r="BO75" s="50">
        <f t="shared" si="27"/>
        <v>0.33048944768747196</v>
      </c>
      <c r="BP75" s="50">
        <f t="shared" si="31"/>
        <v>2680.563663803614</v>
      </c>
      <c r="BQ75" s="36">
        <f t="shared" si="8"/>
        <v>0.1226453545011726</v>
      </c>
      <c r="BR75" s="94">
        <f t="shared" si="23"/>
        <v>218.59776188867937</v>
      </c>
      <c r="BS75" s="104"/>
      <c r="BU75" t="str">
        <f t="shared" si="25"/>
        <v>Lampeland</v>
      </c>
      <c r="CA75" s="82"/>
    </row>
    <row r="76" spans="1:79" x14ac:dyDescent="0.25">
      <c r="A76" s="27" t="s">
        <v>155</v>
      </c>
      <c r="B76" s="26">
        <v>67</v>
      </c>
      <c r="C76" s="43">
        <v>45622</v>
      </c>
      <c r="D76" s="38">
        <v>0.41666666666666669</v>
      </c>
      <c r="E76" s="38">
        <v>0.4201388888888889</v>
      </c>
      <c r="F76" s="38">
        <v>0.44444444444444442</v>
      </c>
      <c r="G76" s="32">
        <v>40</v>
      </c>
      <c r="H76" s="32">
        <v>1</v>
      </c>
      <c r="I76" s="45">
        <v>7.5</v>
      </c>
      <c r="J76" s="46">
        <v>30</v>
      </c>
      <c r="K76" s="32">
        <v>27</v>
      </c>
      <c r="L76" s="32">
        <v>2</v>
      </c>
      <c r="M76" s="32">
        <v>0.9</v>
      </c>
      <c r="N76" s="42">
        <f t="shared" si="28"/>
        <v>30</v>
      </c>
      <c r="O76" s="32" t="s">
        <v>84</v>
      </c>
      <c r="P76" s="40" t="s">
        <v>16</v>
      </c>
      <c r="Q76" s="40" t="s">
        <v>85</v>
      </c>
      <c r="R76" s="40">
        <v>2</v>
      </c>
      <c r="S76" s="32"/>
      <c r="T76" s="115">
        <f t="shared" si="26"/>
        <v>0.90391697355205891</v>
      </c>
      <c r="U76" s="34">
        <v>29.64</v>
      </c>
      <c r="V76" s="107">
        <f>Results!H66</f>
        <v>40</v>
      </c>
      <c r="W76" s="34">
        <v>29.87</v>
      </c>
      <c r="X76" s="107">
        <f>Results!AW66</f>
        <v>148.4</v>
      </c>
      <c r="Y76" s="33">
        <v>28</v>
      </c>
      <c r="Z76" s="32">
        <v>25</v>
      </c>
      <c r="AA76" s="32">
        <v>232</v>
      </c>
      <c r="AB76" s="32">
        <v>11</v>
      </c>
      <c r="AC76" s="32">
        <v>80</v>
      </c>
      <c r="AD76" s="32"/>
      <c r="AE76" s="32" t="s">
        <v>87</v>
      </c>
      <c r="AF76" s="83"/>
      <c r="AG76" s="83"/>
      <c r="AH76" s="36"/>
      <c r="AI76" s="36"/>
      <c r="AJ76" s="32"/>
      <c r="AK76" s="32" t="s">
        <v>88</v>
      </c>
      <c r="AL76" s="32"/>
      <c r="AM76" s="32" t="s">
        <v>89</v>
      </c>
      <c r="AN76" s="35">
        <v>796</v>
      </c>
      <c r="AO76" s="35">
        <v>725</v>
      </c>
      <c r="AP76" s="35">
        <v>847</v>
      </c>
      <c r="AQ76" s="36">
        <f t="shared" si="29"/>
        <v>122</v>
      </c>
      <c r="AR76" s="97">
        <f>Results!CB68</f>
        <v>801.94553242847201</v>
      </c>
      <c r="AS76" s="97">
        <f>Results!C66</f>
        <v>68</v>
      </c>
      <c r="AT76" s="35">
        <v>27</v>
      </c>
      <c r="AU76" s="97">
        <f>Results!F66</f>
        <v>0.44791666666666669</v>
      </c>
      <c r="AV76" s="97">
        <f>Results!G66</f>
        <v>0.47222222222222221</v>
      </c>
      <c r="AW76" s="35">
        <v>29.82</v>
      </c>
      <c r="AX76" s="35">
        <v>3.32</v>
      </c>
      <c r="AY76" s="126">
        <f>Results!J66</f>
        <v>7.5</v>
      </c>
      <c r="AZ76" s="126">
        <f>Results!K66</f>
        <v>30</v>
      </c>
      <c r="BA76" s="36">
        <f t="shared" si="24"/>
        <v>0.20924004017408768</v>
      </c>
      <c r="BB76" s="123"/>
      <c r="BC76" s="123"/>
      <c r="BD76" s="35">
        <v>170</v>
      </c>
      <c r="BE76" s="134">
        <f>Results!AQ66</f>
        <v>29.93</v>
      </c>
      <c r="BF76" s="35">
        <v>114.5</v>
      </c>
      <c r="BG76" s="35">
        <v>208.7</v>
      </c>
      <c r="BH76" s="233"/>
      <c r="BI76" s="92">
        <f t="shared" si="30"/>
        <v>0</v>
      </c>
      <c r="BJ76" s="35">
        <v>0.74199999999999999</v>
      </c>
      <c r="BK76" s="98">
        <f>Results!BA66</f>
        <v>53.98</v>
      </c>
      <c r="BL76" s="35">
        <v>2.004</v>
      </c>
      <c r="BM76" s="98">
        <f>Results!BC66</f>
        <v>0.74</v>
      </c>
      <c r="BN76" s="36">
        <f t="shared" si="32"/>
        <v>54.72</v>
      </c>
      <c r="BO76" s="50">
        <f t="shared" si="27"/>
        <v>0.37025948103792417</v>
      </c>
      <c r="BP76" s="50">
        <f t="shared" si="31"/>
        <v>2424.8145341187869</v>
      </c>
      <c r="BQ76" s="36">
        <f t="shared" ref="BQ76:BQ113" si="33">(($BT$3*$BT$4/$BT$5)*U76*BN76/100/($BT$2))/1000</f>
        <v>10.136082843225688</v>
      </c>
      <c r="BR76" s="94">
        <f t="shared" ref="BR76:BR99" si="34">AT76/BQ76</f>
        <v>2.6637509201145764</v>
      </c>
      <c r="BS76" s="102"/>
      <c r="BU76" t="str">
        <f t="shared" si="25"/>
        <v>Mars with Musk!</v>
      </c>
      <c r="CA76" s="82"/>
    </row>
    <row r="77" spans="1:79" s="31" customFormat="1" x14ac:dyDescent="0.25">
      <c r="A77" s="29" t="s">
        <v>156</v>
      </c>
      <c r="B77" s="30">
        <v>68</v>
      </c>
      <c r="C77" s="51">
        <v>45622</v>
      </c>
      <c r="D77" s="52">
        <v>0.44444444444444442</v>
      </c>
      <c r="E77" s="52">
        <v>0.44791666666666669</v>
      </c>
      <c r="F77" s="52">
        <v>0.47222222222222221</v>
      </c>
      <c r="G77" s="55">
        <v>40</v>
      </c>
      <c r="H77" s="55">
        <v>1</v>
      </c>
      <c r="I77" s="62">
        <v>7.5</v>
      </c>
      <c r="J77" s="63">
        <v>30</v>
      </c>
      <c r="K77" s="55">
        <v>27</v>
      </c>
      <c r="L77" s="55">
        <v>2</v>
      </c>
      <c r="M77" s="55">
        <v>0.8</v>
      </c>
      <c r="N77" s="56">
        <f t="shared" si="28"/>
        <v>33.75</v>
      </c>
      <c r="O77" s="55" t="s">
        <v>84</v>
      </c>
      <c r="P77" s="54" t="s">
        <v>16</v>
      </c>
      <c r="Q77" s="54" t="s">
        <v>85</v>
      </c>
      <c r="R77" s="54">
        <v>2</v>
      </c>
      <c r="S77" s="55"/>
      <c r="T77" s="118">
        <f t="shared" si="26"/>
        <v>0.8163944343617664</v>
      </c>
      <c r="U77" s="57">
        <v>32.78</v>
      </c>
      <c r="V77" s="107">
        <f>Results!H67</f>
        <v>40</v>
      </c>
      <c r="W77" s="57">
        <v>33.06</v>
      </c>
      <c r="X77" s="107">
        <f>Results!AW67</f>
        <v>255.07</v>
      </c>
      <c r="Y77" s="58">
        <v>28</v>
      </c>
      <c r="Z77" s="55">
        <v>25</v>
      </c>
      <c r="AA77" s="55">
        <v>232</v>
      </c>
      <c r="AB77" s="55">
        <v>11</v>
      </c>
      <c r="AC77" s="55">
        <v>80</v>
      </c>
      <c r="AD77" s="55"/>
      <c r="AE77" s="55" t="s">
        <v>87</v>
      </c>
      <c r="AF77" s="84"/>
      <c r="AG77" s="84">
        <v>1040.8399999999999</v>
      </c>
      <c r="AH77" s="59">
        <f>(AF75-AG77)/BH77</f>
        <v>2.5000000000090949E-2</v>
      </c>
      <c r="AI77" s="59">
        <f>(AF75-AG77)/BI77</f>
        <v>9.2626898851763434E-4</v>
      </c>
      <c r="AJ77" s="55"/>
      <c r="AK77" s="55" t="s">
        <v>88</v>
      </c>
      <c r="AL77" s="55"/>
      <c r="AM77" s="55" t="s">
        <v>89</v>
      </c>
      <c r="AN77" s="60">
        <v>839</v>
      </c>
      <c r="AO77" s="60">
        <v>774</v>
      </c>
      <c r="AP77" s="60">
        <v>892</v>
      </c>
      <c r="AQ77" s="59">
        <f t="shared" si="29"/>
        <v>118</v>
      </c>
      <c r="AR77" s="97">
        <f>Results!CB69</f>
        <v>880.84845816130303</v>
      </c>
      <c r="AS77" s="97">
        <f>Results!C67</f>
        <v>69</v>
      </c>
      <c r="AT77" s="60">
        <v>26.99</v>
      </c>
      <c r="AU77" s="97">
        <f>Results!F67</f>
        <v>0.48958333333333331</v>
      </c>
      <c r="AV77" s="97">
        <f>Results!G67</f>
        <v>0.51388888888888884</v>
      </c>
      <c r="AW77" s="60">
        <v>29.93</v>
      </c>
      <c r="AX77" s="60">
        <v>3.53</v>
      </c>
      <c r="AY77" s="126">
        <f>Results!J67</f>
        <v>7.5</v>
      </c>
      <c r="AZ77" s="126">
        <f>Results!K67</f>
        <v>30</v>
      </c>
      <c r="BA77" s="36">
        <f t="shared" si="24"/>
        <v>0.18021952193416479</v>
      </c>
      <c r="BB77" s="124">
        <f>AVERAGE(AX75:AX77)</f>
        <v>3.3233333333333328</v>
      </c>
      <c r="BC77" s="122">
        <f>AVERAGE(BA75:BA77)</f>
        <v>0.21066569269179367</v>
      </c>
      <c r="BD77" s="60">
        <v>148.5</v>
      </c>
      <c r="BE77" s="134">
        <f>Results!AQ67</f>
        <v>29.84</v>
      </c>
      <c r="BF77" s="60">
        <v>102.8</v>
      </c>
      <c r="BG77" s="60">
        <v>210.2</v>
      </c>
      <c r="BH77" s="61">
        <v>2</v>
      </c>
      <c r="BI77" s="93">
        <f t="shared" si="30"/>
        <v>53.98</v>
      </c>
      <c r="BJ77" s="60">
        <v>0.74199999999999999</v>
      </c>
      <c r="BK77" s="98">
        <f>Results!BA67</f>
        <v>0</v>
      </c>
      <c r="BL77" s="60">
        <v>1.81</v>
      </c>
      <c r="BM77" s="98">
        <f>Results!BC67</f>
        <v>0.49</v>
      </c>
      <c r="BN77" s="36">
        <f t="shared" si="32"/>
        <v>0.49</v>
      </c>
      <c r="BO77" s="112">
        <f t="shared" si="27"/>
        <v>0.40994475138121544</v>
      </c>
      <c r="BP77" s="112">
        <f t="shared" si="31"/>
        <v>2190.0297792118918</v>
      </c>
      <c r="BQ77" s="36">
        <f t="shared" si="33"/>
        <v>0.10038085550266679</v>
      </c>
      <c r="BR77" s="113">
        <f t="shared" si="34"/>
        <v>268.87597106883555</v>
      </c>
      <c r="BS77" s="103"/>
      <c r="BU77" t="str">
        <f t="shared" si="25"/>
        <v>Lampeland</v>
      </c>
      <c r="CA77" s="114"/>
    </row>
    <row r="78" spans="1:79" x14ac:dyDescent="0.25">
      <c r="A78" s="27" t="s">
        <v>157</v>
      </c>
      <c r="B78" s="26">
        <v>69</v>
      </c>
      <c r="C78" s="43">
        <v>45622</v>
      </c>
      <c r="D78" s="44">
        <v>0.4826388888888889</v>
      </c>
      <c r="E78" s="44">
        <v>0.48958333333333331</v>
      </c>
      <c r="F78" s="44">
        <v>0.51388888888888884</v>
      </c>
      <c r="G78" s="47">
        <v>40</v>
      </c>
      <c r="H78" s="47">
        <v>1</v>
      </c>
      <c r="I78" s="45">
        <v>7.5</v>
      </c>
      <c r="J78" s="46">
        <v>30</v>
      </c>
      <c r="K78" s="47">
        <v>27</v>
      </c>
      <c r="L78" s="47">
        <v>3</v>
      </c>
      <c r="M78" s="47">
        <v>1</v>
      </c>
      <c r="N78" s="48">
        <f t="shared" si="28"/>
        <v>27</v>
      </c>
      <c r="O78" s="47" t="s">
        <v>84</v>
      </c>
      <c r="P78" s="46" t="s">
        <v>16</v>
      </c>
      <c r="Q78" s="46" t="s">
        <v>85</v>
      </c>
      <c r="R78" s="46">
        <v>2</v>
      </c>
      <c r="S78" s="47"/>
      <c r="T78" s="117">
        <f t="shared" si="26"/>
        <v>1.0150489089541008</v>
      </c>
      <c r="U78" s="34">
        <v>26.27</v>
      </c>
      <c r="V78" s="107">
        <f>Results!H68</f>
        <v>40</v>
      </c>
      <c r="W78" s="34">
        <v>26.58</v>
      </c>
      <c r="X78" s="107">
        <f>Results!AW68</f>
        <v>213.17</v>
      </c>
      <c r="Y78" s="49">
        <v>28</v>
      </c>
      <c r="Z78" s="47">
        <v>25</v>
      </c>
      <c r="AA78" s="47">
        <v>232</v>
      </c>
      <c r="AB78" s="47">
        <v>11</v>
      </c>
      <c r="AC78" s="47">
        <v>80</v>
      </c>
      <c r="AD78" s="47"/>
      <c r="AE78" s="47" t="s">
        <v>87</v>
      </c>
      <c r="AF78" s="85">
        <v>1040.8399999999999</v>
      </c>
      <c r="AG78" s="85"/>
      <c r="AH78" s="50"/>
      <c r="AI78" s="50"/>
      <c r="AJ78" s="47"/>
      <c r="AK78" s="47" t="s">
        <v>88</v>
      </c>
      <c r="AL78" s="47"/>
      <c r="AM78" s="47" t="s">
        <v>89</v>
      </c>
      <c r="AN78" s="35">
        <v>749</v>
      </c>
      <c r="AO78" s="35">
        <v>683</v>
      </c>
      <c r="AP78" s="35">
        <v>806</v>
      </c>
      <c r="AQ78" s="50">
        <f t="shared" si="29"/>
        <v>123</v>
      </c>
      <c r="AR78" s="97">
        <f>Results!CB70</f>
        <v>749.71561835586601</v>
      </c>
      <c r="AS78" s="97">
        <f>Results!C68</f>
        <v>70</v>
      </c>
      <c r="AT78" s="35">
        <v>26.98</v>
      </c>
      <c r="AU78" s="97">
        <f>Results!F68</f>
        <v>0.51736111111111116</v>
      </c>
      <c r="AV78" s="97">
        <f>Results!G68</f>
        <v>0.54166666666666663</v>
      </c>
      <c r="AW78" s="35">
        <v>29.84</v>
      </c>
      <c r="AX78" s="35">
        <v>3.82</v>
      </c>
      <c r="AY78" s="126">
        <f>Results!J68</f>
        <v>7.5</v>
      </c>
      <c r="AZ78" s="126">
        <f>Results!K68</f>
        <v>30</v>
      </c>
      <c r="BA78" s="36">
        <f t="shared" ref="BA78:BA95" si="35">AT78/((AX78+1)*W78)</f>
        <v>0.21059105994898358</v>
      </c>
      <c r="BB78" s="123"/>
      <c r="BC78" s="123"/>
      <c r="BD78" s="35">
        <v>255.1</v>
      </c>
      <c r="BE78" s="134">
        <f>Results!AQ68</f>
        <v>29.88</v>
      </c>
      <c r="BF78" s="35">
        <v>158.1</v>
      </c>
      <c r="BG78" s="35">
        <v>204.5</v>
      </c>
      <c r="BH78" s="233"/>
      <c r="BI78" s="94">
        <f t="shared" si="30"/>
        <v>0</v>
      </c>
      <c r="BJ78" s="35">
        <v>0.49199999999999999</v>
      </c>
      <c r="BK78" s="98">
        <f>Results!BA68</f>
        <v>0</v>
      </c>
      <c r="BL78" s="35">
        <v>2.637</v>
      </c>
      <c r="BM78" s="98">
        <f>Results!BC68</f>
        <v>0.51</v>
      </c>
      <c r="BN78" s="36">
        <f t="shared" si="32"/>
        <v>0.51</v>
      </c>
      <c r="BO78" s="50">
        <f t="shared" si="27"/>
        <v>0.18657565415244595</v>
      </c>
      <c r="BP78" s="50">
        <f t="shared" si="31"/>
        <v>2722.9329897427442</v>
      </c>
      <c r="BQ78" s="36">
        <f t="shared" si="33"/>
        <v>8.3729040092146698E-2</v>
      </c>
      <c r="BR78" s="94">
        <f t="shared" si="34"/>
        <v>322.22989742038817</v>
      </c>
      <c r="BS78" s="104"/>
      <c r="BU78" t="str">
        <f t="shared" si="25"/>
        <v>Lampeland</v>
      </c>
      <c r="CA78" s="82"/>
    </row>
    <row r="79" spans="1:79" x14ac:dyDescent="0.25">
      <c r="A79" s="27" t="s">
        <v>158</v>
      </c>
      <c r="B79" s="26">
        <v>70</v>
      </c>
      <c r="C79" s="43">
        <v>45622</v>
      </c>
      <c r="D79" s="38">
        <v>0.51388888888888884</v>
      </c>
      <c r="E79" s="38">
        <v>0.51736111111111116</v>
      </c>
      <c r="F79" s="38">
        <v>0.54166666666666663</v>
      </c>
      <c r="G79" s="32">
        <v>40</v>
      </c>
      <c r="H79" s="32">
        <v>1</v>
      </c>
      <c r="I79" s="45">
        <v>7.5</v>
      </c>
      <c r="J79" s="46">
        <v>30</v>
      </c>
      <c r="K79" s="32">
        <v>27</v>
      </c>
      <c r="L79" s="32">
        <v>3</v>
      </c>
      <c r="M79" s="32">
        <v>0.9</v>
      </c>
      <c r="N79" s="42">
        <f t="shared" si="28"/>
        <v>30</v>
      </c>
      <c r="O79" s="32" t="s">
        <v>84</v>
      </c>
      <c r="P79" s="40" t="s">
        <v>16</v>
      </c>
      <c r="Q79" s="40" t="s">
        <v>85</v>
      </c>
      <c r="R79" s="40">
        <v>2</v>
      </c>
      <c r="S79" s="32"/>
      <c r="T79" s="115">
        <f t="shared" si="26"/>
        <v>0.92754120879120883</v>
      </c>
      <c r="U79" s="120">
        <v>28.83</v>
      </c>
      <c r="V79" s="107">
        <f>Results!H69</f>
        <v>40</v>
      </c>
      <c r="W79" s="120">
        <v>29.12</v>
      </c>
      <c r="X79" s="107">
        <f>Results!AW69</f>
        <v>170.91</v>
      </c>
      <c r="Y79" s="33">
        <v>28</v>
      </c>
      <c r="Z79" s="32">
        <v>25</v>
      </c>
      <c r="AA79" s="32">
        <v>232</v>
      </c>
      <c r="AB79" s="32">
        <v>11</v>
      </c>
      <c r="AC79" s="32">
        <v>80</v>
      </c>
      <c r="AD79" s="32"/>
      <c r="AE79" s="32" t="s">
        <v>87</v>
      </c>
      <c r="AF79" s="83"/>
      <c r="AG79" s="83"/>
      <c r="AH79" s="36"/>
      <c r="AI79" s="36"/>
      <c r="AJ79" s="32"/>
      <c r="AK79" s="32" t="s">
        <v>88</v>
      </c>
      <c r="AL79" s="32"/>
      <c r="AM79" s="32" t="s">
        <v>89</v>
      </c>
      <c r="AN79" s="121">
        <v>802</v>
      </c>
      <c r="AO79" s="121">
        <v>736</v>
      </c>
      <c r="AP79" s="121">
        <v>852</v>
      </c>
      <c r="AQ79" s="36">
        <f t="shared" si="29"/>
        <v>116</v>
      </c>
      <c r="AR79" s="97">
        <f>Results!CB71</f>
        <v>822.71187475203601</v>
      </c>
      <c r="AS79" s="97">
        <f>Results!C69</f>
        <v>71</v>
      </c>
      <c r="AT79" s="121">
        <v>27.01</v>
      </c>
      <c r="AU79" s="97">
        <f>Results!F69</f>
        <v>0.54513888888888884</v>
      </c>
      <c r="AV79" s="97">
        <f>Results!G69</f>
        <v>0.56944444444444442</v>
      </c>
      <c r="AW79" s="121">
        <v>29.88</v>
      </c>
      <c r="AX79" s="121">
        <v>3.96</v>
      </c>
      <c r="AY79" s="126">
        <f>Results!J69</f>
        <v>7.5</v>
      </c>
      <c r="AZ79" s="126">
        <f>Results!K69</f>
        <v>30</v>
      </c>
      <c r="BA79" s="36">
        <f t="shared" si="35"/>
        <v>0.18700427596596952</v>
      </c>
      <c r="BB79" s="125"/>
      <c r="BC79" s="125"/>
      <c r="BD79" s="121">
        <v>213.2</v>
      </c>
      <c r="BE79" s="134">
        <f>Results!AQ69</f>
        <v>29.88</v>
      </c>
      <c r="BF79" s="121">
        <v>135.6</v>
      </c>
      <c r="BG79" s="121">
        <v>206.2</v>
      </c>
      <c r="BH79" s="234"/>
      <c r="BI79" s="92">
        <f t="shared" si="30"/>
        <v>0</v>
      </c>
      <c r="BJ79" s="121">
        <v>0.50600000000000001</v>
      </c>
      <c r="BK79" s="98">
        <f>Results!BA69</f>
        <v>56.16</v>
      </c>
      <c r="BL79" s="121">
        <v>2.444</v>
      </c>
      <c r="BM79" s="98">
        <f>Results!BC69</f>
        <v>0.53</v>
      </c>
      <c r="BN79" s="36">
        <f t="shared" si="32"/>
        <v>56.69</v>
      </c>
      <c r="BO79" s="50">
        <f t="shared" si="27"/>
        <v>0.20703764320785598</v>
      </c>
      <c r="BP79" s="50">
        <f t="shared" si="31"/>
        <v>2488.1880414667303</v>
      </c>
      <c r="BQ79" s="36">
        <f t="shared" si="33"/>
        <v>10.214026088344271</v>
      </c>
      <c r="BR79" s="92">
        <f t="shared" si="34"/>
        <v>2.6444028795679744</v>
      </c>
      <c r="BS79" s="102"/>
      <c r="BU79" t="str">
        <f t="shared" si="25"/>
        <v>Mars with Musk!</v>
      </c>
      <c r="CA79" s="82"/>
    </row>
    <row r="80" spans="1:79" s="31" customFormat="1" x14ac:dyDescent="0.25">
      <c r="A80" s="29" t="s">
        <v>159</v>
      </c>
      <c r="B80" s="30">
        <v>71</v>
      </c>
      <c r="C80" s="51">
        <v>45622</v>
      </c>
      <c r="D80" s="52">
        <v>0.54166666666666663</v>
      </c>
      <c r="E80" s="52">
        <v>0.54513888888888884</v>
      </c>
      <c r="F80" s="52">
        <v>0.56944444444444442</v>
      </c>
      <c r="G80" s="55">
        <v>40</v>
      </c>
      <c r="H80" s="55">
        <v>1</v>
      </c>
      <c r="I80" s="62">
        <v>7.5</v>
      </c>
      <c r="J80" s="63">
        <v>30</v>
      </c>
      <c r="K80" s="55">
        <v>27</v>
      </c>
      <c r="L80" s="55">
        <v>3</v>
      </c>
      <c r="M80" s="55">
        <v>0.8</v>
      </c>
      <c r="N80" s="56">
        <f t="shared" si="28"/>
        <v>33.75</v>
      </c>
      <c r="O80" s="55" t="s">
        <v>84</v>
      </c>
      <c r="P80" s="54" t="s">
        <v>16</v>
      </c>
      <c r="Q80" s="54" t="s">
        <v>85</v>
      </c>
      <c r="R80" s="54">
        <v>2</v>
      </c>
      <c r="S80" s="55"/>
      <c r="T80" s="118">
        <f t="shared" si="26"/>
        <v>0.81694402420574896</v>
      </c>
      <c r="U80" s="57">
        <v>32.67</v>
      </c>
      <c r="V80" s="107">
        <f>Results!H70</f>
        <v>40</v>
      </c>
      <c r="W80" s="57">
        <v>33.049999999999997</v>
      </c>
      <c r="X80" s="107">
        <f>Results!AW70</f>
        <v>327.27999999999997</v>
      </c>
      <c r="Y80" s="58">
        <v>28</v>
      </c>
      <c r="Z80" s="55">
        <v>25</v>
      </c>
      <c r="AA80" s="55">
        <v>232</v>
      </c>
      <c r="AB80" s="55">
        <v>11</v>
      </c>
      <c r="AC80" s="55">
        <v>80</v>
      </c>
      <c r="AD80" s="55"/>
      <c r="AE80" s="55" t="s">
        <v>87</v>
      </c>
      <c r="AF80" s="84"/>
      <c r="AG80" s="84">
        <v>1040.77</v>
      </c>
      <c r="AH80" s="59">
        <f>(AF78-AG80)/BH80</f>
        <v>3.3653846153815545E-2</v>
      </c>
      <c r="AI80" s="59">
        <f>(AF78-AG80)/BI80</f>
        <v>1.2464387464376128E-3</v>
      </c>
      <c r="AJ80" s="55"/>
      <c r="AK80" s="55" t="s">
        <v>88</v>
      </c>
      <c r="AL80" s="55"/>
      <c r="AM80" s="55" t="s">
        <v>89</v>
      </c>
      <c r="AN80" s="60">
        <v>881</v>
      </c>
      <c r="AO80" s="60">
        <v>802</v>
      </c>
      <c r="AP80" s="60">
        <v>944</v>
      </c>
      <c r="AQ80" s="59">
        <f t="shared" si="29"/>
        <v>142</v>
      </c>
      <c r="AR80" s="97">
        <f>Results!CB72</f>
        <v>902.34937499445596</v>
      </c>
      <c r="AS80" s="97">
        <f>Results!C70</f>
        <v>72</v>
      </c>
      <c r="AT80" s="60">
        <v>27</v>
      </c>
      <c r="AU80" s="97">
        <f>Results!F70</f>
        <v>0.60416666666666663</v>
      </c>
      <c r="AV80" s="97">
        <f>Results!G70</f>
        <v>0.625</v>
      </c>
      <c r="AW80" s="60">
        <v>29.88</v>
      </c>
      <c r="AX80" s="60">
        <v>4.18</v>
      </c>
      <c r="AY80" s="126">
        <f>Results!J70</f>
        <v>7.5</v>
      </c>
      <c r="AZ80" s="126">
        <f>Results!K70</f>
        <v>30</v>
      </c>
      <c r="BA80" s="36">
        <f t="shared" si="35"/>
        <v>0.15771120158412141</v>
      </c>
      <c r="BB80" s="124">
        <f>AVERAGE(AX78:AX80)</f>
        <v>3.9866666666666664</v>
      </c>
      <c r="BC80" s="122">
        <f>AVERAGE(BA78:BA80)</f>
        <v>0.18510217916635818</v>
      </c>
      <c r="BD80" s="60">
        <v>170.8</v>
      </c>
      <c r="BE80" s="134">
        <f>Results!AQ70</f>
        <v>29.86</v>
      </c>
      <c r="BF80" s="60">
        <v>114.1</v>
      </c>
      <c r="BG80" s="60">
        <v>209.4</v>
      </c>
      <c r="BH80" s="61">
        <v>2.08</v>
      </c>
      <c r="BI80" s="93">
        <f t="shared" si="30"/>
        <v>56.160000000000004</v>
      </c>
      <c r="BJ80" s="60">
        <v>0.52500000000000002</v>
      </c>
      <c r="BK80" s="98">
        <f>Results!BA70</f>
        <v>0</v>
      </c>
      <c r="BL80" s="60">
        <v>2.1720000000000002</v>
      </c>
      <c r="BM80" s="98">
        <f>Results!BC70</f>
        <v>0.32</v>
      </c>
      <c r="BN80" s="36">
        <f t="shared" si="32"/>
        <v>0.32</v>
      </c>
      <c r="BO80" s="112">
        <f t="shared" si="27"/>
        <v>0.24171270718232044</v>
      </c>
      <c r="BP80" s="112">
        <f t="shared" si="31"/>
        <v>2191.5040887784621</v>
      </c>
      <c r="BQ80" s="36">
        <f t="shared" si="33"/>
        <v>6.5334861710542744E-2</v>
      </c>
      <c r="BR80" s="93">
        <f t="shared" si="34"/>
        <v>413.2556386148002</v>
      </c>
      <c r="BS80" s="103"/>
      <c r="BU80" t="str">
        <f t="shared" si="25"/>
        <v>Lampeland</v>
      </c>
      <c r="CA80" s="114"/>
    </row>
    <row r="81" spans="1:97" x14ac:dyDescent="0.25">
      <c r="A81" s="27" t="s">
        <v>160</v>
      </c>
      <c r="B81" s="26">
        <v>72</v>
      </c>
      <c r="C81" s="43">
        <v>45622</v>
      </c>
      <c r="D81" s="44">
        <v>0.59583333333333333</v>
      </c>
      <c r="E81" s="44">
        <v>0.60416666666666663</v>
      </c>
      <c r="F81" s="44">
        <v>0.625</v>
      </c>
      <c r="G81" s="47">
        <v>40</v>
      </c>
      <c r="H81" s="47">
        <v>1</v>
      </c>
      <c r="I81" s="45">
        <v>7.5</v>
      </c>
      <c r="J81" s="46">
        <v>30</v>
      </c>
      <c r="K81" s="47">
        <v>27</v>
      </c>
      <c r="L81" s="47">
        <v>4</v>
      </c>
      <c r="M81" s="47">
        <v>1</v>
      </c>
      <c r="N81" s="48">
        <f t="shared" si="28"/>
        <v>27</v>
      </c>
      <c r="O81" s="47" t="s">
        <v>84</v>
      </c>
      <c r="P81" s="46" t="s">
        <v>16</v>
      </c>
      <c r="Q81" s="46" t="s">
        <v>85</v>
      </c>
      <c r="R81" s="46">
        <v>2</v>
      </c>
      <c r="S81" s="47"/>
      <c r="T81" s="117">
        <f t="shared" si="26"/>
        <v>1.0344959754695284</v>
      </c>
      <c r="U81" s="120">
        <v>25.73</v>
      </c>
      <c r="V81" s="107">
        <f>Results!H71</f>
        <v>40</v>
      </c>
      <c r="W81" s="120">
        <v>26.09</v>
      </c>
      <c r="X81" s="107">
        <f>Results!AW71</f>
        <v>259.16000000000003</v>
      </c>
      <c r="Y81" s="49">
        <v>28</v>
      </c>
      <c r="Z81" s="47">
        <v>25</v>
      </c>
      <c r="AA81" s="47">
        <v>232</v>
      </c>
      <c r="AB81" s="47">
        <v>11</v>
      </c>
      <c r="AC81" s="47">
        <v>80</v>
      </c>
      <c r="AD81" s="47"/>
      <c r="AE81" s="47" t="s">
        <v>87</v>
      </c>
      <c r="AF81" s="85">
        <v>1040.77</v>
      </c>
      <c r="AG81" s="85"/>
      <c r="AH81" s="50"/>
      <c r="AI81" s="50"/>
      <c r="AJ81" s="47"/>
      <c r="AK81" s="47" t="s">
        <v>88</v>
      </c>
      <c r="AL81" s="47"/>
      <c r="AM81" s="47" t="s">
        <v>89</v>
      </c>
      <c r="AN81" s="121">
        <v>750</v>
      </c>
      <c r="AO81" s="121">
        <v>677</v>
      </c>
      <c r="AP81" s="121">
        <v>791</v>
      </c>
      <c r="AQ81" s="50">
        <f t="shared" si="29"/>
        <v>114</v>
      </c>
      <c r="AR81" s="97">
        <f>Results!CB73</f>
        <v>787.68573407012695</v>
      </c>
      <c r="AS81" s="97">
        <f>Results!C71</f>
        <v>73</v>
      </c>
      <c r="AT81" s="121">
        <v>26.99</v>
      </c>
      <c r="AU81" s="97">
        <f>Results!F71</f>
        <v>0.63888888888888884</v>
      </c>
      <c r="AV81" s="97">
        <f>Results!G71</f>
        <v>0.65277777777777779</v>
      </c>
      <c r="AW81" s="121">
        <v>29.86</v>
      </c>
      <c r="AX81" s="121">
        <v>4.6500000000000004</v>
      </c>
      <c r="AY81" s="126">
        <f>Results!J71</f>
        <v>7.5</v>
      </c>
      <c r="AZ81" s="126">
        <f>Results!K71</f>
        <v>30</v>
      </c>
      <c r="BA81" s="36">
        <f t="shared" si="35"/>
        <v>0.18309663282646521</v>
      </c>
      <c r="BB81" s="121"/>
      <c r="BC81" s="125"/>
      <c r="BD81" s="121">
        <v>327.39999999999998</v>
      </c>
      <c r="BE81" s="134">
        <f>Results!AQ71</f>
        <v>29.79</v>
      </c>
      <c r="BF81" s="121">
        <v>195.4</v>
      </c>
      <c r="BG81" s="121">
        <v>204.2</v>
      </c>
      <c r="BH81" s="234"/>
      <c r="BI81" s="94">
        <f t="shared" si="30"/>
        <v>0</v>
      </c>
      <c r="BJ81" s="121">
        <v>0.318</v>
      </c>
      <c r="BK81" s="98">
        <f>Results!BA71</f>
        <v>0</v>
      </c>
      <c r="BL81" s="121">
        <v>2.9630000000000001</v>
      </c>
      <c r="BM81" s="98">
        <f>Results!BC71</f>
        <v>0.33</v>
      </c>
      <c r="BN81" s="36">
        <f t="shared" si="32"/>
        <v>0.33</v>
      </c>
      <c r="BO81" s="50">
        <f t="shared" si="27"/>
        <v>0.10732365845426932</v>
      </c>
      <c r="BP81" s="50">
        <f t="shared" si="31"/>
        <v>2775.1009774145323</v>
      </c>
      <c r="BQ81" s="36">
        <f t="shared" si="33"/>
        <v>5.3063951761750786E-2</v>
      </c>
      <c r="BR81" s="94">
        <f t="shared" si="34"/>
        <v>508.63154936483181</v>
      </c>
      <c r="BS81" s="104"/>
      <c r="BU81" t="str">
        <f t="shared" si="25"/>
        <v>Lampeland</v>
      </c>
      <c r="CA81" s="82"/>
    </row>
    <row r="82" spans="1:97" x14ac:dyDescent="0.25">
      <c r="A82" s="27" t="s">
        <v>161</v>
      </c>
      <c r="B82" s="26">
        <v>73</v>
      </c>
      <c r="C82" s="43">
        <v>45622</v>
      </c>
      <c r="D82" s="87">
        <v>0.625</v>
      </c>
      <c r="E82" s="38">
        <v>0.63888888888888884</v>
      </c>
      <c r="F82" s="38">
        <v>0.65277777777777779</v>
      </c>
      <c r="G82" s="32">
        <v>40</v>
      </c>
      <c r="H82" s="32">
        <v>1</v>
      </c>
      <c r="I82" s="45">
        <v>7.5</v>
      </c>
      <c r="J82" s="46">
        <v>30</v>
      </c>
      <c r="K82" s="32">
        <v>27</v>
      </c>
      <c r="L82" s="32">
        <v>4</v>
      </c>
      <c r="M82" s="32">
        <v>0.9</v>
      </c>
      <c r="N82" s="42">
        <f t="shared" si="28"/>
        <v>30</v>
      </c>
      <c r="O82" s="32" t="s">
        <v>84</v>
      </c>
      <c r="P82" s="40" t="s">
        <v>16</v>
      </c>
      <c r="Q82" s="40" t="s">
        <v>85</v>
      </c>
      <c r="R82" s="40">
        <v>2</v>
      </c>
      <c r="S82" s="32"/>
      <c r="T82" s="115">
        <f t="shared" si="26"/>
        <v>0.92754120879120883</v>
      </c>
      <c r="U82" s="34">
        <v>28.76</v>
      </c>
      <c r="V82" s="107">
        <f>Results!H72</f>
        <v>40</v>
      </c>
      <c r="W82" s="34">
        <v>29.12</v>
      </c>
      <c r="X82" s="107">
        <f>Results!AW72</f>
        <v>204.64</v>
      </c>
      <c r="Y82" s="33">
        <v>28</v>
      </c>
      <c r="Z82" s="32">
        <v>25</v>
      </c>
      <c r="AA82" s="32">
        <v>232</v>
      </c>
      <c r="AB82" s="32">
        <v>11</v>
      </c>
      <c r="AC82" s="32">
        <v>80</v>
      </c>
      <c r="AD82" s="32"/>
      <c r="AE82" s="32" t="s">
        <v>87</v>
      </c>
      <c r="AF82" s="83"/>
      <c r="AG82" s="83"/>
      <c r="AH82" s="36"/>
      <c r="AI82" s="36"/>
      <c r="AJ82" s="32"/>
      <c r="AK82" s="32" t="s">
        <v>88</v>
      </c>
      <c r="AL82" s="32"/>
      <c r="AM82" s="32" t="s">
        <v>89</v>
      </c>
      <c r="AN82" s="35">
        <v>823</v>
      </c>
      <c r="AO82" s="35">
        <v>752</v>
      </c>
      <c r="AP82" s="35">
        <v>872</v>
      </c>
      <c r="AQ82" s="36">
        <f t="shared" si="29"/>
        <v>120</v>
      </c>
      <c r="AR82" s="97">
        <f>Results!CB74</f>
        <v>851.15316367948503</v>
      </c>
      <c r="AS82" s="97">
        <f>Results!C72</f>
        <v>74</v>
      </c>
      <c r="AT82" s="35">
        <v>27.01</v>
      </c>
      <c r="AU82" s="97">
        <f>Results!F72</f>
        <v>0.65625</v>
      </c>
      <c r="AV82" s="97">
        <f>Results!G72</f>
        <v>0.68055555555555558</v>
      </c>
      <c r="AW82" s="35">
        <v>29.79</v>
      </c>
      <c r="AX82" s="35">
        <v>4.79</v>
      </c>
      <c r="AY82" s="126">
        <f>Results!J72</f>
        <v>7.5</v>
      </c>
      <c r="AZ82" s="126">
        <f>Results!K72</f>
        <v>30</v>
      </c>
      <c r="BA82" s="36">
        <f t="shared" si="35"/>
        <v>0.16019709996393933</v>
      </c>
      <c r="BB82" s="35"/>
      <c r="BC82" s="123"/>
      <c r="BD82" s="35">
        <v>259.3</v>
      </c>
      <c r="BE82" s="134">
        <f>Results!AQ72</f>
        <v>29.96</v>
      </c>
      <c r="BF82" s="35">
        <v>160.69999999999999</v>
      </c>
      <c r="BG82" s="35">
        <v>206</v>
      </c>
      <c r="BH82" s="233"/>
      <c r="BI82" s="92">
        <f t="shared" si="30"/>
        <v>0</v>
      </c>
      <c r="BJ82" s="35">
        <v>0.32600000000000001</v>
      </c>
      <c r="BK82" s="98">
        <f>Results!BA72</f>
        <v>50.831166666666597</v>
      </c>
      <c r="BL82" s="35">
        <v>2.706</v>
      </c>
      <c r="BM82" s="98">
        <f>Results!BC72</f>
        <v>0.35</v>
      </c>
      <c r="BN82" s="36">
        <f t="shared" si="32"/>
        <v>51.181166666666599</v>
      </c>
      <c r="BO82" s="50">
        <f t="shared" si="27"/>
        <v>0.12047302291204731</v>
      </c>
      <c r="BP82" s="50">
        <f t="shared" si="31"/>
        <v>2488.1880414667303</v>
      </c>
      <c r="BQ82" s="36">
        <f t="shared" si="33"/>
        <v>9.1990912416831137</v>
      </c>
      <c r="BR82" s="92">
        <f t="shared" si="34"/>
        <v>2.9361595934185027</v>
      </c>
      <c r="BS82" s="102"/>
      <c r="BU82" t="str">
        <f t="shared" ref="BU82:BU113" si="36">IF(BR82&lt;40,"Mars with Musk!",IF(BR82&lt;45,"Maldives",IF(BR82&lt;50,"BAHAMAS!!!!","Lampeland")))</f>
        <v>Mars with Musk!</v>
      </c>
      <c r="CA82" s="82"/>
    </row>
    <row r="83" spans="1:97" s="31" customFormat="1" x14ac:dyDescent="0.25">
      <c r="A83" s="29" t="s">
        <v>162</v>
      </c>
      <c r="B83" s="30">
        <v>74</v>
      </c>
      <c r="C83" s="51">
        <v>45622</v>
      </c>
      <c r="D83" s="52">
        <v>0.65277777777777779</v>
      </c>
      <c r="E83" s="52">
        <v>0.65625</v>
      </c>
      <c r="F83" s="52">
        <v>0.68055555555555558</v>
      </c>
      <c r="G83" s="55">
        <v>40</v>
      </c>
      <c r="H83" s="55">
        <v>1</v>
      </c>
      <c r="I83" s="53">
        <v>7.5</v>
      </c>
      <c r="J83" s="63">
        <v>30</v>
      </c>
      <c r="K83" s="55">
        <v>27</v>
      </c>
      <c r="L83" s="55">
        <v>4</v>
      </c>
      <c r="M83" s="55">
        <v>0.8</v>
      </c>
      <c r="N83" s="56">
        <f t="shared" si="28"/>
        <v>33.75</v>
      </c>
      <c r="O83" s="55" t="s">
        <v>84</v>
      </c>
      <c r="P83" s="54" t="s">
        <v>16</v>
      </c>
      <c r="Q83" s="54" t="s">
        <v>85</v>
      </c>
      <c r="R83" s="54">
        <v>2</v>
      </c>
      <c r="S83" s="55"/>
      <c r="T83" s="118">
        <f t="shared" ref="T83:T95" si="37">AT83/W83</f>
        <v>0.81124135858130431</v>
      </c>
      <c r="U83" s="57">
        <v>32.89</v>
      </c>
      <c r="V83" s="107">
        <f>Results!H73</f>
        <v>40</v>
      </c>
      <c r="W83" s="57">
        <v>33.270000000000003</v>
      </c>
      <c r="X83" s="107">
        <f>Results!AW73</f>
        <v>370.16</v>
      </c>
      <c r="Y83" s="58">
        <v>28</v>
      </c>
      <c r="Z83" s="55">
        <v>25</v>
      </c>
      <c r="AA83" s="55">
        <v>232</v>
      </c>
      <c r="AB83" s="55">
        <v>11</v>
      </c>
      <c r="AC83" s="55">
        <v>80</v>
      </c>
      <c r="AD83" s="55"/>
      <c r="AE83" s="55" t="s">
        <v>87</v>
      </c>
      <c r="AF83" s="84"/>
      <c r="AG83" s="84">
        <v>1040.57</v>
      </c>
      <c r="AH83" s="59">
        <f>(AF81-AG83)/BH83</f>
        <v>0.10619469026551087</v>
      </c>
      <c r="AI83" s="59">
        <f>(AF81-AG83)/BI83</f>
        <v>3.9345939335128149E-3</v>
      </c>
      <c r="AJ83" s="55"/>
      <c r="AK83" s="55" t="s">
        <v>88</v>
      </c>
      <c r="AL83" s="55"/>
      <c r="AM83" s="55" t="s">
        <v>89</v>
      </c>
      <c r="AN83" s="60">
        <v>907</v>
      </c>
      <c r="AO83" s="60">
        <v>846</v>
      </c>
      <c r="AP83" s="60">
        <v>974</v>
      </c>
      <c r="AQ83" s="59">
        <f t="shared" si="29"/>
        <v>128</v>
      </c>
      <c r="AR83" s="97">
        <f>Results!CB75</f>
        <v>938.61485205062502</v>
      </c>
      <c r="AS83" s="97">
        <f>Results!C73</f>
        <v>75</v>
      </c>
      <c r="AT83" s="60">
        <v>26.99</v>
      </c>
      <c r="AU83" s="97">
        <f>Results!F73</f>
        <v>0.3576388888888889</v>
      </c>
      <c r="AV83" s="97">
        <f>Results!G73</f>
        <v>0.38541666666666669</v>
      </c>
      <c r="AW83" s="60">
        <v>29.96</v>
      </c>
      <c r="AX83" s="60">
        <v>4.99</v>
      </c>
      <c r="AY83" s="126">
        <f>Results!J73</f>
        <v>7.5</v>
      </c>
      <c r="AZ83" s="126">
        <f>Results!K73</f>
        <v>30</v>
      </c>
      <c r="BA83" s="36">
        <f t="shared" si="35"/>
        <v>0.1354326141204181</v>
      </c>
      <c r="BB83" s="124">
        <f>AVERAGE(AX81:AX83)</f>
        <v>4.8100000000000005</v>
      </c>
      <c r="BC83" s="122">
        <f>AVERAGE(BA81:BA83)</f>
        <v>0.1595754489702742</v>
      </c>
      <c r="BD83" s="60">
        <v>203.7</v>
      </c>
      <c r="BE83" s="134">
        <f>Results!AQ73</f>
        <v>29.72</v>
      </c>
      <c r="BF83" s="60">
        <v>133.30000000000001</v>
      </c>
      <c r="BG83" s="60">
        <v>207.5</v>
      </c>
      <c r="BH83" s="61">
        <f>2-(7/60)</f>
        <v>1.8833333333333333</v>
      </c>
      <c r="BI83" s="93">
        <f t="shared" si="30"/>
        <v>50.831166666666661</v>
      </c>
      <c r="BJ83" s="60">
        <v>0.34699999999999998</v>
      </c>
      <c r="BK83" s="98">
        <f>Results!BA73</f>
        <v>0</v>
      </c>
      <c r="BL83" s="60">
        <v>2.41</v>
      </c>
      <c r="BM83" s="98">
        <f>Results!BC73</f>
        <v>0.22</v>
      </c>
      <c r="BN83" s="36">
        <f t="shared" si="32"/>
        <v>0.22</v>
      </c>
      <c r="BO83" s="112">
        <f t="shared" si="27"/>
        <v>0.14398340248962654</v>
      </c>
      <c r="BP83" s="112">
        <f t="shared" si="31"/>
        <v>2176.206327043737</v>
      </c>
      <c r="BQ83" s="36">
        <f t="shared" si="33"/>
        <v>4.5220193637621024E-2</v>
      </c>
      <c r="BR83" s="93">
        <f t="shared" si="34"/>
        <v>596.85724073383039</v>
      </c>
      <c r="BS83" s="103"/>
      <c r="BU83" t="str">
        <f t="shared" si="36"/>
        <v>Lampeland</v>
      </c>
      <c r="CA83" s="114"/>
    </row>
    <row r="84" spans="1:97" x14ac:dyDescent="0.25">
      <c r="A84" s="27" t="s">
        <v>163</v>
      </c>
      <c r="B84" s="26">
        <v>75</v>
      </c>
      <c r="C84" s="43">
        <v>45623</v>
      </c>
      <c r="D84" s="44">
        <v>0.35208333333333336</v>
      </c>
      <c r="E84" s="44">
        <v>0.3576388888888889</v>
      </c>
      <c r="F84" s="44">
        <v>0.38541666666666669</v>
      </c>
      <c r="G84" s="47">
        <v>40</v>
      </c>
      <c r="H84" s="47">
        <v>1</v>
      </c>
      <c r="I84" s="45">
        <v>7.5</v>
      </c>
      <c r="J84" s="46">
        <v>30</v>
      </c>
      <c r="K84" s="47">
        <v>27</v>
      </c>
      <c r="L84" s="47">
        <v>5</v>
      </c>
      <c r="M84" s="47">
        <v>1</v>
      </c>
      <c r="N84" s="48">
        <f t="shared" si="28"/>
        <v>27</v>
      </c>
      <c r="O84" s="47" t="s">
        <v>84</v>
      </c>
      <c r="P84" s="46" t="s">
        <v>16</v>
      </c>
      <c r="Q84" s="46" t="s">
        <v>85</v>
      </c>
      <c r="R84" s="46">
        <v>2</v>
      </c>
      <c r="S84" s="47"/>
      <c r="T84" s="117">
        <f t="shared" si="37"/>
        <v>1.0305343511450382</v>
      </c>
      <c r="U84" s="120">
        <v>25.86</v>
      </c>
      <c r="V84" s="107">
        <f>Results!H74</f>
        <v>40</v>
      </c>
      <c r="W84" s="120">
        <v>26.2</v>
      </c>
      <c r="X84" s="107">
        <f>Results!AW74</f>
        <v>300.54000000000002</v>
      </c>
      <c r="Y84" s="49">
        <v>28</v>
      </c>
      <c r="Z84" s="47">
        <v>25</v>
      </c>
      <c r="AA84" s="47">
        <v>232</v>
      </c>
      <c r="AB84" s="47">
        <v>11</v>
      </c>
      <c r="AC84" s="47">
        <v>80</v>
      </c>
      <c r="AD84" s="47"/>
      <c r="AE84" s="47" t="s">
        <v>87</v>
      </c>
      <c r="AF84" s="85">
        <v>1040.57</v>
      </c>
      <c r="AG84" s="85"/>
      <c r="AH84" s="50"/>
      <c r="AI84" s="50"/>
      <c r="AJ84" s="47"/>
      <c r="AK84" s="47" t="s">
        <v>88</v>
      </c>
      <c r="AL84" s="47"/>
      <c r="AM84" s="47" t="s">
        <v>89</v>
      </c>
      <c r="AN84" s="121">
        <v>785</v>
      </c>
      <c r="AO84" s="121">
        <v>717</v>
      </c>
      <c r="AP84" s="121">
        <v>827</v>
      </c>
      <c r="AQ84" s="50">
        <f t="shared" si="29"/>
        <v>110</v>
      </c>
      <c r="AR84" s="97">
        <f>Results!CB76</f>
        <v>709.29597557075999</v>
      </c>
      <c r="AS84" s="97">
        <f>Results!C74</f>
        <v>76</v>
      </c>
      <c r="AT84" s="121">
        <v>27</v>
      </c>
      <c r="AU84" s="97">
        <f>Results!F74</f>
        <v>0.3888888888888889</v>
      </c>
      <c r="AV84" s="97">
        <f>Results!G74</f>
        <v>0.41319444444444442</v>
      </c>
      <c r="AW84" s="121">
        <v>29.72</v>
      </c>
      <c r="AX84" s="121">
        <v>5.53</v>
      </c>
      <c r="AY84" s="126">
        <f>Results!J74</f>
        <v>7.5</v>
      </c>
      <c r="AZ84" s="126">
        <f>Results!K74</f>
        <v>30</v>
      </c>
      <c r="BA84" s="36">
        <f t="shared" si="35"/>
        <v>0.15781536770980675</v>
      </c>
      <c r="BB84" s="121"/>
      <c r="BC84" s="125"/>
      <c r="BD84" s="121">
        <v>371.7</v>
      </c>
      <c r="BE84" s="134">
        <f>Results!AQ74</f>
        <v>29.86</v>
      </c>
      <c r="BF84" s="121">
        <v>218.7</v>
      </c>
      <c r="BG84" s="121">
        <v>211.1</v>
      </c>
      <c r="BH84" s="234"/>
      <c r="BI84" s="94">
        <f t="shared" si="30"/>
        <v>0</v>
      </c>
      <c r="BJ84" s="121">
        <v>0.221</v>
      </c>
      <c r="BK84" s="98">
        <f>Results!BA74</f>
        <v>0</v>
      </c>
      <c r="BL84" s="121">
        <v>3.0950000000000002</v>
      </c>
      <c r="BM84" s="98">
        <f>Results!BC74</f>
        <v>0.23</v>
      </c>
      <c r="BN84" s="36">
        <f t="shared" si="32"/>
        <v>0.23</v>
      </c>
      <c r="BO84" s="50">
        <f t="shared" si="27"/>
        <v>7.1405492730210018E-2</v>
      </c>
      <c r="BP84" s="50">
        <f t="shared" si="31"/>
        <v>2764.4736692415331</v>
      </c>
      <c r="BQ84" s="36">
        <f t="shared" si="33"/>
        <v>3.7170826683689748E-2</v>
      </c>
      <c r="BR84" s="94">
        <f t="shared" si="34"/>
        <v>726.37609676427712</v>
      </c>
      <c r="BS84" s="104"/>
      <c r="BU84" t="str">
        <f t="shared" si="36"/>
        <v>Lampeland</v>
      </c>
      <c r="CA84" s="82"/>
    </row>
    <row r="85" spans="1:97" x14ac:dyDescent="0.25">
      <c r="A85" s="27" t="s">
        <v>164</v>
      </c>
      <c r="B85" s="26">
        <v>76</v>
      </c>
      <c r="C85" s="43">
        <v>45623</v>
      </c>
      <c r="D85" s="87">
        <v>0.38541666666666669</v>
      </c>
      <c r="E85" s="38">
        <v>0.3888888888888889</v>
      </c>
      <c r="F85" s="38">
        <v>0.41319444444444442</v>
      </c>
      <c r="G85" s="32">
        <v>40</v>
      </c>
      <c r="H85" s="32">
        <v>1</v>
      </c>
      <c r="I85" s="45">
        <v>7.5</v>
      </c>
      <c r="J85" s="46">
        <v>30</v>
      </c>
      <c r="K85" s="32">
        <v>27</v>
      </c>
      <c r="L85" s="32">
        <v>5</v>
      </c>
      <c r="M85" s="32">
        <v>0.9</v>
      </c>
      <c r="N85" s="42">
        <f t="shared" si="28"/>
        <v>30</v>
      </c>
      <c r="O85" s="32" t="s">
        <v>84</v>
      </c>
      <c r="P85" s="40" t="s">
        <v>16</v>
      </c>
      <c r="Q85" s="40" t="s">
        <v>85</v>
      </c>
      <c r="R85" s="40">
        <v>2</v>
      </c>
      <c r="S85" s="32"/>
      <c r="T85" s="115">
        <f t="shared" si="37"/>
        <v>0.91435341909275569</v>
      </c>
      <c r="U85" s="34">
        <v>29.34</v>
      </c>
      <c r="V85" s="107">
        <f>Results!H75</f>
        <v>40</v>
      </c>
      <c r="W85" s="34">
        <v>29.54</v>
      </c>
      <c r="X85" s="107">
        <f>Results!AW75</f>
        <v>235.2</v>
      </c>
      <c r="Y85" s="33">
        <v>28</v>
      </c>
      <c r="Z85" s="32">
        <v>25</v>
      </c>
      <c r="AA85" s="32">
        <v>232</v>
      </c>
      <c r="AB85" s="32">
        <v>11</v>
      </c>
      <c r="AC85" s="32">
        <v>80</v>
      </c>
      <c r="AD85" s="32"/>
      <c r="AE85" s="32" t="s">
        <v>87</v>
      </c>
      <c r="AF85" s="83"/>
      <c r="AG85" s="83"/>
      <c r="AH85" s="36"/>
      <c r="AI85" s="36"/>
      <c r="AJ85" s="32"/>
      <c r="AK85" s="32" t="s">
        <v>88</v>
      </c>
      <c r="AL85" s="32"/>
      <c r="AM85" s="32" t="s">
        <v>89</v>
      </c>
      <c r="AN85" s="35">
        <v>852</v>
      </c>
      <c r="AO85" s="35">
        <v>789</v>
      </c>
      <c r="AP85" s="35">
        <v>896</v>
      </c>
      <c r="AQ85" s="36">
        <f t="shared" si="29"/>
        <v>107</v>
      </c>
      <c r="AR85" s="97">
        <f>Results!CB77</f>
        <v>749.31594940903096</v>
      </c>
      <c r="AS85" s="97">
        <f>Results!C75</f>
        <v>77</v>
      </c>
      <c r="AT85" s="35">
        <v>27.01</v>
      </c>
      <c r="AU85" s="97">
        <f>Results!F75</f>
        <v>0.41666666666666669</v>
      </c>
      <c r="AV85" s="97">
        <f>Results!G75</f>
        <v>0.44097222222222221</v>
      </c>
      <c r="AW85" s="35">
        <v>29.86</v>
      </c>
      <c r="AX85" s="35">
        <v>5.65</v>
      </c>
      <c r="AY85" s="126">
        <f>Results!J75</f>
        <v>7.5</v>
      </c>
      <c r="AZ85" s="126">
        <f>Results!K75</f>
        <v>30</v>
      </c>
      <c r="BA85" s="36">
        <f t="shared" si="35"/>
        <v>0.13749675475079032</v>
      </c>
      <c r="BB85" s="35"/>
      <c r="BC85" s="123"/>
      <c r="BD85" s="35">
        <v>299.89999999999998</v>
      </c>
      <c r="BE85" s="134">
        <f>Results!AQ75</f>
        <v>29.98</v>
      </c>
      <c r="BF85" s="35">
        <v>183.3</v>
      </c>
      <c r="BG85" s="35">
        <v>213.3</v>
      </c>
      <c r="BH85" s="233"/>
      <c r="BI85" s="92">
        <f t="shared" si="30"/>
        <v>0</v>
      </c>
      <c r="BJ85" s="35">
        <v>0.23400000000000001</v>
      </c>
      <c r="BK85" s="98">
        <f>Results!BA75</f>
        <v>57.15</v>
      </c>
      <c r="BL85" s="35">
        <v>2.8450000000000002</v>
      </c>
      <c r="BM85" s="98">
        <f>Results!BC75</f>
        <v>0.25</v>
      </c>
      <c r="BN85" s="36">
        <f t="shared" si="32"/>
        <v>57.4</v>
      </c>
      <c r="BO85" s="50">
        <f t="shared" si="27"/>
        <v>8.2249560632688928E-2</v>
      </c>
      <c r="BP85" s="50">
        <f t="shared" si="31"/>
        <v>2452.8109603084354</v>
      </c>
      <c r="BQ85" s="36">
        <f t="shared" si="33"/>
        <v>10.524897264741391</v>
      </c>
      <c r="BR85" s="92">
        <f t="shared" si="34"/>
        <v>2.5662958336404884</v>
      </c>
      <c r="BS85" s="102"/>
      <c r="BU85" t="str">
        <f t="shared" si="36"/>
        <v>Mars with Musk!</v>
      </c>
      <c r="CA85" s="82"/>
    </row>
    <row r="86" spans="1:97" s="31" customFormat="1" x14ac:dyDescent="0.25">
      <c r="A86" s="29" t="s">
        <v>165</v>
      </c>
      <c r="B86" s="30">
        <v>77</v>
      </c>
      <c r="C86" s="51">
        <v>45623</v>
      </c>
      <c r="D86" s="52">
        <v>0.41319444444444442</v>
      </c>
      <c r="E86" s="52">
        <v>0.41666666666666669</v>
      </c>
      <c r="F86" s="52">
        <v>0.44097222222222221</v>
      </c>
      <c r="G86" s="55">
        <v>40</v>
      </c>
      <c r="H86" s="55">
        <v>1</v>
      </c>
      <c r="I86" s="53">
        <v>7.5</v>
      </c>
      <c r="J86" s="63">
        <v>30</v>
      </c>
      <c r="K86" s="55">
        <v>27</v>
      </c>
      <c r="L86" s="55">
        <v>5</v>
      </c>
      <c r="M86" s="55">
        <v>0.8</v>
      </c>
      <c r="N86" s="56">
        <f t="shared" si="28"/>
        <v>33.75</v>
      </c>
      <c r="O86" s="55" t="s">
        <v>84</v>
      </c>
      <c r="P86" s="54" t="s">
        <v>16</v>
      </c>
      <c r="Q86" s="54" t="s">
        <v>85</v>
      </c>
      <c r="R86" s="54">
        <v>2</v>
      </c>
      <c r="S86" s="55"/>
      <c r="T86" s="118">
        <f t="shared" si="37"/>
        <v>0.79341757272994418</v>
      </c>
      <c r="U86" s="57">
        <v>33.69</v>
      </c>
      <c r="V86" s="107">
        <f>Results!H76</f>
        <v>40</v>
      </c>
      <c r="W86" s="57">
        <v>34.03</v>
      </c>
      <c r="X86" s="107">
        <f>Results!AW76</f>
        <v>150.84</v>
      </c>
      <c r="Y86" s="58">
        <v>28</v>
      </c>
      <c r="Z86" s="55">
        <v>25</v>
      </c>
      <c r="AA86" s="55">
        <v>232</v>
      </c>
      <c r="AB86" s="55">
        <v>11</v>
      </c>
      <c r="AC86" s="55">
        <v>80</v>
      </c>
      <c r="AD86" s="55"/>
      <c r="AE86" s="55" t="s">
        <v>87</v>
      </c>
      <c r="AF86" s="84"/>
      <c r="AG86" s="84">
        <v>1040.17</v>
      </c>
      <c r="AH86" s="59">
        <f>(AF84-AG86)/BH86</f>
        <v>0.18897637795269145</v>
      </c>
      <c r="AI86" s="59">
        <f>(AF84-AG86)/BI86</f>
        <v>6.999125109358943E-3</v>
      </c>
      <c r="AJ86" s="55"/>
      <c r="AK86" s="55" t="s">
        <v>88</v>
      </c>
      <c r="AL86" s="55"/>
      <c r="AM86" s="55" t="s">
        <v>89</v>
      </c>
      <c r="AN86" s="60">
        <v>939</v>
      </c>
      <c r="AO86" s="60">
        <v>852</v>
      </c>
      <c r="AP86" s="60">
        <v>1004</v>
      </c>
      <c r="AQ86" s="59">
        <f t="shared" si="29"/>
        <v>152</v>
      </c>
      <c r="AR86" s="97">
        <f>Results!CB78</f>
        <v>808.83868351869603</v>
      </c>
      <c r="AS86" s="97">
        <f>Results!C76</f>
        <v>78</v>
      </c>
      <c r="AT86" s="60">
        <v>27</v>
      </c>
      <c r="AU86" s="97">
        <f>Results!F76</f>
        <v>0.46875</v>
      </c>
      <c r="AV86" s="97">
        <f>Results!G76</f>
        <v>0.49305555555555558</v>
      </c>
      <c r="AW86" s="60">
        <v>29.98</v>
      </c>
      <c r="AX86" s="60">
        <v>5.83</v>
      </c>
      <c r="AY86" s="126">
        <f>Results!J76</f>
        <v>7.5</v>
      </c>
      <c r="AZ86" s="126">
        <f>Results!K76</f>
        <v>30</v>
      </c>
      <c r="BA86" s="36">
        <f t="shared" si="35"/>
        <v>0.11616655530453063</v>
      </c>
      <c r="BB86" s="124">
        <f>AVERAGE(AX84:AX86)</f>
        <v>5.669999999999999</v>
      </c>
      <c r="BC86" s="122">
        <f>AVERAGE(BA84:BA86)</f>
        <v>0.13715955925504256</v>
      </c>
      <c r="BD86" s="60">
        <v>235.3</v>
      </c>
      <c r="BE86" s="134">
        <f>Results!AQ76</f>
        <v>28.9</v>
      </c>
      <c r="BF86" s="60">
        <v>151</v>
      </c>
      <c r="BG86" s="60">
        <v>215.7</v>
      </c>
      <c r="BH86" s="61">
        <f>2+7/60</f>
        <v>2.1166666666666667</v>
      </c>
      <c r="BI86" s="93">
        <f t="shared" si="30"/>
        <v>57.15</v>
      </c>
      <c r="BJ86" s="60">
        <v>0.247</v>
      </c>
      <c r="BK86" s="98">
        <f>Results!BA76</f>
        <v>0</v>
      </c>
      <c r="BL86" s="60">
        <v>2.5590000000000002</v>
      </c>
      <c r="BM86" s="98">
        <f>Results!BC76</f>
        <v>1.0900000000000001</v>
      </c>
      <c r="BN86" s="36">
        <f t="shared" si="32"/>
        <v>1.0900000000000001</v>
      </c>
      <c r="BO86" s="112">
        <f t="shared" si="27"/>
        <v>9.6522078937084796E-2</v>
      </c>
      <c r="BP86" s="112">
        <f t="shared" si="31"/>
        <v>2128.3928925691498</v>
      </c>
      <c r="BQ86" s="36">
        <f t="shared" si="33"/>
        <v>0.22949507625695609</v>
      </c>
      <c r="BR86" s="93">
        <f t="shared" si="34"/>
        <v>117.64958290333524</v>
      </c>
      <c r="BS86" s="103"/>
      <c r="BU86" t="str">
        <f t="shared" si="36"/>
        <v>Lampeland</v>
      </c>
      <c r="CA86" s="114"/>
    </row>
    <row r="87" spans="1:97" x14ac:dyDescent="0.25">
      <c r="A87" s="27" t="s">
        <v>166</v>
      </c>
      <c r="B87" s="26">
        <v>78</v>
      </c>
      <c r="C87" s="43">
        <v>45623</v>
      </c>
      <c r="D87" s="87">
        <v>0.46388888888888891</v>
      </c>
      <c r="E87" s="38">
        <v>0.46875</v>
      </c>
      <c r="F87" s="38">
        <v>0.49305555555555558</v>
      </c>
      <c r="G87" s="32">
        <v>40</v>
      </c>
      <c r="H87" s="32">
        <v>1</v>
      </c>
      <c r="I87" s="45">
        <v>7.5</v>
      </c>
      <c r="J87" s="46">
        <v>30</v>
      </c>
      <c r="K87" s="32">
        <v>27</v>
      </c>
      <c r="L87" s="32">
        <v>0</v>
      </c>
      <c r="M87" s="32">
        <v>1</v>
      </c>
      <c r="N87" s="42">
        <f t="shared" si="28"/>
        <v>27</v>
      </c>
      <c r="O87" s="32" t="s">
        <v>84</v>
      </c>
      <c r="P87" s="40" t="s">
        <v>16</v>
      </c>
      <c r="Q87" s="40" t="s">
        <v>85</v>
      </c>
      <c r="R87" s="40">
        <v>2</v>
      </c>
      <c r="S87" s="32"/>
      <c r="T87" s="115">
        <f t="shared" si="37"/>
        <v>0.95954394998161086</v>
      </c>
      <c r="U87" s="34">
        <v>26.96</v>
      </c>
      <c r="V87" s="107">
        <f>Results!H77</f>
        <v>40</v>
      </c>
      <c r="W87" s="34">
        <v>27.19</v>
      </c>
      <c r="X87" s="107">
        <f>Results!AW77</f>
        <v>142.04</v>
      </c>
      <c r="Y87" s="33">
        <v>28</v>
      </c>
      <c r="Z87" s="32">
        <v>25</v>
      </c>
      <c r="AA87" s="32">
        <v>232</v>
      </c>
      <c r="AB87" s="32">
        <v>11</v>
      </c>
      <c r="AC87" s="32">
        <v>80</v>
      </c>
      <c r="AD87" s="32"/>
      <c r="AE87" s="32" t="s">
        <v>87</v>
      </c>
      <c r="AF87" s="83">
        <v>1040.17</v>
      </c>
      <c r="AG87" s="83"/>
      <c r="AH87" s="36"/>
      <c r="AI87" s="36"/>
      <c r="AJ87" s="32"/>
      <c r="AK87" s="32" t="s">
        <v>88</v>
      </c>
      <c r="AL87" s="32">
        <v>4.8</v>
      </c>
      <c r="AM87" s="32" t="s">
        <v>89</v>
      </c>
      <c r="AN87" s="35">
        <v>709</v>
      </c>
      <c r="AO87" s="35">
        <v>624</v>
      </c>
      <c r="AP87" s="35">
        <v>751</v>
      </c>
      <c r="AQ87" s="36">
        <f t="shared" si="29"/>
        <v>127</v>
      </c>
      <c r="AR87" s="97">
        <f>Results!CB79</f>
        <v>712.61274396829697</v>
      </c>
      <c r="AS87" s="97">
        <f>Results!C77</f>
        <v>79</v>
      </c>
      <c r="AT87" s="35">
        <v>26.09</v>
      </c>
      <c r="AU87" s="97">
        <f>Results!F77</f>
        <v>0.49652777777777779</v>
      </c>
      <c r="AV87" s="97">
        <f>Results!G77</f>
        <v>0.52083333333333337</v>
      </c>
      <c r="AW87" s="35">
        <v>28.9</v>
      </c>
      <c r="AX87" s="35">
        <v>2.3199999999999998</v>
      </c>
      <c r="AY87" s="126">
        <f>Results!J77</f>
        <v>7.5</v>
      </c>
      <c r="AZ87" s="126">
        <f>Results!K77</f>
        <v>30</v>
      </c>
      <c r="BA87" s="36">
        <f t="shared" si="35"/>
        <v>0.28901926204265388</v>
      </c>
      <c r="BB87" s="35"/>
      <c r="BC87" s="123"/>
      <c r="BD87" s="35">
        <v>150.9</v>
      </c>
      <c r="BE87" s="134">
        <f>Results!AQ77</f>
        <v>29.93</v>
      </c>
      <c r="BF87" s="35">
        <v>105</v>
      </c>
      <c r="BG87" s="35">
        <v>226.9</v>
      </c>
      <c r="BH87" s="233"/>
      <c r="BI87" s="92">
        <f t="shared" si="30"/>
        <v>0</v>
      </c>
      <c r="BJ87" s="35">
        <v>1.0927</v>
      </c>
      <c r="BK87" s="98">
        <f>Results!BA77</f>
        <v>0</v>
      </c>
      <c r="BL87" s="35">
        <v>1.4285000000000001</v>
      </c>
      <c r="BM87" s="98">
        <f>Results!BC77</f>
        <v>1.08</v>
      </c>
      <c r="BN87" s="36">
        <f t="shared" si="32"/>
        <v>1.08</v>
      </c>
      <c r="BO87" s="50">
        <f t="shared" si="27"/>
        <v>0.7649282464123206</v>
      </c>
      <c r="BP87" s="50">
        <f t="shared" si="31"/>
        <v>2574.0374217092394</v>
      </c>
      <c r="BQ87" s="36">
        <f t="shared" si="33"/>
        <v>0.18196568922688353</v>
      </c>
      <c r="BR87" s="92">
        <f t="shared" si="34"/>
        <v>143.37867820493202</v>
      </c>
      <c r="BS87" s="102"/>
      <c r="BU87" t="str">
        <f t="shared" si="36"/>
        <v>Lampeland</v>
      </c>
      <c r="CA87" s="82"/>
    </row>
    <row r="88" spans="1:97" x14ac:dyDescent="0.25">
      <c r="A88" s="27" t="s">
        <v>167</v>
      </c>
      <c r="B88" s="26">
        <v>79</v>
      </c>
      <c r="C88" s="43">
        <v>45623</v>
      </c>
      <c r="D88" s="87">
        <v>0.49305555555555558</v>
      </c>
      <c r="E88" s="38">
        <v>0.49652777777777779</v>
      </c>
      <c r="F88" s="38">
        <v>0.52083333333333337</v>
      </c>
      <c r="G88" s="32">
        <v>40</v>
      </c>
      <c r="H88" s="32">
        <v>1</v>
      </c>
      <c r="I88" s="45">
        <v>7.5</v>
      </c>
      <c r="J88" s="46">
        <v>30</v>
      </c>
      <c r="K88" s="32">
        <v>27</v>
      </c>
      <c r="L88" s="32">
        <v>0</v>
      </c>
      <c r="M88" s="32">
        <v>0.9</v>
      </c>
      <c r="N88" s="42">
        <f t="shared" si="28"/>
        <v>30</v>
      </c>
      <c r="O88" s="32" t="s">
        <v>84</v>
      </c>
      <c r="P88" s="40" t="s">
        <v>16</v>
      </c>
      <c r="Q88" s="40" t="s">
        <v>85</v>
      </c>
      <c r="R88" s="40">
        <v>2</v>
      </c>
      <c r="S88" s="32"/>
      <c r="T88" s="115">
        <f t="shared" si="37"/>
        <v>0.90442655935613681</v>
      </c>
      <c r="U88" s="34">
        <v>29.59</v>
      </c>
      <c r="V88" s="107">
        <f>Results!H78</f>
        <v>40</v>
      </c>
      <c r="W88" s="34">
        <v>29.82</v>
      </c>
      <c r="X88" s="107">
        <f>Results!AW78</f>
        <v>124.76</v>
      </c>
      <c r="Y88" s="33">
        <v>28</v>
      </c>
      <c r="Z88" s="32">
        <v>25</v>
      </c>
      <c r="AA88" s="32">
        <v>232</v>
      </c>
      <c r="AB88" s="32">
        <v>11</v>
      </c>
      <c r="AC88" s="32">
        <v>80</v>
      </c>
      <c r="AD88" s="32"/>
      <c r="AE88" s="32" t="s">
        <v>87</v>
      </c>
      <c r="AF88" s="83"/>
      <c r="AG88" s="83"/>
      <c r="AH88" s="36"/>
      <c r="AI88" s="36"/>
      <c r="AJ88" s="32"/>
      <c r="AK88" s="32" t="s">
        <v>88</v>
      </c>
      <c r="AL88" s="32"/>
      <c r="AM88" s="32" t="s">
        <v>89</v>
      </c>
      <c r="AN88" s="35">
        <v>749</v>
      </c>
      <c r="AO88" s="35">
        <v>685</v>
      </c>
      <c r="AP88" s="35">
        <v>797</v>
      </c>
      <c r="AQ88" s="36">
        <f t="shared" si="29"/>
        <v>112</v>
      </c>
      <c r="AR88" s="97">
        <f>Results!CB80</f>
        <v>754.10957888816699</v>
      </c>
      <c r="AS88" s="97">
        <f>Results!C78</f>
        <v>80</v>
      </c>
      <c r="AT88" s="35">
        <v>26.97</v>
      </c>
      <c r="AU88" s="97">
        <f>Results!F78</f>
        <v>0.52430555555555558</v>
      </c>
      <c r="AV88" s="97">
        <f>Results!G78</f>
        <v>0.54861111111111116</v>
      </c>
      <c r="AW88" s="35">
        <v>29.93</v>
      </c>
      <c r="AX88" s="35">
        <v>2.61</v>
      </c>
      <c r="AY88" s="126">
        <f>Results!J78</f>
        <v>7.5</v>
      </c>
      <c r="AZ88" s="126">
        <f>Results!K78</f>
        <v>30</v>
      </c>
      <c r="BA88" s="36">
        <f t="shared" si="35"/>
        <v>0.25053367295183843</v>
      </c>
      <c r="BB88" s="35"/>
      <c r="BC88" s="123"/>
      <c r="BD88" s="35">
        <v>142.1</v>
      </c>
      <c r="BE88" s="134">
        <f>Results!AQ78</f>
        <v>30.05</v>
      </c>
      <c r="BF88" s="35">
        <v>100.4</v>
      </c>
      <c r="BG88" s="35">
        <v>234.4</v>
      </c>
      <c r="BH88" s="233"/>
      <c r="BI88" s="92">
        <f t="shared" si="30"/>
        <v>0</v>
      </c>
      <c r="BJ88" s="35">
        <v>1.0843</v>
      </c>
      <c r="BK88" s="98">
        <f>Results!BA78</f>
        <v>54.9</v>
      </c>
      <c r="BL88" s="35">
        <v>1.3783000000000001</v>
      </c>
      <c r="BM88" s="98">
        <f>Results!BC78</f>
        <v>1.04</v>
      </c>
      <c r="BN88" s="36">
        <f t="shared" si="32"/>
        <v>55.94</v>
      </c>
      <c r="BO88" s="50">
        <f t="shared" si="27"/>
        <v>0.78669375317420009</v>
      </c>
      <c r="BP88" s="50">
        <f t="shared" si="31"/>
        <v>2426.1815303145249</v>
      </c>
      <c r="BQ88" s="36">
        <f t="shared" si="33"/>
        <v>10.344590195071628</v>
      </c>
      <c r="BR88" s="92">
        <f t="shared" si="34"/>
        <v>2.6071598286077151</v>
      </c>
      <c r="BS88" s="102"/>
      <c r="BU88" t="str">
        <f t="shared" si="36"/>
        <v>Mars with Musk!</v>
      </c>
      <c r="CA88" s="82"/>
    </row>
    <row r="89" spans="1:97" s="31" customFormat="1" x14ac:dyDescent="0.25">
      <c r="A89" s="29" t="s">
        <v>168</v>
      </c>
      <c r="B89" s="30">
        <v>80</v>
      </c>
      <c r="C89" s="64">
        <v>45623</v>
      </c>
      <c r="D89" s="108">
        <v>0.52083333333333337</v>
      </c>
      <c r="E89" s="52">
        <v>0.52430555555555558</v>
      </c>
      <c r="F89" s="52">
        <v>0.54861111111111116</v>
      </c>
      <c r="G89" s="55">
        <v>40</v>
      </c>
      <c r="H89" s="55">
        <v>1</v>
      </c>
      <c r="I89" s="62">
        <v>7.5</v>
      </c>
      <c r="J89" s="63">
        <v>30</v>
      </c>
      <c r="K89" s="55">
        <v>27</v>
      </c>
      <c r="L89" s="55">
        <v>0</v>
      </c>
      <c r="M89" s="55">
        <v>0.8</v>
      </c>
      <c r="N89" s="56">
        <f t="shared" si="28"/>
        <v>33.75</v>
      </c>
      <c r="O89" s="55" t="s">
        <v>84</v>
      </c>
      <c r="P89" s="54" t="s">
        <v>16</v>
      </c>
      <c r="Q89" s="54" t="s">
        <v>85</v>
      </c>
      <c r="R89" s="54">
        <v>2</v>
      </c>
      <c r="S89" s="55"/>
      <c r="T89" s="118">
        <f t="shared" si="37"/>
        <v>0.80047435517343624</v>
      </c>
      <c r="U89" s="57">
        <v>33.54</v>
      </c>
      <c r="V89" s="103">
        <f>Results!H79</f>
        <v>40</v>
      </c>
      <c r="W89" s="57">
        <v>33.729999999999997</v>
      </c>
      <c r="X89" s="103">
        <f>Results!AW79</f>
        <v>168.1</v>
      </c>
      <c r="Y89" s="58">
        <v>28</v>
      </c>
      <c r="Z89" s="55">
        <v>25</v>
      </c>
      <c r="AA89" s="55">
        <v>232</v>
      </c>
      <c r="AB89" s="55">
        <v>11</v>
      </c>
      <c r="AC89" s="55">
        <v>80</v>
      </c>
      <c r="AD89" s="55"/>
      <c r="AE89" s="55" t="s">
        <v>87</v>
      </c>
      <c r="AF89" s="84"/>
      <c r="AG89" s="84">
        <v>1040.1500000000001</v>
      </c>
      <c r="AH89" s="59">
        <f>(AF87-AG89)/BH89</f>
        <v>9.8360655737615467E-3</v>
      </c>
      <c r="AI89" s="59">
        <f>(AF87-AG89)/BI89</f>
        <v>3.6429872495413133E-4</v>
      </c>
      <c r="AJ89" s="55"/>
      <c r="AK89" s="55" t="s">
        <v>88</v>
      </c>
      <c r="AL89" s="55"/>
      <c r="AM89" s="55" t="s">
        <v>89</v>
      </c>
      <c r="AN89" s="60">
        <v>810</v>
      </c>
      <c r="AO89" s="60">
        <v>749</v>
      </c>
      <c r="AP89" s="60">
        <v>865</v>
      </c>
      <c r="AQ89" s="59">
        <f t="shared" si="29"/>
        <v>116</v>
      </c>
      <c r="AR89" s="229">
        <f>Results!CB81</f>
        <v>805.082814155356</v>
      </c>
      <c r="AS89" s="229">
        <f>Results!C79</f>
        <v>81</v>
      </c>
      <c r="AT89" s="60">
        <v>27</v>
      </c>
      <c r="AU89" s="229">
        <f>Results!F79</f>
        <v>0.56944444444444442</v>
      </c>
      <c r="AV89" s="229">
        <f>Results!G79</f>
        <v>0.59027777777777779</v>
      </c>
      <c r="AW89" s="60">
        <v>30.05</v>
      </c>
      <c r="AX89" s="60">
        <v>3</v>
      </c>
      <c r="AY89" s="230">
        <f>Results!J79</f>
        <v>7.5</v>
      </c>
      <c r="AZ89" s="230">
        <f>Results!K79</f>
        <v>30</v>
      </c>
      <c r="BA89" s="59">
        <f t="shared" si="35"/>
        <v>0.20011858879335906</v>
      </c>
      <c r="BB89" s="60">
        <f>AVERAGE(AX87:AX89)</f>
        <v>2.6433333333333331</v>
      </c>
      <c r="BC89" s="124">
        <f>AVERAGE(BA87:BA89)</f>
        <v>0.24655717459595047</v>
      </c>
      <c r="BD89" s="60">
        <v>124.6</v>
      </c>
      <c r="BE89" s="231">
        <f>Results!AQ79</f>
        <v>29.24</v>
      </c>
      <c r="BF89" s="60">
        <v>91.4</v>
      </c>
      <c r="BG89" s="60">
        <v>233.4</v>
      </c>
      <c r="BH89" s="61">
        <f>2+2/60</f>
        <v>2.0333333333333332</v>
      </c>
      <c r="BI89" s="93">
        <f t="shared" si="30"/>
        <v>54.9</v>
      </c>
      <c r="BJ89" s="60">
        <v>1.0422</v>
      </c>
      <c r="BK89" s="96">
        <f>Results!BA79</f>
        <v>0</v>
      </c>
      <c r="BL89" s="60">
        <v>1.228</v>
      </c>
      <c r="BM89" s="96">
        <f>Results!BC79</f>
        <v>0.94</v>
      </c>
      <c r="BN89" s="59">
        <f t="shared" si="32"/>
        <v>0.94</v>
      </c>
      <c r="BO89" s="112">
        <f t="shared" si="27"/>
        <v>0.84869706840390879</v>
      </c>
      <c r="BP89" s="112">
        <f t="shared" si="31"/>
        <v>2147.323158438428</v>
      </c>
      <c r="BQ89" s="36">
        <f t="shared" si="33"/>
        <v>0.19703200432978532</v>
      </c>
      <c r="BR89" s="93">
        <f t="shared" si="34"/>
        <v>137.03357529068393</v>
      </c>
      <c r="BS89" s="232"/>
      <c r="BU89" s="31" t="str">
        <f t="shared" si="36"/>
        <v>Lampeland</v>
      </c>
      <c r="CA89" s="114"/>
    </row>
    <row r="90" spans="1:97" x14ac:dyDescent="0.25">
      <c r="A90" s="27" t="s">
        <v>169</v>
      </c>
      <c r="B90" s="26">
        <v>81</v>
      </c>
      <c r="C90" s="43">
        <v>45623</v>
      </c>
      <c r="D90" s="226">
        <v>0.5625</v>
      </c>
      <c r="E90" s="44">
        <v>0.56944444444444442</v>
      </c>
      <c r="F90" s="44">
        <v>0.59027777777777779</v>
      </c>
      <c r="G90" s="47">
        <v>40</v>
      </c>
      <c r="H90" s="47">
        <v>1</v>
      </c>
      <c r="I90" s="45">
        <v>7.5</v>
      </c>
      <c r="J90" s="46">
        <v>30</v>
      </c>
      <c r="K90" s="47">
        <v>27</v>
      </c>
      <c r="L90" s="47">
        <v>1</v>
      </c>
      <c r="M90" s="47">
        <v>1</v>
      </c>
      <c r="N90" s="48">
        <f t="shared" si="28"/>
        <v>27</v>
      </c>
      <c r="O90" s="47" t="s">
        <v>84</v>
      </c>
      <c r="P90" s="46" t="s">
        <v>16</v>
      </c>
      <c r="Q90" s="46" t="s">
        <v>85</v>
      </c>
      <c r="R90" s="46">
        <v>2</v>
      </c>
      <c r="S90" s="47"/>
      <c r="T90" s="117">
        <f t="shared" si="37"/>
        <v>0.97853441894892679</v>
      </c>
      <c r="U90" s="34">
        <v>26.83</v>
      </c>
      <c r="V90" s="107">
        <f>Results!H80</f>
        <v>40</v>
      </c>
      <c r="W90" s="34">
        <v>27.02</v>
      </c>
      <c r="X90" s="107">
        <f>Results!AW80</f>
        <v>150.63</v>
      </c>
      <c r="Y90" s="49">
        <v>28</v>
      </c>
      <c r="Z90" s="47">
        <v>25</v>
      </c>
      <c r="AA90" s="47">
        <v>232</v>
      </c>
      <c r="AB90" s="47">
        <v>11</v>
      </c>
      <c r="AC90" s="47">
        <v>80</v>
      </c>
      <c r="AD90" s="47"/>
      <c r="AE90" s="47" t="s">
        <v>87</v>
      </c>
      <c r="AF90" s="85">
        <v>1040.1500000000001</v>
      </c>
      <c r="AG90" s="85"/>
      <c r="AH90" s="50"/>
      <c r="AI90" s="50"/>
      <c r="AJ90" s="47"/>
      <c r="AK90" s="47" t="s">
        <v>88</v>
      </c>
      <c r="AL90" s="47">
        <v>5.8</v>
      </c>
      <c r="AM90" s="47" t="s">
        <v>89</v>
      </c>
      <c r="AN90" s="35">
        <v>713</v>
      </c>
      <c r="AO90" s="35">
        <v>656</v>
      </c>
      <c r="AP90" s="35">
        <v>758</v>
      </c>
      <c r="AQ90" s="50">
        <f t="shared" si="29"/>
        <v>102</v>
      </c>
      <c r="AR90" s="97">
        <f>Results!CB82</f>
        <v>697.78001580180501</v>
      </c>
      <c r="AS90" s="97">
        <f>Results!C80</f>
        <v>82</v>
      </c>
      <c r="AT90" s="35">
        <v>26.44</v>
      </c>
      <c r="AU90" s="97">
        <f>Results!F80</f>
        <v>0.59375</v>
      </c>
      <c r="AV90" s="97">
        <f>Results!G80</f>
        <v>0.61805555555555558</v>
      </c>
      <c r="AW90" s="35">
        <v>29.24</v>
      </c>
      <c r="AX90" s="35">
        <v>2.5099999999999998</v>
      </c>
      <c r="AY90" s="126">
        <f>Results!J80</f>
        <v>7.5</v>
      </c>
      <c r="AZ90" s="126">
        <f>Results!K80</f>
        <v>30</v>
      </c>
      <c r="BA90" s="50">
        <f t="shared" si="35"/>
        <v>0.27878473474328397</v>
      </c>
      <c r="BB90" s="35"/>
      <c r="BC90" s="123"/>
      <c r="BD90" s="35">
        <v>168.1</v>
      </c>
      <c r="BE90" s="227">
        <f>Results!AQ80</f>
        <v>29.92</v>
      </c>
      <c r="BF90" s="35">
        <v>120.5</v>
      </c>
      <c r="BG90" s="35">
        <v>216.6</v>
      </c>
      <c r="BH90" s="233"/>
      <c r="BI90" s="94">
        <f t="shared" si="30"/>
        <v>0</v>
      </c>
      <c r="BJ90" s="35">
        <v>0.93600000000000005</v>
      </c>
      <c r="BK90" s="98">
        <f>Results!BA80</f>
        <v>0</v>
      </c>
      <c r="BL90" s="35">
        <v>1.7110000000000001</v>
      </c>
      <c r="BM90" s="98">
        <f>Results!BC80</f>
        <v>0.93</v>
      </c>
      <c r="BN90" s="50">
        <f t="shared" si="32"/>
        <v>0.93</v>
      </c>
      <c r="BO90" s="50">
        <f t="shared" si="27"/>
        <v>0.54704850964348339</v>
      </c>
      <c r="BP90" s="50">
        <f t="shared" si="31"/>
        <v>2624.9805575381047</v>
      </c>
      <c r="BQ90" s="36">
        <f t="shared" si="33"/>
        <v>0.15593711125605406</v>
      </c>
      <c r="BR90" s="94">
        <f t="shared" si="34"/>
        <v>169.55553291342315</v>
      </c>
      <c r="BS90" s="228"/>
      <c r="BU90" t="str">
        <f t="shared" si="36"/>
        <v>Lampeland</v>
      </c>
      <c r="CA90" s="82"/>
    </row>
    <row r="91" spans="1:97" x14ac:dyDescent="0.25">
      <c r="A91" s="27" t="s">
        <v>170</v>
      </c>
      <c r="B91" s="26">
        <v>82</v>
      </c>
      <c r="C91" s="43">
        <v>45623</v>
      </c>
      <c r="D91" s="87">
        <v>0.59027777777777779</v>
      </c>
      <c r="E91" s="38">
        <v>0.59375</v>
      </c>
      <c r="F91" s="38">
        <v>0.61805555555555558</v>
      </c>
      <c r="G91" s="32">
        <v>40</v>
      </c>
      <c r="H91" s="32">
        <v>1</v>
      </c>
      <c r="I91" s="45">
        <v>7.5</v>
      </c>
      <c r="J91" s="46">
        <v>30</v>
      </c>
      <c r="K91" s="32">
        <v>27</v>
      </c>
      <c r="L91" s="32">
        <v>1</v>
      </c>
      <c r="M91" s="32">
        <v>0.9</v>
      </c>
      <c r="N91" s="42">
        <f t="shared" si="28"/>
        <v>30</v>
      </c>
      <c r="O91" s="32" t="s">
        <v>84</v>
      </c>
      <c r="P91" s="40" t="s">
        <v>16</v>
      </c>
      <c r="Q91" s="40" t="s">
        <v>85</v>
      </c>
      <c r="R91" s="40">
        <v>2</v>
      </c>
      <c r="S91" s="32"/>
      <c r="T91" s="115">
        <f t="shared" si="37"/>
        <v>0.90753194351042366</v>
      </c>
      <c r="U91" s="34">
        <v>29.56</v>
      </c>
      <c r="V91" s="107">
        <f>Results!H81</f>
        <v>40</v>
      </c>
      <c r="W91" s="34">
        <v>29.74</v>
      </c>
      <c r="X91" s="107">
        <f>Results!AW81</f>
        <v>130.96</v>
      </c>
      <c r="Y91" s="33">
        <v>28</v>
      </c>
      <c r="Z91" s="32">
        <v>25</v>
      </c>
      <c r="AA91" s="32">
        <v>232</v>
      </c>
      <c r="AB91" s="32">
        <v>11</v>
      </c>
      <c r="AC91" s="32">
        <v>80</v>
      </c>
      <c r="AD91" s="32"/>
      <c r="AE91" s="32" t="s">
        <v>87</v>
      </c>
      <c r="AF91" s="83"/>
      <c r="AG91" s="83"/>
      <c r="AH91" s="36"/>
      <c r="AI91" s="36"/>
      <c r="AJ91" s="32"/>
      <c r="AK91" s="32" t="s">
        <v>88</v>
      </c>
      <c r="AL91" s="32"/>
      <c r="AM91" s="32" t="s">
        <v>89</v>
      </c>
      <c r="AN91" s="35">
        <v>754</v>
      </c>
      <c r="AO91" s="35">
        <v>692</v>
      </c>
      <c r="AP91" s="35">
        <v>808</v>
      </c>
      <c r="AQ91" s="36">
        <f t="shared" si="29"/>
        <v>116</v>
      </c>
      <c r="AR91" s="97">
        <f>Results!CB83</f>
        <v>751.07456761811704</v>
      </c>
      <c r="AS91" s="97">
        <f>Results!C81</f>
        <v>83</v>
      </c>
      <c r="AT91" s="35">
        <v>26.99</v>
      </c>
      <c r="AU91" s="97">
        <f>Results!F81</f>
        <v>0.62152777777777779</v>
      </c>
      <c r="AV91" s="97">
        <f>Results!G81</f>
        <v>0.64583333333333337</v>
      </c>
      <c r="AW91" s="35">
        <v>29.92</v>
      </c>
      <c r="AX91" s="35">
        <v>2.74</v>
      </c>
      <c r="AY91" s="126">
        <f>Results!J81</f>
        <v>7.5</v>
      </c>
      <c r="AZ91" s="126">
        <f>Results!K81</f>
        <v>30</v>
      </c>
      <c r="BA91" s="36">
        <f t="shared" si="35"/>
        <v>0.24265559986909724</v>
      </c>
      <c r="BB91" s="35"/>
      <c r="BC91" s="123"/>
      <c r="BD91" s="35">
        <v>150.6</v>
      </c>
      <c r="BE91" s="134">
        <f>Results!AQ81</f>
        <v>29.88</v>
      </c>
      <c r="BF91" s="35">
        <v>110.7</v>
      </c>
      <c r="BG91" s="35">
        <v>221.2</v>
      </c>
      <c r="BH91" s="233"/>
      <c r="BI91" s="92">
        <f t="shared" si="30"/>
        <v>0</v>
      </c>
      <c r="BJ91" s="35">
        <v>0.92600000000000005</v>
      </c>
      <c r="BK91" s="98">
        <f>Results!BA81</f>
        <v>54.02</v>
      </c>
      <c r="BL91" s="35">
        <v>1.591</v>
      </c>
      <c r="BM91" s="98">
        <f>Results!BC81</f>
        <v>0.91</v>
      </c>
      <c r="BN91" s="36">
        <f t="shared" si="32"/>
        <v>54.93</v>
      </c>
      <c r="BO91" s="50">
        <f t="shared" si="27"/>
        <v>0.58202388434946584</v>
      </c>
      <c r="BP91" s="50">
        <f t="shared" si="31"/>
        <v>2434.5119199981559</v>
      </c>
      <c r="BQ91" s="36">
        <f t="shared" si="33"/>
        <v>10.147519443789115</v>
      </c>
      <c r="BR91" s="92">
        <f t="shared" si="34"/>
        <v>2.6597633194503985</v>
      </c>
      <c r="BS91" s="102"/>
      <c r="BU91" t="str">
        <f t="shared" si="36"/>
        <v>Mars with Musk!</v>
      </c>
      <c r="CA91" s="82"/>
    </row>
    <row r="92" spans="1:97" s="31" customFormat="1" x14ac:dyDescent="0.25">
      <c r="A92" s="29" t="s">
        <v>171</v>
      </c>
      <c r="B92" s="30">
        <v>83</v>
      </c>
      <c r="C92" s="64">
        <v>45623</v>
      </c>
      <c r="D92" s="108">
        <v>0.61805555555555558</v>
      </c>
      <c r="E92" s="52">
        <v>0.62152777777777779</v>
      </c>
      <c r="F92" s="52">
        <v>0.64583333333333337</v>
      </c>
      <c r="G92" s="55">
        <v>40</v>
      </c>
      <c r="H92" s="55">
        <v>1</v>
      </c>
      <c r="I92" s="62">
        <v>7.5</v>
      </c>
      <c r="J92" s="63">
        <v>30</v>
      </c>
      <c r="K92" s="55">
        <v>27</v>
      </c>
      <c r="L92" s="55">
        <v>1</v>
      </c>
      <c r="M92" s="55">
        <v>0.8</v>
      </c>
      <c r="N92" s="56">
        <f t="shared" si="28"/>
        <v>33.75</v>
      </c>
      <c r="O92" s="55" t="s">
        <v>84</v>
      </c>
      <c r="P92" s="54" t="s">
        <v>16</v>
      </c>
      <c r="Q92" s="54" t="s">
        <v>85</v>
      </c>
      <c r="R92" s="54">
        <v>2</v>
      </c>
      <c r="S92" s="55"/>
      <c r="T92" s="118">
        <f t="shared" si="37"/>
        <v>0.80940964938567583</v>
      </c>
      <c r="U92" s="57">
        <v>33.119999999999997</v>
      </c>
      <c r="V92" s="103">
        <f>Results!H82</f>
        <v>40</v>
      </c>
      <c r="W92" s="57">
        <v>33.369999999999997</v>
      </c>
      <c r="X92" s="103">
        <f>Results!AW82</f>
        <v>0</v>
      </c>
      <c r="Y92" s="58">
        <v>28</v>
      </c>
      <c r="Z92" s="55">
        <v>25</v>
      </c>
      <c r="AA92" s="55">
        <v>232</v>
      </c>
      <c r="AB92" s="55">
        <v>11</v>
      </c>
      <c r="AC92" s="55">
        <v>80</v>
      </c>
      <c r="AD92" s="55"/>
      <c r="AE92" s="55" t="s">
        <v>87</v>
      </c>
      <c r="AF92" s="84"/>
      <c r="AG92" s="84">
        <v>1040.1300000000001</v>
      </c>
      <c r="AH92" s="59">
        <f>(AF90-AG92)/BH92</f>
        <v>9.9999999999909051E-3</v>
      </c>
      <c r="AI92" s="59">
        <f>(AF90-AG92)/BI92</f>
        <v>3.7023324694523897E-4</v>
      </c>
      <c r="AJ92" s="55"/>
      <c r="AK92" s="55" t="s">
        <v>88</v>
      </c>
      <c r="AL92" s="55"/>
      <c r="AM92" s="55" t="s">
        <v>89</v>
      </c>
      <c r="AN92" s="60">
        <v>805</v>
      </c>
      <c r="AO92" s="60">
        <v>720</v>
      </c>
      <c r="AP92" s="60">
        <v>873</v>
      </c>
      <c r="AQ92" s="59">
        <f t="shared" si="29"/>
        <v>153</v>
      </c>
      <c r="AR92" s="229">
        <f>Results!CB84</f>
        <v>802.15975056605805</v>
      </c>
      <c r="AS92" s="229">
        <f>Results!C82</f>
        <v>84</v>
      </c>
      <c r="AT92" s="60">
        <v>27.01</v>
      </c>
      <c r="AU92" s="229">
        <f>Results!F82</f>
        <v>0.44930555555555557</v>
      </c>
      <c r="AV92" s="229">
        <f>Results!G82</f>
        <v>0.46180555555555558</v>
      </c>
      <c r="AW92" s="60">
        <v>29.88</v>
      </c>
      <c r="AX92" s="60">
        <v>3.04</v>
      </c>
      <c r="AY92" s="230">
        <f>Results!J82</f>
        <v>7.5</v>
      </c>
      <c r="AZ92" s="230">
        <f>Results!K82</f>
        <v>58</v>
      </c>
      <c r="BA92" s="59">
        <f t="shared" si="35"/>
        <v>0.20034892311526631</v>
      </c>
      <c r="BB92" s="60">
        <f>AVERAGE(AX90:AX92)</f>
        <v>2.7633333333333332</v>
      </c>
      <c r="BC92" s="124">
        <f>AVERAGE(BA90:BA92)</f>
        <v>0.24059641924254918</v>
      </c>
      <c r="BD92" s="60">
        <v>131</v>
      </c>
      <c r="BE92" s="231">
        <f>Results!AQ82</f>
        <v>29.39</v>
      </c>
      <c r="BF92" s="60">
        <v>99.2</v>
      </c>
      <c r="BG92" s="60">
        <v>221.3</v>
      </c>
      <c r="BH92" s="61">
        <v>2</v>
      </c>
      <c r="BI92" s="93">
        <f t="shared" si="30"/>
        <v>54.02</v>
      </c>
      <c r="BJ92" s="60">
        <v>0.90629999999999999</v>
      </c>
      <c r="BK92" s="96">
        <f>Results!BA82</f>
        <v>17.9933333333333</v>
      </c>
      <c r="BL92" s="60">
        <v>1.4229000000000001</v>
      </c>
      <c r="BM92" s="96">
        <f>Results!BC82</f>
        <v>1.0169999999999999</v>
      </c>
      <c r="BN92" s="59">
        <f t="shared" si="32"/>
        <v>19.0103333333333</v>
      </c>
      <c r="BO92" s="112">
        <f t="shared" si="27"/>
        <v>0.63693864642631248</v>
      </c>
      <c r="BP92" s="112">
        <f t="shared" si="31"/>
        <v>2171.2926511091155</v>
      </c>
      <c r="BQ92" s="36">
        <f t="shared" si="33"/>
        <v>3.9348295435684575</v>
      </c>
      <c r="BR92" s="93">
        <f t="shared" si="34"/>
        <v>6.8643380103080407</v>
      </c>
      <c r="BS92" s="232"/>
      <c r="BU92" s="31" t="str">
        <f t="shared" si="36"/>
        <v>Mars with Musk!</v>
      </c>
      <c r="CA92" s="114"/>
    </row>
    <row r="93" spans="1:97" s="266" customFormat="1" x14ac:dyDescent="0.25">
      <c r="A93" s="239" t="s">
        <v>172</v>
      </c>
      <c r="B93" s="240">
        <v>84</v>
      </c>
      <c r="C93" s="241">
        <v>45635</v>
      </c>
      <c r="D93" s="242">
        <v>0.43402777777777779</v>
      </c>
      <c r="E93" s="243">
        <v>0.44930555555555557</v>
      </c>
      <c r="F93" s="243">
        <v>0.46180555555555558</v>
      </c>
      <c r="G93" s="244">
        <v>40</v>
      </c>
      <c r="H93" s="244">
        <v>1</v>
      </c>
      <c r="I93" s="245">
        <v>7.5</v>
      </c>
      <c r="J93" s="246">
        <v>58</v>
      </c>
      <c r="K93" s="244">
        <v>27</v>
      </c>
      <c r="L93" s="244">
        <v>0</v>
      </c>
      <c r="M93" s="244">
        <v>1</v>
      </c>
      <c r="N93" s="247">
        <f t="shared" si="28"/>
        <v>27</v>
      </c>
      <c r="O93" s="244" t="s">
        <v>84</v>
      </c>
      <c r="P93" s="246" t="s">
        <v>16</v>
      </c>
      <c r="Q93" s="246" t="s">
        <v>85</v>
      </c>
      <c r="R93" s="246">
        <v>2</v>
      </c>
      <c r="S93" s="244"/>
      <c r="T93" s="248">
        <f t="shared" si="37"/>
        <v>0.97789855072463761</v>
      </c>
      <c r="U93" s="249">
        <v>27.38</v>
      </c>
      <c r="V93" s="250"/>
      <c r="W93" s="249">
        <v>27.6</v>
      </c>
      <c r="X93" s="250">
        <v>27.6</v>
      </c>
      <c r="Y93" s="251">
        <v>28</v>
      </c>
      <c r="Z93" s="244">
        <v>25</v>
      </c>
      <c r="AA93" s="244">
        <v>232</v>
      </c>
      <c r="AB93" s="244">
        <v>11</v>
      </c>
      <c r="AC93" s="244">
        <v>80</v>
      </c>
      <c r="AD93" s="244"/>
      <c r="AE93" s="244" t="s">
        <v>87</v>
      </c>
      <c r="AF93" s="252">
        <v>1040.1300000000001</v>
      </c>
      <c r="AG93" s="252"/>
      <c r="AH93" s="253"/>
      <c r="AI93" s="253"/>
      <c r="AJ93" s="244"/>
      <c r="AK93" s="244" t="s">
        <v>88</v>
      </c>
      <c r="AL93" s="244"/>
      <c r="AM93" s="244" t="s">
        <v>89</v>
      </c>
      <c r="AN93" s="254">
        <v>698</v>
      </c>
      <c r="AO93" s="254">
        <v>632</v>
      </c>
      <c r="AP93" s="254">
        <v>747</v>
      </c>
      <c r="AQ93" s="253">
        <f t="shared" si="29"/>
        <v>115</v>
      </c>
      <c r="AR93" s="255">
        <f>Results!CB85</f>
        <v>743.25022125919304</v>
      </c>
      <c r="AS93" s="255"/>
      <c r="AT93" s="254">
        <v>26.99</v>
      </c>
      <c r="AU93" s="255"/>
      <c r="AV93" s="255"/>
      <c r="AW93" s="254">
        <v>29.39</v>
      </c>
      <c r="AX93" s="254">
        <v>2.37</v>
      </c>
      <c r="AY93" s="256"/>
      <c r="AZ93" s="256"/>
      <c r="BA93" s="253">
        <f t="shared" si="35"/>
        <v>0.29017761149099036</v>
      </c>
      <c r="BB93" s="254"/>
      <c r="BC93" s="257"/>
      <c r="BD93" s="254">
        <v>155.6</v>
      </c>
      <c r="BE93" s="258"/>
      <c r="BF93" s="254">
        <v>107.7</v>
      </c>
      <c r="BG93" s="254">
        <v>217.3</v>
      </c>
      <c r="BH93" s="259">
        <f>40/60</f>
        <v>0.66666666666666663</v>
      </c>
      <c r="BI93" s="260">
        <f t="shared" ref="BI93:BI113" si="38">BH93*AT93</f>
        <v>17.993333333333332</v>
      </c>
      <c r="BJ93" s="254">
        <v>1.0169999999999999</v>
      </c>
      <c r="BK93" s="261">
        <v>1.0169999999999999</v>
      </c>
      <c r="BL93" s="254">
        <v>1.5649999999999999</v>
      </c>
      <c r="BM93" s="261">
        <v>1.5649999999999999</v>
      </c>
      <c r="BN93" s="262">
        <f t="shared" si="32"/>
        <v>2.5819999999999999</v>
      </c>
      <c r="BO93" s="253">
        <f t="shared" si="27"/>
        <v>0.64984025559105429</v>
      </c>
      <c r="BP93" s="263">
        <f t="shared" si="31"/>
        <v>2623.2748007516357</v>
      </c>
      <c r="BQ93" s="36">
        <f t="shared" si="33"/>
        <v>0.4418100036544127</v>
      </c>
      <c r="BR93" s="264">
        <f t="shared" si="34"/>
        <v>61.08960815000421</v>
      </c>
      <c r="BS93" s="265"/>
      <c r="BU93" s="267" t="str">
        <f t="shared" si="36"/>
        <v>Lampeland</v>
      </c>
      <c r="CA93" s="268"/>
    </row>
    <row r="94" spans="1:97" s="266" customFormat="1" x14ac:dyDescent="0.25">
      <c r="A94" s="239" t="s">
        <v>173</v>
      </c>
      <c r="B94" s="240">
        <v>85</v>
      </c>
      <c r="C94" s="241">
        <v>45635</v>
      </c>
      <c r="D94" s="269">
        <v>0.46180555555555558</v>
      </c>
      <c r="E94" s="270">
        <v>0.47222222222222221</v>
      </c>
      <c r="F94" s="270">
        <v>0.49166666666666664</v>
      </c>
      <c r="G94" s="244">
        <v>40</v>
      </c>
      <c r="H94" s="271">
        <v>1</v>
      </c>
      <c r="I94" s="245">
        <v>7.5</v>
      </c>
      <c r="J94" s="246">
        <v>58</v>
      </c>
      <c r="K94" s="271">
        <v>27</v>
      </c>
      <c r="L94" s="271">
        <v>0</v>
      </c>
      <c r="M94" s="271">
        <v>0.9</v>
      </c>
      <c r="N94" s="272">
        <f t="shared" si="28"/>
        <v>30</v>
      </c>
      <c r="O94" s="271" t="s">
        <v>84</v>
      </c>
      <c r="P94" s="273" t="s">
        <v>16</v>
      </c>
      <c r="Q94" s="273" t="s">
        <v>85</v>
      </c>
      <c r="R94" s="273">
        <v>2</v>
      </c>
      <c r="S94" s="271"/>
      <c r="T94" s="274">
        <f t="shared" si="37"/>
        <v>0.9</v>
      </c>
      <c r="U94" s="249">
        <v>29.79</v>
      </c>
      <c r="V94" s="250"/>
      <c r="W94" s="249">
        <v>30</v>
      </c>
      <c r="X94" s="250">
        <v>30</v>
      </c>
      <c r="Y94" s="275">
        <v>28</v>
      </c>
      <c r="Z94" s="271">
        <v>25</v>
      </c>
      <c r="AA94" s="271">
        <v>232</v>
      </c>
      <c r="AB94" s="271">
        <v>11</v>
      </c>
      <c r="AC94" s="271">
        <v>80</v>
      </c>
      <c r="AD94" s="271"/>
      <c r="AE94" s="271" t="s">
        <v>87</v>
      </c>
      <c r="AF94" s="276"/>
      <c r="AG94" s="276"/>
      <c r="AH94" s="277"/>
      <c r="AI94" s="277"/>
      <c r="AJ94" s="271"/>
      <c r="AK94" s="271" t="s">
        <v>88</v>
      </c>
      <c r="AL94" s="271"/>
      <c r="AM94" s="271" t="s">
        <v>89</v>
      </c>
      <c r="AN94" s="254">
        <v>751</v>
      </c>
      <c r="AO94" s="254">
        <v>695</v>
      </c>
      <c r="AP94" s="254">
        <v>802</v>
      </c>
      <c r="AQ94" s="277">
        <f t="shared" si="29"/>
        <v>107</v>
      </c>
      <c r="AR94" s="255">
        <f>Results!CB86</f>
        <v>790.34717856379802</v>
      </c>
      <c r="AS94" s="255"/>
      <c r="AT94" s="254">
        <v>27</v>
      </c>
      <c r="AU94" s="255"/>
      <c r="AV94" s="255"/>
      <c r="AW94" s="254">
        <v>29.53</v>
      </c>
      <c r="AX94" s="254">
        <v>2.62</v>
      </c>
      <c r="AY94" s="256"/>
      <c r="AZ94" s="256"/>
      <c r="BA94" s="277">
        <f t="shared" si="35"/>
        <v>0.24861878453038672</v>
      </c>
      <c r="BB94" s="254"/>
      <c r="BC94" s="257"/>
      <c r="BD94" s="254">
        <v>137.30000000000001</v>
      </c>
      <c r="BE94" s="278"/>
      <c r="BF94" s="254">
        <v>97.1</v>
      </c>
      <c r="BG94" s="254">
        <v>219.6</v>
      </c>
      <c r="BH94" s="259">
        <f>40/60</f>
        <v>0.66666666666666663</v>
      </c>
      <c r="BI94" s="260">
        <f t="shared" si="38"/>
        <v>18</v>
      </c>
      <c r="BJ94" s="254">
        <v>1.004</v>
      </c>
      <c r="BK94" s="279">
        <v>1.004</v>
      </c>
      <c r="BL94" s="254">
        <v>1.4690000000000001</v>
      </c>
      <c r="BM94" s="279">
        <v>1.4690000000000001</v>
      </c>
      <c r="BN94" s="262">
        <f t="shared" si="32"/>
        <v>2.4729999999999999</v>
      </c>
      <c r="BO94" s="253">
        <f t="shared" si="27"/>
        <v>0.68345813478556838</v>
      </c>
      <c r="BP94" s="263">
        <f t="shared" si="31"/>
        <v>2414.3070044709389</v>
      </c>
      <c r="BQ94" s="36">
        <f t="shared" si="33"/>
        <v>0.46040547870494997</v>
      </c>
      <c r="BR94" s="264">
        <f t="shared" si="34"/>
        <v>58.643958964056772</v>
      </c>
      <c r="BS94" s="280"/>
      <c r="BU94" s="267" t="str">
        <f t="shared" si="36"/>
        <v>Lampeland</v>
      </c>
      <c r="CA94" s="268"/>
    </row>
    <row r="95" spans="1:97" s="266" customFormat="1" x14ac:dyDescent="0.25">
      <c r="A95" s="281" t="s">
        <v>174</v>
      </c>
      <c r="B95" s="282">
        <v>86</v>
      </c>
      <c r="C95" s="241">
        <v>45635</v>
      </c>
      <c r="D95" s="283">
        <v>0.49166666666666664</v>
      </c>
      <c r="E95" s="284">
        <v>0.50694444444444442</v>
      </c>
      <c r="F95" s="284">
        <v>0.51666666666666672</v>
      </c>
      <c r="G95" s="244">
        <v>40</v>
      </c>
      <c r="H95" s="285">
        <v>1</v>
      </c>
      <c r="I95" s="286">
        <v>7.5</v>
      </c>
      <c r="J95" s="287">
        <v>58</v>
      </c>
      <c r="K95" s="285">
        <v>27</v>
      </c>
      <c r="L95" s="285">
        <v>0</v>
      </c>
      <c r="M95" s="285">
        <v>0.8</v>
      </c>
      <c r="N95" s="288">
        <f t="shared" si="28"/>
        <v>33.75</v>
      </c>
      <c r="O95" s="285" t="s">
        <v>84</v>
      </c>
      <c r="P95" s="287" t="s">
        <v>16</v>
      </c>
      <c r="Q95" s="287" t="s">
        <v>85</v>
      </c>
      <c r="R95" s="287">
        <v>2</v>
      </c>
      <c r="S95" s="285"/>
      <c r="T95" s="289">
        <f t="shared" si="37"/>
        <v>0.80597014925373134</v>
      </c>
      <c r="U95" s="290">
        <v>33.340000000000003</v>
      </c>
      <c r="V95" s="291"/>
      <c r="W95" s="290">
        <v>33.5</v>
      </c>
      <c r="X95" s="291">
        <v>33.5</v>
      </c>
      <c r="Y95" s="292">
        <v>28</v>
      </c>
      <c r="Z95" s="285">
        <v>25</v>
      </c>
      <c r="AA95" s="285">
        <v>232</v>
      </c>
      <c r="AB95" s="285">
        <v>11</v>
      </c>
      <c r="AC95" s="285">
        <v>80</v>
      </c>
      <c r="AD95" s="285"/>
      <c r="AE95" s="285" t="s">
        <v>87</v>
      </c>
      <c r="AF95" s="293"/>
      <c r="AG95" s="293">
        <v>1039.1199999999999</v>
      </c>
      <c r="AH95" s="262">
        <f>(AF93-AG95)/SUM(BH93:BH95)</f>
        <v>0.50500000000010914</v>
      </c>
      <c r="AI95" s="262">
        <f>(AF93-AG95)/SUM(BI93:BI95)</f>
        <v>1.8706013088039604E-2</v>
      </c>
      <c r="AJ95" s="285"/>
      <c r="AK95" s="285" t="s">
        <v>88</v>
      </c>
      <c r="AL95" s="285"/>
      <c r="AM95" s="285" t="s">
        <v>89</v>
      </c>
      <c r="AN95" s="294">
        <v>802</v>
      </c>
      <c r="AO95" s="294">
        <v>723</v>
      </c>
      <c r="AP95" s="294">
        <v>847</v>
      </c>
      <c r="AQ95" s="262">
        <f t="shared" si="29"/>
        <v>124</v>
      </c>
      <c r="AR95" s="295">
        <f>Results!CB87</f>
        <v>730.08853174047704</v>
      </c>
      <c r="AS95" s="295"/>
      <c r="AT95" s="294">
        <v>27</v>
      </c>
      <c r="AU95" s="295"/>
      <c r="AV95" s="295"/>
      <c r="AW95" s="294">
        <v>29.69</v>
      </c>
      <c r="AX95" s="294">
        <v>2.97</v>
      </c>
      <c r="AY95" s="296"/>
      <c r="AZ95" s="296"/>
      <c r="BA95" s="262">
        <f t="shared" si="35"/>
        <v>0.20301515094552425</v>
      </c>
      <c r="BB95" s="294">
        <f>AVERAGE(AX93:AX95)</f>
        <v>2.6533333333333338</v>
      </c>
      <c r="BC95" s="297">
        <f>AVERAGE(BA93:BA95)</f>
        <v>0.24727051565563377</v>
      </c>
      <c r="BD95" s="294">
        <v>122.4</v>
      </c>
      <c r="BE95" s="298"/>
      <c r="BF95" s="294">
        <v>89.3</v>
      </c>
      <c r="BG95" s="294">
        <v>221.5</v>
      </c>
      <c r="BH95" s="299">
        <f>40/60</f>
        <v>0.66666666666666663</v>
      </c>
      <c r="BI95" s="260">
        <f t="shared" si="38"/>
        <v>18</v>
      </c>
      <c r="BJ95" s="294">
        <v>0.98</v>
      </c>
      <c r="BK95" s="300">
        <v>0.98</v>
      </c>
      <c r="BL95" s="294">
        <v>1.325</v>
      </c>
      <c r="BM95" s="300">
        <v>1.325</v>
      </c>
      <c r="BN95" s="262">
        <f t="shared" si="32"/>
        <v>2.3049999999999997</v>
      </c>
      <c r="BO95" s="263">
        <f t="shared" si="27"/>
        <v>0.73962264150943402</v>
      </c>
      <c r="BP95" s="263">
        <f t="shared" si="31"/>
        <v>2162.0659741530799</v>
      </c>
      <c r="BQ95" s="36">
        <f t="shared" si="33"/>
        <v>0.48026660421783984</v>
      </c>
      <c r="BR95" s="264">
        <f t="shared" si="34"/>
        <v>56.218774661569661</v>
      </c>
      <c r="BS95" s="301"/>
      <c r="BT95" s="267"/>
      <c r="BU95" s="267" t="str">
        <f t="shared" si="36"/>
        <v>Lampeland</v>
      </c>
      <c r="BV95" s="267"/>
      <c r="BW95" s="267"/>
      <c r="BX95" s="267"/>
      <c r="BY95" s="267"/>
      <c r="BZ95" s="267"/>
      <c r="CA95" s="302"/>
      <c r="CB95" s="267"/>
      <c r="CC95" s="267"/>
      <c r="CD95" s="302"/>
      <c r="CE95" s="267"/>
      <c r="CF95" s="267"/>
      <c r="CG95" s="267"/>
      <c r="CH95" s="267"/>
      <c r="CI95" s="302"/>
      <c r="CJ95" s="267"/>
      <c r="CK95" s="267"/>
      <c r="CL95" s="267"/>
      <c r="CM95" s="267"/>
      <c r="CN95" s="302"/>
      <c r="CO95" s="267"/>
      <c r="CP95" s="267"/>
      <c r="CQ95" s="302"/>
      <c r="CR95" s="267"/>
      <c r="CS95" s="267"/>
    </row>
    <row r="96" spans="1:97" s="266" customFormat="1" x14ac:dyDescent="0.25">
      <c r="A96" s="239" t="s">
        <v>175</v>
      </c>
      <c r="B96" s="240">
        <v>87</v>
      </c>
      <c r="C96" s="241">
        <v>45636</v>
      </c>
      <c r="D96" s="242">
        <v>0.59166666666666667</v>
      </c>
      <c r="E96" s="243">
        <v>0.61805555555555558</v>
      </c>
      <c r="F96" s="243">
        <v>0.625</v>
      </c>
      <c r="G96" s="244">
        <v>40</v>
      </c>
      <c r="H96" s="244">
        <v>1</v>
      </c>
      <c r="I96" s="245">
        <v>7.5</v>
      </c>
      <c r="J96" s="246">
        <v>58</v>
      </c>
      <c r="K96" s="244">
        <v>27</v>
      </c>
      <c r="L96" s="244">
        <v>2.5</v>
      </c>
      <c r="M96" s="244">
        <v>1</v>
      </c>
      <c r="N96" s="247">
        <f t="shared" si="28"/>
        <v>27</v>
      </c>
      <c r="O96" s="244" t="s">
        <v>84</v>
      </c>
      <c r="P96" s="246" t="s">
        <v>16</v>
      </c>
      <c r="Q96" s="246" t="s">
        <v>85</v>
      </c>
      <c r="R96" s="246">
        <v>2</v>
      </c>
      <c r="S96" s="244"/>
      <c r="T96" s="248">
        <f>AT96/U96</f>
        <v>1.017715793441387</v>
      </c>
      <c r="U96" s="249">
        <v>26.53</v>
      </c>
      <c r="V96" s="250"/>
      <c r="W96" s="249"/>
      <c r="X96" s="250"/>
      <c r="Y96" s="251">
        <v>28</v>
      </c>
      <c r="Z96" s="244">
        <v>25</v>
      </c>
      <c r="AA96" s="244">
        <v>232</v>
      </c>
      <c r="AB96" s="244">
        <v>11</v>
      </c>
      <c r="AC96" s="244">
        <v>80</v>
      </c>
      <c r="AD96" s="244"/>
      <c r="AE96" s="244" t="s">
        <v>87</v>
      </c>
      <c r="AF96" s="252">
        <v>1039.1199999999999</v>
      </c>
      <c r="AG96" s="252"/>
      <c r="AH96" s="253"/>
      <c r="AI96" s="253"/>
      <c r="AJ96" s="244"/>
      <c r="AK96" s="244" t="s">
        <v>88</v>
      </c>
      <c r="AL96" s="244"/>
      <c r="AM96" s="244" t="s">
        <v>89</v>
      </c>
      <c r="AN96" s="254">
        <v>743</v>
      </c>
      <c r="AO96" s="254">
        <v>693</v>
      </c>
      <c r="AP96" s="254">
        <v>783</v>
      </c>
      <c r="AQ96" s="253">
        <f t="shared" si="29"/>
        <v>90</v>
      </c>
      <c r="AR96" s="255">
        <f>Results!CB88</f>
        <v>778.86820412135501</v>
      </c>
      <c r="AS96" s="255">
        <v>14.4</v>
      </c>
      <c r="AT96" s="254">
        <v>27</v>
      </c>
      <c r="AU96" s="255"/>
      <c r="AV96" s="255"/>
      <c r="AW96" s="254">
        <v>29.85</v>
      </c>
      <c r="AX96" s="254">
        <v>3.48</v>
      </c>
      <c r="AY96" s="256"/>
      <c r="AZ96" s="256"/>
      <c r="BA96" s="262">
        <f>AT96/((AX96+1)*U96)</f>
        <v>0.22716870389316673</v>
      </c>
      <c r="BB96" s="254"/>
      <c r="BC96" s="257"/>
      <c r="BD96" s="254">
        <v>232.3</v>
      </c>
      <c r="BE96" s="258"/>
      <c r="BF96" s="254">
        <v>152.69999999999999</v>
      </c>
      <c r="BG96" s="254">
        <v>205.6</v>
      </c>
      <c r="BH96" s="259">
        <f>40/60</f>
        <v>0.66666666666666663</v>
      </c>
      <c r="BI96" s="260">
        <f t="shared" si="38"/>
        <v>18</v>
      </c>
      <c r="BJ96" s="254">
        <v>0.63900000000000001</v>
      </c>
      <c r="BK96" s="279"/>
      <c r="BL96" s="254">
        <v>2.4910000000000001</v>
      </c>
      <c r="BM96" s="279"/>
      <c r="BN96" s="262">
        <f>BJ96+BL96</f>
        <v>3.13</v>
      </c>
      <c r="BO96" s="253">
        <f>BJ96/BL96</f>
        <v>0.25652348454435969</v>
      </c>
      <c r="BP96" s="263">
        <f t="shared" si="31"/>
        <v>2730.0870762958216</v>
      </c>
      <c r="BQ96" s="36">
        <f t="shared" si="33"/>
        <v>0.51895231176304601</v>
      </c>
      <c r="BR96" s="264">
        <f t="shared" si="34"/>
        <v>52.027901963231294</v>
      </c>
      <c r="BS96" s="265"/>
      <c r="BU96" s="267" t="str">
        <f t="shared" si="36"/>
        <v>Lampeland</v>
      </c>
      <c r="CA96" s="268"/>
      <c r="CD96" s="268"/>
      <c r="CI96" s="268"/>
      <c r="CN96" s="268"/>
      <c r="CQ96" s="268"/>
    </row>
    <row r="97" spans="1:97" s="266" customFormat="1" x14ac:dyDescent="0.25">
      <c r="A97" s="239" t="s">
        <v>176</v>
      </c>
      <c r="B97" s="240">
        <v>88</v>
      </c>
      <c r="C97" s="241">
        <v>45637</v>
      </c>
      <c r="D97" s="269">
        <v>0.45208333333333334</v>
      </c>
      <c r="E97" s="270">
        <v>0.46180555555555558</v>
      </c>
      <c r="F97" s="270">
        <v>0.47916666666666669</v>
      </c>
      <c r="G97" s="244">
        <v>40</v>
      </c>
      <c r="H97" s="271">
        <v>1</v>
      </c>
      <c r="I97" s="245">
        <v>7.5</v>
      </c>
      <c r="J97" s="246">
        <v>58</v>
      </c>
      <c r="K97" s="271">
        <v>27</v>
      </c>
      <c r="L97" s="244">
        <v>2.5</v>
      </c>
      <c r="M97" s="271">
        <v>0.9</v>
      </c>
      <c r="N97" s="272">
        <f t="shared" si="28"/>
        <v>30</v>
      </c>
      <c r="O97" s="271" t="s">
        <v>84</v>
      </c>
      <c r="P97" s="273" t="s">
        <v>16</v>
      </c>
      <c r="Q97" s="273" t="s">
        <v>85</v>
      </c>
      <c r="R97" s="273">
        <v>2</v>
      </c>
      <c r="S97" s="271"/>
      <c r="T97" s="248">
        <f t="shared" ref="T97:T113" si="39">AT97/U97</f>
        <v>0.92975206611570249</v>
      </c>
      <c r="U97" s="249">
        <v>29.04</v>
      </c>
      <c r="V97" s="250"/>
      <c r="W97" s="249"/>
      <c r="X97" s="250"/>
      <c r="Y97" s="275">
        <v>28</v>
      </c>
      <c r="Z97" s="271">
        <v>25</v>
      </c>
      <c r="AA97" s="271">
        <v>232</v>
      </c>
      <c r="AB97" s="271">
        <v>11</v>
      </c>
      <c r="AC97" s="271">
        <v>80</v>
      </c>
      <c r="AD97" s="271"/>
      <c r="AE97" s="271" t="s">
        <v>87</v>
      </c>
      <c r="AF97" s="276"/>
      <c r="AG97" s="276"/>
      <c r="AH97" s="277"/>
      <c r="AI97" s="277"/>
      <c r="AJ97" s="271"/>
      <c r="AK97" s="271" t="s">
        <v>88</v>
      </c>
      <c r="AL97" s="271"/>
      <c r="AM97" s="271" t="s">
        <v>89</v>
      </c>
      <c r="AN97" s="303">
        <v>790.29</v>
      </c>
      <c r="AO97" s="303">
        <v>777.52</v>
      </c>
      <c r="AP97" s="303">
        <v>801.63</v>
      </c>
      <c r="AQ97" s="277">
        <f t="shared" si="29"/>
        <v>24.110000000000014</v>
      </c>
      <c r="AR97" s="255">
        <f>Results!CB89</f>
        <v>846.22319413735897</v>
      </c>
      <c r="AS97" s="255"/>
      <c r="AT97" s="254">
        <v>27</v>
      </c>
      <c r="AU97" s="255"/>
      <c r="AV97" s="255"/>
      <c r="AW97" s="254">
        <v>29.51</v>
      </c>
      <c r="AX97" s="254">
        <v>3.64</v>
      </c>
      <c r="AY97" s="256"/>
      <c r="AZ97" s="256"/>
      <c r="BA97" s="277">
        <f>AT97/((AX97+1)*U97)</f>
        <v>0.20037760045597033</v>
      </c>
      <c r="BB97" s="254"/>
      <c r="BC97" s="257"/>
      <c r="BD97" s="254">
        <v>196.9</v>
      </c>
      <c r="BE97" s="278"/>
      <c r="BF97" s="254">
        <v>132.4</v>
      </c>
      <c r="BG97" s="254">
        <v>210.6</v>
      </c>
      <c r="BH97" s="259">
        <f>40/60</f>
        <v>0.66666666666666663</v>
      </c>
      <c r="BI97" s="260">
        <f t="shared" si="38"/>
        <v>18</v>
      </c>
      <c r="BJ97" s="254">
        <v>0.59599999999999997</v>
      </c>
      <c r="BK97" s="279"/>
      <c r="BL97" s="254">
        <v>2.331</v>
      </c>
      <c r="BM97" s="279"/>
      <c r="BN97" s="277">
        <f>BJ97+BL97</f>
        <v>2.927</v>
      </c>
      <c r="BO97" s="253">
        <f>BJ97/BL97</f>
        <v>0.25568425568425568</v>
      </c>
      <c r="BP97" s="263">
        <f t="shared" si="31"/>
        <v>2494.118806271631</v>
      </c>
      <c r="BQ97" s="36">
        <f t="shared" si="33"/>
        <v>0.5312087228521073</v>
      </c>
      <c r="BR97" s="264">
        <f t="shared" si="34"/>
        <v>50.827478613367973</v>
      </c>
      <c r="BS97" s="280"/>
      <c r="BU97" s="267" t="str">
        <f t="shared" si="36"/>
        <v>Lampeland</v>
      </c>
      <c r="CA97" s="268"/>
      <c r="CD97" s="268"/>
      <c r="CI97" s="268"/>
      <c r="CN97" s="268"/>
      <c r="CQ97" s="268"/>
    </row>
    <row r="98" spans="1:97" s="266" customFormat="1" hidden="1" x14ac:dyDescent="0.25">
      <c r="A98" s="281" t="s">
        <v>177</v>
      </c>
      <c r="B98" s="282">
        <v>89</v>
      </c>
      <c r="C98" s="304">
        <v>45637</v>
      </c>
      <c r="D98" s="283">
        <v>0.47986111111111113</v>
      </c>
      <c r="E98" s="284">
        <v>0.49305555555555558</v>
      </c>
      <c r="F98" s="284">
        <v>0.51527777777777772</v>
      </c>
      <c r="G98" s="244">
        <v>40</v>
      </c>
      <c r="H98" s="285">
        <v>0</v>
      </c>
      <c r="I98" s="286">
        <v>7.5</v>
      </c>
      <c r="J98" s="287">
        <v>58</v>
      </c>
      <c r="K98" s="285">
        <v>27</v>
      </c>
      <c r="L98" s="244">
        <v>2.5</v>
      </c>
      <c r="M98" s="285">
        <v>0.8</v>
      </c>
      <c r="N98" s="288">
        <f t="shared" si="28"/>
        <v>33.75</v>
      </c>
      <c r="O98" s="285" t="s">
        <v>84</v>
      </c>
      <c r="P98" s="287" t="s">
        <v>16</v>
      </c>
      <c r="Q98" s="287" t="s">
        <v>85</v>
      </c>
      <c r="R98" s="287">
        <v>2</v>
      </c>
      <c r="S98" s="285"/>
      <c r="T98" s="248">
        <f t="shared" si="39"/>
        <v>0.82442748091603058</v>
      </c>
      <c r="U98" s="290">
        <v>32.75</v>
      </c>
      <c r="V98" s="291"/>
      <c r="W98" s="290"/>
      <c r="X98" s="291"/>
      <c r="Y98" s="292">
        <v>28</v>
      </c>
      <c r="Z98" s="285">
        <v>25</v>
      </c>
      <c r="AA98" s="285">
        <v>232</v>
      </c>
      <c r="AB98" s="285">
        <v>11</v>
      </c>
      <c r="AC98" s="285">
        <v>80</v>
      </c>
      <c r="AD98" s="285"/>
      <c r="AE98" s="285" t="s">
        <v>87</v>
      </c>
      <c r="AF98" s="293"/>
      <c r="AG98" s="293">
        <v>1038.98</v>
      </c>
      <c r="AH98" s="262">
        <f>(AF96-AG98)/SUM(BH96:BH98)</f>
        <v>6.4615384615325858E-2</v>
      </c>
      <c r="AI98" s="262">
        <f>(AF96-AG98)/SUM(BI96:BI98)</f>
        <v>2.3931623931602165E-3</v>
      </c>
      <c r="AJ98" s="285"/>
      <c r="AK98" s="285" t="s">
        <v>88</v>
      </c>
      <c r="AL98" s="285"/>
      <c r="AM98" s="285" t="s">
        <v>89</v>
      </c>
      <c r="AN98" s="294">
        <v>894</v>
      </c>
      <c r="AO98" s="294">
        <v>841</v>
      </c>
      <c r="AP98" s="294">
        <v>967</v>
      </c>
      <c r="AQ98" s="262">
        <f t="shared" si="29"/>
        <v>126</v>
      </c>
      <c r="AR98" s="295">
        <f>Results!CB90</f>
        <v>793.79935097303098</v>
      </c>
      <c r="AS98" s="295"/>
      <c r="AT98" s="294">
        <v>27</v>
      </c>
      <c r="AU98" s="295"/>
      <c r="AV98" s="295"/>
      <c r="AW98" s="294">
        <v>29.82</v>
      </c>
      <c r="AX98" s="294">
        <v>3.88</v>
      </c>
      <c r="AY98" s="296"/>
      <c r="AZ98" s="296"/>
      <c r="BA98" s="277">
        <f>AT98/((AX98+1)*U98)</f>
        <v>0.16894005756476035</v>
      </c>
      <c r="BB98" s="294">
        <f>AVERAGE(AX96:AX98)</f>
        <v>3.6666666666666665</v>
      </c>
      <c r="BC98" s="297">
        <f>AVERAGE(BA96:BA98)</f>
        <v>0.19882878730463249</v>
      </c>
      <c r="BD98" s="294">
        <v>181.5</v>
      </c>
      <c r="BE98" s="298"/>
      <c r="BF98" s="294">
        <v>124.3</v>
      </c>
      <c r="BG98" s="294">
        <v>232</v>
      </c>
      <c r="BH98" s="299">
        <f>50/60</f>
        <v>0.83333333333333337</v>
      </c>
      <c r="BI98" s="260">
        <f t="shared" si="38"/>
        <v>22.5</v>
      </c>
      <c r="BJ98" s="294">
        <v>0.63200000000000001</v>
      </c>
      <c r="BK98" s="300"/>
      <c r="BL98" s="294">
        <v>2.044</v>
      </c>
      <c r="BM98" s="300"/>
      <c r="BN98" s="277">
        <f>BJ98+BL98</f>
        <v>2.6760000000000002</v>
      </c>
      <c r="BO98" s="263">
        <f>BJ98/BL98</f>
        <v>0.30919765166340507</v>
      </c>
      <c r="BP98" s="263">
        <f>T98/($BZ$2*$BZ$3)*3600</f>
        <v>2211.5789353932264</v>
      </c>
      <c r="BQ98" s="36">
        <f t="shared" si="33"/>
        <v>0.54770067583507953</v>
      </c>
      <c r="BR98" s="264">
        <f t="shared" si="34"/>
        <v>49.296999604451983</v>
      </c>
      <c r="BS98" s="301"/>
      <c r="BT98" s="267" t="s">
        <v>178</v>
      </c>
      <c r="BU98" s="267" t="str">
        <f t="shared" si="36"/>
        <v>BAHAMAS!!!!</v>
      </c>
      <c r="BV98" s="267"/>
      <c r="BW98" s="267"/>
      <c r="BX98" s="267"/>
      <c r="BY98" s="267"/>
      <c r="BZ98" s="267"/>
      <c r="CA98" s="302"/>
      <c r="CB98" s="267"/>
      <c r="CC98" s="267"/>
      <c r="CD98" s="267"/>
      <c r="CE98" s="302"/>
      <c r="CF98" s="267"/>
      <c r="CG98" s="267"/>
      <c r="CH98" s="302"/>
      <c r="CI98" s="267"/>
      <c r="CJ98" s="302"/>
      <c r="CK98" s="267"/>
      <c r="CL98" s="267"/>
      <c r="CM98" s="302"/>
      <c r="CN98" s="267"/>
      <c r="CO98" s="267"/>
      <c r="CP98" s="267"/>
      <c r="CQ98" s="302"/>
      <c r="CR98" s="267"/>
      <c r="CS98" s="267"/>
    </row>
    <row r="99" spans="1:97" s="266" customFormat="1" x14ac:dyDescent="0.25">
      <c r="A99" s="239" t="s">
        <v>179</v>
      </c>
      <c r="B99" s="240">
        <v>90</v>
      </c>
      <c r="C99" s="241">
        <v>45642</v>
      </c>
      <c r="D99" s="242">
        <v>0.6020833333333333</v>
      </c>
      <c r="E99" s="243">
        <v>0.60902777777777772</v>
      </c>
      <c r="F99" s="243">
        <v>0.62986111111111109</v>
      </c>
      <c r="G99" s="244">
        <v>40</v>
      </c>
      <c r="H99" s="244">
        <v>1</v>
      </c>
      <c r="I99" s="245">
        <v>7.5</v>
      </c>
      <c r="J99" s="246">
        <v>58</v>
      </c>
      <c r="K99" s="244">
        <v>27</v>
      </c>
      <c r="L99" s="244">
        <v>2.5</v>
      </c>
      <c r="M99" s="244">
        <v>1</v>
      </c>
      <c r="N99" s="247">
        <f t="shared" si="28"/>
        <v>27</v>
      </c>
      <c r="O99" s="244" t="s">
        <v>84</v>
      </c>
      <c r="P99" s="246" t="s">
        <v>16</v>
      </c>
      <c r="Q99" s="246" t="s">
        <v>85</v>
      </c>
      <c r="R99" s="246">
        <v>2</v>
      </c>
      <c r="S99" s="244"/>
      <c r="T99" s="248">
        <f t="shared" si="39"/>
        <v>1.0231148162182644</v>
      </c>
      <c r="U99" s="249">
        <v>26.39</v>
      </c>
      <c r="V99" s="250"/>
      <c r="W99" s="249"/>
      <c r="X99" s="250"/>
      <c r="Y99" s="251">
        <v>28</v>
      </c>
      <c r="Z99" s="244">
        <v>25</v>
      </c>
      <c r="AA99" s="244">
        <v>232</v>
      </c>
      <c r="AB99" s="244">
        <v>11</v>
      </c>
      <c r="AC99" s="244">
        <v>80</v>
      </c>
      <c r="AD99" s="244"/>
      <c r="AE99" s="244" t="s">
        <v>87</v>
      </c>
      <c r="AF99" s="252">
        <v>1038.92</v>
      </c>
      <c r="AG99" s="252"/>
      <c r="AH99" s="253"/>
      <c r="AI99" s="253"/>
      <c r="AJ99" s="244"/>
      <c r="AK99" s="244" t="s">
        <v>88</v>
      </c>
      <c r="AL99" s="244"/>
      <c r="AM99" s="244" t="s">
        <v>89</v>
      </c>
      <c r="AN99" s="254">
        <v>730</v>
      </c>
      <c r="AO99" s="254">
        <v>689</v>
      </c>
      <c r="AP99" s="254">
        <v>758</v>
      </c>
      <c r="AQ99" s="253">
        <f t="shared" si="29"/>
        <v>69</v>
      </c>
      <c r="AR99" s="255">
        <f>Results!CB91</f>
        <v>854.237342448194</v>
      </c>
      <c r="AS99" s="255"/>
      <c r="AT99" s="254">
        <v>27</v>
      </c>
      <c r="AU99" s="255"/>
      <c r="AV99" s="255"/>
      <c r="AW99" s="254">
        <v>29.8</v>
      </c>
      <c r="AX99" s="254">
        <v>3.49</v>
      </c>
      <c r="AY99" s="256"/>
      <c r="AZ99" s="256"/>
      <c r="BA99" s="277">
        <f>AT99/((AX99+1)*U99)</f>
        <v>0.22786521519337738</v>
      </c>
      <c r="BB99" s="254"/>
      <c r="BC99" s="257"/>
      <c r="BD99" s="254">
        <v>243.3</v>
      </c>
      <c r="BE99" s="258"/>
      <c r="BF99" s="254">
        <v>173</v>
      </c>
      <c r="BG99" s="254">
        <v>212.3</v>
      </c>
      <c r="BH99" s="259">
        <f t="shared" ref="BH99:BH104" si="40">40/60</f>
        <v>0.66666666666666663</v>
      </c>
      <c r="BI99" s="260">
        <f t="shared" si="38"/>
        <v>18</v>
      </c>
      <c r="BJ99" s="254">
        <v>0.60899999999999999</v>
      </c>
      <c r="BK99" s="279"/>
      <c r="BL99" s="254">
        <v>2.504</v>
      </c>
      <c r="BM99" s="279"/>
      <c r="BN99" s="277">
        <f>BJ99+BL99</f>
        <v>3.113</v>
      </c>
      <c r="BO99" s="253">
        <f>BJ99/BL99</f>
        <v>0.24321086261980829</v>
      </c>
      <c r="BP99" s="263">
        <f>T99/($BZ$2*$BZ$3)*3600</f>
        <v>2744.5702968597252</v>
      </c>
      <c r="BQ99" s="36">
        <f t="shared" si="33"/>
        <v>0.51341006013590706</v>
      </c>
      <c r="BR99" s="264">
        <f t="shared" si="34"/>
        <v>52.589542154379892</v>
      </c>
      <c r="BS99" s="265"/>
      <c r="BU99" s="267" t="str">
        <f t="shared" si="36"/>
        <v>Lampeland</v>
      </c>
      <c r="CA99" s="268"/>
      <c r="CE99" s="268"/>
      <c r="CH99" s="268"/>
      <c r="CJ99" s="268"/>
      <c r="CM99" s="268"/>
    </row>
    <row r="100" spans="1:97" s="266" customFormat="1" x14ac:dyDescent="0.25">
      <c r="A100" s="239" t="s">
        <v>180</v>
      </c>
      <c r="B100" s="240">
        <v>91</v>
      </c>
      <c r="C100" s="241">
        <v>45643</v>
      </c>
      <c r="D100" s="269">
        <v>0.46805555555555556</v>
      </c>
      <c r="E100" s="270">
        <v>0.47569444444444442</v>
      </c>
      <c r="F100" s="270">
        <v>0.48819444444444443</v>
      </c>
      <c r="G100" s="244">
        <v>40</v>
      </c>
      <c r="H100" s="271">
        <v>1</v>
      </c>
      <c r="I100" s="245">
        <v>7.5</v>
      </c>
      <c r="J100" s="246">
        <v>58</v>
      </c>
      <c r="K100" s="271">
        <v>27</v>
      </c>
      <c r="L100" s="271">
        <v>2.5</v>
      </c>
      <c r="M100" s="271">
        <v>0.9</v>
      </c>
      <c r="N100" s="272">
        <f t="shared" si="28"/>
        <v>30</v>
      </c>
      <c r="O100" s="271" t="s">
        <v>84</v>
      </c>
      <c r="P100" s="273" t="s">
        <v>16</v>
      </c>
      <c r="Q100" s="273" t="s">
        <v>85</v>
      </c>
      <c r="R100" s="273">
        <v>2</v>
      </c>
      <c r="S100" s="271"/>
      <c r="T100" s="248">
        <f t="shared" si="39"/>
        <v>0.93103448275862066</v>
      </c>
      <c r="U100" s="249">
        <v>29</v>
      </c>
      <c r="V100" s="250"/>
      <c r="W100" s="249"/>
      <c r="X100" s="250"/>
      <c r="Y100" s="275">
        <v>28</v>
      </c>
      <c r="Z100" s="271">
        <v>25</v>
      </c>
      <c r="AA100" s="271">
        <v>232</v>
      </c>
      <c r="AB100" s="271">
        <v>11</v>
      </c>
      <c r="AC100" s="271">
        <v>80</v>
      </c>
      <c r="AD100" s="271"/>
      <c r="AE100" s="271" t="s">
        <v>87</v>
      </c>
      <c r="AF100" s="276"/>
      <c r="AG100" s="276"/>
      <c r="AH100" s="277"/>
      <c r="AI100" s="277"/>
      <c r="AJ100" s="271"/>
      <c r="AK100" s="271" t="s">
        <v>88</v>
      </c>
      <c r="AL100" s="271"/>
      <c r="AM100" s="271" t="s">
        <v>89</v>
      </c>
      <c r="AN100" s="254">
        <v>779</v>
      </c>
      <c r="AO100" s="254">
        <v>707</v>
      </c>
      <c r="AP100" s="254">
        <v>826</v>
      </c>
      <c r="AQ100" s="253">
        <f t="shared" si="29"/>
        <v>119</v>
      </c>
      <c r="AR100" s="255">
        <f>Results!CB92</f>
        <v>935.08204392630796</v>
      </c>
      <c r="AS100" s="305">
        <v>16.86</v>
      </c>
      <c r="AT100" s="254">
        <v>27</v>
      </c>
      <c r="AU100" s="255"/>
      <c r="AV100" s="255"/>
      <c r="AW100" s="254">
        <v>29.56</v>
      </c>
      <c r="AX100" s="254">
        <v>3.65</v>
      </c>
      <c r="AY100" s="256"/>
      <c r="AZ100" s="256"/>
      <c r="BA100" s="277">
        <f t="shared" ref="BA100:BA113" si="41">AT100/((AX100+1)*U100)</f>
        <v>0.20022246941045602</v>
      </c>
      <c r="BB100" s="254"/>
      <c r="BC100" s="257"/>
      <c r="BD100" s="254">
        <v>200.5</v>
      </c>
      <c r="BE100" s="278"/>
      <c r="BF100" s="254">
        <v>146.4</v>
      </c>
      <c r="BG100" s="254">
        <v>211.7</v>
      </c>
      <c r="BH100" s="259">
        <f t="shared" si="40"/>
        <v>0.66666666666666663</v>
      </c>
      <c r="BI100" s="260">
        <f t="shared" si="38"/>
        <v>18</v>
      </c>
      <c r="BJ100" s="254">
        <v>0.59699999999999998</v>
      </c>
      <c r="BK100" s="279"/>
      <c r="BL100" s="254">
        <v>2.3319999999999999</v>
      </c>
      <c r="BM100" s="279"/>
      <c r="BN100" s="277">
        <f t="shared" ref="BN100:BN113" si="42">BJ100+BL100</f>
        <v>2.9289999999999998</v>
      </c>
      <c r="BO100" s="253">
        <f t="shared" ref="BO100:BO113" si="43">BJ100/BL100</f>
        <v>0.25600343053173241</v>
      </c>
      <c r="BP100" s="263">
        <f t="shared" ref="BP100:BP113" si="44">T100/($BZ$2*$BZ$3)*3600</f>
        <v>2497.5589701423505</v>
      </c>
      <c r="BQ100" s="36">
        <f t="shared" si="33"/>
        <v>0.53083950188965512</v>
      </c>
      <c r="BR100" s="264">
        <f t="shared" ref="BR100:BR113" si="45">AT100/BQ100</f>
        <v>50.862831239737794</v>
      </c>
      <c r="BS100" s="280"/>
      <c r="BU100" s="267" t="str">
        <f t="shared" si="36"/>
        <v>Lampeland</v>
      </c>
      <c r="CA100" s="268"/>
      <c r="CE100" s="268"/>
      <c r="CH100" s="268"/>
      <c r="CJ100" s="268"/>
      <c r="CM100" s="268"/>
    </row>
    <row r="101" spans="1:97" s="266" customFormat="1" x14ac:dyDescent="0.25">
      <c r="A101" s="281" t="s">
        <v>181</v>
      </c>
      <c r="B101" s="282">
        <v>92</v>
      </c>
      <c r="C101" s="304">
        <v>45643</v>
      </c>
      <c r="D101" s="283">
        <v>0.49652777777777779</v>
      </c>
      <c r="E101" s="284">
        <v>0.51041666666666663</v>
      </c>
      <c r="F101" s="284">
        <v>0.52083333333333337</v>
      </c>
      <c r="G101" s="244">
        <v>40</v>
      </c>
      <c r="H101" s="285">
        <v>1</v>
      </c>
      <c r="I101" s="286">
        <v>7.5</v>
      </c>
      <c r="J101" s="287">
        <v>58</v>
      </c>
      <c r="K101" s="285">
        <v>27</v>
      </c>
      <c r="L101" s="285">
        <v>2.5</v>
      </c>
      <c r="M101" s="285">
        <v>0.8</v>
      </c>
      <c r="N101" s="288">
        <f t="shared" si="28"/>
        <v>33.75</v>
      </c>
      <c r="O101" s="285" t="s">
        <v>84</v>
      </c>
      <c r="P101" s="287" t="s">
        <v>16</v>
      </c>
      <c r="Q101" s="287" t="s">
        <v>85</v>
      </c>
      <c r="R101" s="287">
        <v>2</v>
      </c>
      <c r="S101" s="285"/>
      <c r="T101" s="248">
        <f t="shared" si="39"/>
        <v>0.82367297132397799</v>
      </c>
      <c r="U101" s="290">
        <v>32.78</v>
      </c>
      <c r="V101" s="291"/>
      <c r="W101" s="290"/>
      <c r="X101" s="291"/>
      <c r="Y101" s="292">
        <v>28</v>
      </c>
      <c r="Z101" s="285">
        <v>25</v>
      </c>
      <c r="AA101" s="285">
        <v>232</v>
      </c>
      <c r="AB101" s="285">
        <v>11</v>
      </c>
      <c r="AC101" s="285">
        <v>80</v>
      </c>
      <c r="AD101" s="285"/>
      <c r="AE101" s="285" t="s">
        <v>87</v>
      </c>
      <c r="AF101" s="293"/>
      <c r="AG101" s="293"/>
      <c r="AH101" s="262"/>
      <c r="AI101" s="262"/>
      <c r="AJ101" s="285"/>
      <c r="AK101" s="285" t="s">
        <v>88</v>
      </c>
      <c r="AL101" s="285"/>
      <c r="AM101" s="285" t="s">
        <v>89</v>
      </c>
      <c r="AN101" s="294">
        <v>846</v>
      </c>
      <c r="AO101" s="294">
        <v>788</v>
      </c>
      <c r="AP101" s="294">
        <v>903</v>
      </c>
      <c r="AQ101" s="253">
        <f t="shared" si="29"/>
        <v>115</v>
      </c>
      <c r="AR101" s="295">
        <f>Results!CB93</f>
        <v>690.35210730307904</v>
      </c>
      <c r="AS101" s="306">
        <v>18.88</v>
      </c>
      <c r="AT101" s="294">
        <v>27</v>
      </c>
      <c r="AU101" s="295"/>
      <c r="AV101" s="295"/>
      <c r="AW101" s="294">
        <v>29.92</v>
      </c>
      <c r="AX101" s="294">
        <v>3.88</v>
      </c>
      <c r="AY101" s="296"/>
      <c r="AZ101" s="296"/>
      <c r="BA101" s="277">
        <f t="shared" si="41"/>
        <v>0.16878544494343814</v>
      </c>
      <c r="BB101" s="294"/>
      <c r="BC101" s="297"/>
      <c r="BD101" s="294">
        <v>162.30000000000001</v>
      </c>
      <c r="BE101" s="298"/>
      <c r="BF101" s="294">
        <v>123.8</v>
      </c>
      <c r="BG101" s="294">
        <v>214.7</v>
      </c>
      <c r="BH101" s="299">
        <f t="shared" si="40"/>
        <v>0.66666666666666663</v>
      </c>
      <c r="BI101" s="260">
        <f t="shared" si="38"/>
        <v>18</v>
      </c>
      <c r="BJ101" s="294">
        <v>0.61199999999999999</v>
      </c>
      <c r="BK101" s="300"/>
      <c r="BL101" s="294">
        <v>2.0750000000000002</v>
      </c>
      <c r="BM101" s="300"/>
      <c r="BN101" s="277">
        <f t="shared" si="42"/>
        <v>2.6870000000000003</v>
      </c>
      <c r="BO101" s="253">
        <f t="shared" si="43"/>
        <v>0.29493975903614456</v>
      </c>
      <c r="BP101" s="263">
        <f t="shared" si="44"/>
        <v>2209.5549156231896</v>
      </c>
      <c r="BQ101" s="36">
        <f t="shared" si="33"/>
        <v>0.55045583415441979</v>
      </c>
      <c r="BR101" s="264">
        <f t="shared" si="45"/>
        <v>49.050256759429075</v>
      </c>
      <c r="BS101" s="301"/>
      <c r="BT101" s="267"/>
      <c r="BU101" s="267" t="str">
        <f t="shared" si="36"/>
        <v>BAHAMAS!!!!</v>
      </c>
      <c r="BV101" s="267"/>
      <c r="BW101" s="267"/>
      <c r="BX101" s="267"/>
      <c r="BY101" s="267"/>
      <c r="BZ101" s="267"/>
      <c r="CA101" s="302"/>
      <c r="CB101" s="267"/>
      <c r="CC101" s="267"/>
      <c r="CD101" s="267"/>
      <c r="CE101" s="302"/>
      <c r="CF101" s="267"/>
      <c r="CG101" s="267"/>
      <c r="CH101" s="302"/>
      <c r="CI101" s="267"/>
      <c r="CJ101" s="302"/>
      <c r="CK101" s="267"/>
      <c r="CL101" s="267"/>
      <c r="CM101" s="302"/>
      <c r="CN101" s="267"/>
      <c r="CO101" s="267"/>
    </row>
    <row r="102" spans="1:97" s="266" customFormat="1" x14ac:dyDescent="0.25">
      <c r="A102" s="239" t="s">
        <v>182</v>
      </c>
      <c r="B102" s="240">
        <v>93</v>
      </c>
      <c r="C102" s="241">
        <v>45643</v>
      </c>
      <c r="D102" s="242">
        <v>0.52708333333333335</v>
      </c>
      <c r="E102" s="243">
        <v>0.5444444444444444</v>
      </c>
      <c r="F102" s="243">
        <v>0.55486111111111114</v>
      </c>
      <c r="G102" s="244">
        <v>40</v>
      </c>
      <c r="H102" s="244">
        <v>1</v>
      </c>
      <c r="I102" s="245">
        <v>7.5</v>
      </c>
      <c r="J102" s="246">
        <v>58</v>
      </c>
      <c r="K102" s="244">
        <v>27</v>
      </c>
      <c r="L102" s="244">
        <v>5</v>
      </c>
      <c r="M102" s="244">
        <v>1</v>
      </c>
      <c r="N102" s="247">
        <f t="shared" si="28"/>
        <v>27</v>
      </c>
      <c r="O102" s="244" t="s">
        <v>84</v>
      </c>
      <c r="P102" s="246" t="s">
        <v>16</v>
      </c>
      <c r="Q102" s="246" t="s">
        <v>85</v>
      </c>
      <c r="R102" s="246">
        <v>2</v>
      </c>
      <c r="S102" s="244"/>
      <c r="T102" s="248">
        <f t="shared" si="39"/>
        <v>1.0448916408668731</v>
      </c>
      <c r="U102" s="249">
        <v>25.84</v>
      </c>
      <c r="V102" s="250"/>
      <c r="W102" s="249"/>
      <c r="X102" s="250"/>
      <c r="Y102" s="251">
        <v>28</v>
      </c>
      <c r="Z102" s="244">
        <v>25</v>
      </c>
      <c r="AA102" s="244">
        <v>232</v>
      </c>
      <c r="AB102" s="244">
        <v>11</v>
      </c>
      <c r="AC102" s="244">
        <v>80</v>
      </c>
      <c r="AD102" s="244"/>
      <c r="AE102" s="244" t="s">
        <v>87</v>
      </c>
      <c r="AF102" s="252"/>
      <c r="AG102" s="252"/>
      <c r="AH102" s="253"/>
      <c r="AI102" s="253"/>
      <c r="AJ102" s="244"/>
      <c r="AK102" s="244" t="s">
        <v>88</v>
      </c>
      <c r="AL102" s="244"/>
      <c r="AM102" s="244" t="s">
        <v>89</v>
      </c>
      <c r="AN102" s="254">
        <v>794</v>
      </c>
      <c r="AO102" s="254">
        <v>744</v>
      </c>
      <c r="AP102" s="254">
        <v>838</v>
      </c>
      <c r="AQ102" s="253">
        <f t="shared" si="29"/>
        <v>94</v>
      </c>
      <c r="AR102" s="255">
        <f>Results!CB94</f>
        <v>728.65306032246394</v>
      </c>
      <c r="AS102" s="305">
        <v>16.34</v>
      </c>
      <c r="AT102" s="254">
        <v>27</v>
      </c>
      <c r="AU102" s="255"/>
      <c r="AV102" s="255"/>
      <c r="AW102" s="254">
        <v>29.65</v>
      </c>
      <c r="AX102" s="254">
        <v>5.59</v>
      </c>
      <c r="AY102" s="256"/>
      <c r="AZ102" s="256"/>
      <c r="BA102" s="277">
        <f t="shared" si="41"/>
        <v>0.15855715339406271</v>
      </c>
      <c r="BB102" s="254"/>
      <c r="BC102" s="257"/>
      <c r="BD102" s="254">
        <v>373.1</v>
      </c>
      <c r="BE102" s="258"/>
      <c r="BF102" s="254">
        <v>247.4</v>
      </c>
      <c r="BG102" s="254">
        <v>210.1</v>
      </c>
      <c r="BH102" s="259">
        <f t="shared" si="40"/>
        <v>0.66666666666666663</v>
      </c>
      <c r="BI102" s="260">
        <f t="shared" si="38"/>
        <v>18</v>
      </c>
      <c r="BJ102" s="254">
        <v>0.217</v>
      </c>
      <c r="BK102" s="279"/>
      <c r="BL102" s="254">
        <v>3.1</v>
      </c>
      <c r="BM102" s="279"/>
      <c r="BN102" s="277">
        <f t="shared" si="42"/>
        <v>3.3170000000000002</v>
      </c>
      <c r="BO102" s="253">
        <f t="shared" si="43"/>
        <v>6.9999999999999993E-2</v>
      </c>
      <c r="BP102" s="263">
        <f t="shared" si="44"/>
        <v>2802.9880082866939</v>
      </c>
      <c r="BQ102" s="36">
        <f t="shared" si="33"/>
        <v>0.53565337330058238</v>
      </c>
      <c r="BR102" s="264">
        <f t="shared" si="45"/>
        <v>50.405731291547241</v>
      </c>
      <c r="BS102" s="265"/>
      <c r="BU102" s="267" t="str">
        <f t="shared" si="36"/>
        <v>Lampeland</v>
      </c>
      <c r="CA102" s="268"/>
      <c r="CE102" s="268"/>
      <c r="CH102" s="268"/>
      <c r="CJ102" s="268"/>
      <c r="CM102" s="268"/>
    </row>
    <row r="103" spans="1:97" s="266" customFormat="1" x14ac:dyDescent="0.25">
      <c r="A103" s="239" t="s">
        <v>183</v>
      </c>
      <c r="B103" s="240">
        <v>94</v>
      </c>
      <c r="C103" s="241">
        <v>45643</v>
      </c>
      <c r="D103" s="269">
        <v>0.55555555555555558</v>
      </c>
      <c r="E103" s="270">
        <v>0.57152777777777775</v>
      </c>
      <c r="F103" s="270">
        <v>0.57847222222222228</v>
      </c>
      <c r="G103" s="244">
        <v>40</v>
      </c>
      <c r="H103" s="271">
        <v>1</v>
      </c>
      <c r="I103" s="245">
        <v>7.5</v>
      </c>
      <c r="J103" s="246">
        <v>58</v>
      </c>
      <c r="K103" s="271">
        <v>27</v>
      </c>
      <c r="L103" s="271">
        <v>5</v>
      </c>
      <c r="M103" s="271">
        <v>0.9</v>
      </c>
      <c r="N103" s="272">
        <f t="shared" si="28"/>
        <v>30</v>
      </c>
      <c r="O103" s="271" t="s">
        <v>84</v>
      </c>
      <c r="P103" s="273" t="s">
        <v>16</v>
      </c>
      <c r="Q103" s="273" t="s">
        <v>85</v>
      </c>
      <c r="R103" s="273">
        <v>2</v>
      </c>
      <c r="S103" s="271"/>
      <c r="T103" s="248">
        <f t="shared" si="39"/>
        <v>0.92055915444936931</v>
      </c>
      <c r="U103" s="249">
        <v>29.33</v>
      </c>
      <c r="V103" s="250"/>
      <c r="W103" s="249"/>
      <c r="X103" s="250"/>
      <c r="Y103" s="275">
        <v>28</v>
      </c>
      <c r="Z103" s="271">
        <v>25</v>
      </c>
      <c r="AA103" s="271">
        <v>232</v>
      </c>
      <c r="AB103" s="271">
        <v>11</v>
      </c>
      <c r="AC103" s="271">
        <v>80</v>
      </c>
      <c r="AD103" s="271"/>
      <c r="AE103" s="271" t="s">
        <v>87</v>
      </c>
      <c r="AF103" s="276"/>
      <c r="AG103" s="276"/>
      <c r="AH103" s="277"/>
      <c r="AI103" s="277"/>
      <c r="AJ103" s="271"/>
      <c r="AK103" s="271" t="s">
        <v>88</v>
      </c>
      <c r="AL103" s="271"/>
      <c r="AM103" s="271" t="s">
        <v>89</v>
      </c>
      <c r="AN103" s="254">
        <v>854</v>
      </c>
      <c r="AO103" s="254">
        <v>794</v>
      </c>
      <c r="AP103" s="254">
        <v>903</v>
      </c>
      <c r="AQ103" s="253">
        <f t="shared" si="29"/>
        <v>109</v>
      </c>
      <c r="AR103" s="255">
        <f>Results!CB95</f>
        <v>778.96196376435603</v>
      </c>
      <c r="AS103" s="305">
        <v>17.47</v>
      </c>
      <c r="AT103" s="254">
        <v>27</v>
      </c>
      <c r="AU103" s="255"/>
      <c r="AV103" s="255"/>
      <c r="AW103" s="254">
        <v>29.68</v>
      </c>
      <c r="AX103" s="254">
        <v>5.75</v>
      </c>
      <c r="AY103" s="256"/>
      <c r="AZ103" s="256"/>
      <c r="BA103" s="277">
        <f t="shared" si="41"/>
        <v>0.13637913399249915</v>
      </c>
      <c r="BB103" s="254"/>
      <c r="BC103" s="257"/>
      <c r="BD103" s="254">
        <v>300.8</v>
      </c>
      <c r="BE103" s="278"/>
      <c r="BF103" s="254">
        <v>202.3</v>
      </c>
      <c r="BG103" s="254">
        <v>213.4</v>
      </c>
      <c r="BH103" s="259">
        <f t="shared" si="40"/>
        <v>0.66666666666666663</v>
      </c>
      <c r="BI103" s="260">
        <f t="shared" si="38"/>
        <v>18</v>
      </c>
      <c r="BJ103" s="254">
        <v>0.23100000000000001</v>
      </c>
      <c r="BK103" s="279"/>
      <c r="BL103" s="254">
        <v>2.8519999999999999</v>
      </c>
      <c r="BM103" s="279"/>
      <c r="BN103" s="277">
        <f t="shared" si="42"/>
        <v>3.0829999999999997</v>
      </c>
      <c r="BO103" s="253">
        <f t="shared" si="43"/>
        <v>8.0995792426367466E-2</v>
      </c>
      <c r="BP103" s="263">
        <f t="shared" si="44"/>
        <v>2469.4582384632854</v>
      </c>
      <c r="BQ103" s="36">
        <f t="shared" si="33"/>
        <v>0.56510799432872127</v>
      </c>
      <c r="BR103" s="264">
        <f t="shared" si="45"/>
        <v>47.778478221800199</v>
      </c>
      <c r="BS103" s="280"/>
      <c r="BU103" s="267" t="str">
        <f t="shared" si="36"/>
        <v>BAHAMAS!!!!</v>
      </c>
      <c r="CA103" s="268"/>
      <c r="CE103" s="268"/>
      <c r="CH103" s="268"/>
      <c r="CJ103" s="268"/>
      <c r="CM103" s="268"/>
    </row>
    <row r="104" spans="1:97" s="266" customFormat="1" x14ac:dyDescent="0.25">
      <c r="A104" s="281" t="s">
        <v>184</v>
      </c>
      <c r="B104" s="282">
        <v>95</v>
      </c>
      <c r="C104" s="304">
        <v>45643</v>
      </c>
      <c r="D104" s="283">
        <v>0.58333333333333337</v>
      </c>
      <c r="E104" s="284">
        <v>0.60069444444444442</v>
      </c>
      <c r="F104" s="284">
        <v>0.61111111111111116</v>
      </c>
      <c r="G104" s="285">
        <v>40</v>
      </c>
      <c r="H104" s="285">
        <v>1</v>
      </c>
      <c r="I104" s="286">
        <v>7.5</v>
      </c>
      <c r="J104" s="246">
        <v>58</v>
      </c>
      <c r="K104" s="285">
        <v>27</v>
      </c>
      <c r="L104" s="285">
        <v>5</v>
      </c>
      <c r="M104" s="285">
        <v>0.8</v>
      </c>
      <c r="N104" s="288">
        <f t="shared" si="28"/>
        <v>33.75</v>
      </c>
      <c r="O104" s="285" t="s">
        <v>84</v>
      </c>
      <c r="P104" s="287" t="s">
        <v>16</v>
      </c>
      <c r="Q104" s="287" t="s">
        <v>85</v>
      </c>
      <c r="R104" s="287">
        <v>2</v>
      </c>
      <c r="S104" s="285"/>
      <c r="T104" s="248">
        <f t="shared" si="39"/>
        <v>0.80291319857312726</v>
      </c>
      <c r="U104" s="290">
        <v>33.64</v>
      </c>
      <c r="V104" s="291"/>
      <c r="W104" s="290"/>
      <c r="X104" s="291"/>
      <c r="Y104" s="292">
        <v>28</v>
      </c>
      <c r="Z104" s="285">
        <v>25</v>
      </c>
      <c r="AA104" s="285">
        <v>232</v>
      </c>
      <c r="AB104" s="285">
        <v>11</v>
      </c>
      <c r="AC104" s="285">
        <v>80</v>
      </c>
      <c r="AD104" s="285"/>
      <c r="AE104" s="285" t="s">
        <v>87</v>
      </c>
      <c r="AF104" s="293"/>
      <c r="AG104" s="293">
        <v>1038.3699999999999</v>
      </c>
      <c r="AH104" s="262">
        <f>(AF99-AG104)/SUM(BH99:BH104)</f>
        <v>0.1375000000000455</v>
      </c>
      <c r="AI104" s="262">
        <f>(AF99-AG104)/SUM(BI99:BI104)</f>
        <v>5.0922782544304233E-3</v>
      </c>
      <c r="AJ104" s="285"/>
      <c r="AK104" s="285" t="s">
        <v>88</v>
      </c>
      <c r="AL104" s="285"/>
      <c r="AM104" s="285" t="s">
        <v>89</v>
      </c>
      <c r="AN104" s="294">
        <v>935</v>
      </c>
      <c r="AO104" s="294">
        <v>852</v>
      </c>
      <c r="AP104" s="294">
        <v>990</v>
      </c>
      <c r="AQ104" s="253">
        <f t="shared" si="29"/>
        <v>138</v>
      </c>
      <c r="AR104" s="295">
        <f>Results!CB96</f>
        <v>733.35749382000097</v>
      </c>
      <c r="AS104" s="306">
        <v>21.51</v>
      </c>
      <c r="AT104" s="294">
        <v>27.01</v>
      </c>
      <c r="AU104" s="295"/>
      <c r="AV104" s="295"/>
      <c r="AW104" s="294">
        <v>29.93</v>
      </c>
      <c r="AX104" s="294">
        <v>5.95</v>
      </c>
      <c r="AY104" s="296"/>
      <c r="AZ104" s="296"/>
      <c r="BA104" s="277">
        <f t="shared" si="41"/>
        <v>0.11552707893138522</v>
      </c>
      <c r="BB104" s="294">
        <f>AVERAGE(AX99:AX104)</f>
        <v>4.7183333333333328</v>
      </c>
      <c r="BC104" s="297">
        <f>AVERAGE(BA99:BA104)</f>
        <v>0.16788941597753645</v>
      </c>
      <c r="BD104" s="294">
        <v>238.8</v>
      </c>
      <c r="BE104" s="298"/>
      <c r="BF104" s="294">
        <v>166</v>
      </c>
      <c r="BG104" s="294">
        <v>217.1</v>
      </c>
      <c r="BH104" s="299">
        <f t="shared" si="40"/>
        <v>0.66666666666666663</v>
      </c>
      <c r="BI104" s="260">
        <f t="shared" si="38"/>
        <v>18.006666666666668</v>
      </c>
      <c r="BJ104" s="294">
        <v>0.248</v>
      </c>
      <c r="BK104" s="300"/>
      <c r="BL104" s="294">
        <v>2.5979999999999999</v>
      </c>
      <c r="BM104" s="300"/>
      <c r="BN104" s="277">
        <f t="shared" si="42"/>
        <v>2.8460000000000001</v>
      </c>
      <c r="BO104" s="253">
        <f t="shared" si="43"/>
        <v>9.5458044649730567E-2</v>
      </c>
      <c r="BP104" s="263">
        <f t="shared" si="44"/>
        <v>2153.8655103302967</v>
      </c>
      <c r="BQ104" s="36">
        <f t="shared" si="33"/>
        <v>0.59832444450612232</v>
      </c>
      <c r="BR104" s="264">
        <f t="shared" si="45"/>
        <v>45.142731920797566</v>
      </c>
      <c r="BS104" s="301"/>
      <c r="BT104" s="267"/>
      <c r="BU104" s="267" t="str">
        <f t="shared" si="36"/>
        <v>BAHAMAS!!!!</v>
      </c>
      <c r="BV104" s="267"/>
      <c r="BW104" s="267"/>
      <c r="BX104" s="267"/>
      <c r="BY104" s="267"/>
      <c r="BZ104" s="267"/>
      <c r="CA104" s="302"/>
      <c r="CB104" s="267"/>
      <c r="CC104" s="267"/>
      <c r="CD104" s="267"/>
      <c r="CE104" s="302"/>
      <c r="CF104" s="267"/>
      <c r="CG104" s="267"/>
      <c r="CH104" s="302"/>
      <c r="CI104" s="267"/>
      <c r="CJ104" s="302"/>
      <c r="CK104" s="267"/>
      <c r="CL104" s="267"/>
      <c r="CM104" s="302"/>
      <c r="CN104" s="267"/>
      <c r="CO104" s="267"/>
    </row>
    <row r="105" spans="1:97" s="266" customFormat="1" x14ac:dyDescent="0.25">
      <c r="A105" s="239" t="s">
        <v>185</v>
      </c>
      <c r="B105" s="240">
        <v>96</v>
      </c>
      <c r="C105" s="241">
        <v>45660</v>
      </c>
      <c r="D105" s="242">
        <v>0.59444444444444444</v>
      </c>
      <c r="E105" s="243">
        <v>0.60069444444444442</v>
      </c>
      <c r="F105" s="243">
        <v>0.62013888888888891</v>
      </c>
      <c r="G105" s="244">
        <v>40</v>
      </c>
      <c r="H105" s="244">
        <v>1</v>
      </c>
      <c r="I105" s="245">
        <v>7.5</v>
      </c>
      <c r="J105" s="246">
        <v>86</v>
      </c>
      <c r="K105" s="244">
        <v>27</v>
      </c>
      <c r="L105" s="244">
        <v>0</v>
      </c>
      <c r="M105" s="244">
        <v>1</v>
      </c>
      <c r="N105" s="247">
        <f t="shared" si="28"/>
        <v>27</v>
      </c>
      <c r="O105" s="244" t="s">
        <v>84</v>
      </c>
      <c r="P105" s="246" t="s">
        <v>16</v>
      </c>
      <c r="Q105" s="246" t="s">
        <v>85</v>
      </c>
      <c r="R105" s="246">
        <v>2</v>
      </c>
      <c r="S105" s="244"/>
      <c r="T105" s="248">
        <f t="shared" si="39"/>
        <v>0.9810338415767943</v>
      </c>
      <c r="U105" s="249">
        <v>26.89</v>
      </c>
      <c r="V105" s="250"/>
      <c r="W105" s="249"/>
      <c r="X105" s="250"/>
      <c r="Y105" s="251">
        <v>28</v>
      </c>
      <c r="Z105" s="244">
        <v>25</v>
      </c>
      <c r="AA105" s="244">
        <v>232</v>
      </c>
      <c r="AB105" s="244">
        <v>11</v>
      </c>
      <c r="AC105" s="244">
        <v>80</v>
      </c>
      <c r="AD105" s="244"/>
      <c r="AE105" s="244" t="s">
        <v>87</v>
      </c>
      <c r="AF105" s="252">
        <v>1038.3699999999999</v>
      </c>
      <c r="AG105" s="252"/>
      <c r="AH105" s="253"/>
      <c r="AI105" s="253"/>
      <c r="AJ105" s="244"/>
      <c r="AK105" s="244" t="s">
        <v>88</v>
      </c>
      <c r="AL105" s="244"/>
      <c r="AM105" s="244" t="s">
        <v>89</v>
      </c>
      <c r="AN105" s="254">
        <v>690</v>
      </c>
      <c r="AO105" s="254">
        <v>620</v>
      </c>
      <c r="AP105" s="254">
        <v>746</v>
      </c>
      <c r="AQ105" s="253">
        <f t="shared" si="29"/>
        <v>126</v>
      </c>
      <c r="AR105" s="255">
        <f>Results!CB97</f>
        <v>774.068096265902</v>
      </c>
      <c r="AS105" s="305">
        <v>14.54</v>
      </c>
      <c r="AT105" s="254">
        <v>26.38</v>
      </c>
      <c r="AU105" s="255"/>
      <c r="AV105" s="255"/>
      <c r="AW105" s="254">
        <v>29.04</v>
      </c>
      <c r="AX105" s="254">
        <v>2.38</v>
      </c>
      <c r="AY105" s="256"/>
      <c r="AZ105" s="256"/>
      <c r="BA105" s="277">
        <f t="shared" si="41"/>
        <v>0.29024669869135927</v>
      </c>
      <c r="BB105" s="254"/>
      <c r="BC105" s="257"/>
      <c r="BD105" s="254">
        <v>155.80000000000001</v>
      </c>
      <c r="BE105" s="258"/>
      <c r="BF105" s="254">
        <v>117.2</v>
      </c>
      <c r="BG105" s="254">
        <v>213.7</v>
      </c>
      <c r="BH105" s="259">
        <f>(37+6+6+33)/60</f>
        <v>1.3666666666666667</v>
      </c>
      <c r="BI105" s="260">
        <f t="shared" si="38"/>
        <v>36.052666666666667</v>
      </c>
      <c r="BJ105" s="254">
        <v>1.1346000000000001</v>
      </c>
      <c r="BK105" s="279"/>
      <c r="BL105" s="254">
        <v>1.5043</v>
      </c>
      <c r="BM105" s="279"/>
      <c r="BN105" s="277">
        <f t="shared" si="42"/>
        <v>2.6389</v>
      </c>
      <c r="BO105" s="253">
        <f t="shared" si="43"/>
        <v>0.75423785149238853</v>
      </c>
      <c r="BP105" s="263">
        <f t="shared" si="44"/>
        <v>2631.6854170465417</v>
      </c>
      <c r="BQ105" s="36">
        <f t="shared" si="33"/>
        <v>0.44346525472645099</v>
      </c>
      <c r="BR105" s="264">
        <f t="shared" si="45"/>
        <v>59.486058307481947</v>
      </c>
      <c r="BS105" s="265"/>
      <c r="BU105" s="267" t="str">
        <f t="shared" si="36"/>
        <v>Lampeland</v>
      </c>
    </row>
    <row r="106" spans="1:97" s="266" customFormat="1" x14ac:dyDescent="0.25">
      <c r="A106" s="239" t="s">
        <v>186</v>
      </c>
      <c r="B106" s="240">
        <v>97</v>
      </c>
      <c r="C106" s="241">
        <v>45663</v>
      </c>
      <c r="D106" s="269">
        <v>0.55486111111111114</v>
      </c>
      <c r="E106" s="270">
        <v>0.56180555555555556</v>
      </c>
      <c r="F106" s="270">
        <v>0.58194444444444449</v>
      </c>
      <c r="G106" s="244">
        <v>40</v>
      </c>
      <c r="H106" s="271">
        <v>1</v>
      </c>
      <c r="I106" s="245">
        <v>7.5</v>
      </c>
      <c r="J106" s="246">
        <v>86</v>
      </c>
      <c r="K106" s="271">
        <v>27</v>
      </c>
      <c r="L106" s="271">
        <v>0</v>
      </c>
      <c r="M106" s="271">
        <v>0.9</v>
      </c>
      <c r="N106" s="272">
        <f t="shared" ref="N106:N113" si="46">K106/M106</f>
        <v>30</v>
      </c>
      <c r="O106" s="271" t="s">
        <v>84</v>
      </c>
      <c r="P106" s="273" t="s">
        <v>16</v>
      </c>
      <c r="Q106" s="273" t="s">
        <v>85</v>
      </c>
      <c r="R106" s="273">
        <v>2</v>
      </c>
      <c r="S106" s="271"/>
      <c r="T106" s="248">
        <f t="shared" si="39"/>
        <v>0.90783720147998648</v>
      </c>
      <c r="U106" s="249">
        <v>29.73</v>
      </c>
      <c r="V106" s="250"/>
      <c r="W106" s="249"/>
      <c r="X106" s="250"/>
      <c r="Y106" s="275">
        <v>28</v>
      </c>
      <c r="Z106" s="271">
        <v>25</v>
      </c>
      <c r="AA106" s="271">
        <v>232</v>
      </c>
      <c r="AB106" s="271">
        <v>11</v>
      </c>
      <c r="AC106" s="271">
        <v>80</v>
      </c>
      <c r="AD106" s="271"/>
      <c r="AE106" s="271" t="s">
        <v>87</v>
      </c>
      <c r="AF106" s="276"/>
      <c r="AG106" s="276"/>
      <c r="AH106" s="277"/>
      <c r="AI106" s="277"/>
      <c r="AJ106" s="271"/>
      <c r="AK106" s="271" t="s">
        <v>88</v>
      </c>
      <c r="AL106" s="271"/>
      <c r="AM106" s="271" t="s">
        <v>89</v>
      </c>
      <c r="AN106" s="254">
        <v>729</v>
      </c>
      <c r="AO106" s="254">
        <v>669</v>
      </c>
      <c r="AP106" s="254">
        <v>786</v>
      </c>
      <c r="AQ106" s="253">
        <f t="shared" si="29"/>
        <v>117</v>
      </c>
      <c r="AR106" s="255">
        <f>Results!CB98</f>
        <v>843.81210092810102</v>
      </c>
      <c r="AS106" s="305">
        <v>16.11</v>
      </c>
      <c r="AT106" s="254">
        <v>26.99</v>
      </c>
      <c r="AU106" s="255"/>
      <c r="AV106" s="255"/>
      <c r="AW106" s="254">
        <v>29.68</v>
      </c>
      <c r="AX106" s="254">
        <v>2.69</v>
      </c>
      <c r="AY106" s="256"/>
      <c r="AZ106" s="256"/>
      <c r="BA106" s="277">
        <f t="shared" si="41"/>
        <v>0.24602634186449499</v>
      </c>
      <c r="BB106" s="254"/>
      <c r="BC106" s="257"/>
      <c r="BD106" s="254">
        <v>145.1</v>
      </c>
      <c r="BE106" s="278"/>
      <c r="BF106" s="254">
        <v>116.3</v>
      </c>
      <c r="BG106" s="254">
        <v>216.9</v>
      </c>
      <c r="BH106" s="259">
        <f>40/60</f>
        <v>0.66666666666666663</v>
      </c>
      <c r="BI106" s="260">
        <f t="shared" si="38"/>
        <v>17.993333333333332</v>
      </c>
      <c r="BJ106" s="254">
        <v>1.1207</v>
      </c>
      <c r="BK106" s="279"/>
      <c r="BL106" s="254">
        <v>1.423</v>
      </c>
      <c r="BM106" s="279"/>
      <c r="BN106" s="277">
        <f t="shared" si="42"/>
        <v>2.5437000000000003</v>
      </c>
      <c r="BO106" s="253">
        <f t="shared" si="43"/>
        <v>0.78756148981025997</v>
      </c>
      <c r="BP106" s="263">
        <f t="shared" si="44"/>
        <v>2435.3307938360294</v>
      </c>
      <c r="BQ106" s="36">
        <f t="shared" si="33"/>
        <v>0.47261408730345972</v>
      </c>
      <c r="BR106" s="264">
        <f t="shared" si="45"/>
        <v>57.107904154939099</v>
      </c>
      <c r="BS106" s="280"/>
      <c r="BU106" s="267" t="str">
        <f t="shared" si="36"/>
        <v>Lampeland</v>
      </c>
    </row>
    <row r="107" spans="1:97" s="266" customFormat="1" x14ac:dyDescent="0.25">
      <c r="A107" s="281" t="s">
        <v>187</v>
      </c>
      <c r="B107" s="282">
        <v>98</v>
      </c>
      <c r="C107" s="304">
        <v>45663</v>
      </c>
      <c r="D107" s="283">
        <v>0.58263888888888893</v>
      </c>
      <c r="E107" s="284">
        <v>0.60416666666666663</v>
      </c>
      <c r="F107" s="284">
        <v>0.61041666666666672</v>
      </c>
      <c r="G107" s="244">
        <v>40</v>
      </c>
      <c r="H107" s="285">
        <v>1</v>
      </c>
      <c r="I107" s="286">
        <v>7.5</v>
      </c>
      <c r="J107" s="246">
        <v>86</v>
      </c>
      <c r="K107" s="285">
        <v>27</v>
      </c>
      <c r="L107" s="285">
        <v>0</v>
      </c>
      <c r="M107" s="285">
        <v>0.8</v>
      </c>
      <c r="N107" s="288">
        <f t="shared" si="46"/>
        <v>33.75</v>
      </c>
      <c r="O107" s="285" t="s">
        <v>84</v>
      </c>
      <c r="P107" s="287" t="s">
        <v>16</v>
      </c>
      <c r="Q107" s="287" t="s">
        <v>85</v>
      </c>
      <c r="R107" s="287">
        <v>2</v>
      </c>
      <c r="S107" s="285"/>
      <c r="T107" s="248">
        <f t="shared" si="39"/>
        <v>0.81447963800904977</v>
      </c>
      <c r="U107" s="290">
        <v>33.15</v>
      </c>
      <c r="V107" s="291"/>
      <c r="W107" s="290"/>
      <c r="X107" s="291"/>
      <c r="Y107" s="292">
        <v>28</v>
      </c>
      <c r="Z107" s="285">
        <v>25</v>
      </c>
      <c r="AA107" s="285">
        <v>232</v>
      </c>
      <c r="AB107" s="285">
        <v>11</v>
      </c>
      <c r="AC107" s="285">
        <v>80</v>
      </c>
      <c r="AD107" s="285"/>
      <c r="AE107" s="285" t="s">
        <v>87</v>
      </c>
      <c r="AF107" s="293"/>
      <c r="AG107" s="293">
        <v>1038.23</v>
      </c>
      <c r="AH107" s="262">
        <f>(AF105-AG107)/SUM(BH105:BH107)</f>
        <v>5.1851851851804701E-2</v>
      </c>
      <c r="AI107" s="262">
        <f>(AF105-AG107)/SUM(BI105:BI107)</f>
        <v>1.9432029536667224E-3</v>
      </c>
      <c r="AJ107" s="285"/>
      <c r="AK107" s="285" t="s">
        <v>88</v>
      </c>
      <c r="AL107" s="285"/>
      <c r="AM107" s="285" t="s">
        <v>89</v>
      </c>
      <c r="AN107" s="294">
        <v>781</v>
      </c>
      <c r="AO107" s="294">
        <v>705</v>
      </c>
      <c r="AP107" s="294">
        <v>853</v>
      </c>
      <c r="AQ107" s="253">
        <f t="shared" si="29"/>
        <v>148</v>
      </c>
      <c r="AR107" s="295">
        <f>Results!CB99</f>
        <v>787.50648518326295</v>
      </c>
      <c r="AS107" s="306">
        <v>18.2</v>
      </c>
      <c r="AT107" s="294">
        <v>27</v>
      </c>
      <c r="AU107" s="295"/>
      <c r="AV107" s="295"/>
      <c r="AW107" s="294">
        <v>29.89</v>
      </c>
      <c r="AX107" s="294">
        <v>3.03</v>
      </c>
      <c r="AY107" s="296"/>
      <c r="AZ107" s="296"/>
      <c r="BA107" s="277">
        <f t="shared" si="41"/>
        <v>0.20210412853822576</v>
      </c>
      <c r="BB107" s="294">
        <f>AVERAGE(AX105:AX107)</f>
        <v>2.6999999999999997</v>
      </c>
      <c r="BC107" s="297">
        <f>AVERAGE(BA105:BA107)</f>
        <v>0.24612572303136002</v>
      </c>
      <c r="BD107" s="294">
        <v>131.9</v>
      </c>
      <c r="BE107" s="298"/>
      <c r="BF107" s="294">
        <v>107.6</v>
      </c>
      <c r="BG107" s="294">
        <v>217.9</v>
      </c>
      <c r="BH107" s="299">
        <f>40/60</f>
        <v>0.66666666666666663</v>
      </c>
      <c r="BI107" s="260">
        <f t="shared" si="38"/>
        <v>18</v>
      </c>
      <c r="BJ107" s="294">
        <v>1.0900000000000001</v>
      </c>
      <c r="BK107" s="300"/>
      <c r="BL107" s="294">
        <v>1.2936000000000001</v>
      </c>
      <c r="BM107" s="300"/>
      <c r="BN107" s="277">
        <f t="shared" si="42"/>
        <v>2.3836000000000004</v>
      </c>
      <c r="BO107" s="253">
        <f t="shared" si="43"/>
        <v>0.84260977118119973</v>
      </c>
      <c r="BP107" s="263">
        <f t="shared" si="44"/>
        <v>2184.8932167157818</v>
      </c>
      <c r="BQ107" s="36">
        <f t="shared" si="33"/>
        <v>0.49381328883276199</v>
      </c>
      <c r="BR107" s="264">
        <f t="shared" si="45"/>
        <v>54.67653587010696</v>
      </c>
      <c r="BS107" s="301"/>
      <c r="BT107" s="267" t="s">
        <v>245</v>
      </c>
      <c r="BU107" s="267" t="str">
        <f t="shared" si="36"/>
        <v>Lampeland</v>
      </c>
    </row>
    <row r="108" spans="1:97" s="266" customFormat="1" x14ac:dyDescent="0.25">
      <c r="A108" s="239" t="s">
        <v>188</v>
      </c>
      <c r="B108" s="240">
        <v>99</v>
      </c>
      <c r="C108" s="241">
        <v>45665</v>
      </c>
      <c r="D108" s="242">
        <v>0.50347222222222221</v>
      </c>
      <c r="E108" s="243">
        <v>0.52430555555555558</v>
      </c>
      <c r="F108" s="243">
        <v>0.53125</v>
      </c>
      <c r="G108" s="244">
        <v>40</v>
      </c>
      <c r="H108" s="244">
        <v>1</v>
      </c>
      <c r="I108" s="245">
        <v>7.5</v>
      </c>
      <c r="J108" s="246">
        <v>86</v>
      </c>
      <c r="K108" s="244">
        <v>27</v>
      </c>
      <c r="L108" s="244">
        <v>2.5</v>
      </c>
      <c r="M108" s="244">
        <v>1</v>
      </c>
      <c r="N108" s="247">
        <f t="shared" si="46"/>
        <v>27</v>
      </c>
      <c r="O108" s="244" t="s">
        <v>84</v>
      </c>
      <c r="P108" s="246" t="s">
        <v>16</v>
      </c>
      <c r="Q108" s="246" t="s">
        <v>85</v>
      </c>
      <c r="R108" s="246">
        <v>2</v>
      </c>
      <c r="S108" s="244"/>
      <c r="T108" s="248">
        <f t="shared" si="39"/>
        <v>1.0196374622356494</v>
      </c>
      <c r="U108" s="249">
        <v>26.48</v>
      </c>
      <c r="V108" s="250"/>
      <c r="W108" s="249"/>
      <c r="X108" s="250"/>
      <c r="Y108" s="251">
        <v>28</v>
      </c>
      <c r="Z108" s="244">
        <v>25</v>
      </c>
      <c r="AA108" s="244">
        <v>232</v>
      </c>
      <c r="AB108" s="244">
        <v>11</v>
      </c>
      <c r="AC108" s="244">
        <v>80</v>
      </c>
      <c r="AD108" s="244"/>
      <c r="AE108" s="244" t="s">
        <v>87</v>
      </c>
      <c r="AF108" s="252">
        <v>1038.23</v>
      </c>
      <c r="AG108" s="252"/>
      <c r="AH108" s="253"/>
      <c r="AI108" s="253"/>
      <c r="AJ108" s="244"/>
      <c r="AK108" s="244" t="s">
        <v>88</v>
      </c>
      <c r="AL108" s="244"/>
      <c r="AM108" s="244" t="s">
        <v>89</v>
      </c>
      <c r="AN108" s="254">
        <v>733</v>
      </c>
      <c r="AO108" s="254">
        <v>666</v>
      </c>
      <c r="AP108" s="254">
        <v>780</v>
      </c>
      <c r="AQ108" s="253">
        <f t="shared" si="29"/>
        <v>114</v>
      </c>
      <c r="AR108" s="255">
        <f>Results!CB100</f>
        <v>857.83059175389803</v>
      </c>
      <c r="AS108" s="305">
        <v>16.16</v>
      </c>
      <c r="AT108" s="254">
        <v>27</v>
      </c>
      <c r="AU108" s="255"/>
      <c r="AV108" s="255"/>
      <c r="AW108" s="254">
        <v>29.64</v>
      </c>
      <c r="AX108" s="254">
        <v>3.53</v>
      </c>
      <c r="AY108" s="256"/>
      <c r="AZ108" s="256"/>
      <c r="BA108" s="277">
        <f t="shared" si="41"/>
        <v>0.22508553250235094</v>
      </c>
      <c r="BB108" s="254"/>
      <c r="BC108" s="257"/>
      <c r="BD108" s="254">
        <v>230.4</v>
      </c>
      <c r="BE108" s="258"/>
      <c r="BF108" s="254">
        <v>146.6</v>
      </c>
      <c r="BG108" s="254">
        <v>201.7</v>
      </c>
      <c r="BH108" s="259">
        <f>40/60</f>
        <v>0.66666666666666663</v>
      </c>
      <c r="BI108" s="260">
        <f t="shared" si="38"/>
        <v>18</v>
      </c>
      <c r="BJ108" s="254">
        <v>0.61599999999999999</v>
      </c>
      <c r="BK108" s="279"/>
      <c r="BL108" s="254">
        <v>2.5099999999999998</v>
      </c>
      <c r="BM108" s="279"/>
      <c r="BN108" s="277">
        <f t="shared" si="42"/>
        <v>3.1259999999999999</v>
      </c>
      <c r="BO108" s="253">
        <f t="shared" si="43"/>
        <v>0.24541832669322711</v>
      </c>
      <c r="BP108" s="263">
        <f t="shared" si="44"/>
        <v>2735.2420745516674</v>
      </c>
      <c r="BQ108" s="36">
        <f t="shared" si="33"/>
        <v>0.51731231574126746</v>
      </c>
      <c r="BR108" s="264">
        <f t="shared" si="45"/>
        <v>52.192842077055801</v>
      </c>
      <c r="BS108" s="265"/>
      <c r="BU108" s="267" t="str">
        <f t="shared" si="36"/>
        <v>Lampeland</v>
      </c>
    </row>
    <row r="109" spans="1:97" s="266" customFormat="1" ht="15" customHeight="1" x14ac:dyDescent="0.25">
      <c r="A109" s="239" t="s">
        <v>189</v>
      </c>
      <c r="B109" s="240">
        <v>100</v>
      </c>
      <c r="C109" s="241">
        <v>45665</v>
      </c>
      <c r="D109" s="269">
        <v>0.53125</v>
      </c>
      <c r="E109" s="270">
        <v>0.53472222222222221</v>
      </c>
      <c r="F109" s="270">
        <v>0.54166666666666663</v>
      </c>
      <c r="G109" s="244">
        <v>20</v>
      </c>
      <c r="H109" s="271">
        <v>1</v>
      </c>
      <c r="I109" s="245">
        <v>7.5</v>
      </c>
      <c r="J109" s="246">
        <v>86</v>
      </c>
      <c r="K109" s="271">
        <v>27</v>
      </c>
      <c r="L109" s="244">
        <v>2.5</v>
      </c>
      <c r="M109" s="271">
        <v>0.9</v>
      </c>
      <c r="N109" s="272">
        <f t="shared" si="46"/>
        <v>30</v>
      </c>
      <c r="O109" s="271" t="s">
        <v>84</v>
      </c>
      <c r="P109" s="273" t="s">
        <v>16</v>
      </c>
      <c r="Q109" s="273" t="s">
        <v>85</v>
      </c>
      <c r="R109" s="273">
        <v>2</v>
      </c>
      <c r="S109" s="271"/>
      <c r="T109" s="248">
        <f t="shared" si="39"/>
        <v>0.93331029716655145</v>
      </c>
      <c r="U109" s="249">
        <v>28.94</v>
      </c>
      <c r="V109" s="250"/>
      <c r="W109" s="249"/>
      <c r="X109" s="250"/>
      <c r="Y109" s="275">
        <v>28</v>
      </c>
      <c r="Z109" s="271">
        <v>25</v>
      </c>
      <c r="AA109" s="271">
        <v>232</v>
      </c>
      <c r="AB109" s="271">
        <v>11</v>
      </c>
      <c r="AC109" s="271">
        <v>80</v>
      </c>
      <c r="AD109" s="271"/>
      <c r="AE109" s="271" t="s">
        <v>87</v>
      </c>
      <c r="AF109" s="276"/>
      <c r="AG109" s="276"/>
      <c r="AH109" s="277"/>
      <c r="AI109" s="277"/>
      <c r="AJ109" s="271"/>
      <c r="AK109" s="271" t="s">
        <v>88</v>
      </c>
      <c r="AL109" s="271"/>
      <c r="AM109" s="271" t="s">
        <v>89</v>
      </c>
      <c r="AN109" s="254">
        <v>774</v>
      </c>
      <c r="AO109" s="254">
        <v>711</v>
      </c>
      <c r="AP109" s="254">
        <v>830</v>
      </c>
      <c r="AQ109" s="253">
        <f t="shared" si="29"/>
        <v>119</v>
      </c>
      <c r="AR109" s="255">
        <f>Results!CB101</f>
        <v>919.42121120597506</v>
      </c>
      <c r="AS109" s="305">
        <v>15.62</v>
      </c>
      <c r="AT109" s="254">
        <v>27.01</v>
      </c>
      <c r="AU109" s="255"/>
      <c r="AV109" s="255"/>
      <c r="AW109" s="254">
        <v>29.8</v>
      </c>
      <c r="AX109" s="254">
        <v>3.68</v>
      </c>
      <c r="AY109" s="256"/>
      <c r="AZ109" s="256"/>
      <c r="BA109" s="277">
        <f t="shared" si="41"/>
        <v>0.19942527717234007</v>
      </c>
      <c r="BB109" s="254"/>
      <c r="BC109" s="257"/>
      <c r="BD109" s="254">
        <v>196.6</v>
      </c>
      <c r="BE109" s="278"/>
      <c r="BF109" s="254">
        <v>129</v>
      </c>
      <c r="BG109" s="254">
        <v>200.5</v>
      </c>
      <c r="BH109" s="259">
        <f>20/60</f>
        <v>0.33333333333333331</v>
      </c>
      <c r="BI109" s="260">
        <f t="shared" si="38"/>
        <v>9.0033333333333339</v>
      </c>
      <c r="BJ109" s="254">
        <v>0.625</v>
      </c>
      <c r="BK109" s="279"/>
      <c r="BL109" s="254">
        <v>2.3199999999999998</v>
      </c>
      <c r="BM109" s="279"/>
      <c r="BN109" s="277">
        <f t="shared" si="42"/>
        <v>2.9449999999999998</v>
      </c>
      <c r="BO109" s="253">
        <f t="shared" si="43"/>
        <v>0.26939655172413796</v>
      </c>
      <c r="BP109" s="263">
        <f t="shared" si="44"/>
        <v>2503.6639864378431</v>
      </c>
      <c r="BQ109" s="36">
        <f t="shared" si="33"/>
        <v>0.53263498568302814</v>
      </c>
      <c r="BR109" s="264">
        <f t="shared" si="45"/>
        <v>50.710149963888576</v>
      </c>
      <c r="BS109" s="280"/>
      <c r="BU109" s="267" t="str">
        <f t="shared" si="36"/>
        <v>Lampeland</v>
      </c>
    </row>
    <row r="110" spans="1:97" s="266" customFormat="1" ht="15" customHeight="1" x14ac:dyDescent="0.25">
      <c r="A110" s="281" t="s">
        <v>190</v>
      </c>
      <c r="B110" s="282">
        <v>101</v>
      </c>
      <c r="C110" s="241">
        <v>45665</v>
      </c>
      <c r="D110" s="283">
        <v>0.5625</v>
      </c>
      <c r="E110" s="284">
        <v>0.57638888888888884</v>
      </c>
      <c r="F110" s="284">
        <v>0.58263888888888893</v>
      </c>
      <c r="G110" s="244">
        <v>60</v>
      </c>
      <c r="H110" s="285">
        <v>1</v>
      </c>
      <c r="I110" s="286">
        <v>7.5</v>
      </c>
      <c r="J110" s="246">
        <v>86</v>
      </c>
      <c r="K110" s="285">
        <v>27</v>
      </c>
      <c r="L110" s="244">
        <v>2.5</v>
      </c>
      <c r="M110" s="285">
        <v>0.8</v>
      </c>
      <c r="N110" s="288">
        <f t="shared" si="46"/>
        <v>33.75</v>
      </c>
      <c r="O110" s="285" t="s">
        <v>84</v>
      </c>
      <c r="P110" s="287" t="s">
        <v>16</v>
      </c>
      <c r="Q110" s="287" t="s">
        <v>85</v>
      </c>
      <c r="R110" s="287">
        <v>2</v>
      </c>
      <c r="S110" s="285"/>
      <c r="T110" s="248">
        <f t="shared" si="39"/>
        <v>0.82903621853898102</v>
      </c>
      <c r="U110" s="290">
        <v>32.58</v>
      </c>
      <c r="V110" s="291"/>
      <c r="W110" s="290"/>
      <c r="X110" s="291"/>
      <c r="Y110" s="292">
        <v>28</v>
      </c>
      <c r="Z110" s="285">
        <v>25</v>
      </c>
      <c r="AA110" s="285">
        <v>232</v>
      </c>
      <c r="AB110" s="285">
        <v>11</v>
      </c>
      <c r="AC110" s="285">
        <v>80</v>
      </c>
      <c r="AD110" s="285"/>
      <c r="AE110" s="285" t="s">
        <v>87</v>
      </c>
      <c r="AF110" s="293"/>
      <c r="AG110" s="293">
        <v>1038.1500000000001</v>
      </c>
      <c r="AH110" s="262">
        <f>(AF108-AG110)/SUM(BH108:BH110)</f>
        <v>3.999999999996362E-2</v>
      </c>
      <c r="AI110" s="262">
        <f>(AF108-AG110)/SUM(BI108:BI110)</f>
        <v>1.4811157738816448E-3</v>
      </c>
      <c r="AJ110" s="285"/>
      <c r="AK110" s="285" t="s">
        <v>88</v>
      </c>
      <c r="AL110" s="285"/>
      <c r="AM110" s="285" t="s">
        <v>89</v>
      </c>
      <c r="AN110" s="294">
        <v>844</v>
      </c>
      <c r="AO110" s="294">
        <v>783</v>
      </c>
      <c r="AP110" s="294">
        <v>917</v>
      </c>
      <c r="AQ110" s="253">
        <f t="shared" si="29"/>
        <v>134</v>
      </c>
      <c r="AR110" s="295">
        <f>Results!CB102</f>
        <v>0</v>
      </c>
      <c r="AS110" s="306">
        <v>18.71</v>
      </c>
      <c r="AT110" s="294">
        <v>27.01</v>
      </c>
      <c r="AU110" s="295"/>
      <c r="AV110" s="295"/>
      <c r="AW110" s="294">
        <v>29.86</v>
      </c>
      <c r="AX110" s="294">
        <v>3.93</v>
      </c>
      <c r="AY110" s="296"/>
      <c r="AZ110" s="296"/>
      <c r="BA110" s="277">
        <f t="shared" si="41"/>
        <v>0.1681615047746412</v>
      </c>
      <c r="BB110" s="294">
        <f>AVERAGE(AX108:AX110)</f>
        <v>3.7133333333333334</v>
      </c>
      <c r="BC110" s="297">
        <f>AVERAGE(BA108:BA110)</f>
        <v>0.19755743814977741</v>
      </c>
      <c r="BD110" s="294">
        <v>158.5</v>
      </c>
      <c r="BE110" s="298"/>
      <c r="BF110" s="294">
        <v>111.3</v>
      </c>
      <c r="BG110" s="294">
        <v>202</v>
      </c>
      <c r="BH110" s="299">
        <v>1</v>
      </c>
      <c r="BI110" s="260">
        <f t="shared" si="38"/>
        <v>27.01</v>
      </c>
      <c r="BJ110" s="294">
        <v>0.65100000000000002</v>
      </c>
      <c r="BK110" s="300"/>
      <c r="BL110" s="294">
        <v>2.0550000000000002</v>
      </c>
      <c r="BM110" s="300"/>
      <c r="BN110" s="277">
        <f t="shared" si="42"/>
        <v>2.7060000000000004</v>
      </c>
      <c r="BO110" s="253">
        <f t="shared" si="43"/>
        <v>0.31678832116788319</v>
      </c>
      <c r="BP110" s="263">
        <f t="shared" si="44"/>
        <v>2223.9421659764021</v>
      </c>
      <c r="BQ110" s="36">
        <f t="shared" si="33"/>
        <v>0.55096591903856562</v>
      </c>
      <c r="BR110" s="264">
        <f t="shared" si="45"/>
        <v>49.022995918027732</v>
      </c>
      <c r="BS110" s="301"/>
      <c r="BT110" s="267"/>
      <c r="BU110" s="267" t="str">
        <f t="shared" si="36"/>
        <v>BAHAMAS!!!!</v>
      </c>
    </row>
    <row r="111" spans="1:97" s="266" customFormat="1" x14ac:dyDescent="0.25">
      <c r="A111" s="239" t="s">
        <v>240</v>
      </c>
      <c r="B111" s="240">
        <v>102</v>
      </c>
      <c r="C111" s="241">
        <v>45665</v>
      </c>
      <c r="D111" s="242">
        <v>0.61111111111111116</v>
      </c>
      <c r="E111" s="243">
        <v>0.61736111111111114</v>
      </c>
      <c r="F111" s="243">
        <v>0.6381944444444444</v>
      </c>
      <c r="G111" s="244">
        <v>40</v>
      </c>
      <c r="H111" s="244">
        <v>1</v>
      </c>
      <c r="I111" s="245">
        <v>7.5</v>
      </c>
      <c r="J111" s="246">
        <v>86</v>
      </c>
      <c r="K111" s="244">
        <v>27</v>
      </c>
      <c r="L111" s="244">
        <v>5</v>
      </c>
      <c r="M111" s="244">
        <v>1</v>
      </c>
      <c r="N111" s="247">
        <f t="shared" si="46"/>
        <v>27</v>
      </c>
      <c r="O111" s="244" t="s">
        <v>84</v>
      </c>
      <c r="P111" s="246" t="s">
        <v>16</v>
      </c>
      <c r="Q111" s="246" t="s">
        <v>85</v>
      </c>
      <c r="R111" s="246">
        <v>2</v>
      </c>
      <c r="S111" s="244"/>
      <c r="T111" s="248">
        <f t="shared" si="39"/>
        <v>1.0505836575875487</v>
      </c>
      <c r="U111" s="249">
        <v>25.7</v>
      </c>
      <c r="V111" s="250"/>
      <c r="W111" s="249"/>
      <c r="X111" s="250"/>
      <c r="Y111" s="251">
        <v>28</v>
      </c>
      <c r="Z111" s="244">
        <v>25</v>
      </c>
      <c r="AA111" s="244">
        <v>232</v>
      </c>
      <c r="AB111" s="244">
        <v>11</v>
      </c>
      <c r="AC111" s="244">
        <v>80</v>
      </c>
      <c r="AD111" s="244"/>
      <c r="AE111" s="244" t="s">
        <v>87</v>
      </c>
      <c r="AF111" s="252">
        <v>1038.1500000000001</v>
      </c>
      <c r="AG111" s="252"/>
      <c r="AH111" s="253"/>
      <c r="AI111" s="253"/>
      <c r="AJ111" s="244"/>
      <c r="AK111" s="244" t="s">
        <v>88</v>
      </c>
      <c r="AL111" s="244"/>
      <c r="AM111" s="244" t="s">
        <v>89</v>
      </c>
      <c r="AN111" s="254">
        <v>787</v>
      </c>
      <c r="AO111" s="254">
        <v>711</v>
      </c>
      <c r="AP111" s="254">
        <v>837</v>
      </c>
      <c r="AQ111" s="253">
        <f t="shared" si="29"/>
        <v>126</v>
      </c>
      <c r="AR111" s="255">
        <f>Results!CB103</f>
        <v>0</v>
      </c>
      <c r="AS111" s="305">
        <v>16.02</v>
      </c>
      <c r="AT111" s="254">
        <v>27</v>
      </c>
      <c r="AU111" s="255"/>
      <c r="AV111" s="255"/>
      <c r="AW111" s="254">
        <v>29.71</v>
      </c>
      <c r="AX111" s="254">
        <v>5.59</v>
      </c>
      <c r="AY111" s="256"/>
      <c r="AZ111" s="256"/>
      <c r="BA111" s="277">
        <f t="shared" si="41"/>
        <v>0.15942088886002256</v>
      </c>
      <c r="BB111" s="254"/>
      <c r="BC111" s="257"/>
      <c r="BD111" s="254">
        <v>375.4</v>
      </c>
      <c r="BE111" s="258"/>
      <c r="BF111" s="254">
        <v>240.6</v>
      </c>
      <c r="BG111" s="254">
        <v>205.1</v>
      </c>
      <c r="BH111" s="254">
        <f>42/60</f>
        <v>0.7</v>
      </c>
      <c r="BI111" s="260">
        <f t="shared" si="38"/>
        <v>18.899999999999999</v>
      </c>
      <c r="BJ111" s="254">
        <v>0.224</v>
      </c>
      <c r="BK111" s="279"/>
      <c r="BL111" s="254">
        <v>3.1120000000000001</v>
      </c>
      <c r="BM111" s="279"/>
      <c r="BN111" s="277">
        <f t="shared" si="42"/>
        <v>3.3360000000000003</v>
      </c>
      <c r="BO111" s="253">
        <f t="shared" si="43"/>
        <v>7.1979434447300775E-2</v>
      </c>
      <c r="BP111" s="263">
        <f t="shared" si="44"/>
        <v>2818.2572036625747</v>
      </c>
      <c r="BQ111" s="36">
        <f t="shared" si="33"/>
        <v>0.53580286154401258</v>
      </c>
      <c r="BR111" s="264">
        <f t="shared" si="45"/>
        <v>50.391668163538043</v>
      </c>
      <c r="BS111" s="265"/>
      <c r="BU111" s="267" t="str">
        <f t="shared" si="36"/>
        <v>Lampeland</v>
      </c>
    </row>
    <row r="112" spans="1:97" s="266" customFormat="1" ht="15" customHeight="1" x14ac:dyDescent="0.25">
      <c r="A112" s="239" t="s">
        <v>241</v>
      </c>
      <c r="B112" s="240">
        <v>103</v>
      </c>
      <c r="C112" s="241">
        <v>45666</v>
      </c>
      <c r="D112" s="269">
        <v>0.44513888888888886</v>
      </c>
      <c r="E112" s="270">
        <v>0.4513888888888889</v>
      </c>
      <c r="F112" s="270">
        <v>0.47222222222222221</v>
      </c>
      <c r="G112" s="244">
        <v>40</v>
      </c>
      <c r="H112" s="271">
        <v>1</v>
      </c>
      <c r="I112" s="245">
        <v>7.5</v>
      </c>
      <c r="J112" s="246">
        <v>86</v>
      </c>
      <c r="K112" s="271">
        <v>27</v>
      </c>
      <c r="L112" s="271">
        <v>5</v>
      </c>
      <c r="M112" s="271">
        <v>0.9</v>
      </c>
      <c r="N112" s="272">
        <f t="shared" si="46"/>
        <v>30</v>
      </c>
      <c r="O112" s="271" t="s">
        <v>84</v>
      </c>
      <c r="P112" s="273" t="s">
        <v>16</v>
      </c>
      <c r="Q112" s="273" t="s">
        <v>85</v>
      </c>
      <c r="R112" s="273">
        <v>2</v>
      </c>
      <c r="S112" s="271"/>
      <c r="T112" s="248">
        <f t="shared" si="39"/>
        <v>0.92434097911674085</v>
      </c>
      <c r="U112" s="249">
        <v>29.21</v>
      </c>
      <c r="V112" s="250"/>
      <c r="W112" s="249"/>
      <c r="X112" s="250"/>
      <c r="Y112" s="275">
        <v>28</v>
      </c>
      <c r="Z112" s="271">
        <v>25</v>
      </c>
      <c r="AA112" s="271">
        <v>232</v>
      </c>
      <c r="AB112" s="271">
        <v>11</v>
      </c>
      <c r="AC112" s="271">
        <v>80</v>
      </c>
      <c r="AD112" s="271"/>
      <c r="AE112" s="271" t="s">
        <v>87</v>
      </c>
      <c r="AF112" s="276"/>
      <c r="AG112" s="276"/>
      <c r="AH112" s="277"/>
      <c r="AI112" s="277"/>
      <c r="AJ112" s="271"/>
      <c r="AK112" s="271" t="s">
        <v>88</v>
      </c>
      <c r="AL112" s="271"/>
      <c r="AM112" s="271" t="s">
        <v>89</v>
      </c>
      <c r="AN112" s="254">
        <v>858</v>
      </c>
      <c r="AO112" s="254">
        <v>796</v>
      </c>
      <c r="AP112" s="254">
        <v>903</v>
      </c>
      <c r="AQ112" s="253">
        <f t="shared" si="29"/>
        <v>107</v>
      </c>
      <c r="AR112" s="255">
        <f>Results!CB104</f>
        <v>0</v>
      </c>
      <c r="AS112" s="305">
        <v>17.11</v>
      </c>
      <c r="AT112" s="254">
        <v>27</v>
      </c>
      <c r="AU112" s="255"/>
      <c r="AV112" s="255"/>
      <c r="AW112" s="254">
        <v>29.45</v>
      </c>
      <c r="AX112" s="254">
        <v>5.75</v>
      </c>
      <c r="AY112" s="256"/>
      <c r="AZ112" s="256"/>
      <c r="BA112" s="277">
        <f t="shared" si="41"/>
        <v>0.13693940431359122</v>
      </c>
      <c r="BB112" s="254"/>
      <c r="BC112" s="257"/>
      <c r="BD112" s="254">
        <v>305.3</v>
      </c>
      <c r="BE112" s="278"/>
      <c r="BF112" s="254">
        <v>206.7</v>
      </c>
      <c r="BG112" s="254">
        <v>204.2</v>
      </c>
      <c r="BH112" s="299">
        <f>40/60</f>
        <v>0.66666666666666663</v>
      </c>
      <c r="BI112" s="260">
        <f t="shared" si="38"/>
        <v>18</v>
      </c>
      <c r="BJ112" s="254">
        <v>0.251</v>
      </c>
      <c r="BK112" s="279"/>
      <c r="BL112" s="254">
        <v>2.8359999999999999</v>
      </c>
      <c r="BM112" s="279"/>
      <c r="BN112" s="277">
        <f t="shared" si="42"/>
        <v>3.0869999999999997</v>
      </c>
      <c r="BO112" s="253">
        <f t="shared" si="43"/>
        <v>8.8504936530324402E-2</v>
      </c>
      <c r="BP112" s="263">
        <f t="shared" si="44"/>
        <v>2479.603222667859</v>
      </c>
      <c r="BQ112" s="36">
        <f t="shared" si="33"/>
        <v>0.56352611873603564</v>
      </c>
      <c r="BR112" s="264">
        <f t="shared" si="45"/>
        <v>47.912597308816522</v>
      </c>
      <c r="BS112" s="280"/>
      <c r="BU112" s="267" t="str">
        <f t="shared" si="36"/>
        <v>BAHAMAS!!!!</v>
      </c>
    </row>
    <row r="113" spans="1:73" s="266" customFormat="1" ht="15" customHeight="1" x14ac:dyDescent="0.25">
      <c r="A113" s="281" t="s">
        <v>242</v>
      </c>
      <c r="B113" s="282">
        <v>104</v>
      </c>
      <c r="C113" s="304">
        <v>45666</v>
      </c>
      <c r="D113" s="283">
        <v>0.4909722222222222</v>
      </c>
      <c r="E113" s="284">
        <v>0.49791666666666667</v>
      </c>
      <c r="F113" s="284">
        <v>0.5180555555555556</v>
      </c>
      <c r="G113" s="244">
        <v>40</v>
      </c>
      <c r="H113" s="285">
        <v>1</v>
      </c>
      <c r="I113" s="286">
        <v>7.5</v>
      </c>
      <c r="J113" s="246">
        <v>86</v>
      </c>
      <c r="K113" s="285">
        <v>27</v>
      </c>
      <c r="L113" s="285">
        <v>5</v>
      </c>
      <c r="M113" s="285">
        <v>0.8</v>
      </c>
      <c r="N113" s="288">
        <f t="shared" si="46"/>
        <v>33.75</v>
      </c>
      <c r="O113" s="285" t="s">
        <v>84</v>
      </c>
      <c r="P113" s="287" t="s">
        <v>16</v>
      </c>
      <c r="Q113" s="287" t="s">
        <v>85</v>
      </c>
      <c r="R113" s="287">
        <v>2</v>
      </c>
      <c r="S113" s="285"/>
      <c r="T113" s="248">
        <f t="shared" si="39"/>
        <v>0.80309339678762648</v>
      </c>
      <c r="U113" s="290">
        <v>33.619999999999997</v>
      </c>
      <c r="V113" s="291"/>
      <c r="W113" s="290"/>
      <c r="X113" s="291"/>
      <c r="Y113" s="292">
        <v>28</v>
      </c>
      <c r="Z113" s="285">
        <v>25</v>
      </c>
      <c r="AA113" s="285">
        <v>232</v>
      </c>
      <c r="AB113" s="285">
        <v>11</v>
      </c>
      <c r="AC113" s="285">
        <v>80</v>
      </c>
      <c r="AD113" s="285"/>
      <c r="AE113" s="285" t="s">
        <v>87</v>
      </c>
      <c r="AF113" s="293"/>
      <c r="AG113" s="293">
        <v>1037.75</v>
      </c>
      <c r="AH113" s="262">
        <f>(AF111-AG113)/SUM(BH111:BH113)</f>
        <v>0.19672131147545457</v>
      </c>
      <c r="AI113" s="262">
        <f>(AF111-AG113)/SUM(BI111:BI113)</f>
        <v>7.2859744990909098E-3</v>
      </c>
      <c r="AJ113" s="285"/>
      <c r="AK113" s="285" t="s">
        <v>88</v>
      </c>
      <c r="AL113" s="285"/>
      <c r="AM113" s="285" t="s">
        <v>89</v>
      </c>
      <c r="AN113" s="294">
        <v>920</v>
      </c>
      <c r="AO113" s="294">
        <v>833</v>
      </c>
      <c r="AP113" s="294">
        <v>991</v>
      </c>
      <c r="AQ113" s="253">
        <f t="shared" si="29"/>
        <v>158</v>
      </c>
      <c r="AR113" s="295">
        <f>Results!CB105</f>
        <v>0</v>
      </c>
      <c r="AS113" s="306">
        <v>20.74</v>
      </c>
      <c r="AT113" s="294">
        <v>27</v>
      </c>
      <c r="AU113" s="295"/>
      <c r="AV113" s="295"/>
      <c r="AW113" s="294">
        <v>29.93</v>
      </c>
      <c r="AX113" s="294">
        <v>5.94</v>
      </c>
      <c r="AY113" s="296"/>
      <c r="AZ113" s="296"/>
      <c r="BA113" s="277">
        <f t="shared" si="41"/>
        <v>0.1157195096235773</v>
      </c>
      <c r="BB113" s="294">
        <f>AVERAGE(AX111:AX113)</f>
        <v>5.7600000000000007</v>
      </c>
      <c r="BC113" s="297">
        <f>AVERAGE(BA111:BA113)</f>
        <v>0.13735993426573037</v>
      </c>
      <c r="BD113" s="294">
        <v>240.9</v>
      </c>
      <c r="BE113" s="298"/>
      <c r="BF113" s="294">
        <v>172.4</v>
      </c>
      <c r="BG113" s="294">
        <v>205</v>
      </c>
      <c r="BH113" s="299">
        <f>40/60</f>
        <v>0.66666666666666663</v>
      </c>
      <c r="BI113" s="260">
        <f t="shared" si="38"/>
        <v>18</v>
      </c>
      <c r="BJ113" s="294">
        <v>0.27300000000000002</v>
      </c>
      <c r="BK113" s="300"/>
      <c r="BL113" s="294">
        <v>2.5640000000000001</v>
      </c>
      <c r="BM113" s="300"/>
      <c r="BN113" s="277">
        <f t="shared" si="42"/>
        <v>2.8370000000000002</v>
      </c>
      <c r="BO113" s="253">
        <f t="shared" si="43"/>
        <v>0.10647425897035882</v>
      </c>
      <c r="BP113" s="263">
        <f t="shared" si="44"/>
        <v>2154.3489034541394</v>
      </c>
      <c r="BQ113" s="36">
        <f t="shared" si="33"/>
        <v>0.59607774619871678</v>
      </c>
      <c r="BR113" s="264">
        <f t="shared" si="45"/>
        <v>45.296104698058805</v>
      </c>
      <c r="BS113" s="301"/>
      <c r="BT113" s="267"/>
      <c r="BU113" s="267" t="str">
        <f t="shared" si="36"/>
        <v>BAHAMAS!!!!</v>
      </c>
    </row>
  </sheetData>
  <autoFilter ref="A9:CA113" xr:uid="{62571411-131C-4274-9B05-FD71921A3AA3}">
    <filterColumn colId="7">
      <filters>
        <filter val="1"/>
      </filters>
    </filterColumn>
    <sortState xmlns:xlrd2="http://schemas.microsoft.com/office/spreadsheetml/2017/richdata2" ref="A10:CA113">
      <sortCondition ref="B9:B92"/>
    </sortState>
  </autoFilter>
  <mergeCells count="3">
    <mergeCell ref="BH8:BI8"/>
    <mergeCell ref="BJ8:BP8"/>
    <mergeCell ref="AF8:AG8"/>
  </mergeCells>
  <phoneticPr fontId="2" type="noConversion"/>
  <conditionalFormatting sqref="BU10:BU113">
    <cfRule type="cellIs" dxfId="0" priority="1" operator="lessThan">
      <formula>50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EBA0-6E85-44E2-820A-B0C9AF38E1E2}">
  <dimension ref="A1:B135"/>
  <sheetViews>
    <sheetView topLeftCell="A151" zoomScale="85" zoomScaleNormal="85" workbookViewId="0">
      <selection activeCell="X209" sqref="X209"/>
    </sheetView>
  </sheetViews>
  <sheetFormatPr defaultRowHeight="15" x14ac:dyDescent="0.25"/>
  <sheetData>
    <row r="1" spans="1:1" x14ac:dyDescent="0.25">
      <c r="A1" t="s">
        <v>191</v>
      </c>
    </row>
    <row r="2" spans="1:1" x14ac:dyDescent="0.25">
      <c r="A2" t="s">
        <v>192</v>
      </c>
    </row>
    <row r="16" spans="1:1" x14ac:dyDescent="0.25">
      <c r="A16" t="s">
        <v>191</v>
      </c>
    </row>
    <row r="17" spans="1:1" x14ac:dyDescent="0.25">
      <c r="A17" t="s">
        <v>193</v>
      </c>
    </row>
    <row r="33" spans="1:1" x14ac:dyDescent="0.25">
      <c r="A33" t="s">
        <v>191</v>
      </c>
    </row>
    <row r="34" spans="1:1" x14ac:dyDescent="0.25">
      <c r="A34" t="s">
        <v>194</v>
      </c>
    </row>
    <row r="48" spans="1:1" x14ac:dyDescent="0.25">
      <c r="A48" t="s">
        <v>191</v>
      </c>
    </row>
    <row r="49" spans="1:1" x14ac:dyDescent="0.25">
      <c r="A49" t="s">
        <v>195</v>
      </c>
    </row>
    <row r="63" spans="1:1" x14ac:dyDescent="0.25">
      <c r="A63" t="s">
        <v>191</v>
      </c>
    </row>
    <row r="64" spans="1:1" x14ac:dyDescent="0.25">
      <c r="A64" t="s">
        <v>196</v>
      </c>
    </row>
    <row r="78" spans="1:1" x14ac:dyDescent="0.25">
      <c r="A78" t="s">
        <v>191</v>
      </c>
    </row>
    <row r="79" spans="1:1" x14ac:dyDescent="0.25">
      <c r="A79" t="s">
        <v>197</v>
      </c>
    </row>
    <row r="93" spans="1:1" x14ac:dyDescent="0.25">
      <c r="A93" t="s">
        <v>246</v>
      </c>
    </row>
    <row r="94" spans="1:1" x14ac:dyDescent="0.25">
      <c r="A94" t="s">
        <v>247</v>
      </c>
    </row>
    <row r="110" spans="1:1" x14ac:dyDescent="0.25">
      <c r="A110" t="s">
        <v>246</v>
      </c>
    </row>
    <row r="111" spans="1:1" x14ac:dyDescent="0.25">
      <c r="A111" t="s">
        <v>248</v>
      </c>
    </row>
    <row r="135" spans="2:2" x14ac:dyDescent="0.25"/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AE80-EA28-4E6C-ADFA-81F7D6AD28B5}">
  <dimension ref="A1:CK101"/>
  <sheetViews>
    <sheetView topLeftCell="BY1" workbookViewId="0">
      <selection activeCell="CB1" sqref="CB1"/>
    </sheetView>
  </sheetViews>
  <sheetFormatPr defaultRowHeight="15" x14ac:dyDescent="0.25"/>
  <cols>
    <col min="1" max="1" width="3" bestFit="1" customWidth="1"/>
    <col min="2" max="2" width="13.5703125" bestFit="1" customWidth="1"/>
    <col min="3" max="3" width="10" bestFit="1" customWidth="1"/>
    <col min="4" max="4" width="18.140625" bestFit="1" customWidth="1"/>
    <col min="5" max="5" width="22.140625" bestFit="1" customWidth="1"/>
    <col min="6" max="6" width="22" bestFit="1" customWidth="1"/>
    <col min="7" max="7" width="21.85546875" bestFit="1" customWidth="1"/>
    <col min="8" max="8" width="14.140625" bestFit="1" customWidth="1"/>
    <col min="9" max="9" width="12.7109375" bestFit="1" customWidth="1"/>
    <col min="10" max="10" width="22.140625" bestFit="1" customWidth="1"/>
    <col min="11" max="11" width="21.42578125" bestFit="1" customWidth="1"/>
    <col min="12" max="12" width="17.85546875" bestFit="1" customWidth="1"/>
    <col min="13" max="13" width="26" bestFit="1" customWidth="1"/>
    <col min="14" max="14" width="27.42578125" bestFit="1" customWidth="1"/>
    <col min="15" max="15" width="31.7109375" bestFit="1" customWidth="1"/>
    <col min="16" max="16" width="16.85546875" bestFit="1" customWidth="1"/>
    <col min="17" max="17" width="10.140625" bestFit="1" customWidth="1"/>
    <col min="18" max="18" width="5.7109375" bestFit="1" customWidth="1"/>
    <col min="19" max="19" width="12.140625" bestFit="1" customWidth="1"/>
    <col min="20" max="20" width="10.85546875" bestFit="1" customWidth="1"/>
    <col min="21" max="21" width="26.28515625" bestFit="1" customWidth="1"/>
    <col min="22" max="22" width="23" bestFit="1" customWidth="1"/>
    <col min="23" max="23" width="24.5703125" bestFit="1" customWidth="1"/>
    <col min="24" max="24" width="24.42578125" bestFit="1" customWidth="1"/>
    <col min="25" max="25" width="34.42578125" bestFit="1" customWidth="1"/>
    <col min="26" max="26" width="12.85546875" bestFit="1" customWidth="1"/>
    <col min="27" max="27" width="10.42578125" bestFit="1" customWidth="1"/>
    <col min="28" max="28" width="6.5703125" bestFit="1" customWidth="1"/>
    <col min="29" max="29" width="12.140625" bestFit="1" customWidth="1"/>
    <col min="30" max="30" width="14.42578125" bestFit="1" customWidth="1"/>
    <col min="31" max="31" width="13.85546875" bestFit="1" customWidth="1"/>
    <col min="32" max="32" width="17.42578125" bestFit="1" customWidth="1"/>
    <col min="33" max="33" width="20.42578125" bestFit="1" customWidth="1"/>
    <col min="34" max="34" width="11.28515625" bestFit="1" customWidth="1"/>
    <col min="35" max="35" width="10.42578125" bestFit="1" customWidth="1"/>
    <col min="36" max="36" width="15.140625" bestFit="1" customWidth="1"/>
    <col min="37" max="37" width="10.140625" bestFit="1" customWidth="1"/>
    <col min="38" max="38" width="16.5703125" bestFit="1" customWidth="1"/>
    <col min="39" max="39" width="14.85546875" bestFit="1" customWidth="1"/>
    <col min="40" max="40" width="15.42578125" bestFit="1" customWidth="1"/>
    <col min="41" max="41" width="16.5703125" bestFit="1" customWidth="1"/>
    <col min="42" max="42" width="21.7109375" bestFit="1" customWidth="1"/>
    <col min="43" max="43" width="20.7109375" bestFit="1" customWidth="1"/>
    <col min="44" max="44" width="18.140625" bestFit="1" customWidth="1"/>
    <col min="45" max="45" width="20" bestFit="1" customWidth="1"/>
    <col min="46" max="46" width="12" bestFit="1" customWidth="1"/>
    <col min="47" max="47" width="16.5703125" bestFit="1" customWidth="1"/>
    <col min="48" max="48" width="13.28515625" bestFit="1" customWidth="1"/>
    <col min="49" max="49" width="23.7109375" bestFit="1" customWidth="1"/>
    <col min="50" max="50" width="25.85546875" bestFit="1" customWidth="1"/>
    <col min="51" max="51" width="23.7109375" bestFit="1" customWidth="1"/>
    <col min="52" max="53" width="20" bestFit="1" customWidth="1"/>
    <col min="54" max="54" width="13.140625" bestFit="1" customWidth="1"/>
    <col min="55" max="55" width="11.42578125" bestFit="1" customWidth="1"/>
    <col min="56" max="56" width="12.42578125" bestFit="1" customWidth="1"/>
    <col min="57" max="57" width="12.5703125" bestFit="1" customWidth="1"/>
    <col min="58" max="58" width="18.28515625" bestFit="1" customWidth="1"/>
    <col min="59" max="59" width="18.28515625" style="315" bestFit="1" customWidth="1"/>
    <col min="60" max="61" width="22.140625" bestFit="1" customWidth="1"/>
    <col min="62" max="62" width="31.85546875" bestFit="1" customWidth="1"/>
    <col min="63" max="63" width="12.85546875" bestFit="1" customWidth="1"/>
    <col min="64" max="64" width="25" bestFit="1" customWidth="1"/>
    <col min="65" max="65" width="24" bestFit="1" customWidth="1"/>
    <col min="66" max="66" width="12" bestFit="1" customWidth="1"/>
    <col min="67" max="67" width="32" bestFit="1" customWidth="1"/>
    <col min="68" max="68" width="29.7109375" bestFit="1" customWidth="1"/>
    <col min="69" max="69" width="31" bestFit="1" customWidth="1"/>
    <col min="70" max="70" width="28.5703125" bestFit="1" customWidth="1"/>
    <col min="71" max="71" width="13.5703125" bestFit="1" customWidth="1"/>
    <col min="72" max="72" width="12" bestFit="1" customWidth="1"/>
    <col min="73" max="73" width="19" bestFit="1" customWidth="1"/>
    <col min="74" max="74" width="16.5703125" bestFit="1" customWidth="1"/>
    <col min="75" max="75" width="22.85546875" bestFit="1" customWidth="1"/>
    <col min="76" max="76" width="20.42578125" bestFit="1" customWidth="1"/>
    <col min="77" max="77" width="24.28515625" bestFit="1" customWidth="1"/>
    <col min="78" max="78" width="22" bestFit="1" customWidth="1"/>
    <col min="79" max="79" width="23.5703125" bestFit="1" customWidth="1"/>
    <col min="80" max="80" width="21.140625" bestFit="1" customWidth="1"/>
    <col min="81" max="81" width="24.42578125" bestFit="1" customWidth="1"/>
    <col min="82" max="82" width="22.140625" bestFit="1" customWidth="1"/>
    <col min="83" max="83" width="14.7109375" bestFit="1" customWidth="1"/>
    <col min="84" max="84" width="12.28515625" bestFit="1" customWidth="1"/>
    <col min="85" max="85" width="12.42578125" bestFit="1" customWidth="1"/>
    <col min="86" max="86" width="12" bestFit="1" customWidth="1"/>
    <col min="87" max="87" width="22.7109375" bestFit="1" customWidth="1"/>
    <col min="88" max="88" width="20.28515625" bestFit="1" customWidth="1"/>
    <col min="89" max="89" width="19.42578125" bestFit="1" customWidth="1"/>
    <col min="90" max="90" width="17" bestFit="1" customWidth="1"/>
  </cols>
  <sheetData>
    <row r="1" spans="1:89" s="314" customFormat="1" x14ac:dyDescent="0.25">
      <c r="A1" s="313"/>
      <c r="B1" s="313" t="s">
        <v>249</v>
      </c>
      <c r="C1" s="313" t="s">
        <v>26</v>
      </c>
      <c r="D1" s="313" t="s">
        <v>27</v>
      </c>
      <c r="E1" s="313" t="s">
        <v>28</v>
      </c>
      <c r="F1" s="313" t="s">
        <v>29</v>
      </c>
      <c r="G1" s="313" t="s">
        <v>30</v>
      </c>
      <c r="H1" s="313" t="s">
        <v>31</v>
      </c>
      <c r="I1" s="313" t="s">
        <v>203</v>
      </c>
      <c r="J1" s="313" t="s">
        <v>201</v>
      </c>
      <c r="K1" s="313" t="s">
        <v>243</v>
      </c>
      <c r="L1" s="313" t="s">
        <v>32</v>
      </c>
      <c r="M1" s="313" t="s">
        <v>33</v>
      </c>
      <c r="N1" s="313" t="s">
        <v>258</v>
      </c>
      <c r="O1" s="313" t="s">
        <v>259</v>
      </c>
      <c r="P1" s="313" t="s">
        <v>36</v>
      </c>
      <c r="Q1" s="313" t="s">
        <v>15</v>
      </c>
      <c r="R1" s="313" t="s">
        <v>37</v>
      </c>
      <c r="S1" s="313" t="s">
        <v>38</v>
      </c>
      <c r="T1" s="313" t="s">
        <v>39</v>
      </c>
      <c r="U1" s="313" t="s">
        <v>40</v>
      </c>
      <c r="V1" s="313" t="s">
        <v>260</v>
      </c>
      <c r="W1" s="313" t="s">
        <v>43</v>
      </c>
      <c r="X1" s="313" t="s">
        <v>44</v>
      </c>
      <c r="Y1" s="313" t="s">
        <v>45</v>
      </c>
      <c r="Z1" s="313" t="s">
        <v>46</v>
      </c>
      <c r="AA1" s="313" t="s">
        <v>47</v>
      </c>
      <c r="AB1" s="313" t="s">
        <v>48</v>
      </c>
      <c r="AC1" s="313" t="s">
        <v>49</v>
      </c>
      <c r="AD1" s="313" t="s">
        <v>50</v>
      </c>
      <c r="AE1" s="313" t="s">
        <v>51</v>
      </c>
      <c r="AF1" s="313" t="s">
        <v>52</v>
      </c>
      <c r="AG1" s="313" t="s">
        <v>53</v>
      </c>
      <c r="AH1" s="313" t="s">
        <v>54</v>
      </c>
      <c r="AI1" s="313" t="s">
        <v>55</v>
      </c>
      <c r="AJ1" s="313" t="s">
        <v>261</v>
      </c>
      <c r="AK1" s="313" t="s">
        <v>57</v>
      </c>
      <c r="AL1" s="313" t="s">
        <v>58</v>
      </c>
      <c r="AM1" s="313" t="s">
        <v>59</v>
      </c>
      <c r="AN1" s="313" t="s">
        <v>60</v>
      </c>
      <c r="AO1" s="313" t="s">
        <v>491</v>
      </c>
      <c r="AP1" s="312" t="s">
        <v>63</v>
      </c>
      <c r="AQ1" s="312" t="s">
        <v>64</v>
      </c>
      <c r="AR1" s="312" t="s">
        <v>65</v>
      </c>
      <c r="AS1" s="312" t="s">
        <v>66</v>
      </c>
      <c r="AT1" s="312" t="s">
        <v>67</v>
      </c>
      <c r="AU1" s="312" t="s">
        <v>68</v>
      </c>
      <c r="AV1" s="312" t="s">
        <v>262</v>
      </c>
      <c r="AW1" s="312" t="s">
        <v>199</v>
      </c>
      <c r="AX1" s="312" t="s">
        <v>70</v>
      </c>
      <c r="AY1" s="312" t="s">
        <v>71</v>
      </c>
      <c r="AZ1" s="312" t="s">
        <v>72</v>
      </c>
      <c r="BA1" s="312" t="s">
        <v>73</v>
      </c>
      <c r="BB1" s="312" t="s">
        <v>74</v>
      </c>
      <c r="BC1" s="312" t="s">
        <v>200</v>
      </c>
      <c r="BD1" s="312" t="s">
        <v>75</v>
      </c>
      <c r="BE1" s="312" t="s">
        <v>76</v>
      </c>
      <c r="BF1" s="312" t="s">
        <v>77</v>
      </c>
      <c r="BG1" s="316" t="s">
        <v>78</v>
      </c>
      <c r="BH1" s="312" t="s">
        <v>79</v>
      </c>
      <c r="BI1" s="312" t="s">
        <v>244</v>
      </c>
      <c r="BJ1" s="312" t="s">
        <v>81</v>
      </c>
      <c r="BK1" s="312" t="s">
        <v>82</v>
      </c>
      <c r="BL1" s="312" t="s">
        <v>263</v>
      </c>
      <c r="BM1" s="312" t="s">
        <v>202</v>
      </c>
      <c r="BN1" s="312" t="s">
        <v>264</v>
      </c>
      <c r="BO1" s="312" t="s">
        <v>265</v>
      </c>
      <c r="BP1" s="312" t="s">
        <v>266</v>
      </c>
      <c r="BQ1" s="312" t="s">
        <v>267</v>
      </c>
      <c r="BR1" s="312" t="s">
        <v>268</v>
      </c>
      <c r="BS1" s="312" t="s">
        <v>269</v>
      </c>
      <c r="BT1" s="312" t="s">
        <v>270</v>
      </c>
      <c r="BU1" s="312" t="s">
        <v>271</v>
      </c>
      <c r="BV1" s="312" t="s">
        <v>272</v>
      </c>
      <c r="BW1" s="312" t="s">
        <v>273</v>
      </c>
      <c r="BX1" s="312" t="s">
        <v>274</v>
      </c>
      <c r="BY1" s="312" t="s">
        <v>275</v>
      </c>
      <c r="BZ1" s="312" t="s">
        <v>276</v>
      </c>
      <c r="CA1" s="312" t="s">
        <v>277</v>
      </c>
      <c r="CB1" s="312" t="s">
        <v>278</v>
      </c>
      <c r="CC1" s="312" t="s">
        <v>279</v>
      </c>
      <c r="CD1" s="312" t="s">
        <v>280</v>
      </c>
      <c r="CE1" s="312" t="s">
        <v>281</v>
      </c>
      <c r="CF1" s="312" t="s">
        <v>282</v>
      </c>
      <c r="CG1" s="312" t="s">
        <v>283</v>
      </c>
      <c r="CH1" s="312" t="s">
        <v>284</v>
      </c>
      <c r="CI1" s="312" t="s">
        <v>285</v>
      </c>
      <c r="CJ1" s="312" t="s">
        <v>286</v>
      </c>
      <c r="CK1" s="312" t="s">
        <v>287</v>
      </c>
    </row>
    <row r="2" spans="1:89" x14ac:dyDescent="0.25">
      <c r="A2">
        <v>0</v>
      </c>
      <c r="B2" t="s">
        <v>91</v>
      </c>
      <c r="C2">
        <v>3</v>
      </c>
      <c r="D2">
        <v>45596</v>
      </c>
      <c r="E2">
        <v>0.60138888888888886</v>
      </c>
      <c r="F2">
        <v>0.60416666666666663</v>
      </c>
      <c r="G2">
        <v>0.62152777777777779</v>
      </c>
      <c r="H2">
        <v>25</v>
      </c>
      <c r="I2">
        <v>1</v>
      </c>
      <c r="J2">
        <v>6</v>
      </c>
      <c r="K2">
        <v>30</v>
      </c>
      <c r="L2">
        <v>27</v>
      </c>
      <c r="M2">
        <v>0</v>
      </c>
      <c r="N2">
        <v>1</v>
      </c>
      <c r="O2">
        <v>27</v>
      </c>
      <c r="P2" t="s">
        <v>84</v>
      </c>
      <c r="Q2" t="s">
        <v>16</v>
      </c>
      <c r="R2" t="s">
        <v>85</v>
      </c>
      <c r="S2">
        <v>2</v>
      </c>
      <c r="U2">
        <v>1.0235026535253899</v>
      </c>
      <c r="V2">
        <v>26.38</v>
      </c>
      <c r="W2">
        <v>28</v>
      </c>
      <c r="X2">
        <v>25</v>
      </c>
      <c r="Y2">
        <v>232</v>
      </c>
      <c r="Z2">
        <v>11</v>
      </c>
      <c r="AA2">
        <v>80</v>
      </c>
      <c r="AC2" t="s">
        <v>87</v>
      </c>
      <c r="AI2" t="s">
        <v>88</v>
      </c>
      <c r="AK2" t="s">
        <v>89</v>
      </c>
      <c r="AL2">
        <v>732</v>
      </c>
      <c r="AM2">
        <v>677</v>
      </c>
      <c r="AN2">
        <v>778</v>
      </c>
      <c r="AO2">
        <v>101</v>
      </c>
      <c r="AP2">
        <v>26.99</v>
      </c>
      <c r="AQ2">
        <v>29.91</v>
      </c>
      <c r="AR2">
        <v>3.31</v>
      </c>
      <c r="AS2">
        <v>0.23738366089757201</v>
      </c>
      <c r="AV2">
        <v>233.9</v>
      </c>
      <c r="AW2">
        <v>234.1</v>
      </c>
      <c r="AX2">
        <v>147.30000000000001</v>
      </c>
      <c r="AY2">
        <v>228.5</v>
      </c>
      <c r="BA2">
        <v>0</v>
      </c>
      <c r="BB2">
        <v>1.2350000000000001</v>
      </c>
      <c r="BC2">
        <v>1.24</v>
      </c>
      <c r="BD2">
        <v>1.8959999999999999</v>
      </c>
      <c r="BE2">
        <v>3.1399999999999899</v>
      </c>
      <c r="BF2" s="317">
        <v>0.39490445859872603</v>
      </c>
      <c r="BG2" s="308">
        <v>2745.6106950010599</v>
      </c>
      <c r="BH2">
        <v>0.51766678786364795</v>
      </c>
      <c r="BI2">
        <v>52.137785604103797</v>
      </c>
      <c r="BK2" t="s">
        <v>288</v>
      </c>
      <c r="BL2" t="s">
        <v>289</v>
      </c>
      <c r="BM2" t="s">
        <v>290</v>
      </c>
      <c r="BN2">
        <v>1.89605017827481</v>
      </c>
      <c r="BO2">
        <v>1.06459883649874E-2</v>
      </c>
      <c r="BP2">
        <v>1.2353901887426499</v>
      </c>
      <c r="BQ2">
        <v>4.7254582313484899E-3</v>
      </c>
      <c r="BR2">
        <v>50.952984657302501</v>
      </c>
      <c r="BS2">
        <v>0.29650731076610698</v>
      </c>
      <c r="BT2">
        <v>27.081310373457899</v>
      </c>
      <c r="BU2">
        <v>4.74587788591865E-2</v>
      </c>
      <c r="BV2">
        <v>3.3099762562378698</v>
      </c>
      <c r="BW2">
        <v>5.37266836688652E-3</v>
      </c>
      <c r="BX2">
        <v>36.884653206951597</v>
      </c>
      <c r="BY2">
        <v>0.23840188022136899</v>
      </c>
      <c r="BZ2">
        <v>27.000688351849</v>
      </c>
      <c r="CA2">
        <v>0.131468984334359</v>
      </c>
      <c r="CB2">
        <v>732.25611133152199</v>
      </c>
      <c r="CC2">
        <v>3.8857618267327001</v>
      </c>
      <c r="CD2">
        <v>0.65157276826506005</v>
      </c>
      <c r="CE2">
        <v>3.1633783559140202E-3</v>
      </c>
      <c r="CF2">
        <v>3.1314403670174702</v>
      </c>
      <c r="CG2">
        <v>1.37343952842975E-2</v>
      </c>
      <c r="CH2">
        <v>0</v>
      </c>
      <c r="CI2">
        <v>0</v>
      </c>
      <c r="CJ2">
        <v>0.99702527856385603</v>
      </c>
      <c r="CK2">
        <v>5.0215565649656697E-3</v>
      </c>
    </row>
    <row r="3" spans="1:89" x14ac:dyDescent="0.25">
      <c r="A3">
        <v>1</v>
      </c>
      <c r="B3" t="s">
        <v>92</v>
      </c>
      <c r="C3">
        <v>4</v>
      </c>
      <c r="D3">
        <v>45596</v>
      </c>
      <c r="E3">
        <v>0.62152777777777779</v>
      </c>
      <c r="F3">
        <v>0.64236111111111116</v>
      </c>
      <c r="G3">
        <v>0.65625</v>
      </c>
      <c r="H3">
        <v>20</v>
      </c>
      <c r="I3">
        <v>1</v>
      </c>
      <c r="J3">
        <v>6</v>
      </c>
      <c r="K3">
        <v>30</v>
      </c>
      <c r="L3">
        <v>27</v>
      </c>
      <c r="M3">
        <v>0</v>
      </c>
      <c r="N3">
        <v>0.8</v>
      </c>
      <c r="O3">
        <v>33.75</v>
      </c>
      <c r="P3" t="s">
        <v>84</v>
      </c>
      <c r="Q3" t="s">
        <v>16</v>
      </c>
      <c r="R3" t="s">
        <v>85</v>
      </c>
      <c r="S3">
        <v>2</v>
      </c>
      <c r="U3">
        <v>0.80530709600477002</v>
      </c>
      <c r="V3">
        <v>33.54</v>
      </c>
      <c r="W3">
        <v>28</v>
      </c>
      <c r="X3">
        <v>25</v>
      </c>
      <c r="Y3">
        <v>232</v>
      </c>
      <c r="Z3">
        <v>11</v>
      </c>
      <c r="AA3">
        <v>80</v>
      </c>
      <c r="AC3" t="s">
        <v>87</v>
      </c>
      <c r="AE3">
        <v>1043.74</v>
      </c>
      <c r="AF3">
        <v>1.3043478260857701E-2</v>
      </c>
      <c r="AG3">
        <v>4.8291293079813703E-4</v>
      </c>
      <c r="AI3" t="s">
        <v>88</v>
      </c>
      <c r="AK3" t="s">
        <v>89</v>
      </c>
      <c r="AL3">
        <v>922</v>
      </c>
      <c r="AM3">
        <v>850</v>
      </c>
      <c r="AN3">
        <v>988</v>
      </c>
      <c r="AO3">
        <v>138</v>
      </c>
      <c r="AP3">
        <v>27.01</v>
      </c>
      <c r="AQ3">
        <v>29.86</v>
      </c>
      <c r="AR3">
        <v>4.2</v>
      </c>
      <c r="AS3">
        <v>0.154866749231686</v>
      </c>
      <c r="AT3">
        <v>3.8674999999999899</v>
      </c>
      <c r="AU3">
        <v>0.195769987156869</v>
      </c>
      <c r="AV3">
        <v>164.6</v>
      </c>
      <c r="AW3">
        <v>164.54</v>
      </c>
      <c r="AX3">
        <v>109.4</v>
      </c>
      <c r="AY3">
        <v>232.3</v>
      </c>
      <c r="AZ3">
        <v>3.8333333333333299</v>
      </c>
      <c r="BA3">
        <v>103.538333333333</v>
      </c>
      <c r="BB3">
        <v>1.1351</v>
      </c>
      <c r="BC3">
        <v>1.1299999999999999</v>
      </c>
      <c r="BD3">
        <v>1.5754999999999999</v>
      </c>
      <c r="BE3">
        <v>2.7</v>
      </c>
      <c r="BF3" s="317">
        <v>0.41851851851851801</v>
      </c>
      <c r="BG3" s="308">
        <v>2160.2872918160701</v>
      </c>
      <c r="BH3">
        <v>0.565942991160021</v>
      </c>
      <c r="BI3">
        <v>47.725655095820102</v>
      </c>
      <c r="BK3" t="s">
        <v>291</v>
      </c>
      <c r="BL3" t="s">
        <v>292</v>
      </c>
      <c r="BM3" t="s">
        <v>293</v>
      </c>
      <c r="BN3">
        <v>1.5755069524049701</v>
      </c>
      <c r="BO3">
        <v>1.2407101978610899E-2</v>
      </c>
      <c r="BP3">
        <v>1.1350717633962599</v>
      </c>
      <c r="BQ3">
        <v>4.6142087046287103E-3</v>
      </c>
      <c r="BR3">
        <v>47.252752129617797</v>
      </c>
      <c r="BS3">
        <v>0.309371281193419</v>
      </c>
      <c r="BT3">
        <v>33.740017784705699</v>
      </c>
      <c r="BU3">
        <v>8.6717777805677299E-2</v>
      </c>
      <c r="BV3">
        <v>4.20033011363636</v>
      </c>
      <c r="BW3">
        <v>8.2123841282480004E-3</v>
      </c>
      <c r="BX3">
        <v>29.2880780968657</v>
      </c>
      <c r="BY3">
        <v>0.116728536618949</v>
      </c>
      <c r="BZ3">
        <v>27.0063413717934</v>
      </c>
      <c r="CA3">
        <v>0.106210261689678</v>
      </c>
      <c r="CB3">
        <v>922.10188604388497</v>
      </c>
      <c r="CC3">
        <v>4.55075962150873</v>
      </c>
      <c r="CD3">
        <v>0.72047668893844896</v>
      </c>
      <c r="CE3">
        <v>4.2293651299816996E-3</v>
      </c>
      <c r="CF3">
        <v>2.7105787158012302</v>
      </c>
      <c r="CG3">
        <v>1.5945810680531601E-2</v>
      </c>
      <c r="CH3">
        <v>7.4040616246498603E-5</v>
      </c>
      <c r="CI3">
        <v>2.0505754255345401E-4</v>
      </c>
      <c r="CJ3">
        <v>0.80042810929566</v>
      </c>
      <c r="CK3">
        <v>3.37104295350865E-3</v>
      </c>
    </row>
    <row r="4" spans="1:89" x14ac:dyDescent="0.25">
      <c r="A4">
        <v>2</v>
      </c>
      <c r="B4" t="s">
        <v>93</v>
      </c>
      <c r="C4">
        <v>5</v>
      </c>
      <c r="D4">
        <v>45597</v>
      </c>
      <c r="E4">
        <v>0.34027777777777779</v>
      </c>
      <c r="F4">
        <v>0.36458333333333331</v>
      </c>
      <c r="G4">
        <v>0.37847222222222221</v>
      </c>
      <c r="H4">
        <v>20</v>
      </c>
      <c r="I4">
        <v>1</v>
      </c>
      <c r="J4">
        <v>6</v>
      </c>
      <c r="K4">
        <v>30</v>
      </c>
      <c r="L4">
        <v>27</v>
      </c>
      <c r="M4">
        <v>1</v>
      </c>
      <c r="N4">
        <v>1</v>
      </c>
      <c r="O4">
        <v>27</v>
      </c>
      <c r="P4" t="s">
        <v>84</v>
      </c>
      <c r="Q4" t="s">
        <v>16</v>
      </c>
      <c r="R4" t="s">
        <v>85</v>
      </c>
      <c r="S4">
        <v>2</v>
      </c>
      <c r="U4">
        <v>1.0246679316888001</v>
      </c>
      <c r="V4">
        <v>26.35</v>
      </c>
      <c r="W4">
        <v>28</v>
      </c>
      <c r="X4">
        <v>25</v>
      </c>
      <c r="Y4">
        <v>232</v>
      </c>
      <c r="Z4">
        <v>11</v>
      </c>
      <c r="AA4">
        <v>80</v>
      </c>
      <c r="AC4" t="s">
        <v>87</v>
      </c>
      <c r="AD4">
        <v>1043.74</v>
      </c>
      <c r="AI4" t="s">
        <v>88</v>
      </c>
      <c r="AJ4">
        <v>3.8</v>
      </c>
      <c r="AK4" t="s">
        <v>89</v>
      </c>
      <c r="AL4">
        <v>726</v>
      </c>
      <c r="AM4">
        <v>665</v>
      </c>
      <c r="AN4">
        <v>768</v>
      </c>
      <c r="AO4">
        <v>103</v>
      </c>
      <c r="AP4">
        <v>27</v>
      </c>
      <c r="AQ4">
        <v>29.58</v>
      </c>
      <c r="AR4">
        <v>3.41</v>
      </c>
      <c r="AS4">
        <v>0.229994326806605</v>
      </c>
      <c r="AV4">
        <v>238.4</v>
      </c>
      <c r="AW4">
        <v>238.09</v>
      </c>
      <c r="AX4">
        <v>147.19999999999999</v>
      </c>
      <c r="AY4">
        <v>209.5</v>
      </c>
      <c r="BA4">
        <v>0</v>
      </c>
      <c r="BB4">
        <v>0.98399999999999999</v>
      </c>
      <c r="BC4">
        <v>0.99</v>
      </c>
      <c r="BD4">
        <v>2.1349999999999998</v>
      </c>
      <c r="BE4">
        <v>3.13</v>
      </c>
      <c r="BF4" s="317">
        <v>0.31629392971246001</v>
      </c>
      <c r="BG4" s="308">
        <v>2748.7366274811402</v>
      </c>
      <c r="BH4">
        <v>0.515431338671551</v>
      </c>
      <c r="BI4">
        <v>52.3833107811964</v>
      </c>
      <c r="BK4" t="s">
        <v>288</v>
      </c>
      <c r="BL4" t="s">
        <v>294</v>
      </c>
      <c r="BM4" t="s">
        <v>295</v>
      </c>
      <c r="BN4">
        <v>2.1365541458129802</v>
      </c>
      <c r="BO4">
        <v>1.2648093669439199E-2</v>
      </c>
      <c r="BP4">
        <v>0.98855452835559798</v>
      </c>
      <c r="BQ4">
        <v>3.74227584176309E-3</v>
      </c>
      <c r="BR4">
        <v>51.134816073288697</v>
      </c>
      <c r="BS4">
        <v>0.28652160048638597</v>
      </c>
      <c r="BT4">
        <v>27.040326388362502</v>
      </c>
      <c r="BU4">
        <v>3.8908632589859903E-2</v>
      </c>
      <c r="BV4">
        <v>3.4113328639048102</v>
      </c>
      <c r="BW4">
        <v>6.1103202584891804E-3</v>
      </c>
      <c r="BX4">
        <v>37.221642613170097</v>
      </c>
      <c r="BY4">
        <v>0.129936492371758</v>
      </c>
      <c r="BZ4">
        <v>27.0042349749958</v>
      </c>
      <c r="CA4">
        <v>0.120096582628499</v>
      </c>
      <c r="CB4">
        <v>725.49195837275295</v>
      </c>
      <c r="CC4">
        <v>3.5890272554784999</v>
      </c>
      <c r="CD4">
        <v>0.46269706181147102</v>
      </c>
      <c r="CE4">
        <v>2.38230654623164E-3</v>
      </c>
      <c r="CF4">
        <v>3.1251086741685801</v>
      </c>
      <c r="CG4">
        <v>1.4922025261453999E-2</v>
      </c>
      <c r="CH4">
        <v>1.0180823890448401</v>
      </c>
      <c r="CI4">
        <v>2.21207694881617E-3</v>
      </c>
      <c r="CJ4">
        <v>0.99866498851130403</v>
      </c>
      <c r="CK4">
        <v>4.1319622875800096E-3</v>
      </c>
    </row>
    <row r="5" spans="1:89" x14ac:dyDescent="0.25">
      <c r="A5">
        <v>3</v>
      </c>
      <c r="B5" t="s">
        <v>94</v>
      </c>
      <c r="C5">
        <v>6</v>
      </c>
      <c r="D5">
        <v>45597</v>
      </c>
      <c r="E5">
        <v>0.37847222222222221</v>
      </c>
      <c r="F5">
        <v>0.38194444444444442</v>
      </c>
      <c r="G5">
        <v>0.40277777777777779</v>
      </c>
      <c r="H5">
        <v>30</v>
      </c>
      <c r="I5">
        <v>1</v>
      </c>
      <c r="J5">
        <v>6</v>
      </c>
      <c r="K5">
        <v>30</v>
      </c>
      <c r="L5">
        <v>27</v>
      </c>
      <c r="M5">
        <v>1</v>
      </c>
      <c r="N5">
        <v>0.9</v>
      </c>
      <c r="O5">
        <v>30</v>
      </c>
      <c r="P5" t="s">
        <v>84</v>
      </c>
      <c r="Q5" t="s">
        <v>16</v>
      </c>
      <c r="R5" t="s">
        <v>85</v>
      </c>
      <c r="S5">
        <v>2</v>
      </c>
      <c r="U5">
        <v>0.91587516960651205</v>
      </c>
      <c r="V5">
        <v>29.47</v>
      </c>
      <c r="W5">
        <v>28</v>
      </c>
      <c r="X5">
        <v>25</v>
      </c>
      <c r="Y5">
        <v>232</v>
      </c>
      <c r="Z5">
        <v>11</v>
      </c>
      <c r="AA5">
        <v>80</v>
      </c>
      <c r="AC5" t="s">
        <v>87</v>
      </c>
      <c r="AI5" t="s">
        <v>88</v>
      </c>
      <c r="AK5" t="s">
        <v>89</v>
      </c>
      <c r="AL5">
        <v>806</v>
      </c>
      <c r="AM5">
        <v>725</v>
      </c>
      <c r="AN5">
        <v>875</v>
      </c>
      <c r="AO5">
        <v>150</v>
      </c>
      <c r="AP5">
        <v>27</v>
      </c>
      <c r="AQ5">
        <v>29.81</v>
      </c>
      <c r="AR5">
        <v>3.78</v>
      </c>
      <c r="AS5">
        <v>0.18948458788505701</v>
      </c>
      <c r="AV5">
        <v>196.6</v>
      </c>
      <c r="AW5">
        <v>196.58</v>
      </c>
      <c r="AX5">
        <v>125.9</v>
      </c>
      <c r="AY5">
        <v>212.1</v>
      </c>
      <c r="BA5">
        <v>0</v>
      </c>
      <c r="BB5">
        <v>0.97799999999999998</v>
      </c>
      <c r="BC5">
        <v>0.98</v>
      </c>
      <c r="BD5">
        <v>1.9530000000000001</v>
      </c>
      <c r="BE5">
        <v>2.9299999999999899</v>
      </c>
      <c r="BF5" s="317">
        <v>0.33447098976109202</v>
      </c>
      <c r="BG5" s="308">
        <v>2456.8931524466798</v>
      </c>
      <c r="BH5">
        <v>0.53962693579798005</v>
      </c>
      <c r="BI5">
        <v>50.034566862518403</v>
      </c>
      <c r="BK5" t="s">
        <v>288</v>
      </c>
      <c r="BL5" t="s">
        <v>296</v>
      </c>
      <c r="BM5" t="s">
        <v>297</v>
      </c>
      <c r="BN5">
        <v>1.9526840766270901</v>
      </c>
      <c r="BO5">
        <v>1.3055231204039199E-2</v>
      </c>
      <c r="BP5">
        <v>0.97807391782601605</v>
      </c>
      <c r="BQ5">
        <v>3.6656897927137E-3</v>
      </c>
      <c r="BR5">
        <v>49.131109754523202</v>
      </c>
      <c r="BS5">
        <v>0.31896525438012302</v>
      </c>
      <c r="BT5">
        <v>30.003620337950601</v>
      </c>
      <c r="BU5">
        <v>6.9814877030353897E-2</v>
      </c>
      <c r="BV5">
        <v>3.7773790532330498</v>
      </c>
      <c r="BW5">
        <v>1.02097089934645E-2</v>
      </c>
      <c r="BX5">
        <v>33.499196690858099</v>
      </c>
      <c r="BY5">
        <v>0.14268086392597601</v>
      </c>
      <c r="BZ5">
        <v>26.9987800335259</v>
      </c>
      <c r="CA5">
        <v>0.11814045216277</v>
      </c>
      <c r="CB5">
        <v>805.96194341868295</v>
      </c>
      <c r="CC5">
        <v>4.4066225344193999</v>
      </c>
      <c r="CD5">
        <v>0.50090228825264804</v>
      </c>
      <c r="CE5">
        <v>2.8235598327230002E-3</v>
      </c>
      <c r="CF5">
        <v>2.9307579944531099</v>
      </c>
      <c r="CG5">
        <v>1.5342947561981001E-2</v>
      </c>
      <c r="CH5">
        <v>1.0152597248430699</v>
      </c>
      <c r="CI5">
        <v>7.8173778375370095E-4</v>
      </c>
      <c r="CJ5">
        <v>0.89985440025747399</v>
      </c>
      <c r="CK5">
        <v>4.2229646811076304E-3</v>
      </c>
    </row>
    <row r="6" spans="1:89" x14ac:dyDescent="0.25">
      <c r="A6">
        <v>4</v>
      </c>
      <c r="B6" t="s">
        <v>95</v>
      </c>
      <c r="C6">
        <v>7</v>
      </c>
      <c r="D6">
        <v>45597</v>
      </c>
      <c r="E6">
        <v>0.40416666666666667</v>
      </c>
      <c r="F6">
        <v>0.40763888888888888</v>
      </c>
      <c r="G6">
        <v>0.44444444444444442</v>
      </c>
      <c r="H6">
        <v>50</v>
      </c>
      <c r="I6">
        <v>1</v>
      </c>
      <c r="J6">
        <v>6</v>
      </c>
      <c r="K6">
        <v>30</v>
      </c>
      <c r="L6">
        <v>27</v>
      </c>
      <c r="M6">
        <v>1</v>
      </c>
      <c r="N6">
        <v>0.8</v>
      </c>
      <c r="O6">
        <v>33.75</v>
      </c>
      <c r="P6" t="s">
        <v>84</v>
      </c>
      <c r="Q6" t="s">
        <v>16</v>
      </c>
      <c r="R6" t="s">
        <v>85</v>
      </c>
      <c r="S6">
        <v>2</v>
      </c>
      <c r="U6">
        <v>0.8</v>
      </c>
      <c r="V6">
        <v>33.76</v>
      </c>
      <c r="W6">
        <v>28</v>
      </c>
      <c r="X6">
        <v>25</v>
      </c>
      <c r="Y6">
        <v>232</v>
      </c>
      <c r="Z6">
        <v>11</v>
      </c>
      <c r="AA6">
        <v>80</v>
      </c>
      <c r="AC6" t="s">
        <v>87</v>
      </c>
      <c r="AE6">
        <v>1043.69</v>
      </c>
      <c r="AF6">
        <v>1.99999999999818E-2</v>
      </c>
      <c r="AG6">
        <v>7.4074074074006698E-4</v>
      </c>
      <c r="AI6" t="s">
        <v>88</v>
      </c>
      <c r="AK6" t="s">
        <v>89</v>
      </c>
      <c r="AL6">
        <v>902</v>
      </c>
      <c r="AM6">
        <v>851</v>
      </c>
      <c r="AN6">
        <v>953</v>
      </c>
      <c r="AO6">
        <v>102</v>
      </c>
      <c r="AP6">
        <v>27</v>
      </c>
      <c r="AQ6">
        <v>29.87</v>
      </c>
      <c r="AR6">
        <v>4.2699999999999996</v>
      </c>
      <c r="AS6">
        <v>0.14984906868803799</v>
      </c>
      <c r="AT6">
        <v>3.82</v>
      </c>
      <c r="AU6">
        <v>0.18977599445990001</v>
      </c>
      <c r="AV6">
        <v>163.9</v>
      </c>
      <c r="AW6">
        <v>163.91</v>
      </c>
      <c r="AX6">
        <v>109</v>
      </c>
      <c r="AY6">
        <v>213.4</v>
      </c>
      <c r="AZ6">
        <v>2.5</v>
      </c>
      <c r="BA6">
        <v>67.5</v>
      </c>
      <c r="BB6">
        <v>0.96099999999999997</v>
      </c>
      <c r="BC6">
        <v>0.96</v>
      </c>
      <c r="BD6">
        <v>1.71</v>
      </c>
      <c r="BE6">
        <v>2.67</v>
      </c>
      <c r="BF6" s="317">
        <v>0.35955056179775202</v>
      </c>
      <c r="BG6" s="308">
        <v>2146.05067064083</v>
      </c>
      <c r="BH6">
        <v>0.56332569699829205</v>
      </c>
      <c r="BI6">
        <v>47.929643799085902</v>
      </c>
      <c r="BK6" t="s">
        <v>291</v>
      </c>
      <c r="BL6" t="s">
        <v>298</v>
      </c>
      <c r="BM6" t="s">
        <v>299</v>
      </c>
      <c r="BN6">
        <v>1.7102162758509301</v>
      </c>
      <c r="BO6">
        <v>1.1783767168998999E-2</v>
      </c>
      <c r="BP6">
        <v>0.96385186967395597</v>
      </c>
      <c r="BQ6">
        <v>9.5569357296818296E-3</v>
      </c>
      <c r="BR6">
        <v>47.970012366645499</v>
      </c>
      <c r="BS6">
        <v>0.349642862033958</v>
      </c>
      <c r="BT6">
        <v>33.678695411029999</v>
      </c>
      <c r="BU6">
        <v>0.10523093359425501</v>
      </c>
      <c r="BV6">
        <v>4.27095779561109</v>
      </c>
      <c r="BW6">
        <v>1.11806272312592E-2</v>
      </c>
      <c r="BX6">
        <v>29.916418287630702</v>
      </c>
      <c r="BY6">
        <v>0.140753021004072</v>
      </c>
      <c r="BZ6">
        <v>26.998181153316601</v>
      </c>
      <c r="CA6">
        <v>0.10679604331389</v>
      </c>
      <c r="CB6">
        <v>902.46526931075505</v>
      </c>
      <c r="CC6">
        <v>4.8408004530009796</v>
      </c>
      <c r="CD6">
        <v>0.56360766012153196</v>
      </c>
      <c r="CE6">
        <v>6.4986478724792197E-3</v>
      </c>
      <c r="CF6">
        <v>2.6740681455248798</v>
      </c>
      <c r="CG6">
        <v>1.5842093429569999E-2</v>
      </c>
      <c r="CH6">
        <v>1.0141875891314001</v>
      </c>
      <c r="CI6">
        <v>1.4834122969257699E-3</v>
      </c>
      <c r="CJ6">
        <v>0.80164695456586399</v>
      </c>
      <c r="CK6">
        <v>3.9308669703594298E-3</v>
      </c>
    </row>
    <row r="7" spans="1:89" x14ac:dyDescent="0.25">
      <c r="A7">
        <v>5</v>
      </c>
      <c r="B7" t="s">
        <v>97</v>
      </c>
      <c r="C7">
        <v>9</v>
      </c>
      <c r="D7">
        <v>45597</v>
      </c>
      <c r="E7">
        <v>0.50138888888888888</v>
      </c>
      <c r="F7">
        <v>0.50694444444444442</v>
      </c>
      <c r="G7">
        <v>0.53472222222222221</v>
      </c>
      <c r="H7">
        <v>40</v>
      </c>
      <c r="I7">
        <v>1</v>
      </c>
      <c r="J7">
        <v>6</v>
      </c>
      <c r="K7">
        <v>30</v>
      </c>
      <c r="L7">
        <v>27</v>
      </c>
      <c r="M7">
        <v>2</v>
      </c>
      <c r="N7">
        <v>0.8</v>
      </c>
      <c r="O7">
        <v>33.75</v>
      </c>
      <c r="P7" t="s">
        <v>84</v>
      </c>
      <c r="Q7" t="s">
        <v>16</v>
      </c>
      <c r="R7" t="s">
        <v>85</v>
      </c>
      <c r="S7">
        <v>2</v>
      </c>
      <c r="U7">
        <v>0.798108187998817</v>
      </c>
      <c r="V7">
        <v>33.82</v>
      </c>
      <c r="W7">
        <v>28</v>
      </c>
      <c r="X7">
        <v>25</v>
      </c>
      <c r="Y7">
        <v>232</v>
      </c>
      <c r="Z7">
        <v>11</v>
      </c>
      <c r="AA7">
        <v>80</v>
      </c>
      <c r="AC7" t="s">
        <v>87</v>
      </c>
      <c r="AI7" t="s">
        <v>88</v>
      </c>
      <c r="AK7" t="s">
        <v>89</v>
      </c>
      <c r="AL7">
        <v>902</v>
      </c>
      <c r="AM7">
        <v>800</v>
      </c>
      <c r="AN7">
        <v>972</v>
      </c>
      <c r="AO7">
        <v>172</v>
      </c>
      <c r="AP7">
        <v>27</v>
      </c>
      <c r="AQ7">
        <v>29.86</v>
      </c>
      <c r="AR7">
        <v>4.5199999999999996</v>
      </c>
      <c r="AS7">
        <v>0.14227179603915299</v>
      </c>
      <c r="AV7">
        <v>174.4</v>
      </c>
      <c r="AW7">
        <v>174.39</v>
      </c>
      <c r="AX7">
        <v>116.2</v>
      </c>
      <c r="AY7">
        <v>203.5</v>
      </c>
      <c r="BA7">
        <v>0</v>
      </c>
      <c r="BB7">
        <v>0.71699999999999997</v>
      </c>
      <c r="BC7">
        <v>0.72</v>
      </c>
      <c r="BD7">
        <v>1.964</v>
      </c>
      <c r="BE7">
        <v>2.6799999999999899</v>
      </c>
      <c r="BF7" s="317">
        <v>0.26865671641791</v>
      </c>
      <c r="BG7" s="308">
        <v>2140.9757651235</v>
      </c>
      <c r="BH7">
        <v>0.56644045203698801</v>
      </c>
      <c r="BI7">
        <v>47.666087234597597</v>
      </c>
      <c r="BK7" t="s">
        <v>291</v>
      </c>
      <c r="BL7" t="s">
        <v>300</v>
      </c>
      <c r="BM7" t="s">
        <v>301</v>
      </c>
      <c r="BN7">
        <v>1.96417086184779</v>
      </c>
      <c r="BO7">
        <v>1.27339001547872E-2</v>
      </c>
      <c r="BP7">
        <v>0.71711049426960005</v>
      </c>
      <c r="BQ7">
        <v>8.5183258609678805E-3</v>
      </c>
      <c r="BR7">
        <v>47.814725620845699</v>
      </c>
      <c r="BS7">
        <v>0.37745654287097702</v>
      </c>
      <c r="BT7">
        <v>33.6971867748886</v>
      </c>
      <c r="BU7">
        <v>0.11959677273739699</v>
      </c>
      <c r="BV7">
        <v>4.5239714408650897</v>
      </c>
      <c r="BW7">
        <v>1.1926160617579199E-2</v>
      </c>
      <c r="BX7">
        <v>29.934292957671001</v>
      </c>
      <c r="BY7">
        <v>0.13659730447061</v>
      </c>
      <c r="BZ7">
        <v>26.999125454438801</v>
      </c>
      <c r="CA7">
        <v>0.114337221200168</v>
      </c>
      <c r="CB7">
        <v>901.95616016113695</v>
      </c>
      <c r="CC7">
        <v>4.8624715053287</v>
      </c>
      <c r="CD7">
        <v>0.36510923981014098</v>
      </c>
      <c r="CE7">
        <v>4.8077107947667097E-3</v>
      </c>
      <c r="CF7">
        <v>2.68128135611739</v>
      </c>
      <c r="CG7">
        <v>1.5760823133625999E-2</v>
      </c>
      <c r="CH7">
        <v>1.97876071567358</v>
      </c>
      <c r="CI7">
        <v>3.98126130101366E-3</v>
      </c>
      <c r="CJ7">
        <v>0.80123871612568298</v>
      </c>
      <c r="CK7">
        <v>4.5819999561442096E-3</v>
      </c>
    </row>
    <row r="8" spans="1:89" x14ac:dyDescent="0.25">
      <c r="A8">
        <v>6</v>
      </c>
      <c r="B8" t="s">
        <v>98</v>
      </c>
      <c r="C8">
        <v>10</v>
      </c>
      <c r="D8">
        <v>45597</v>
      </c>
      <c r="E8">
        <v>0.53472222222222221</v>
      </c>
      <c r="F8">
        <v>0.53819444444444442</v>
      </c>
      <c r="G8">
        <v>0.56597222222222221</v>
      </c>
      <c r="H8">
        <v>40</v>
      </c>
      <c r="I8">
        <v>1</v>
      </c>
      <c r="J8">
        <v>6</v>
      </c>
      <c r="K8">
        <v>30</v>
      </c>
      <c r="L8">
        <v>27</v>
      </c>
      <c r="M8">
        <v>2</v>
      </c>
      <c r="N8">
        <v>0.9</v>
      </c>
      <c r="O8">
        <v>30</v>
      </c>
      <c r="P8" t="s">
        <v>84</v>
      </c>
      <c r="Q8" t="s">
        <v>16</v>
      </c>
      <c r="R8" t="s">
        <v>85</v>
      </c>
      <c r="S8">
        <v>2</v>
      </c>
      <c r="U8">
        <v>0.91867982306907103</v>
      </c>
      <c r="V8">
        <v>29.38</v>
      </c>
      <c r="W8">
        <v>28</v>
      </c>
      <c r="X8">
        <v>25</v>
      </c>
      <c r="Y8">
        <v>232</v>
      </c>
      <c r="Z8">
        <v>11</v>
      </c>
      <c r="AA8">
        <v>80</v>
      </c>
      <c r="AC8" t="s">
        <v>87</v>
      </c>
      <c r="AI8" t="s">
        <v>88</v>
      </c>
      <c r="AK8" t="s">
        <v>89</v>
      </c>
      <c r="AL8">
        <v>809</v>
      </c>
      <c r="AM8">
        <v>702</v>
      </c>
      <c r="AN8">
        <v>860</v>
      </c>
      <c r="AO8">
        <v>158</v>
      </c>
      <c r="AP8">
        <v>27</v>
      </c>
      <c r="AQ8">
        <v>29.77</v>
      </c>
      <c r="AR8">
        <v>4.09</v>
      </c>
      <c r="AS8">
        <v>0.17770581789102599</v>
      </c>
      <c r="AV8">
        <v>216.4</v>
      </c>
      <c r="AW8">
        <v>216.66</v>
      </c>
      <c r="AX8">
        <v>137.6</v>
      </c>
      <c r="AY8">
        <v>201.4</v>
      </c>
      <c r="BA8">
        <v>0</v>
      </c>
      <c r="BB8">
        <v>0.69799999999999995</v>
      </c>
      <c r="BC8">
        <v>0.7</v>
      </c>
      <c r="BD8">
        <v>2.2530000000000001</v>
      </c>
      <c r="BE8">
        <v>2.95</v>
      </c>
      <c r="BF8" s="317">
        <v>0.23728813559322001</v>
      </c>
      <c r="BG8" s="308">
        <v>2464.4168130019698</v>
      </c>
      <c r="BH8">
        <v>0.54165115160262101</v>
      </c>
      <c r="BI8">
        <v>49.847581640163</v>
      </c>
      <c r="BK8" t="s">
        <v>291</v>
      </c>
      <c r="BL8" t="s">
        <v>302</v>
      </c>
      <c r="BM8" t="s">
        <v>303</v>
      </c>
      <c r="BN8">
        <v>2.2534457474946898</v>
      </c>
      <c r="BO8">
        <v>1.3898339381863E-2</v>
      </c>
      <c r="BP8">
        <v>0.697988779097795</v>
      </c>
      <c r="BQ8">
        <v>3.9121467100480698E-3</v>
      </c>
      <c r="BR8">
        <v>48.8133598505405</v>
      </c>
      <c r="BS8">
        <v>0.334080511319365</v>
      </c>
      <c r="BT8">
        <v>29.986074096880099</v>
      </c>
      <c r="BU8">
        <v>7.4596856241339396E-2</v>
      </c>
      <c r="BV8">
        <v>4.0880506885359296</v>
      </c>
      <c r="BW8">
        <v>7.8985351648329198E-3</v>
      </c>
      <c r="BX8">
        <v>33.352151768898402</v>
      </c>
      <c r="BY8">
        <v>0.134852097403557</v>
      </c>
      <c r="BZ8">
        <v>26.997487438688299</v>
      </c>
      <c r="CA8">
        <v>0.10989150473359301</v>
      </c>
      <c r="CB8">
        <v>809.47956338536505</v>
      </c>
      <c r="CC8">
        <v>4.1590434492819401</v>
      </c>
      <c r="CD8">
        <v>0.30975050818713301</v>
      </c>
      <c r="CE8">
        <v>2.0333535726844401E-3</v>
      </c>
      <c r="CF8">
        <v>2.9514345265924899</v>
      </c>
      <c r="CG8">
        <v>1.5805031770027501E-2</v>
      </c>
      <c r="CH8">
        <v>1.9987959803673701</v>
      </c>
      <c r="CI8">
        <v>2.5246784782819698E-3</v>
      </c>
      <c r="CJ8">
        <v>0.90033749933233498</v>
      </c>
      <c r="CK8">
        <v>3.8042522935702798E-3</v>
      </c>
    </row>
    <row r="9" spans="1:89" x14ac:dyDescent="0.25">
      <c r="A9">
        <v>7</v>
      </c>
      <c r="B9" t="s">
        <v>99</v>
      </c>
      <c r="C9">
        <v>11</v>
      </c>
      <c r="D9">
        <v>45597</v>
      </c>
      <c r="E9">
        <v>0.56597222222222221</v>
      </c>
      <c r="F9">
        <v>0.56944444444444442</v>
      </c>
      <c r="G9">
        <v>0.59722222222222221</v>
      </c>
      <c r="H9">
        <v>40</v>
      </c>
      <c r="I9">
        <v>1</v>
      </c>
      <c r="J9">
        <v>6</v>
      </c>
      <c r="K9">
        <v>30</v>
      </c>
      <c r="L9">
        <v>27</v>
      </c>
      <c r="M9">
        <v>2</v>
      </c>
      <c r="N9">
        <v>1</v>
      </c>
      <c r="O9">
        <v>27</v>
      </c>
      <c r="P9" t="s">
        <v>84</v>
      </c>
      <c r="Q9" t="s">
        <v>16</v>
      </c>
      <c r="R9" t="s">
        <v>85</v>
      </c>
      <c r="S9">
        <v>2</v>
      </c>
      <c r="U9">
        <v>1.0330007674596999</v>
      </c>
      <c r="V9">
        <v>26.06</v>
      </c>
      <c r="W9">
        <v>28</v>
      </c>
      <c r="X9">
        <v>25</v>
      </c>
      <c r="Y9">
        <v>232</v>
      </c>
      <c r="Z9">
        <v>11</v>
      </c>
      <c r="AA9">
        <v>80</v>
      </c>
      <c r="AC9" t="s">
        <v>87</v>
      </c>
      <c r="AE9">
        <v>1043.6199999999999</v>
      </c>
      <c r="AF9">
        <v>3.0000000000070099E-2</v>
      </c>
      <c r="AG9">
        <v>1.1144130757826901E-3</v>
      </c>
      <c r="AI9" t="s">
        <v>88</v>
      </c>
      <c r="AK9" t="s">
        <v>89</v>
      </c>
      <c r="AL9">
        <v>733</v>
      </c>
      <c r="AM9">
        <v>672</v>
      </c>
      <c r="AN9">
        <v>779</v>
      </c>
      <c r="AO9">
        <v>107</v>
      </c>
      <c r="AP9">
        <v>26.92</v>
      </c>
      <c r="AQ9">
        <v>29.72</v>
      </c>
      <c r="AR9">
        <v>3.78</v>
      </c>
      <c r="AS9">
        <v>0.21260094991241599</v>
      </c>
      <c r="AT9">
        <v>4.13</v>
      </c>
      <c r="AU9">
        <v>0.177526187947532</v>
      </c>
      <c r="AV9">
        <v>267.3</v>
      </c>
      <c r="AW9">
        <v>267.29000000000002</v>
      </c>
      <c r="AX9">
        <v>163.19999999999999</v>
      </c>
      <c r="AY9">
        <v>200.1</v>
      </c>
      <c r="AZ9">
        <v>2.3333333333333299</v>
      </c>
      <c r="BA9">
        <v>62.813333333333297</v>
      </c>
      <c r="BB9">
        <v>0.69199999999999995</v>
      </c>
      <c r="BC9">
        <v>0.69</v>
      </c>
      <c r="BD9">
        <v>2.4780000000000002</v>
      </c>
      <c r="BE9">
        <v>3.19</v>
      </c>
      <c r="BF9" s="317">
        <v>0.21630094043887099</v>
      </c>
      <c r="BG9" s="308">
        <v>2771.0899872242499</v>
      </c>
      <c r="BH9">
        <v>0.51953039129972101</v>
      </c>
      <c r="BI9">
        <v>51.816025493048798</v>
      </c>
      <c r="BK9" t="s">
        <v>288</v>
      </c>
      <c r="BL9" t="s">
        <v>304</v>
      </c>
      <c r="BM9" t="s">
        <v>305</v>
      </c>
      <c r="BN9">
        <v>2.49982084929943</v>
      </c>
      <c r="BO9">
        <v>1.42249547773036E-2</v>
      </c>
      <c r="BP9">
        <v>0.69123395010828903</v>
      </c>
      <c r="BQ9">
        <v>3.9273432910592303E-3</v>
      </c>
      <c r="BR9">
        <v>49.945007956626199</v>
      </c>
      <c r="BS9">
        <v>0.30019925589839003</v>
      </c>
      <c r="BT9">
        <v>27.0286335664814</v>
      </c>
      <c r="BU9">
        <v>4.4031172806826002E-2</v>
      </c>
      <c r="BV9">
        <v>3.7780357296739702</v>
      </c>
      <c r="BW9">
        <v>3.8415878078561999E-3</v>
      </c>
      <c r="BX9">
        <v>36.737332987456803</v>
      </c>
      <c r="BY9">
        <v>0.12918452170987099</v>
      </c>
      <c r="BZ9">
        <v>26.9207340052162</v>
      </c>
      <c r="CA9">
        <v>0.116786507427866</v>
      </c>
      <c r="CB9">
        <v>732.79396954252695</v>
      </c>
      <c r="CC9">
        <v>3.1612141226989601</v>
      </c>
      <c r="CD9">
        <v>0.27652020099125102</v>
      </c>
      <c r="CE9">
        <v>1.9495937653839499E-3</v>
      </c>
      <c r="CF9">
        <v>3.1910547994077199</v>
      </c>
      <c r="CG9">
        <v>1.5607266783934899E-2</v>
      </c>
      <c r="CH9">
        <v>1.99697810946034</v>
      </c>
      <c r="CI9">
        <v>2.1585458108745602E-3</v>
      </c>
      <c r="CJ9">
        <v>0.99600960189541998</v>
      </c>
      <c r="CK9">
        <v>4.3985977294817603E-3</v>
      </c>
    </row>
    <row r="10" spans="1:89" x14ac:dyDescent="0.25">
      <c r="A10">
        <v>8</v>
      </c>
      <c r="B10" t="s">
        <v>100</v>
      </c>
      <c r="C10">
        <v>12</v>
      </c>
      <c r="D10">
        <v>45600</v>
      </c>
      <c r="E10">
        <v>0.40833333333333333</v>
      </c>
      <c r="F10">
        <v>0.41319444444444442</v>
      </c>
      <c r="G10">
        <v>0.44097222222222221</v>
      </c>
      <c r="H10">
        <v>40</v>
      </c>
      <c r="I10">
        <v>1</v>
      </c>
      <c r="J10">
        <v>6.5</v>
      </c>
      <c r="K10">
        <v>30</v>
      </c>
      <c r="L10">
        <v>27</v>
      </c>
      <c r="M10">
        <v>0</v>
      </c>
      <c r="N10">
        <v>0.8</v>
      </c>
      <c r="O10">
        <v>33.75</v>
      </c>
      <c r="P10" t="s">
        <v>84</v>
      </c>
      <c r="Q10" t="s">
        <v>16</v>
      </c>
      <c r="R10" t="s">
        <v>85</v>
      </c>
      <c r="S10">
        <v>2</v>
      </c>
      <c r="U10">
        <v>0.80572963294538902</v>
      </c>
      <c r="V10">
        <v>33.5</v>
      </c>
      <c r="W10">
        <v>28</v>
      </c>
      <c r="X10">
        <v>25</v>
      </c>
      <c r="Y10">
        <v>232</v>
      </c>
      <c r="Z10">
        <v>11</v>
      </c>
      <c r="AA10">
        <v>80</v>
      </c>
      <c r="AC10" t="s">
        <v>87</v>
      </c>
      <c r="AD10">
        <v>1043.6199999999999</v>
      </c>
      <c r="AI10" t="s">
        <v>88</v>
      </c>
      <c r="AJ10">
        <v>3.8</v>
      </c>
      <c r="AK10" t="s">
        <v>89</v>
      </c>
      <c r="AL10">
        <v>858</v>
      </c>
      <c r="AM10">
        <v>765</v>
      </c>
      <c r="AN10">
        <v>938</v>
      </c>
      <c r="AO10">
        <v>173</v>
      </c>
      <c r="AP10">
        <v>27</v>
      </c>
      <c r="AQ10">
        <v>29.66</v>
      </c>
      <c r="AR10">
        <v>3.79</v>
      </c>
      <c r="AS10">
        <v>0.16642288795486601</v>
      </c>
      <c r="AV10">
        <v>242.7</v>
      </c>
      <c r="AW10">
        <v>152.97</v>
      </c>
      <c r="AX10">
        <v>153</v>
      </c>
      <c r="AY10">
        <v>104.8</v>
      </c>
      <c r="BA10">
        <v>0</v>
      </c>
      <c r="BB10">
        <v>1.06</v>
      </c>
      <c r="BC10">
        <v>1.06</v>
      </c>
      <c r="BD10">
        <v>1.5569999999999999</v>
      </c>
      <c r="BE10">
        <v>2.62</v>
      </c>
      <c r="BF10" s="317">
        <v>0.40458015267175501</v>
      </c>
      <c r="BG10" s="308">
        <v>2161.4207739220501</v>
      </c>
      <c r="BH10">
        <v>0.54851936144918201</v>
      </c>
      <c r="BI10">
        <v>49.223421993102001</v>
      </c>
      <c r="BK10" t="s">
        <v>291</v>
      </c>
      <c r="BL10" t="s">
        <v>306</v>
      </c>
      <c r="BM10" t="s">
        <v>307</v>
      </c>
      <c r="BN10">
        <v>1.5569376826286301</v>
      </c>
      <c r="BO10">
        <v>1.3566207133616901E-2</v>
      </c>
      <c r="BP10">
        <v>1.0599801748991</v>
      </c>
      <c r="BQ10">
        <v>6.9972872720933102E-3</v>
      </c>
      <c r="BR10">
        <v>48.998590853584197</v>
      </c>
      <c r="BS10">
        <v>0.371608869639654</v>
      </c>
      <c r="BT10">
        <v>33.695351445570701</v>
      </c>
      <c r="BU10">
        <v>0.104882824043854</v>
      </c>
      <c r="BV10">
        <v>3.7858481108148299</v>
      </c>
      <c r="BW10">
        <v>1.31747525105657E-2</v>
      </c>
      <c r="BX10">
        <v>31.4721499640969</v>
      </c>
      <c r="BY10">
        <v>0.14103209172717701</v>
      </c>
      <c r="BZ10">
        <v>27.000596746731901</v>
      </c>
      <c r="CA10">
        <v>0.12529914855884</v>
      </c>
      <c r="CB10">
        <v>857.92809839167398</v>
      </c>
      <c r="CC10">
        <v>4.9733144078457103</v>
      </c>
      <c r="CD10">
        <v>0.68086784539384304</v>
      </c>
      <c r="CE10">
        <v>7.9759157402324796E-3</v>
      </c>
      <c r="CF10">
        <v>2.6169178575277301</v>
      </c>
      <c r="CG10">
        <v>1.42698448314128E-2</v>
      </c>
      <c r="CH10">
        <v>0</v>
      </c>
      <c r="CI10">
        <v>0</v>
      </c>
      <c r="CJ10">
        <v>0.80132160230012095</v>
      </c>
      <c r="CK10">
        <v>4.2469953906327396E-3</v>
      </c>
    </row>
    <row r="11" spans="1:89" x14ac:dyDescent="0.25">
      <c r="A11">
        <v>9</v>
      </c>
      <c r="B11" t="s">
        <v>101</v>
      </c>
      <c r="C11">
        <v>13</v>
      </c>
      <c r="D11">
        <v>45600</v>
      </c>
      <c r="E11">
        <v>0.44166666666666665</v>
      </c>
      <c r="F11">
        <v>0.44513888888888886</v>
      </c>
      <c r="G11">
        <v>0.47291666666666665</v>
      </c>
      <c r="H11">
        <v>40</v>
      </c>
      <c r="I11">
        <v>1</v>
      </c>
      <c r="J11">
        <v>6.5</v>
      </c>
      <c r="K11">
        <v>30</v>
      </c>
      <c r="L11">
        <v>27</v>
      </c>
      <c r="M11">
        <v>0</v>
      </c>
      <c r="N11">
        <v>0.9</v>
      </c>
      <c r="O11">
        <v>30</v>
      </c>
      <c r="P11" t="s">
        <v>84</v>
      </c>
      <c r="Q11" t="s">
        <v>16</v>
      </c>
      <c r="R11" t="s">
        <v>85</v>
      </c>
      <c r="S11">
        <v>2</v>
      </c>
      <c r="U11">
        <v>0.91714770797962597</v>
      </c>
      <c r="V11">
        <v>29.45</v>
      </c>
      <c r="W11">
        <v>28</v>
      </c>
      <c r="X11">
        <v>25</v>
      </c>
      <c r="Y11">
        <v>232</v>
      </c>
      <c r="Z11">
        <v>11</v>
      </c>
      <c r="AA11">
        <v>80</v>
      </c>
      <c r="AC11" t="s">
        <v>87</v>
      </c>
      <c r="AI11" t="s">
        <v>88</v>
      </c>
      <c r="AK11" t="s">
        <v>89</v>
      </c>
      <c r="AL11">
        <v>786</v>
      </c>
      <c r="AM11">
        <v>706</v>
      </c>
      <c r="AN11">
        <v>838</v>
      </c>
      <c r="AO11">
        <v>132</v>
      </c>
      <c r="AP11">
        <v>27</v>
      </c>
      <c r="AQ11">
        <v>29.56</v>
      </c>
      <c r="AR11">
        <v>3.32</v>
      </c>
      <c r="AS11">
        <v>0.209590878604963</v>
      </c>
      <c r="AV11">
        <v>245.7</v>
      </c>
      <c r="AW11">
        <v>178.67</v>
      </c>
      <c r="AX11">
        <v>178.4</v>
      </c>
      <c r="AY11">
        <v>119.4</v>
      </c>
      <c r="BA11">
        <v>0</v>
      </c>
      <c r="BB11">
        <v>1.121</v>
      </c>
      <c r="BC11">
        <v>1.1200000000000001</v>
      </c>
      <c r="BD11">
        <v>1.7310000000000001</v>
      </c>
      <c r="BE11">
        <v>2.85</v>
      </c>
      <c r="BF11" s="317">
        <v>0.39298245614034999</v>
      </c>
      <c r="BG11" s="308">
        <v>2460.3068172329699</v>
      </c>
      <c r="BH11">
        <v>0.52453687256276105</v>
      </c>
      <c r="BI11">
        <v>51.473979070497897</v>
      </c>
      <c r="BK11" t="s">
        <v>288</v>
      </c>
      <c r="BL11" t="s">
        <v>308</v>
      </c>
      <c r="BM11" t="s">
        <v>309</v>
      </c>
      <c r="BN11">
        <v>1.73097570836544</v>
      </c>
      <c r="BO11">
        <v>9.9909160895351803E-3</v>
      </c>
      <c r="BP11">
        <v>1.1222009316086701</v>
      </c>
      <c r="BQ11">
        <v>5.1285653840907903E-3</v>
      </c>
      <c r="BR11">
        <v>50.414855303512297</v>
      </c>
      <c r="BS11">
        <v>0.24553781957503201</v>
      </c>
      <c r="BT11">
        <v>30.0386075883807</v>
      </c>
      <c r="BU11">
        <v>6.8409127943617198E-2</v>
      </c>
      <c r="BV11">
        <v>3.3212555143386</v>
      </c>
      <c r="BW11">
        <v>8.0922095706045197E-3</v>
      </c>
      <c r="BX11">
        <v>34.359183464124399</v>
      </c>
      <c r="BY11">
        <v>0.14225020920141601</v>
      </c>
      <c r="BZ11">
        <v>27.002610735590999</v>
      </c>
      <c r="CA11">
        <v>0.10714354172768099</v>
      </c>
      <c r="CB11">
        <v>785.89922788170998</v>
      </c>
      <c r="CC11">
        <v>3.8252076929671701</v>
      </c>
      <c r="CD11">
        <v>0.64832081110935202</v>
      </c>
      <c r="CE11">
        <v>3.8728138294504802E-3</v>
      </c>
      <c r="CF11">
        <v>2.8531766399741101</v>
      </c>
      <c r="CG11">
        <v>1.2719976678895999E-2</v>
      </c>
      <c r="CH11">
        <v>0</v>
      </c>
      <c r="CI11">
        <v>0</v>
      </c>
      <c r="CJ11">
        <v>0.89893316529707501</v>
      </c>
      <c r="CK11">
        <v>3.7380666469999601E-3</v>
      </c>
    </row>
    <row r="12" spans="1:89" x14ac:dyDescent="0.25">
      <c r="A12">
        <v>10</v>
      </c>
      <c r="B12" t="s">
        <v>102</v>
      </c>
      <c r="C12">
        <v>14</v>
      </c>
      <c r="D12">
        <v>45600</v>
      </c>
      <c r="E12">
        <v>0.47291666666666665</v>
      </c>
      <c r="F12">
        <v>0.47638888888888886</v>
      </c>
      <c r="G12">
        <v>0.50416666666666665</v>
      </c>
      <c r="H12">
        <v>40</v>
      </c>
      <c r="I12">
        <v>1</v>
      </c>
      <c r="J12">
        <v>6.5</v>
      </c>
      <c r="K12">
        <v>30</v>
      </c>
      <c r="L12">
        <v>27</v>
      </c>
      <c r="M12">
        <v>0</v>
      </c>
      <c r="N12">
        <v>1</v>
      </c>
      <c r="O12">
        <v>27</v>
      </c>
      <c r="P12" t="s">
        <v>84</v>
      </c>
      <c r="Q12" t="s">
        <v>16</v>
      </c>
      <c r="R12" t="s">
        <v>85</v>
      </c>
      <c r="S12">
        <v>2</v>
      </c>
      <c r="U12">
        <v>1.0223315669947</v>
      </c>
      <c r="V12">
        <v>26.42</v>
      </c>
      <c r="W12">
        <v>28</v>
      </c>
      <c r="X12">
        <v>25</v>
      </c>
      <c r="Y12">
        <v>232</v>
      </c>
      <c r="Z12">
        <v>11</v>
      </c>
      <c r="AA12">
        <v>80</v>
      </c>
      <c r="AC12" t="s">
        <v>87</v>
      </c>
      <c r="AE12">
        <v>1043.6400000000001</v>
      </c>
      <c r="AF12">
        <v>-8.8888888889818597E-3</v>
      </c>
      <c r="AG12">
        <v>-3.2909621951061999E-4</v>
      </c>
      <c r="AI12" t="s">
        <v>88</v>
      </c>
      <c r="AK12" t="s">
        <v>89</v>
      </c>
      <c r="AL12">
        <v>715</v>
      </c>
      <c r="AM12">
        <v>649</v>
      </c>
      <c r="AN12">
        <v>761</v>
      </c>
      <c r="AO12">
        <v>112</v>
      </c>
      <c r="AP12">
        <v>27.01</v>
      </c>
      <c r="AQ12">
        <v>29.71</v>
      </c>
      <c r="AR12">
        <v>2.97</v>
      </c>
      <c r="AS12">
        <v>0.254432552294791</v>
      </c>
      <c r="AT12">
        <v>3.36</v>
      </c>
      <c r="AU12">
        <v>0.21014877295154</v>
      </c>
      <c r="AV12">
        <v>215.9</v>
      </c>
      <c r="AW12">
        <v>215.84</v>
      </c>
      <c r="AX12">
        <v>140.80000000000001</v>
      </c>
      <c r="AY12">
        <v>246.8</v>
      </c>
      <c r="AZ12">
        <v>2.25</v>
      </c>
      <c r="BA12">
        <v>60.772500000000001</v>
      </c>
      <c r="BB12">
        <v>1.1890000000000001</v>
      </c>
      <c r="BC12">
        <v>1.19</v>
      </c>
      <c r="BD12">
        <v>1.8480000000000001</v>
      </c>
      <c r="BE12">
        <v>3.04</v>
      </c>
      <c r="BF12" s="317">
        <v>0.39144736842105199</v>
      </c>
      <c r="BG12" s="308">
        <v>2742.4691812078399</v>
      </c>
      <c r="BH12">
        <v>0.50194052466266004</v>
      </c>
      <c r="BI12">
        <v>53.811156248347501</v>
      </c>
      <c r="BK12" t="s">
        <v>288</v>
      </c>
      <c r="BL12" t="s">
        <v>310</v>
      </c>
      <c r="BM12" t="s">
        <v>311</v>
      </c>
      <c r="BN12">
        <v>1.8512987971305801</v>
      </c>
      <c r="BO12">
        <v>1.32396600264641E-2</v>
      </c>
      <c r="BP12">
        <v>1.1874940469860999</v>
      </c>
      <c r="BQ12">
        <v>7.0805269329580296E-3</v>
      </c>
      <c r="BR12">
        <v>52.441306032436003</v>
      </c>
      <c r="BS12">
        <v>0.297107746273927</v>
      </c>
      <c r="BT12">
        <v>27.118977410424801</v>
      </c>
      <c r="BU12">
        <v>4.6687295103125602E-2</v>
      </c>
      <c r="BV12">
        <v>2.9723539205951202</v>
      </c>
      <c r="BW12">
        <v>4.7909743653542702E-3</v>
      </c>
      <c r="BX12">
        <v>37.779049252840203</v>
      </c>
      <c r="BY12">
        <v>0.120926579433764</v>
      </c>
      <c r="BZ12">
        <v>27.007441849405001</v>
      </c>
      <c r="CA12">
        <v>8.4959720028938507E-2</v>
      </c>
      <c r="CB12">
        <v>714.88957429836296</v>
      </c>
      <c r="CC12">
        <v>2.9808761132828501</v>
      </c>
      <c r="CD12">
        <v>0.64147242110596603</v>
      </c>
      <c r="CE12">
        <v>6.1428714295596798E-3</v>
      </c>
      <c r="CF12">
        <v>3.03879284411668</v>
      </c>
      <c r="CG12">
        <v>1.4573465077326399E-2</v>
      </c>
      <c r="CH12">
        <v>0</v>
      </c>
      <c r="CI12">
        <v>0</v>
      </c>
      <c r="CJ12">
        <v>0.99588990594951499</v>
      </c>
      <c r="CK12">
        <v>3.5183903758135402E-3</v>
      </c>
    </row>
    <row r="13" spans="1:89" x14ac:dyDescent="0.25">
      <c r="A13">
        <v>11</v>
      </c>
      <c r="B13" t="s">
        <v>103</v>
      </c>
      <c r="C13">
        <v>15</v>
      </c>
      <c r="D13">
        <v>45600</v>
      </c>
      <c r="E13">
        <v>0.52013888888888893</v>
      </c>
      <c r="F13">
        <v>0.52500000000000002</v>
      </c>
      <c r="G13">
        <v>0.55277777777777781</v>
      </c>
      <c r="H13">
        <v>40</v>
      </c>
      <c r="I13">
        <v>1</v>
      </c>
      <c r="J13">
        <v>6.5</v>
      </c>
      <c r="K13">
        <v>30</v>
      </c>
      <c r="L13">
        <v>27</v>
      </c>
      <c r="M13">
        <v>1</v>
      </c>
      <c r="N13">
        <v>0.8</v>
      </c>
      <c r="O13">
        <v>33.75</v>
      </c>
      <c r="P13" t="s">
        <v>84</v>
      </c>
      <c r="Q13" t="s">
        <v>16</v>
      </c>
      <c r="R13" t="s">
        <v>85</v>
      </c>
      <c r="S13">
        <v>2</v>
      </c>
      <c r="U13">
        <v>0.80452920143027395</v>
      </c>
      <c r="V13">
        <v>33.56</v>
      </c>
      <c r="W13">
        <v>28</v>
      </c>
      <c r="X13">
        <v>25</v>
      </c>
      <c r="Y13">
        <v>232</v>
      </c>
      <c r="Z13">
        <v>11</v>
      </c>
      <c r="AA13">
        <v>80</v>
      </c>
      <c r="AC13" t="s">
        <v>87</v>
      </c>
      <c r="AD13">
        <v>1043.6400000000001</v>
      </c>
      <c r="AI13" t="s">
        <v>88</v>
      </c>
      <c r="AJ13">
        <v>3.8</v>
      </c>
      <c r="AK13" t="s">
        <v>89</v>
      </c>
      <c r="AL13">
        <v>885</v>
      </c>
      <c r="AM13">
        <v>805</v>
      </c>
      <c r="AN13">
        <v>961</v>
      </c>
      <c r="AO13">
        <v>156</v>
      </c>
      <c r="AP13">
        <v>26.99</v>
      </c>
      <c r="AQ13">
        <v>29.82</v>
      </c>
      <c r="AR13">
        <v>3.8</v>
      </c>
      <c r="AS13">
        <v>0.165623465881197</v>
      </c>
      <c r="AV13">
        <v>152.6</v>
      </c>
      <c r="AW13">
        <v>152.38</v>
      </c>
      <c r="AX13">
        <v>104.2</v>
      </c>
      <c r="AY13">
        <v>225.8</v>
      </c>
      <c r="BA13">
        <v>0</v>
      </c>
      <c r="BB13">
        <v>0.99299999999999999</v>
      </c>
      <c r="BC13">
        <v>0.99</v>
      </c>
      <c r="BD13">
        <v>1.64</v>
      </c>
      <c r="BE13">
        <v>2.63</v>
      </c>
      <c r="BF13" s="317">
        <v>0.37642585551330798</v>
      </c>
      <c r="BG13" s="308">
        <v>2158.20054034946</v>
      </c>
      <c r="BH13">
        <v>0.55159911924025196</v>
      </c>
      <c r="BI13">
        <v>48.9304624655217</v>
      </c>
      <c r="BK13" t="s">
        <v>291</v>
      </c>
      <c r="BL13" t="s">
        <v>312</v>
      </c>
      <c r="BM13" t="s">
        <v>313</v>
      </c>
      <c r="BN13">
        <v>1.6395168930292101</v>
      </c>
      <c r="BO13">
        <v>1.3680867368775501E-2</v>
      </c>
      <c r="BP13">
        <v>0.99299779757857298</v>
      </c>
      <c r="BQ13">
        <v>5.5291938151641896E-3</v>
      </c>
      <c r="BR13">
        <v>48.660322931452697</v>
      </c>
      <c r="BS13">
        <v>0.40771690937180499</v>
      </c>
      <c r="BT13">
        <v>33.722045598887803</v>
      </c>
      <c r="BU13">
        <v>9.1026799871913006E-2</v>
      </c>
      <c r="BV13">
        <v>3.80268953633548</v>
      </c>
      <c r="BW13">
        <v>1.02282297485108E-2</v>
      </c>
      <c r="BX13">
        <v>30.551791411074099</v>
      </c>
      <c r="BY13">
        <v>0.16600955186994901</v>
      </c>
      <c r="BZ13">
        <v>26.995118341021701</v>
      </c>
      <c r="CA13">
        <v>0.11638059195604</v>
      </c>
      <c r="CB13">
        <v>883.59618671223996</v>
      </c>
      <c r="CC13">
        <v>5.3376867980971099</v>
      </c>
      <c r="CD13">
        <v>0.60570082900446098</v>
      </c>
      <c r="CE13">
        <v>5.4656141346327899E-3</v>
      </c>
      <c r="CF13">
        <v>2.6325146906077799</v>
      </c>
      <c r="CG13">
        <v>1.5750913524842002E-2</v>
      </c>
      <c r="CH13">
        <v>0.95626023799425397</v>
      </c>
      <c r="CI13">
        <v>1.8065800635217E-3</v>
      </c>
      <c r="CJ13">
        <v>0.80052413707384995</v>
      </c>
      <c r="CK13">
        <v>4.0647972830175098E-3</v>
      </c>
    </row>
    <row r="14" spans="1:89" x14ac:dyDescent="0.25">
      <c r="A14">
        <v>12</v>
      </c>
      <c r="B14" t="s">
        <v>104</v>
      </c>
      <c r="C14">
        <v>16</v>
      </c>
      <c r="D14">
        <v>45600</v>
      </c>
      <c r="E14">
        <v>0.55277777777777781</v>
      </c>
      <c r="F14">
        <v>0.55555555555555558</v>
      </c>
      <c r="G14">
        <v>0.59166666666666667</v>
      </c>
      <c r="H14">
        <v>52</v>
      </c>
      <c r="I14">
        <v>1</v>
      </c>
      <c r="J14">
        <v>6.5</v>
      </c>
      <c r="K14">
        <v>30</v>
      </c>
      <c r="L14">
        <v>27</v>
      </c>
      <c r="M14">
        <v>1</v>
      </c>
      <c r="N14">
        <v>0.9</v>
      </c>
      <c r="O14">
        <v>30</v>
      </c>
      <c r="P14" t="s">
        <v>84</v>
      </c>
      <c r="Q14" t="s">
        <v>16</v>
      </c>
      <c r="R14" t="s">
        <v>85</v>
      </c>
      <c r="S14">
        <v>2</v>
      </c>
      <c r="U14">
        <v>0.92024539877300604</v>
      </c>
      <c r="V14">
        <v>29.33</v>
      </c>
      <c r="W14">
        <v>28</v>
      </c>
      <c r="X14">
        <v>25</v>
      </c>
      <c r="Y14">
        <v>232</v>
      </c>
      <c r="Z14">
        <v>11</v>
      </c>
      <c r="AA14">
        <v>80</v>
      </c>
      <c r="AC14" t="s">
        <v>87</v>
      </c>
      <c r="AI14" t="s">
        <v>88</v>
      </c>
      <c r="AK14" t="s">
        <v>89</v>
      </c>
      <c r="AL14">
        <v>799</v>
      </c>
      <c r="AM14">
        <v>708</v>
      </c>
      <c r="AN14">
        <v>848</v>
      </c>
      <c r="AO14">
        <v>140</v>
      </c>
      <c r="AP14">
        <v>27</v>
      </c>
      <c r="AQ14">
        <v>29.75</v>
      </c>
      <c r="AR14">
        <v>3.33</v>
      </c>
      <c r="AS14">
        <v>0.20924717516313501</v>
      </c>
      <c r="AV14">
        <v>180.5</v>
      </c>
      <c r="AW14">
        <v>180.62</v>
      </c>
      <c r="AX14">
        <v>119.9</v>
      </c>
      <c r="AY14">
        <v>227.5</v>
      </c>
      <c r="BA14">
        <v>0</v>
      </c>
      <c r="BB14">
        <v>1.0309999999999999</v>
      </c>
      <c r="BC14">
        <v>1.03</v>
      </c>
      <c r="BD14">
        <v>1.853</v>
      </c>
      <c r="BE14">
        <v>2.88</v>
      </c>
      <c r="BF14" s="317">
        <v>0.35763888888888801</v>
      </c>
      <c r="BG14" s="308">
        <v>2468.6165689886898</v>
      </c>
      <c r="BH14">
        <v>0.52789848318738797</v>
      </c>
      <c r="BI14">
        <v>51.146197346461797</v>
      </c>
      <c r="BK14" t="s">
        <v>288</v>
      </c>
      <c r="BL14" t="s">
        <v>314</v>
      </c>
      <c r="BM14" t="s">
        <v>315</v>
      </c>
      <c r="BN14">
        <v>1.85399094797097</v>
      </c>
      <c r="BO14">
        <v>1.15560237604564E-2</v>
      </c>
      <c r="BP14">
        <v>1.0298258066177299</v>
      </c>
      <c r="BQ14">
        <v>7.6452711010835802E-3</v>
      </c>
      <c r="BR14">
        <v>49.8997644839353</v>
      </c>
      <c r="BS14">
        <v>0.291760788893141</v>
      </c>
      <c r="BT14">
        <v>30.021545199633501</v>
      </c>
      <c r="BU14">
        <v>7.8463166034950294E-2</v>
      </c>
      <c r="BV14">
        <v>3.32867457577359</v>
      </c>
      <c r="BW14">
        <v>9.7018373429554397E-3</v>
      </c>
      <c r="BX14">
        <v>33.768390386351101</v>
      </c>
      <c r="BY14">
        <v>0.14885252316087699</v>
      </c>
      <c r="BZ14">
        <v>26.998276341859299</v>
      </c>
      <c r="CA14">
        <v>0.116885985599231</v>
      </c>
      <c r="CB14">
        <v>799.52209977221196</v>
      </c>
      <c r="CC14">
        <v>4.4332000061776196</v>
      </c>
      <c r="CD14">
        <v>0.555489755441124</v>
      </c>
      <c r="CE14">
        <v>5.7874374038652801E-3</v>
      </c>
      <c r="CF14">
        <v>2.8838167545887101</v>
      </c>
      <c r="CG14">
        <v>1.28057295157545E-2</v>
      </c>
      <c r="CH14">
        <v>0.95519388241926595</v>
      </c>
      <c r="CI14">
        <v>6.1522426057196598E-3</v>
      </c>
      <c r="CJ14">
        <v>0.89930070788999805</v>
      </c>
      <c r="CK14">
        <v>4.1145296858583202E-3</v>
      </c>
    </row>
    <row r="15" spans="1:89" x14ac:dyDescent="0.25">
      <c r="A15">
        <v>13</v>
      </c>
      <c r="B15" t="s">
        <v>105</v>
      </c>
      <c r="C15">
        <v>17</v>
      </c>
      <c r="D15">
        <v>45600</v>
      </c>
      <c r="E15">
        <v>0.59166666666666667</v>
      </c>
      <c r="F15">
        <v>0.59513888888888888</v>
      </c>
      <c r="G15">
        <v>0.61458333333333337</v>
      </c>
      <c r="H15">
        <v>28</v>
      </c>
      <c r="I15">
        <v>1</v>
      </c>
      <c r="J15">
        <v>6.5</v>
      </c>
      <c r="K15">
        <v>30</v>
      </c>
      <c r="L15">
        <v>27</v>
      </c>
      <c r="M15">
        <v>1</v>
      </c>
      <c r="N15">
        <v>1</v>
      </c>
      <c r="O15">
        <v>27</v>
      </c>
      <c r="P15" t="s">
        <v>84</v>
      </c>
      <c r="Q15" t="s">
        <v>16</v>
      </c>
      <c r="R15" t="s">
        <v>85</v>
      </c>
      <c r="S15">
        <v>2</v>
      </c>
      <c r="U15">
        <v>1.02856054836252</v>
      </c>
      <c r="V15">
        <v>26.26</v>
      </c>
      <c r="W15">
        <v>28</v>
      </c>
      <c r="X15">
        <v>25</v>
      </c>
      <c r="Y15">
        <v>232</v>
      </c>
      <c r="Z15">
        <v>11</v>
      </c>
      <c r="AA15">
        <v>80</v>
      </c>
      <c r="AC15" t="s">
        <v>87</v>
      </c>
      <c r="AE15">
        <v>1043.6300000000001</v>
      </c>
      <c r="AF15">
        <v>4.2857142857103802E-3</v>
      </c>
      <c r="AG15">
        <v>1.5873015873001399E-4</v>
      </c>
      <c r="AI15" t="s">
        <v>88</v>
      </c>
      <c r="AK15" t="s">
        <v>89</v>
      </c>
      <c r="AL15">
        <v>716</v>
      </c>
      <c r="AM15">
        <v>654</v>
      </c>
      <c r="AN15">
        <v>754</v>
      </c>
      <c r="AO15">
        <v>100</v>
      </c>
      <c r="AP15">
        <v>27</v>
      </c>
      <c r="AQ15">
        <v>29.78</v>
      </c>
      <c r="AR15">
        <v>2.98</v>
      </c>
      <c r="AS15">
        <v>0.25455608247617001</v>
      </c>
      <c r="AT15">
        <v>3.3699999999999899</v>
      </c>
      <c r="AU15">
        <v>0.20980890784016701</v>
      </c>
      <c r="AV15">
        <v>218</v>
      </c>
      <c r="AW15">
        <v>218.01</v>
      </c>
      <c r="AX15">
        <v>140.1</v>
      </c>
      <c r="AY15">
        <v>226.9</v>
      </c>
      <c r="AZ15">
        <v>2.3333333333333299</v>
      </c>
      <c r="BA15">
        <v>63</v>
      </c>
      <c r="BB15">
        <v>1.044</v>
      </c>
      <c r="BC15">
        <v>1.05</v>
      </c>
      <c r="BD15">
        <v>2.028</v>
      </c>
      <c r="BE15">
        <v>3.08</v>
      </c>
      <c r="BF15" s="317">
        <v>0.34090909090909</v>
      </c>
      <c r="BG15" s="308">
        <v>2759.1788182601299</v>
      </c>
      <c r="BH15">
        <v>0.50546524745925703</v>
      </c>
      <c r="BI15">
        <v>53.4161352055687</v>
      </c>
      <c r="BK15" t="s">
        <v>288</v>
      </c>
      <c r="BL15" t="s">
        <v>316</v>
      </c>
      <c r="BM15" t="s">
        <v>317</v>
      </c>
      <c r="BN15">
        <v>2.0276463031768799</v>
      </c>
      <c r="BO15">
        <v>1.3210071648283399E-2</v>
      </c>
      <c r="BP15">
        <v>1.04542925740991</v>
      </c>
      <c r="BQ15">
        <v>6.0655133959294999E-3</v>
      </c>
      <c r="BR15">
        <v>51.800141828476498</v>
      </c>
      <c r="BS15">
        <v>0.29077501909210601</v>
      </c>
      <c r="BT15">
        <v>27.147666840719399</v>
      </c>
      <c r="BU15">
        <v>4.6413839458238702E-2</v>
      </c>
      <c r="BV15">
        <v>2.9766214449055002</v>
      </c>
      <c r="BW15">
        <v>4.5247086146534199E-3</v>
      </c>
      <c r="BX15">
        <v>37.742013229648499</v>
      </c>
      <c r="BY15">
        <v>0.1312857127057</v>
      </c>
      <c r="BZ15">
        <v>27.006694074668399</v>
      </c>
      <c r="CA15">
        <v>9.5239717281305397E-2</v>
      </c>
      <c r="CB15">
        <v>715.55936068082406</v>
      </c>
      <c r="CC15">
        <v>3.02714598572115</v>
      </c>
      <c r="CD15">
        <v>0.51560034434200797</v>
      </c>
      <c r="CE15">
        <v>3.31979931731135E-3</v>
      </c>
      <c r="CF15">
        <v>3.0730755605867901</v>
      </c>
      <c r="CG15">
        <v>1.68739630754033E-2</v>
      </c>
      <c r="CH15">
        <v>0.94717280108303203</v>
      </c>
      <c r="CI15">
        <v>1.2866684493517001E-3</v>
      </c>
      <c r="CJ15">
        <v>0.99480982424159803</v>
      </c>
      <c r="CK15">
        <v>3.8414033321965799E-3</v>
      </c>
    </row>
    <row r="16" spans="1:89" x14ac:dyDescent="0.25">
      <c r="A16">
        <v>14</v>
      </c>
      <c r="B16" t="s">
        <v>106</v>
      </c>
      <c r="C16">
        <v>18</v>
      </c>
      <c r="D16">
        <v>45600</v>
      </c>
      <c r="E16">
        <v>0.63124999999999998</v>
      </c>
      <c r="F16">
        <v>0.63541666666666663</v>
      </c>
      <c r="G16">
        <v>0.66319444444444442</v>
      </c>
      <c r="H16">
        <v>40</v>
      </c>
      <c r="I16">
        <v>1</v>
      </c>
      <c r="J16">
        <v>6.5</v>
      </c>
      <c r="K16">
        <v>30</v>
      </c>
      <c r="L16">
        <v>27</v>
      </c>
      <c r="M16">
        <v>2</v>
      </c>
      <c r="N16">
        <v>0.8</v>
      </c>
      <c r="O16">
        <v>33.75</v>
      </c>
      <c r="P16" t="s">
        <v>84</v>
      </c>
      <c r="Q16" t="s">
        <v>16</v>
      </c>
      <c r="R16" t="s">
        <v>85</v>
      </c>
      <c r="S16">
        <v>2</v>
      </c>
      <c r="U16">
        <v>0.79787234042553101</v>
      </c>
      <c r="V16">
        <v>33.56</v>
      </c>
      <c r="W16">
        <v>28</v>
      </c>
      <c r="X16">
        <v>25</v>
      </c>
      <c r="Y16">
        <v>232</v>
      </c>
      <c r="Z16">
        <v>11</v>
      </c>
      <c r="AA16">
        <v>80</v>
      </c>
      <c r="AC16" t="s">
        <v>87</v>
      </c>
      <c r="AD16">
        <v>1043.6300000000001</v>
      </c>
      <c r="AI16" t="s">
        <v>88</v>
      </c>
      <c r="AJ16">
        <v>3.8</v>
      </c>
      <c r="AK16" t="s">
        <v>89</v>
      </c>
      <c r="AL16">
        <v>876</v>
      </c>
      <c r="AM16">
        <v>791</v>
      </c>
      <c r="AN16">
        <v>966</v>
      </c>
      <c r="AO16">
        <v>175</v>
      </c>
      <c r="AP16">
        <v>27</v>
      </c>
      <c r="AQ16">
        <v>29.77</v>
      </c>
      <c r="AR16">
        <v>4.0199999999999996</v>
      </c>
      <c r="AS16">
        <v>0.15893871323217701</v>
      </c>
      <c r="AV16">
        <v>158.69999999999999</v>
      </c>
      <c r="AW16">
        <v>158.31</v>
      </c>
      <c r="AX16">
        <v>108.5</v>
      </c>
      <c r="AY16">
        <v>213.1</v>
      </c>
      <c r="BA16">
        <v>0</v>
      </c>
      <c r="BB16">
        <v>0.73599999999999999</v>
      </c>
      <c r="BC16">
        <v>0.73</v>
      </c>
      <c r="BD16">
        <v>1.923</v>
      </c>
      <c r="BE16">
        <v>2.66</v>
      </c>
      <c r="BF16" s="317">
        <v>0.27669172932330799</v>
      </c>
      <c r="BG16" s="308">
        <v>2140.3430890699801</v>
      </c>
      <c r="BH16">
        <v>0.55789112440268795</v>
      </c>
      <c r="BI16">
        <v>48.396539788848202</v>
      </c>
      <c r="BK16" t="s">
        <v>291</v>
      </c>
      <c r="BL16" t="s">
        <v>318</v>
      </c>
      <c r="BM16" t="s">
        <v>319</v>
      </c>
      <c r="BN16">
        <v>1.9261981949210101</v>
      </c>
      <c r="BO16">
        <v>1.9332428154391099E-2</v>
      </c>
      <c r="BP16">
        <v>0.73505099117755801</v>
      </c>
      <c r="BQ16">
        <v>1.1253125766664099E-2</v>
      </c>
      <c r="BR16">
        <v>48.1814440877327</v>
      </c>
      <c r="BS16">
        <v>0.380999247914732</v>
      </c>
      <c r="BT16">
        <v>33.699685678339797</v>
      </c>
      <c r="BU16">
        <v>0.10694140872748099</v>
      </c>
      <c r="BV16">
        <v>4.0158761785702</v>
      </c>
      <c r="BW16">
        <v>9.0805656091615793E-3</v>
      </c>
      <c r="BX16">
        <v>30.805261659386002</v>
      </c>
      <c r="BY16">
        <v>0.15502586522954601</v>
      </c>
      <c r="BZ16">
        <v>27.0033548744656</v>
      </c>
      <c r="CA16">
        <v>0.115981539411596</v>
      </c>
      <c r="CB16">
        <v>876.59924619281503</v>
      </c>
      <c r="CC16">
        <v>5.1402434827642001</v>
      </c>
      <c r="CD16">
        <v>0.38167822413379499</v>
      </c>
      <c r="CE16">
        <v>8.6611232512554606E-3</v>
      </c>
      <c r="CF16">
        <v>2.6612491860985701</v>
      </c>
      <c r="CG16">
        <v>1.5993696061019701E-2</v>
      </c>
      <c r="CH16">
        <v>2.0360766346394699</v>
      </c>
      <c r="CI16">
        <v>1.5229995172339399E-2</v>
      </c>
      <c r="CJ16">
        <v>0.801300801801761</v>
      </c>
      <c r="CK16">
        <v>4.0575204895681102E-3</v>
      </c>
    </row>
    <row r="17" spans="1:89" x14ac:dyDescent="0.25">
      <c r="A17">
        <v>15</v>
      </c>
      <c r="B17" t="s">
        <v>107</v>
      </c>
      <c r="C17">
        <v>19</v>
      </c>
      <c r="D17">
        <v>45600</v>
      </c>
      <c r="E17">
        <v>0.66319444444444442</v>
      </c>
      <c r="F17">
        <v>0.66666666666666663</v>
      </c>
      <c r="G17">
        <v>0.6875</v>
      </c>
      <c r="H17">
        <v>30</v>
      </c>
      <c r="I17">
        <v>1</v>
      </c>
      <c r="J17">
        <v>6.5</v>
      </c>
      <c r="K17">
        <v>30</v>
      </c>
      <c r="L17">
        <v>27</v>
      </c>
      <c r="M17">
        <v>2</v>
      </c>
      <c r="N17">
        <v>0.9</v>
      </c>
      <c r="O17">
        <v>30</v>
      </c>
      <c r="P17" t="s">
        <v>84</v>
      </c>
      <c r="Q17" t="s">
        <v>16</v>
      </c>
      <c r="R17" t="s">
        <v>85</v>
      </c>
      <c r="S17">
        <v>2</v>
      </c>
      <c r="U17">
        <v>0.91185410334346495</v>
      </c>
      <c r="V17">
        <v>29.37</v>
      </c>
      <c r="W17">
        <v>28</v>
      </c>
      <c r="X17">
        <v>25</v>
      </c>
      <c r="Y17">
        <v>232</v>
      </c>
      <c r="Z17">
        <v>11</v>
      </c>
      <c r="AA17">
        <v>80</v>
      </c>
      <c r="AC17" t="s">
        <v>87</v>
      </c>
      <c r="AI17" t="s">
        <v>88</v>
      </c>
      <c r="AK17" t="s">
        <v>89</v>
      </c>
      <c r="AL17">
        <v>806</v>
      </c>
      <c r="AM17">
        <v>737</v>
      </c>
      <c r="AN17">
        <v>859</v>
      </c>
      <c r="AO17">
        <v>122</v>
      </c>
      <c r="AP17">
        <v>27</v>
      </c>
      <c r="AQ17">
        <v>29.66</v>
      </c>
      <c r="AR17">
        <v>3.64</v>
      </c>
      <c r="AS17">
        <v>0.19652028089298801</v>
      </c>
      <c r="AV17">
        <v>191.2</v>
      </c>
      <c r="AW17">
        <v>191.1</v>
      </c>
      <c r="AX17">
        <v>126</v>
      </c>
      <c r="AY17">
        <v>214.9</v>
      </c>
      <c r="BA17">
        <v>0</v>
      </c>
      <c r="BB17">
        <v>0.72799999999999998</v>
      </c>
      <c r="BC17">
        <v>0.73</v>
      </c>
      <c r="BD17">
        <v>2.2000000000000002</v>
      </c>
      <c r="BE17">
        <v>2.92</v>
      </c>
      <c r="BF17" s="317">
        <v>0.24931506849314999</v>
      </c>
      <c r="BG17" s="308">
        <v>2446.1063875085401</v>
      </c>
      <c r="BH17">
        <v>0.53596034915832802</v>
      </c>
      <c r="BI17">
        <v>50.376860979363002</v>
      </c>
      <c r="BK17" t="s">
        <v>288</v>
      </c>
      <c r="BL17" t="s">
        <v>320</v>
      </c>
      <c r="BM17" t="s">
        <v>321</v>
      </c>
      <c r="BN17">
        <v>2.19162395000457</v>
      </c>
      <c r="BO17">
        <v>2.3103685699650701E-2</v>
      </c>
      <c r="BP17">
        <v>0.72886724869410202</v>
      </c>
      <c r="BQ17">
        <v>4.1725243708160397E-3</v>
      </c>
      <c r="BR17">
        <v>49.311394127136303</v>
      </c>
      <c r="BS17">
        <v>0.46536777118523898</v>
      </c>
      <c r="BT17">
        <v>30.006005128555898</v>
      </c>
      <c r="BU17">
        <v>7.6680721356297304E-2</v>
      </c>
      <c r="BV17">
        <v>3.64463081349979</v>
      </c>
      <c r="BW17">
        <v>8.3526748742189898E-3</v>
      </c>
      <c r="BX17">
        <v>33.459026058480703</v>
      </c>
      <c r="BY17">
        <v>0.19555233677388001</v>
      </c>
      <c r="BZ17">
        <v>27.003795428083901</v>
      </c>
      <c r="CA17">
        <v>0.100732268320844</v>
      </c>
      <c r="CB17">
        <v>807.09350134649696</v>
      </c>
      <c r="CC17">
        <v>5.2057822979063104</v>
      </c>
      <c r="CD17">
        <v>0.33260105742788398</v>
      </c>
      <c r="CE17">
        <v>3.5678527220446401E-3</v>
      </c>
      <c r="CF17">
        <v>2.9204911986986701</v>
      </c>
      <c r="CG17">
        <v>2.4450797432319801E-2</v>
      </c>
      <c r="CH17">
        <v>2.0197468416140101</v>
      </c>
      <c r="CI17">
        <v>6.9541247187210001E-3</v>
      </c>
      <c r="CJ17">
        <v>0.89994989955063798</v>
      </c>
      <c r="CK17">
        <v>3.5257484754673998E-3</v>
      </c>
    </row>
    <row r="18" spans="1:89" x14ac:dyDescent="0.25">
      <c r="A18">
        <v>16</v>
      </c>
      <c r="B18" t="s">
        <v>108</v>
      </c>
      <c r="C18">
        <v>20</v>
      </c>
      <c r="D18">
        <v>45600</v>
      </c>
      <c r="E18">
        <v>0.6875</v>
      </c>
      <c r="F18">
        <v>0.69097222222222221</v>
      </c>
      <c r="G18">
        <v>0.71458333333333335</v>
      </c>
      <c r="H18">
        <v>30</v>
      </c>
      <c r="I18">
        <v>1</v>
      </c>
      <c r="J18">
        <v>6.5</v>
      </c>
      <c r="K18">
        <v>30</v>
      </c>
      <c r="L18">
        <v>27</v>
      </c>
      <c r="M18">
        <v>2</v>
      </c>
      <c r="N18">
        <v>1</v>
      </c>
      <c r="O18">
        <v>27</v>
      </c>
      <c r="P18" t="s">
        <v>84</v>
      </c>
      <c r="Q18" t="s">
        <v>16</v>
      </c>
      <c r="R18" t="s">
        <v>85</v>
      </c>
      <c r="S18">
        <v>2</v>
      </c>
      <c r="U18">
        <v>1.0231148162182599</v>
      </c>
      <c r="V18">
        <v>26.17</v>
      </c>
      <c r="W18">
        <v>28</v>
      </c>
      <c r="X18">
        <v>25</v>
      </c>
      <c r="Y18">
        <v>232</v>
      </c>
      <c r="Z18">
        <v>11</v>
      </c>
      <c r="AA18">
        <v>80</v>
      </c>
      <c r="AC18" t="s">
        <v>87</v>
      </c>
      <c r="AE18">
        <v>1043.6099999999999</v>
      </c>
      <c r="AF18">
        <v>1.00000000001045E-2</v>
      </c>
      <c r="AG18">
        <v>3.7037037037424399E-4</v>
      </c>
      <c r="AI18" t="s">
        <v>88</v>
      </c>
      <c r="AK18" t="s">
        <v>89</v>
      </c>
      <c r="AL18">
        <v>741</v>
      </c>
      <c r="AM18">
        <v>692</v>
      </c>
      <c r="AN18">
        <v>785</v>
      </c>
      <c r="AO18">
        <v>93</v>
      </c>
      <c r="AP18">
        <v>27</v>
      </c>
      <c r="AQ18">
        <v>29.86</v>
      </c>
      <c r="AR18">
        <v>3.38</v>
      </c>
      <c r="AS18">
        <v>0.23358785758407799</v>
      </c>
      <c r="AT18">
        <v>3.6799999999999899</v>
      </c>
      <c r="AU18">
        <v>0.19634895056974799</v>
      </c>
      <c r="AV18">
        <v>235.9</v>
      </c>
      <c r="AW18">
        <v>234.81</v>
      </c>
      <c r="AX18">
        <v>149.9</v>
      </c>
      <c r="AY18">
        <v>215.7</v>
      </c>
      <c r="AZ18">
        <v>2</v>
      </c>
      <c r="BA18">
        <v>54</v>
      </c>
      <c r="BB18">
        <v>0.74199999999999999</v>
      </c>
      <c r="BC18">
        <v>0.74</v>
      </c>
      <c r="BD18">
        <v>2.4020000000000001</v>
      </c>
      <c r="BE18">
        <v>3.1399999999999899</v>
      </c>
      <c r="BF18" s="317">
        <v>0.23630573248407599</v>
      </c>
      <c r="BG18" s="308">
        <v>2744.5702968597202</v>
      </c>
      <c r="BH18">
        <v>0.51354586195571195</v>
      </c>
      <c r="BI18">
        <v>52.575635401241797</v>
      </c>
      <c r="BK18" t="s">
        <v>288</v>
      </c>
      <c r="BL18" t="s">
        <v>322</v>
      </c>
      <c r="BM18" t="s">
        <v>323</v>
      </c>
      <c r="BN18">
        <v>2.4002921759192599</v>
      </c>
      <c r="BO18">
        <v>1.38017976571691E-2</v>
      </c>
      <c r="BP18">
        <v>0.74282553124783601</v>
      </c>
      <c r="BQ18">
        <v>3.47587881014641E-3</v>
      </c>
      <c r="BR18">
        <v>50.798962470270297</v>
      </c>
      <c r="BS18">
        <v>0.31531105232456902</v>
      </c>
      <c r="BT18">
        <v>27.062271505596001</v>
      </c>
      <c r="BU18">
        <v>4.98438397912404E-2</v>
      </c>
      <c r="BV18">
        <v>3.3795693858110698</v>
      </c>
      <c r="BW18">
        <v>5.0775199653052203E-3</v>
      </c>
      <c r="BX18">
        <v>36.435688609103501</v>
      </c>
      <c r="BY18">
        <v>9.8907305583481195E-2</v>
      </c>
      <c r="BZ18">
        <v>27.001651597556599</v>
      </c>
      <c r="CA18">
        <v>0.10602134072710399</v>
      </c>
      <c r="CB18">
        <v>741.07972691319605</v>
      </c>
      <c r="CC18">
        <v>3.1240806305778799</v>
      </c>
      <c r="CD18">
        <v>0.309481674623932</v>
      </c>
      <c r="CE18">
        <v>2.0976049178561E-3</v>
      </c>
      <c r="CF18">
        <v>3.1431177071670899</v>
      </c>
      <c r="CG18">
        <v>1.4764966317356101E-2</v>
      </c>
      <c r="CH18">
        <v>1.9999913664480999</v>
      </c>
      <c r="CI18">
        <v>8.0147769710464008E-3</v>
      </c>
      <c r="CJ18">
        <v>0.99776327587242897</v>
      </c>
      <c r="CK18">
        <v>4.3180099533906696E-3</v>
      </c>
    </row>
    <row r="19" spans="1:89" x14ac:dyDescent="0.25">
      <c r="A19">
        <v>17</v>
      </c>
      <c r="B19" t="s">
        <v>109</v>
      </c>
      <c r="C19">
        <v>21</v>
      </c>
      <c r="D19">
        <v>45601</v>
      </c>
      <c r="E19">
        <v>0.5625</v>
      </c>
      <c r="F19">
        <v>0.56597222222222221</v>
      </c>
      <c r="G19">
        <v>0.59930555555555554</v>
      </c>
      <c r="H19">
        <v>48</v>
      </c>
      <c r="I19">
        <v>1</v>
      </c>
      <c r="J19">
        <v>7</v>
      </c>
      <c r="K19">
        <v>30</v>
      </c>
      <c r="L19">
        <v>27</v>
      </c>
      <c r="M19">
        <v>0</v>
      </c>
      <c r="N19">
        <v>0.8</v>
      </c>
      <c r="O19">
        <v>33.75</v>
      </c>
      <c r="P19" t="s">
        <v>84</v>
      </c>
      <c r="Q19" t="s">
        <v>16</v>
      </c>
      <c r="R19" t="s">
        <v>85</v>
      </c>
      <c r="S19">
        <v>2</v>
      </c>
      <c r="U19">
        <v>0.80741626794258303</v>
      </c>
      <c r="V19">
        <v>33.46</v>
      </c>
      <c r="W19">
        <v>28</v>
      </c>
      <c r="X19">
        <v>25</v>
      </c>
      <c r="Y19">
        <v>232</v>
      </c>
      <c r="Z19">
        <v>11</v>
      </c>
      <c r="AA19">
        <v>80</v>
      </c>
      <c r="AC19" t="s">
        <v>87</v>
      </c>
      <c r="AD19">
        <v>1043.6099999999999</v>
      </c>
      <c r="AI19" t="s">
        <v>88</v>
      </c>
      <c r="AJ19">
        <v>3.8</v>
      </c>
      <c r="AK19" t="s">
        <v>89</v>
      </c>
      <c r="AL19">
        <v>859</v>
      </c>
      <c r="AM19">
        <v>767</v>
      </c>
      <c r="AN19">
        <v>962</v>
      </c>
      <c r="AO19">
        <v>195</v>
      </c>
      <c r="AP19">
        <v>27.01</v>
      </c>
      <c r="AQ19">
        <v>29.62</v>
      </c>
      <c r="AR19">
        <v>3.75</v>
      </c>
      <c r="AS19">
        <v>0.168085007078737</v>
      </c>
      <c r="AV19">
        <v>147.6</v>
      </c>
      <c r="AW19">
        <v>147.68</v>
      </c>
      <c r="AX19">
        <v>96.1</v>
      </c>
      <c r="AY19">
        <v>241.5</v>
      </c>
      <c r="BA19">
        <v>0</v>
      </c>
      <c r="BB19">
        <v>1.07</v>
      </c>
      <c r="BC19">
        <v>1.07</v>
      </c>
      <c r="BD19">
        <v>1.5720000000000001</v>
      </c>
      <c r="BE19">
        <v>2.64</v>
      </c>
      <c r="BF19" s="317">
        <v>0.40530303030303</v>
      </c>
      <c r="BG19" s="308">
        <v>2165.9452791306198</v>
      </c>
      <c r="BH19">
        <v>0.55204658404918205</v>
      </c>
      <c r="BI19">
        <v>48.927030400017202</v>
      </c>
      <c r="BK19" t="s">
        <v>291</v>
      </c>
      <c r="BL19" t="s">
        <v>324</v>
      </c>
      <c r="BM19" t="s">
        <v>325</v>
      </c>
      <c r="BN19">
        <v>1.57086160033941</v>
      </c>
      <c r="BO19">
        <v>1.82140517691552E-2</v>
      </c>
      <c r="BP19">
        <v>1.07020325089494</v>
      </c>
      <c r="BQ19">
        <v>9.5521967202857501E-3</v>
      </c>
      <c r="BR19">
        <v>48.546086417642897</v>
      </c>
      <c r="BS19">
        <v>0.39370920119142</v>
      </c>
      <c r="BT19">
        <v>33.697245504132503</v>
      </c>
      <c r="BU19">
        <v>9.1316707678764306E-2</v>
      </c>
      <c r="BV19">
        <v>3.7428779861152601</v>
      </c>
      <c r="BW19">
        <v>1.16516422008141E-2</v>
      </c>
      <c r="BX19">
        <v>31.438001945438</v>
      </c>
      <c r="BY19">
        <v>0.145559400407932</v>
      </c>
      <c r="BZ19">
        <v>26.999380939600201</v>
      </c>
      <c r="CA19">
        <v>0.127047223922267</v>
      </c>
      <c r="CB19">
        <v>858.82330800296995</v>
      </c>
      <c r="CC19">
        <v>4.9340388676522897</v>
      </c>
      <c r="CD19">
        <v>0.68140221612583096</v>
      </c>
      <c r="CE19">
        <v>1.1706328506237301E-2</v>
      </c>
      <c r="CF19">
        <v>2.6410648512343502</v>
      </c>
      <c r="CG19">
        <v>1.6923303629892701E-2</v>
      </c>
      <c r="CH19">
        <v>4.0287316849816799E-5</v>
      </c>
      <c r="CI19">
        <v>1.5145582733853101E-4</v>
      </c>
      <c r="CJ19">
        <v>0.80124017121041502</v>
      </c>
      <c r="CK19">
        <v>4.4033848065188098E-3</v>
      </c>
    </row>
    <row r="20" spans="1:89" x14ac:dyDescent="0.25">
      <c r="A20">
        <v>18</v>
      </c>
      <c r="B20" t="s">
        <v>110</v>
      </c>
      <c r="C20">
        <v>22</v>
      </c>
      <c r="D20">
        <v>45601</v>
      </c>
      <c r="E20">
        <v>0.59930555555555554</v>
      </c>
      <c r="F20">
        <v>0.60277777777777775</v>
      </c>
      <c r="G20">
        <v>0.63055555555555554</v>
      </c>
      <c r="H20">
        <v>40</v>
      </c>
      <c r="I20">
        <v>1</v>
      </c>
      <c r="J20">
        <v>7</v>
      </c>
      <c r="K20">
        <v>30</v>
      </c>
      <c r="L20">
        <v>27</v>
      </c>
      <c r="M20">
        <v>0</v>
      </c>
      <c r="N20">
        <v>0.9</v>
      </c>
      <c r="O20">
        <v>30</v>
      </c>
      <c r="P20" t="s">
        <v>84</v>
      </c>
      <c r="Q20" t="s">
        <v>16</v>
      </c>
      <c r="R20" t="s">
        <v>85</v>
      </c>
      <c r="S20">
        <v>2</v>
      </c>
      <c r="U20">
        <v>0.91711956521739102</v>
      </c>
      <c r="V20">
        <v>29.46</v>
      </c>
      <c r="W20">
        <v>28</v>
      </c>
      <c r="X20">
        <v>25</v>
      </c>
      <c r="Y20">
        <v>232</v>
      </c>
      <c r="Z20">
        <v>11</v>
      </c>
      <c r="AA20">
        <v>80</v>
      </c>
      <c r="AC20" t="s">
        <v>87</v>
      </c>
      <c r="AI20" t="s">
        <v>88</v>
      </c>
      <c r="AK20" t="s">
        <v>89</v>
      </c>
      <c r="AL20">
        <v>791</v>
      </c>
      <c r="AM20">
        <v>734</v>
      </c>
      <c r="AN20">
        <v>844</v>
      </c>
      <c r="AO20">
        <v>110</v>
      </c>
      <c r="AP20">
        <v>26.99</v>
      </c>
      <c r="AQ20">
        <v>29.53</v>
      </c>
      <c r="AR20">
        <v>3.29</v>
      </c>
      <c r="AS20">
        <v>0.211545907578187</v>
      </c>
      <c r="AV20">
        <v>171.6</v>
      </c>
      <c r="AW20">
        <v>171.83</v>
      </c>
      <c r="AX20">
        <v>108.8</v>
      </c>
      <c r="AY20">
        <v>242.4</v>
      </c>
      <c r="BA20">
        <v>0</v>
      </c>
      <c r="BB20">
        <v>1.121</v>
      </c>
      <c r="BC20">
        <v>1.1200000000000001</v>
      </c>
      <c r="BD20">
        <v>1.7509999999999999</v>
      </c>
      <c r="BE20">
        <v>2.87</v>
      </c>
      <c r="BF20" s="317">
        <v>0.39024390243902402</v>
      </c>
      <c r="BG20" s="308">
        <v>2460.2313224907598</v>
      </c>
      <c r="BH20">
        <v>0.528397193966055</v>
      </c>
      <c r="BI20">
        <v>51.078999487899999</v>
      </c>
      <c r="BK20" t="s">
        <v>288</v>
      </c>
      <c r="BL20" t="s">
        <v>326</v>
      </c>
      <c r="BM20" t="s">
        <v>327</v>
      </c>
      <c r="BN20">
        <v>1.7537288258347301</v>
      </c>
      <c r="BO20">
        <v>1.01265277585921E-2</v>
      </c>
      <c r="BP20">
        <v>1.1190724810467401</v>
      </c>
      <c r="BQ20">
        <v>5.6927701012004098E-3</v>
      </c>
      <c r="BR20">
        <v>50.068347204579801</v>
      </c>
      <c r="BS20">
        <v>0.27098939560614499</v>
      </c>
      <c r="BT20">
        <v>30.035618956622798</v>
      </c>
      <c r="BU20">
        <v>6.2699426323859095E-2</v>
      </c>
      <c r="BV20">
        <v>3.2935567151598399</v>
      </c>
      <c r="BW20">
        <v>7.57556182092312E-3</v>
      </c>
      <c r="BX20">
        <v>34.1334431131475</v>
      </c>
      <c r="BY20">
        <v>0.120736719831325</v>
      </c>
      <c r="BZ20">
        <v>26.999893998506298</v>
      </c>
      <c r="CA20">
        <v>0.103426635732871</v>
      </c>
      <c r="CB20">
        <v>791.01148864027402</v>
      </c>
      <c r="CC20">
        <v>3.4192134739133899</v>
      </c>
      <c r="CD20">
        <v>0.63813131976396698</v>
      </c>
      <c r="CE20">
        <v>4.8961344018672104E-3</v>
      </c>
      <c r="CF20">
        <v>2.8728013068814802</v>
      </c>
      <c r="CG20">
        <v>1.16124482312439E-2</v>
      </c>
      <c r="CH20">
        <v>0</v>
      </c>
      <c r="CI20">
        <v>0</v>
      </c>
      <c r="CJ20">
        <v>0.89893163476118298</v>
      </c>
      <c r="CK20">
        <v>3.5806572965498798E-3</v>
      </c>
    </row>
    <row r="21" spans="1:89" x14ac:dyDescent="0.25">
      <c r="A21">
        <v>19</v>
      </c>
      <c r="B21" t="s">
        <v>111</v>
      </c>
      <c r="C21">
        <v>23</v>
      </c>
      <c r="D21">
        <v>45601</v>
      </c>
      <c r="E21">
        <v>0.63055555555555554</v>
      </c>
      <c r="F21">
        <v>0.63888888888888884</v>
      </c>
      <c r="G21">
        <v>0.66180555555555554</v>
      </c>
      <c r="H21">
        <v>40</v>
      </c>
      <c r="I21">
        <v>1</v>
      </c>
      <c r="J21">
        <v>7</v>
      </c>
      <c r="K21">
        <v>30</v>
      </c>
      <c r="L21">
        <v>27</v>
      </c>
      <c r="M21">
        <v>0</v>
      </c>
      <c r="N21">
        <v>1</v>
      </c>
      <c r="O21">
        <v>27</v>
      </c>
      <c r="P21" t="s">
        <v>84</v>
      </c>
      <c r="Q21" t="s">
        <v>16</v>
      </c>
      <c r="R21" t="s">
        <v>85</v>
      </c>
      <c r="S21">
        <v>2</v>
      </c>
      <c r="U21">
        <v>1.02389078498293</v>
      </c>
      <c r="V21">
        <v>26.38</v>
      </c>
      <c r="W21">
        <v>28</v>
      </c>
      <c r="X21">
        <v>25</v>
      </c>
      <c r="Y21">
        <v>232</v>
      </c>
      <c r="Z21">
        <v>11</v>
      </c>
      <c r="AA21">
        <v>80</v>
      </c>
      <c r="AC21" t="s">
        <v>87</v>
      </c>
      <c r="AE21">
        <v>1043.6300000000001</v>
      </c>
      <c r="AF21">
        <v>-8.0000000000836693E-3</v>
      </c>
      <c r="AG21">
        <v>-2.96296296299395E-4</v>
      </c>
      <c r="AI21" t="s">
        <v>88</v>
      </c>
      <c r="AK21" t="s">
        <v>89</v>
      </c>
      <c r="AL21">
        <v>710</v>
      </c>
      <c r="AM21">
        <v>636</v>
      </c>
      <c r="AN21">
        <v>762</v>
      </c>
      <c r="AO21">
        <v>126</v>
      </c>
      <c r="AP21">
        <v>27</v>
      </c>
      <c r="AQ21">
        <v>29.65</v>
      </c>
      <c r="AR21">
        <v>2.94</v>
      </c>
      <c r="AS21">
        <v>0.25714040818658801</v>
      </c>
      <c r="AT21">
        <v>3.32666666666666</v>
      </c>
      <c r="AU21">
        <v>0.212257107614504</v>
      </c>
      <c r="AV21">
        <v>208.4</v>
      </c>
      <c r="AW21">
        <v>208.66</v>
      </c>
      <c r="AX21">
        <v>127.5</v>
      </c>
      <c r="AY21">
        <v>242.2</v>
      </c>
      <c r="AZ21">
        <v>2.5</v>
      </c>
      <c r="BA21">
        <v>67.5</v>
      </c>
      <c r="BB21">
        <v>1.1639999999999999</v>
      </c>
      <c r="BC21">
        <v>1.17</v>
      </c>
      <c r="BD21">
        <v>1.8759999999999999</v>
      </c>
      <c r="BE21">
        <v>3.05</v>
      </c>
      <c r="BF21" s="317">
        <v>0.38360655737704902</v>
      </c>
      <c r="BG21" s="308">
        <v>2746.6518822194898</v>
      </c>
      <c r="BH21">
        <v>0.50282920477201498</v>
      </c>
      <c r="BI21">
        <v>53.696165106881303</v>
      </c>
      <c r="BK21" t="s">
        <v>288</v>
      </c>
      <c r="BL21" t="s">
        <v>328</v>
      </c>
      <c r="BM21" t="s">
        <v>329</v>
      </c>
      <c r="BN21">
        <v>1.8757439671140701</v>
      </c>
      <c r="BO21">
        <v>1.53848377721887E-2</v>
      </c>
      <c r="BP21">
        <v>1.16763508861715</v>
      </c>
      <c r="BQ21">
        <v>7.9207051950203992E-3</v>
      </c>
      <c r="BR21">
        <v>52.303112254376202</v>
      </c>
      <c r="BS21">
        <v>0.35230164615690202</v>
      </c>
      <c r="BT21">
        <v>27.1410147381354</v>
      </c>
      <c r="BU21">
        <v>4.3743027172313702E-2</v>
      </c>
      <c r="BV21">
        <v>2.9362112935348001</v>
      </c>
      <c r="BW21">
        <v>5.1815416604069396E-3</v>
      </c>
      <c r="BX21">
        <v>38.041426804841599</v>
      </c>
      <c r="BY21">
        <v>0.15196342311837299</v>
      </c>
      <c r="BZ21">
        <v>26.998716677949002</v>
      </c>
      <c r="CA21">
        <v>0.103614269932881</v>
      </c>
      <c r="CB21">
        <v>709.72871117910802</v>
      </c>
      <c r="CC21">
        <v>3.6740871431394302</v>
      </c>
      <c r="CD21">
        <v>0.62254275945870796</v>
      </c>
      <c r="CE21">
        <v>7.4910784877406204E-3</v>
      </c>
      <c r="CF21">
        <v>3.0433790557312199</v>
      </c>
      <c r="CG21">
        <v>1.5110818472093199E-2</v>
      </c>
      <c r="CH21">
        <v>0</v>
      </c>
      <c r="CI21">
        <v>0</v>
      </c>
      <c r="CJ21">
        <v>0.99475841810941201</v>
      </c>
      <c r="CK21">
        <v>3.8331920066323102E-3</v>
      </c>
    </row>
    <row r="22" spans="1:89" x14ac:dyDescent="0.25">
      <c r="A22">
        <v>20</v>
      </c>
      <c r="B22" t="s">
        <v>112</v>
      </c>
      <c r="C22">
        <v>24</v>
      </c>
      <c r="D22">
        <v>45602</v>
      </c>
      <c r="E22">
        <v>0.31666666666666665</v>
      </c>
      <c r="F22">
        <v>0.32291666666666669</v>
      </c>
      <c r="G22">
        <v>0.35416666666666669</v>
      </c>
      <c r="H22">
        <v>40</v>
      </c>
      <c r="I22">
        <v>1</v>
      </c>
      <c r="J22">
        <v>7</v>
      </c>
      <c r="K22">
        <v>30</v>
      </c>
      <c r="L22">
        <v>27</v>
      </c>
      <c r="M22">
        <v>1</v>
      </c>
      <c r="N22">
        <v>0.8</v>
      </c>
      <c r="O22">
        <v>33.75</v>
      </c>
      <c r="P22" t="s">
        <v>84</v>
      </c>
      <c r="Q22" t="s">
        <v>16</v>
      </c>
      <c r="R22" t="s">
        <v>85</v>
      </c>
      <c r="S22">
        <v>2</v>
      </c>
      <c r="U22">
        <v>0.80741626794258303</v>
      </c>
      <c r="V22">
        <v>33.46</v>
      </c>
      <c r="W22">
        <v>28</v>
      </c>
      <c r="X22">
        <v>25</v>
      </c>
      <c r="Y22">
        <v>232</v>
      </c>
      <c r="Z22">
        <v>11</v>
      </c>
      <c r="AA22">
        <v>80</v>
      </c>
      <c r="AC22" t="s">
        <v>87</v>
      </c>
      <c r="AD22">
        <v>1043.6300000000001</v>
      </c>
      <c r="AI22" t="s">
        <v>88</v>
      </c>
      <c r="AJ22">
        <v>3.8</v>
      </c>
      <c r="AK22" t="s">
        <v>89</v>
      </c>
      <c r="AL22">
        <v>858</v>
      </c>
      <c r="AM22">
        <v>788</v>
      </c>
      <c r="AN22">
        <v>917</v>
      </c>
      <c r="AO22">
        <v>129</v>
      </c>
      <c r="AP22">
        <v>27</v>
      </c>
      <c r="AQ22">
        <v>29.59</v>
      </c>
      <c r="AR22">
        <v>3.74</v>
      </c>
      <c r="AS22">
        <v>0.169026781354467</v>
      </c>
      <c r="AV22">
        <v>152.30000000000001</v>
      </c>
      <c r="AW22">
        <v>152.54</v>
      </c>
      <c r="AX22">
        <v>100.5</v>
      </c>
      <c r="AY22">
        <v>222.7</v>
      </c>
      <c r="BA22">
        <v>0</v>
      </c>
      <c r="BB22">
        <v>0.89600000000000002</v>
      </c>
      <c r="BC22">
        <v>0.9</v>
      </c>
      <c r="BD22">
        <v>1.696</v>
      </c>
      <c r="BE22">
        <v>2.59</v>
      </c>
      <c r="BF22" s="317">
        <v>0.34749034749034702</v>
      </c>
      <c r="BG22" s="308">
        <v>2165.9452791306198</v>
      </c>
      <c r="BH22">
        <v>0.54159115632097699</v>
      </c>
      <c r="BI22">
        <v>49.853103553999397</v>
      </c>
      <c r="BK22" t="s">
        <v>291</v>
      </c>
      <c r="BL22" t="s">
        <v>330</v>
      </c>
      <c r="BM22" t="s">
        <v>331</v>
      </c>
      <c r="BN22">
        <v>1.6938326027658199</v>
      </c>
      <c r="BO22">
        <v>1.34909938002778E-2</v>
      </c>
      <c r="BP22">
        <v>0.90196603271696296</v>
      </c>
      <c r="BQ22">
        <v>1.3254465062171501E-2</v>
      </c>
      <c r="BR22">
        <v>49.374332102332303</v>
      </c>
      <c r="BS22">
        <v>0.35711595677785402</v>
      </c>
      <c r="BT22">
        <v>33.709218422007901</v>
      </c>
      <c r="BU22">
        <v>9.5071678960249706E-2</v>
      </c>
      <c r="BV22">
        <v>3.7421042000645399</v>
      </c>
      <c r="BW22">
        <v>1.01723438255319E-2</v>
      </c>
      <c r="BX22">
        <v>31.499329250712901</v>
      </c>
      <c r="BY22">
        <v>0.12487667249137301</v>
      </c>
      <c r="BZ22">
        <v>26.999135658920601</v>
      </c>
      <c r="CA22">
        <v>0.103419839908291</v>
      </c>
      <c r="CB22">
        <v>857.14122948901797</v>
      </c>
      <c r="CC22">
        <v>4.1955448477847002</v>
      </c>
      <c r="CD22">
        <v>0.53255630504972895</v>
      </c>
      <c r="CE22">
        <v>1.01566346302055E-2</v>
      </c>
      <c r="CF22">
        <v>2.59579863548278</v>
      </c>
      <c r="CG22">
        <v>1.49722482673824E-2</v>
      </c>
      <c r="CH22">
        <v>1.0094733414335</v>
      </c>
      <c r="CI22">
        <v>2.4330734022538999E-3</v>
      </c>
      <c r="CJ22">
        <v>0.80094784622713999</v>
      </c>
      <c r="CK22">
        <v>3.6673957476954801E-3</v>
      </c>
    </row>
    <row r="23" spans="1:89" x14ac:dyDescent="0.25">
      <c r="A23">
        <v>21</v>
      </c>
      <c r="B23" t="s">
        <v>113</v>
      </c>
      <c r="C23">
        <v>25</v>
      </c>
      <c r="D23">
        <v>45602</v>
      </c>
      <c r="E23">
        <v>0.35416666666666669</v>
      </c>
      <c r="F23">
        <v>0.3576388888888889</v>
      </c>
      <c r="G23">
        <v>0.38541666666666669</v>
      </c>
      <c r="H23">
        <v>40</v>
      </c>
      <c r="I23">
        <v>1</v>
      </c>
      <c r="J23">
        <v>7</v>
      </c>
      <c r="K23">
        <v>30</v>
      </c>
      <c r="L23">
        <v>27</v>
      </c>
      <c r="M23">
        <v>1</v>
      </c>
      <c r="N23">
        <v>0.9</v>
      </c>
      <c r="O23">
        <v>30</v>
      </c>
      <c r="P23" t="s">
        <v>84</v>
      </c>
      <c r="Q23" t="s">
        <v>16</v>
      </c>
      <c r="R23" t="s">
        <v>85</v>
      </c>
      <c r="S23">
        <v>2</v>
      </c>
      <c r="U23">
        <v>0.91899251191286502</v>
      </c>
      <c r="V23">
        <v>29.35</v>
      </c>
      <c r="W23">
        <v>28</v>
      </c>
      <c r="X23">
        <v>25</v>
      </c>
      <c r="Y23">
        <v>232</v>
      </c>
      <c r="Z23">
        <v>11</v>
      </c>
      <c r="AA23">
        <v>80</v>
      </c>
      <c r="AC23" t="s">
        <v>87</v>
      </c>
      <c r="AI23" t="s">
        <v>88</v>
      </c>
      <c r="AK23" t="s">
        <v>89</v>
      </c>
      <c r="AL23">
        <v>777</v>
      </c>
      <c r="AM23">
        <v>710</v>
      </c>
      <c r="AN23">
        <v>826</v>
      </c>
      <c r="AO23">
        <v>116</v>
      </c>
      <c r="AP23">
        <v>26.99</v>
      </c>
      <c r="AQ23">
        <v>29.59</v>
      </c>
      <c r="AR23">
        <v>3.31</v>
      </c>
      <c r="AS23">
        <v>0.212061665237993</v>
      </c>
      <c r="AV23">
        <v>182.4</v>
      </c>
      <c r="AW23">
        <v>182.45</v>
      </c>
      <c r="AX23">
        <v>117.7</v>
      </c>
      <c r="AY23">
        <v>219.4</v>
      </c>
      <c r="BA23">
        <v>0</v>
      </c>
      <c r="BB23">
        <v>0.93500000000000005</v>
      </c>
      <c r="BC23">
        <v>0.94</v>
      </c>
      <c r="BD23">
        <v>1.9</v>
      </c>
      <c r="BE23">
        <v>2.84</v>
      </c>
      <c r="BF23" s="317">
        <v>0.33098591549295697</v>
      </c>
      <c r="BG23" s="308">
        <v>2465.2556206306299</v>
      </c>
      <c r="BH23">
        <v>0.52092153189284696</v>
      </c>
      <c r="BI23">
        <v>51.812026087552503</v>
      </c>
      <c r="BK23" t="s">
        <v>288</v>
      </c>
      <c r="BL23" t="s">
        <v>332</v>
      </c>
      <c r="BM23" t="s">
        <v>333</v>
      </c>
      <c r="BN23">
        <v>1.9010552198071999</v>
      </c>
      <c r="BO23">
        <v>9.7265261659917508E-3</v>
      </c>
      <c r="BP23">
        <v>0.93497119070608403</v>
      </c>
      <c r="BQ23">
        <v>2.7368029074692599E-3</v>
      </c>
      <c r="BR23">
        <v>50.734610113789799</v>
      </c>
      <c r="BS23">
        <v>0.29260488566241599</v>
      </c>
      <c r="BT23">
        <v>30.0231591712454</v>
      </c>
      <c r="BU23">
        <v>7.7805969431119296E-2</v>
      </c>
      <c r="BV23">
        <v>3.3077850633580099</v>
      </c>
      <c r="BW23">
        <v>7.5249859878858804E-3</v>
      </c>
      <c r="BX23">
        <v>34.7353291859731</v>
      </c>
      <c r="BY23">
        <v>0.103114408537043</v>
      </c>
      <c r="BZ23">
        <v>26.998165667588399</v>
      </c>
      <c r="CA23">
        <v>0.11057178170574899</v>
      </c>
      <c r="CB23">
        <v>777.25697795195504</v>
      </c>
      <c r="CC23">
        <v>3.42143815969707</v>
      </c>
      <c r="CD23">
        <v>0.49182613327782398</v>
      </c>
      <c r="CE23">
        <v>2.2083374904793901E-3</v>
      </c>
      <c r="CF23">
        <v>2.8360264105132802</v>
      </c>
      <c r="CG23">
        <v>1.1315880293992799E-2</v>
      </c>
      <c r="CH23">
        <v>1.0027136863458099</v>
      </c>
      <c r="CI23">
        <v>3.0541404122518298E-3</v>
      </c>
      <c r="CJ23">
        <v>0.89924732866456902</v>
      </c>
      <c r="CK23">
        <v>3.6035835529129498E-3</v>
      </c>
    </row>
    <row r="24" spans="1:89" x14ac:dyDescent="0.25">
      <c r="A24">
        <v>22</v>
      </c>
      <c r="B24" t="s">
        <v>114</v>
      </c>
      <c r="C24">
        <v>26</v>
      </c>
      <c r="D24">
        <v>45602</v>
      </c>
      <c r="E24">
        <v>0.38541666666666669</v>
      </c>
      <c r="F24">
        <v>0.3888888888888889</v>
      </c>
      <c r="G24">
        <v>0.41666666666666669</v>
      </c>
      <c r="H24">
        <v>40</v>
      </c>
      <c r="I24">
        <v>1</v>
      </c>
      <c r="J24">
        <v>7</v>
      </c>
      <c r="K24">
        <v>30</v>
      </c>
      <c r="L24">
        <v>27</v>
      </c>
      <c r="M24">
        <v>1</v>
      </c>
      <c r="N24">
        <v>1</v>
      </c>
      <c r="O24">
        <v>27</v>
      </c>
      <c r="P24" t="s">
        <v>84</v>
      </c>
      <c r="Q24" t="s">
        <v>16</v>
      </c>
      <c r="R24" t="s">
        <v>85</v>
      </c>
      <c r="S24">
        <v>2</v>
      </c>
      <c r="U24">
        <v>1.0254559270516701</v>
      </c>
      <c r="V24">
        <v>26.33</v>
      </c>
      <c r="W24">
        <v>28</v>
      </c>
      <c r="X24">
        <v>25</v>
      </c>
      <c r="Y24">
        <v>232</v>
      </c>
      <c r="Z24">
        <v>11</v>
      </c>
      <c r="AA24">
        <v>80</v>
      </c>
      <c r="AC24" t="s">
        <v>87</v>
      </c>
      <c r="AE24">
        <v>1043.5899999999999</v>
      </c>
      <c r="AF24">
        <v>1.655172413801E-2</v>
      </c>
      <c r="AG24">
        <v>6.1325395101926802E-4</v>
      </c>
      <c r="AI24" t="s">
        <v>88</v>
      </c>
      <c r="AK24" t="s">
        <v>89</v>
      </c>
      <c r="AL24">
        <v>707</v>
      </c>
      <c r="AM24">
        <v>643</v>
      </c>
      <c r="AN24">
        <v>752</v>
      </c>
      <c r="AO24">
        <v>109</v>
      </c>
      <c r="AP24">
        <v>26.99</v>
      </c>
      <c r="AQ24">
        <v>29.68</v>
      </c>
      <c r="AR24">
        <v>3.02</v>
      </c>
      <c r="AS24">
        <v>0.253260292276827</v>
      </c>
      <c r="AT24">
        <v>3.3566666666666598</v>
      </c>
      <c r="AU24">
        <v>0.21144957962309599</v>
      </c>
      <c r="AV24">
        <v>221.9</v>
      </c>
      <c r="AW24">
        <v>221.69</v>
      </c>
      <c r="AX24">
        <v>137.80000000000001</v>
      </c>
      <c r="AY24">
        <v>217</v>
      </c>
      <c r="AZ24">
        <v>2.4166666666666599</v>
      </c>
      <c r="BA24">
        <v>65.225833333333298</v>
      </c>
      <c r="BB24">
        <v>0.94099999999999995</v>
      </c>
      <c r="BC24">
        <v>0.94</v>
      </c>
      <c r="BD24">
        <v>2.097</v>
      </c>
      <c r="BE24">
        <v>3.04</v>
      </c>
      <c r="BF24" s="317">
        <v>0.30921052631578899</v>
      </c>
      <c r="BG24" s="308">
        <v>2750.8504749523199</v>
      </c>
      <c r="BH24">
        <v>0.5002306591358</v>
      </c>
      <c r="BI24">
        <v>53.955109522131103</v>
      </c>
      <c r="BK24" t="s">
        <v>288</v>
      </c>
      <c r="BL24" t="s">
        <v>334</v>
      </c>
      <c r="BM24" t="s">
        <v>335</v>
      </c>
      <c r="BN24">
        <v>2.09728098213672</v>
      </c>
      <c r="BO24">
        <v>1.4469927819825401E-2</v>
      </c>
      <c r="BP24">
        <v>0.94057069122791204</v>
      </c>
      <c r="BQ24">
        <v>1.0779890195289099E-2</v>
      </c>
      <c r="BR24">
        <v>52.412784719671002</v>
      </c>
      <c r="BS24">
        <v>0.30814415163171499</v>
      </c>
      <c r="BT24">
        <v>27.1269218464485</v>
      </c>
      <c r="BU24">
        <v>5.01973829619222E-2</v>
      </c>
      <c r="BV24">
        <v>3.02027610993109</v>
      </c>
      <c r="BW24">
        <v>3.5515910748772101E-3</v>
      </c>
      <c r="BX24">
        <v>38.174987447947501</v>
      </c>
      <c r="BY24">
        <v>0.1376822769519</v>
      </c>
      <c r="BZ24">
        <v>26.992364546459601</v>
      </c>
      <c r="CA24">
        <v>0.10628096804887199</v>
      </c>
      <c r="CB24">
        <v>707.07632284583997</v>
      </c>
      <c r="CC24">
        <v>3.3736165541464298</v>
      </c>
      <c r="CD24">
        <v>0.44850773484726802</v>
      </c>
      <c r="CE24">
        <v>7.0389028320647397E-3</v>
      </c>
      <c r="CF24">
        <v>3.0378516733646301</v>
      </c>
      <c r="CG24">
        <v>1.37870602504554E-2</v>
      </c>
      <c r="CH24">
        <v>0.99993813385785002</v>
      </c>
      <c r="CI24">
        <v>1.0237829787506901E-3</v>
      </c>
      <c r="CJ24">
        <v>0.99504344585054305</v>
      </c>
      <c r="CK24">
        <v>4.4148948304872397E-3</v>
      </c>
    </row>
    <row r="25" spans="1:89" x14ac:dyDescent="0.25">
      <c r="A25">
        <v>23</v>
      </c>
      <c r="B25" t="s">
        <v>115</v>
      </c>
      <c r="C25">
        <v>27</v>
      </c>
      <c r="D25">
        <v>45602</v>
      </c>
      <c r="E25">
        <v>0.43125000000000002</v>
      </c>
      <c r="F25">
        <v>0.44097222222222221</v>
      </c>
      <c r="G25">
        <v>0.46875</v>
      </c>
      <c r="H25">
        <v>40</v>
      </c>
      <c r="I25">
        <v>1</v>
      </c>
      <c r="J25">
        <v>7</v>
      </c>
      <c r="K25">
        <v>30</v>
      </c>
      <c r="L25">
        <v>27</v>
      </c>
      <c r="M25">
        <v>2</v>
      </c>
      <c r="N25">
        <v>0.8</v>
      </c>
      <c r="O25">
        <v>33.75</v>
      </c>
      <c r="P25" t="s">
        <v>84</v>
      </c>
      <c r="Q25" t="s">
        <v>16</v>
      </c>
      <c r="R25" t="s">
        <v>85</v>
      </c>
      <c r="S25">
        <v>2</v>
      </c>
      <c r="U25">
        <v>0.79225352112675995</v>
      </c>
      <c r="V25">
        <v>33.72</v>
      </c>
      <c r="W25">
        <v>28</v>
      </c>
      <c r="X25">
        <v>25</v>
      </c>
      <c r="Y25">
        <v>232</v>
      </c>
      <c r="Z25">
        <v>11</v>
      </c>
      <c r="AA25">
        <v>80</v>
      </c>
      <c r="AC25" t="s">
        <v>87</v>
      </c>
      <c r="AD25">
        <v>1043.5899999999999</v>
      </c>
      <c r="AI25" t="s">
        <v>88</v>
      </c>
      <c r="AJ25">
        <v>3.8</v>
      </c>
      <c r="AK25" t="s">
        <v>89</v>
      </c>
      <c r="AL25">
        <v>917</v>
      </c>
      <c r="AM25">
        <v>824</v>
      </c>
      <c r="AN25">
        <v>994</v>
      </c>
      <c r="AO25">
        <v>170</v>
      </c>
      <c r="AP25">
        <v>27</v>
      </c>
      <c r="AQ25">
        <v>29.72</v>
      </c>
      <c r="AR25">
        <v>4.16</v>
      </c>
      <c r="AS25">
        <v>0.153537504094333</v>
      </c>
      <c r="AV25">
        <v>159.80000000000001</v>
      </c>
      <c r="AW25">
        <v>159.72</v>
      </c>
      <c r="AX25">
        <v>105.8</v>
      </c>
      <c r="AY25">
        <v>214</v>
      </c>
      <c r="BA25">
        <v>0</v>
      </c>
      <c r="BB25">
        <v>0.74199999999999999</v>
      </c>
      <c r="BC25">
        <v>0.74</v>
      </c>
      <c r="BD25">
        <v>1.9359999999999999</v>
      </c>
      <c r="BE25">
        <v>2.6799999999999899</v>
      </c>
      <c r="BF25" s="317">
        <v>0.27686567164179099</v>
      </c>
      <c r="BG25" s="308">
        <v>2125.27025041455</v>
      </c>
      <c r="BH25">
        <v>0.56476558375775299</v>
      </c>
      <c r="BI25">
        <v>47.807445737665802</v>
      </c>
      <c r="BK25" t="s">
        <v>291</v>
      </c>
      <c r="BL25" t="s">
        <v>336</v>
      </c>
      <c r="BM25" t="s">
        <v>337</v>
      </c>
      <c r="BN25">
        <v>1.93553292155265</v>
      </c>
      <c r="BO25">
        <v>1.38226671382533E-2</v>
      </c>
      <c r="BP25">
        <v>0.74174851402640296</v>
      </c>
      <c r="BQ25">
        <v>3.06212032971117E-3</v>
      </c>
      <c r="BR25">
        <v>47.904509156014498</v>
      </c>
      <c r="BS25">
        <v>0.37677935712941002</v>
      </c>
      <c r="BT25">
        <v>33.688931175476803</v>
      </c>
      <c r="BU25">
        <v>0.102388038491196</v>
      </c>
      <c r="BV25">
        <v>4.1634632290755897</v>
      </c>
      <c r="BW25">
        <v>8.2421000729225799E-3</v>
      </c>
      <c r="BX25">
        <v>29.4583976405684</v>
      </c>
      <c r="BY25">
        <v>0.15984250266538499</v>
      </c>
      <c r="BZ25">
        <v>27.001275577163099</v>
      </c>
      <c r="CA25">
        <v>0.111114269342432</v>
      </c>
      <c r="CB25">
        <v>916.60554063539496</v>
      </c>
      <c r="CC25">
        <v>5.6761546829217098</v>
      </c>
      <c r="CD25">
        <v>0.383239137761683</v>
      </c>
      <c r="CE25">
        <v>2.10285893423659E-3</v>
      </c>
      <c r="CF25">
        <v>2.6772814355790602</v>
      </c>
      <c r="CG25">
        <v>1.5968071758751801E-2</v>
      </c>
      <c r="CH25">
        <v>1.9481921733020999</v>
      </c>
      <c r="CI25">
        <v>1.9561594589313299E-3</v>
      </c>
      <c r="CJ25">
        <v>0.80149542558933495</v>
      </c>
      <c r="CK25">
        <v>4.1123992154472903E-3</v>
      </c>
    </row>
    <row r="26" spans="1:89" x14ac:dyDescent="0.25">
      <c r="A26">
        <v>24</v>
      </c>
      <c r="B26" t="s">
        <v>116</v>
      </c>
      <c r="C26">
        <v>28</v>
      </c>
      <c r="D26">
        <v>45602</v>
      </c>
      <c r="E26">
        <v>0.46875</v>
      </c>
      <c r="F26">
        <v>0.47222222222222221</v>
      </c>
      <c r="G26">
        <v>0.5</v>
      </c>
      <c r="H26">
        <v>40</v>
      </c>
      <c r="I26">
        <v>1</v>
      </c>
      <c r="J26">
        <v>7</v>
      </c>
      <c r="K26">
        <v>30</v>
      </c>
      <c r="L26">
        <v>27</v>
      </c>
      <c r="M26">
        <v>2</v>
      </c>
      <c r="N26">
        <v>0.9</v>
      </c>
      <c r="O26">
        <v>30</v>
      </c>
      <c r="P26" t="s">
        <v>84</v>
      </c>
      <c r="Q26" t="s">
        <v>16</v>
      </c>
      <c r="R26" t="s">
        <v>85</v>
      </c>
      <c r="S26">
        <v>2</v>
      </c>
      <c r="U26">
        <v>0.91031692515171903</v>
      </c>
      <c r="V26">
        <v>29.43</v>
      </c>
      <c r="W26">
        <v>28</v>
      </c>
      <c r="X26">
        <v>25</v>
      </c>
      <c r="Y26">
        <v>232</v>
      </c>
      <c r="Z26">
        <v>11</v>
      </c>
      <c r="AA26">
        <v>80</v>
      </c>
      <c r="AC26" t="s">
        <v>87</v>
      </c>
      <c r="AI26" t="s">
        <v>88</v>
      </c>
      <c r="AK26" t="s">
        <v>89</v>
      </c>
      <c r="AL26">
        <v>815</v>
      </c>
      <c r="AM26">
        <v>743</v>
      </c>
      <c r="AN26">
        <v>867</v>
      </c>
      <c r="AO26">
        <v>124</v>
      </c>
      <c r="AP26">
        <v>27</v>
      </c>
      <c r="AQ26">
        <v>29.7</v>
      </c>
      <c r="AR26">
        <v>3.77</v>
      </c>
      <c r="AS26">
        <v>0.19084212267331599</v>
      </c>
      <c r="AV26">
        <v>196.8</v>
      </c>
      <c r="AW26">
        <v>196.99</v>
      </c>
      <c r="AX26">
        <v>120.4</v>
      </c>
      <c r="AY26">
        <v>209.1</v>
      </c>
      <c r="BA26">
        <v>0</v>
      </c>
      <c r="BB26">
        <v>0.72499999999999998</v>
      </c>
      <c r="BC26">
        <v>0.72</v>
      </c>
      <c r="BD26">
        <v>2.2080000000000002</v>
      </c>
      <c r="BE26">
        <v>2.9299999999999899</v>
      </c>
      <c r="BF26" s="317">
        <v>0.24744027303754201</v>
      </c>
      <c r="BG26" s="308">
        <v>2441.98280964693</v>
      </c>
      <c r="BH26">
        <v>0.53889449340123996</v>
      </c>
      <c r="BI26">
        <v>50.102571710445702</v>
      </c>
      <c r="BK26" t="s">
        <v>288</v>
      </c>
      <c r="BL26" t="s">
        <v>338</v>
      </c>
      <c r="BM26" t="s">
        <v>339</v>
      </c>
      <c r="BN26">
        <v>2.2076945871114702</v>
      </c>
      <c r="BO26">
        <v>1.26564828429122E-2</v>
      </c>
      <c r="BP26">
        <v>0.72484981641173296</v>
      </c>
      <c r="BQ26">
        <v>5.0804636815331696E-3</v>
      </c>
      <c r="BR26">
        <v>49.120408472398502</v>
      </c>
      <c r="BS26">
        <v>0.31190167603110103</v>
      </c>
      <c r="BT26">
        <v>29.996801962022602</v>
      </c>
      <c r="BU26">
        <v>7.4366358777623001E-2</v>
      </c>
      <c r="BV26">
        <v>3.7673629789639702</v>
      </c>
      <c r="BW26">
        <v>7.81653864597486E-3</v>
      </c>
      <c r="BX26">
        <v>33.112645090080399</v>
      </c>
      <c r="BY26">
        <v>0.16332658588326401</v>
      </c>
      <c r="BZ26">
        <v>27.003247285550401</v>
      </c>
      <c r="CA26">
        <v>0.114413458853648</v>
      </c>
      <c r="CB26">
        <v>815.51198614459599</v>
      </c>
      <c r="CC26">
        <v>4.7883492862057704</v>
      </c>
      <c r="CD26">
        <v>0.3283369508681</v>
      </c>
      <c r="CE26">
        <v>2.6732014075590898E-3</v>
      </c>
      <c r="CF26">
        <v>2.9325444035231998</v>
      </c>
      <c r="CG26">
        <v>1.45459821087009E-2</v>
      </c>
      <c r="CH26">
        <v>1.940848629215</v>
      </c>
      <c r="CI26">
        <v>1.6021196569149601E-3</v>
      </c>
      <c r="CJ26">
        <v>0.90020814705168095</v>
      </c>
      <c r="CK26">
        <v>4.0947602697014203E-3</v>
      </c>
    </row>
    <row r="27" spans="1:89" x14ac:dyDescent="0.25">
      <c r="A27">
        <v>25</v>
      </c>
      <c r="B27" t="s">
        <v>117</v>
      </c>
      <c r="C27">
        <v>29</v>
      </c>
      <c r="D27">
        <v>45602</v>
      </c>
      <c r="E27">
        <v>0.5</v>
      </c>
      <c r="F27">
        <v>0.50347222222222221</v>
      </c>
      <c r="G27">
        <v>0.53125</v>
      </c>
      <c r="H27">
        <v>40</v>
      </c>
      <c r="I27">
        <v>1</v>
      </c>
      <c r="J27">
        <v>7</v>
      </c>
      <c r="K27">
        <v>30</v>
      </c>
      <c r="L27">
        <v>27</v>
      </c>
      <c r="M27">
        <v>2</v>
      </c>
      <c r="N27">
        <v>1</v>
      </c>
      <c r="O27">
        <v>27</v>
      </c>
      <c r="P27" t="s">
        <v>84</v>
      </c>
      <c r="Q27" t="s">
        <v>16</v>
      </c>
      <c r="R27" t="s">
        <v>85</v>
      </c>
      <c r="S27">
        <v>2</v>
      </c>
      <c r="U27">
        <v>1.02465857359635</v>
      </c>
      <c r="V27">
        <v>26.3</v>
      </c>
      <c r="W27">
        <v>28</v>
      </c>
      <c r="X27">
        <v>25</v>
      </c>
      <c r="Y27">
        <v>232</v>
      </c>
      <c r="Z27">
        <v>11</v>
      </c>
      <c r="AA27">
        <v>80</v>
      </c>
      <c r="AC27" t="s">
        <v>87</v>
      </c>
      <c r="AE27">
        <v>1043.58</v>
      </c>
      <c r="AF27">
        <v>4.1666666666628702E-3</v>
      </c>
      <c r="AG27">
        <v>1.5426385289384899E-4</v>
      </c>
      <c r="AI27" t="s">
        <v>88</v>
      </c>
      <c r="AK27" t="s">
        <v>89</v>
      </c>
      <c r="AL27">
        <v>738</v>
      </c>
      <c r="AM27">
        <v>679</v>
      </c>
      <c r="AN27">
        <v>788</v>
      </c>
      <c r="AO27">
        <v>109</v>
      </c>
      <c r="AP27">
        <v>27.01</v>
      </c>
      <c r="AQ27">
        <v>29.7</v>
      </c>
      <c r="AR27">
        <v>3.5</v>
      </c>
      <c r="AS27">
        <v>0.22770190524363501</v>
      </c>
      <c r="AT27">
        <v>3.81</v>
      </c>
      <c r="AU27">
        <v>0.19069384400376099</v>
      </c>
      <c r="AV27">
        <v>247.2</v>
      </c>
      <c r="AW27">
        <v>248.06</v>
      </c>
      <c r="AX27">
        <v>151.30000000000001</v>
      </c>
      <c r="AY27">
        <v>208.7</v>
      </c>
      <c r="AZ27">
        <v>2.4</v>
      </c>
      <c r="BA27">
        <v>64.823999999999998</v>
      </c>
      <c r="BB27">
        <v>0.71599999999999997</v>
      </c>
      <c r="BC27">
        <v>0.72</v>
      </c>
      <c r="BD27">
        <v>2.448</v>
      </c>
      <c r="BE27">
        <v>3.17</v>
      </c>
      <c r="BF27" s="317">
        <v>0.225867507886435</v>
      </c>
      <c r="BG27" s="308">
        <v>2748.7115238054298</v>
      </c>
      <c r="BH27">
        <v>0.52102777353742502</v>
      </c>
      <c r="BI27">
        <v>51.839846879218001</v>
      </c>
      <c r="BK27" t="s">
        <v>288</v>
      </c>
      <c r="BL27" t="s">
        <v>340</v>
      </c>
      <c r="BM27" t="s">
        <v>341</v>
      </c>
      <c r="BN27">
        <v>2.4498742431402198</v>
      </c>
      <c r="BO27">
        <v>2.0977923052728401E-2</v>
      </c>
      <c r="BP27">
        <v>0.71665197685360904</v>
      </c>
      <c r="BQ27">
        <v>1.36512236286753E-2</v>
      </c>
      <c r="BR27">
        <v>50.475470732914701</v>
      </c>
      <c r="BS27">
        <v>0.31105438558451398</v>
      </c>
      <c r="BT27">
        <v>27.037594465496099</v>
      </c>
      <c r="BU27">
        <v>4.5962674216290002E-2</v>
      </c>
      <c r="BV27">
        <v>3.5090104839672698</v>
      </c>
      <c r="BW27">
        <v>1.86626100401663E-2</v>
      </c>
      <c r="BX27">
        <v>36.594253661958</v>
      </c>
      <c r="BY27">
        <v>0.11464207347609599</v>
      </c>
      <c r="BZ27">
        <v>27.006451684684201</v>
      </c>
      <c r="CA27">
        <v>0.11011971519047099</v>
      </c>
      <c r="CB27">
        <v>737.99893421998297</v>
      </c>
      <c r="CC27">
        <v>3.3650634691830001</v>
      </c>
      <c r="CD27">
        <v>0.29258095843636001</v>
      </c>
      <c r="CE27">
        <v>7.5662781174457398E-3</v>
      </c>
      <c r="CF27">
        <v>3.1665262199938198</v>
      </c>
      <c r="CG27">
        <v>1.4741605467242701E-2</v>
      </c>
      <c r="CH27">
        <v>1.98247351648865</v>
      </c>
      <c r="CI27">
        <v>3.41126932419267E-2</v>
      </c>
      <c r="CJ27">
        <v>0.99885268704696295</v>
      </c>
      <c r="CK27">
        <v>4.7803224105129501E-3</v>
      </c>
    </row>
    <row r="28" spans="1:89" x14ac:dyDescent="0.25">
      <c r="A28">
        <v>26</v>
      </c>
      <c r="B28" t="s">
        <v>118</v>
      </c>
      <c r="C28">
        <v>30</v>
      </c>
      <c r="D28">
        <v>45603</v>
      </c>
      <c r="E28">
        <v>0.40069444444444446</v>
      </c>
      <c r="F28">
        <v>0.4236111111111111</v>
      </c>
      <c r="G28">
        <v>0.43402777777777779</v>
      </c>
      <c r="H28">
        <v>15</v>
      </c>
      <c r="I28">
        <v>1</v>
      </c>
      <c r="J28">
        <v>5.5</v>
      </c>
      <c r="K28">
        <v>30</v>
      </c>
      <c r="L28">
        <v>27</v>
      </c>
      <c r="M28">
        <v>0</v>
      </c>
      <c r="N28">
        <v>0.8</v>
      </c>
      <c r="O28">
        <v>33.75</v>
      </c>
      <c r="P28" t="s">
        <v>84</v>
      </c>
      <c r="Q28" t="s">
        <v>16</v>
      </c>
      <c r="R28" t="s">
        <v>85</v>
      </c>
      <c r="S28">
        <v>2</v>
      </c>
      <c r="U28">
        <v>0.79687038677295496</v>
      </c>
      <c r="V28">
        <v>33.869999999999997</v>
      </c>
      <c r="W28">
        <v>28</v>
      </c>
      <c r="X28">
        <v>25</v>
      </c>
      <c r="Y28">
        <v>232</v>
      </c>
      <c r="Z28">
        <v>11</v>
      </c>
      <c r="AA28">
        <v>80</v>
      </c>
      <c r="AC28" t="s">
        <v>87</v>
      </c>
      <c r="AD28">
        <v>1043.58</v>
      </c>
      <c r="AI28" t="s">
        <v>88</v>
      </c>
      <c r="AJ28">
        <v>3.8</v>
      </c>
      <c r="AK28" t="s">
        <v>89</v>
      </c>
      <c r="AL28">
        <v>962</v>
      </c>
      <c r="AM28">
        <v>870</v>
      </c>
      <c r="AN28">
        <v>1015</v>
      </c>
      <c r="AO28">
        <v>145</v>
      </c>
      <c r="AP28">
        <v>26.99</v>
      </c>
      <c r="AQ28">
        <v>29.54</v>
      </c>
      <c r="AR28">
        <v>5.28</v>
      </c>
      <c r="AS28">
        <v>0.125555673404526</v>
      </c>
      <c r="AV28">
        <v>202.2</v>
      </c>
      <c r="AW28">
        <v>202.17</v>
      </c>
      <c r="AX28">
        <v>130.30000000000001</v>
      </c>
      <c r="AY28">
        <v>250</v>
      </c>
      <c r="BA28">
        <v>0</v>
      </c>
      <c r="BB28">
        <v>1.1120000000000001</v>
      </c>
      <c r="BC28">
        <v>1.1100000000000001</v>
      </c>
      <c r="BD28">
        <v>1.708</v>
      </c>
      <c r="BE28">
        <v>2.82</v>
      </c>
      <c r="BF28" s="317">
        <v>0.39432624113475101</v>
      </c>
      <c r="BG28" s="308">
        <v>2137.6552849349</v>
      </c>
      <c r="BH28">
        <v>0.59691180560374102</v>
      </c>
      <c r="BI28">
        <v>45.2160599717092</v>
      </c>
      <c r="BK28" t="s">
        <v>291</v>
      </c>
      <c r="BL28" t="s">
        <v>342</v>
      </c>
      <c r="BM28" t="s">
        <v>343</v>
      </c>
      <c r="BN28">
        <v>1.70811166365941</v>
      </c>
      <c r="BO28">
        <v>9.3098496671354496E-3</v>
      </c>
      <c r="BP28">
        <v>1.11171961228052</v>
      </c>
      <c r="BQ28">
        <v>3.45960179349989E-3</v>
      </c>
      <c r="BR28">
        <v>45.456681038361602</v>
      </c>
      <c r="BS28">
        <v>0.25395174800187897</v>
      </c>
      <c r="BT28">
        <v>33.696236255315497</v>
      </c>
      <c r="BU28">
        <v>0.100184832658766</v>
      </c>
      <c r="BV28">
        <v>5.2821866444614898</v>
      </c>
      <c r="BW28">
        <v>1.23225458109657E-2</v>
      </c>
      <c r="BX28">
        <v>28.063320617287701</v>
      </c>
      <c r="BY28">
        <v>0.129702754655905</v>
      </c>
      <c r="BZ28">
        <v>26.992245939187399</v>
      </c>
      <c r="CA28">
        <v>0.10038201874482899</v>
      </c>
      <c r="CB28">
        <v>961.84545426801299</v>
      </c>
      <c r="CC28">
        <v>5.09184576576979</v>
      </c>
      <c r="CD28">
        <v>0.65085976264841905</v>
      </c>
      <c r="CE28">
        <v>2.9160453887995602E-3</v>
      </c>
      <c r="CF28">
        <v>2.81983127593994</v>
      </c>
      <c r="CG28">
        <v>1.16356228488502E-2</v>
      </c>
      <c r="CH28">
        <v>0</v>
      </c>
      <c r="CI28">
        <v>0</v>
      </c>
      <c r="CJ28">
        <v>0.801050618524354</v>
      </c>
      <c r="CK28">
        <v>3.2164191201266099E-3</v>
      </c>
    </row>
    <row r="29" spans="1:89" x14ac:dyDescent="0.25">
      <c r="A29">
        <v>27</v>
      </c>
      <c r="B29" t="s">
        <v>119</v>
      </c>
      <c r="C29">
        <v>31</v>
      </c>
      <c r="D29">
        <v>45603</v>
      </c>
      <c r="E29">
        <v>0.43402777777777779</v>
      </c>
      <c r="F29">
        <v>0.4375</v>
      </c>
      <c r="G29">
        <v>0.46527777777777779</v>
      </c>
      <c r="H29">
        <v>40</v>
      </c>
      <c r="I29">
        <v>1</v>
      </c>
      <c r="J29">
        <v>5.5</v>
      </c>
      <c r="K29">
        <v>30</v>
      </c>
      <c r="L29">
        <v>27</v>
      </c>
      <c r="M29">
        <v>0</v>
      </c>
      <c r="N29">
        <v>0.9</v>
      </c>
      <c r="O29">
        <v>30</v>
      </c>
      <c r="P29" t="s">
        <v>84</v>
      </c>
      <c r="Q29" t="s">
        <v>16</v>
      </c>
      <c r="R29" t="s">
        <v>85</v>
      </c>
      <c r="S29">
        <v>2</v>
      </c>
      <c r="U29">
        <v>0.92276144907723801</v>
      </c>
      <c r="V29">
        <v>29.26</v>
      </c>
      <c r="W29">
        <v>28</v>
      </c>
      <c r="X29">
        <v>25</v>
      </c>
      <c r="Y29">
        <v>232</v>
      </c>
      <c r="Z29">
        <v>11</v>
      </c>
      <c r="AA29">
        <v>80</v>
      </c>
      <c r="AC29" t="s">
        <v>87</v>
      </c>
      <c r="AI29" t="s">
        <v>88</v>
      </c>
      <c r="AK29" t="s">
        <v>89</v>
      </c>
      <c r="AL29">
        <v>834</v>
      </c>
      <c r="AM29">
        <v>766</v>
      </c>
      <c r="AN29">
        <v>885</v>
      </c>
      <c r="AO29">
        <v>119</v>
      </c>
      <c r="AP29">
        <v>27</v>
      </c>
      <c r="AQ29">
        <v>29.75</v>
      </c>
      <c r="AR29">
        <v>4.6100000000000003</v>
      </c>
      <c r="AS29">
        <v>0.162981179295595</v>
      </c>
      <c r="AV29">
        <v>248.3</v>
      </c>
      <c r="AW29">
        <v>248.38</v>
      </c>
      <c r="AX29">
        <v>154.30000000000001</v>
      </c>
      <c r="AY29">
        <v>256.10000000000002</v>
      </c>
      <c r="BA29">
        <v>0</v>
      </c>
      <c r="BB29">
        <v>1.1859999999999999</v>
      </c>
      <c r="BC29">
        <v>1.19</v>
      </c>
      <c r="BD29">
        <v>1.921</v>
      </c>
      <c r="BE29">
        <v>3.11</v>
      </c>
      <c r="BF29" s="317">
        <v>0.38135048231511198</v>
      </c>
      <c r="BG29" s="308">
        <v>2475.3660332921399</v>
      </c>
      <c r="BH29">
        <v>0.56869652460715003</v>
      </c>
      <c r="BI29">
        <v>47.476991385961597</v>
      </c>
      <c r="BK29" t="s">
        <v>291</v>
      </c>
      <c r="BL29" t="s">
        <v>344</v>
      </c>
      <c r="BM29" t="s">
        <v>345</v>
      </c>
      <c r="BN29">
        <v>1.9213205470314501</v>
      </c>
      <c r="BO29">
        <v>1.7593361301452799E-2</v>
      </c>
      <c r="BP29">
        <v>1.18586529206626</v>
      </c>
      <c r="BQ29">
        <v>1.46463515802857E-2</v>
      </c>
      <c r="BR29">
        <v>46.348330687320498</v>
      </c>
      <c r="BS29">
        <v>0.23656673330811301</v>
      </c>
      <c r="BT29">
        <v>30.004718428592401</v>
      </c>
      <c r="BU29">
        <v>4.5740840118261003E-2</v>
      </c>
      <c r="BV29">
        <v>4.6151564446473996</v>
      </c>
      <c r="BW29">
        <v>9.6889939351154798E-3</v>
      </c>
      <c r="BX29">
        <v>32.390861955836499</v>
      </c>
      <c r="BY29">
        <v>0.17352262337433999</v>
      </c>
      <c r="BZ29">
        <v>27.002138418901399</v>
      </c>
      <c r="CA29">
        <v>0.109731228778069</v>
      </c>
      <c r="CB29">
        <v>833.64978879086698</v>
      </c>
      <c r="CC29">
        <v>4.9889698664151396</v>
      </c>
      <c r="CD29">
        <v>0.617313085596088</v>
      </c>
      <c r="CE29">
        <v>1.227977004158E-2</v>
      </c>
      <c r="CF29">
        <v>3.1071858390977098</v>
      </c>
      <c r="CG29">
        <v>1.2864210618066699E-2</v>
      </c>
      <c r="CH29">
        <v>0</v>
      </c>
      <c r="CI29">
        <v>0</v>
      </c>
      <c r="CJ29">
        <v>0.89993046427612799</v>
      </c>
      <c r="CK29">
        <v>3.5791678495913901E-3</v>
      </c>
    </row>
    <row r="30" spans="1:89" x14ac:dyDescent="0.25">
      <c r="A30">
        <v>28</v>
      </c>
      <c r="B30" t="s">
        <v>120</v>
      </c>
      <c r="C30">
        <v>32</v>
      </c>
      <c r="D30">
        <v>45603</v>
      </c>
      <c r="E30">
        <v>0.46527777777777779</v>
      </c>
      <c r="F30">
        <v>0.46875</v>
      </c>
      <c r="G30">
        <v>0.49652777777777779</v>
      </c>
      <c r="H30">
        <v>40</v>
      </c>
      <c r="I30">
        <v>1</v>
      </c>
      <c r="J30">
        <v>5.5</v>
      </c>
      <c r="K30">
        <v>30</v>
      </c>
      <c r="L30">
        <v>27</v>
      </c>
      <c r="M30">
        <v>0</v>
      </c>
      <c r="N30">
        <v>1</v>
      </c>
      <c r="O30">
        <v>27</v>
      </c>
      <c r="P30" t="s">
        <v>84</v>
      </c>
      <c r="Q30" t="s">
        <v>16</v>
      </c>
      <c r="R30" t="s">
        <v>85</v>
      </c>
      <c r="S30">
        <v>2</v>
      </c>
      <c r="U30">
        <v>1.0356731875719201</v>
      </c>
      <c r="V30">
        <v>26.07</v>
      </c>
      <c r="W30">
        <v>28</v>
      </c>
      <c r="X30">
        <v>25</v>
      </c>
      <c r="Y30">
        <v>232</v>
      </c>
      <c r="Z30">
        <v>11</v>
      </c>
      <c r="AA30">
        <v>80</v>
      </c>
      <c r="AC30" t="s">
        <v>87</v>
      </c>
      <c r="AE30">
        <v>1043.46</v>
      </c>
      <c r="AF30">
        <v>5.2173913043430803E-2</v>
      </c>
      <c r="AG30">
        <v>1.9323671497566901E-3</v>
      </c>
      <c r="AI30" t="s">
        <v>88</v>
      </c>
      <c r="AK30" t="s">
        <v>89</v>
      </c>
      <c r="AL30">
        <v>757</v>
      </c>
      <c r="AM30">
        <v>682</v>
      </c>
      <c r="AN30">
        <v>807</v>
      </c>
      <c r="AO30">
        <v>125</v>
      </c>
      <c r="AP30">
        <v>27</v>
      </c>
      <c r="AQ30">
        <v>29.75</v>
      </c>
      <c r="AR30">
        <v>4.16</v>
      </c>
      <c r="AS30">
        <v>0.198579056528838</v>
      </c>
      <c r="AT30">
        <v>4.68333333333333</v>
      </c>
      <c r="AU30">
        <v>0.16237196974298601</v>
      </c>
      <c r="AV30">
        <v>294.3</v>
      </c>
      <c r="AW30">
        <v>294.36</v>
      </c>
      <c r="AX30">
        <v>179.2</v>
      </c>
      <c r="AY30">
        <v>255.2</v>
      </c>
      <c r="AZ30">
        <v>2.2999999999999998</v>
      </c>
      <c r="BA30">
        <v>62.099999999999902</v>
      </c>
      <c r="BB30">
        <v>1.254</v>
      </c>
      <c r="BC30">
        <v>1.25</v>
      </c>
      <c r="BD30">
        <v>2.0880000000000001</v>
      </c>
      <c r="BE30">
        <v>3.34</v>
      </c>
      <c r="BF30" s="317">
        <v>0.375449101796407</v>
      </c>
      <c r="BG30" s="308">
        <v>2778.2589234418101</v>
      </c>
      <c r="BH30">
        <v>0.54416845362827604</v>
      </c>
      <c r="BI30">
        <v>49.616988673223901</v>
      </c>
      <c r="BK30" t="s">
        <v>291</v>
      </c>
      <c r="BL30" t="s">
        <v>346</v>
      </c>
      <c r="BM30" t="s">
        <v>347</v>
      </c>
      <c r="BN30">
        <v>2.0875260114669798</v>
      </c>
      <c r="BO30">
        <v>1.16069491546746E-2</v>
      </c>
      <c r="BP30">
        <v>1.2536023825407001</v>
      </c>
      <c r="BQ30">
        <v>1.05592655878173E-2</v>
      </c>
      <c r="BR30">
        <v>47.777927703191402</v>
      </c>
      <c r="BS30">
        <v>0.27410465149186303</v>
      </c>
      <c r="BT30">
        <v>27.060368849206299</v>
      </c>
      <c r="BU30">
        <v>5.4984441206043497E-2</v>
      </c>
      <c r="BV30">
        <v>4.1624386910855504</v>
      </c>
      <c r="BW30">
        <v>4.86164477179822E-3</v>
      </c>
      <c r="BX30">
        <v>35.678333910378697</v>
      </c>
      <c r="BY30">
        <v>0.118319388393765</v>
      </c>
      <c r="BZ30">
        <v>26.995510796859001</v>
      </c>
      <c r="CA30">
        <v>9.7109890221122194E-2</v>
      </c>
      <c r="CB30">
        <v>756.63426618243898</v>
      </c>
      <c r="CC30">
        <v>3.17682009675802</v>
      </c>
      <c r="CD30">
        <v>0.60054704875029197</v>
      </c>
      <c r="CE30">
        <v>6.8061460898642201E-3</v>
      </c>
      <c r="CF30">
        <v>3.3411283940076801</v>
      </c>
      <c r="CG30">
        <v>1.3171572938123301E-2</v>
      </c>
      <c r="CH30">
        <v>0</v>
      </c>
      <c r="CI30">
        <v>0</v>
      </c>
      <c r="CJ30">
        <v>0.99760636463871499</v>
      </c>
      <c r="CK30">
        <v>3.8913431713394802E-3</v>
      </c>
    </row>
    <row r="31" spans="1:89" x14ac:dyDescent="0.25">
      <c r="A31">
        <v>29</v>
      </c>
      <c r="B31" t="s">
        <v>121</v>
      </c>
      <c r="C31">
        <v>33</v>
      </c>
      <c r="D31">
        <v>45603</v>
      </c>
      <c r="E31">
        <v>0.53055555555555556</v>
      </c>
      <c r="F31">
        <v>0.54166666666666663</v>
      </c>
      <c r="G31">
        <v>0.57291666666666663</v>
      </c>
      <c r="H31">
        <v>45</v>
      </c>
      <c r="I31">
        <v>1</v>
      </c>
      <c r="J31">
        <v>5.5</v>
      </c>
      <c r="K31">
        <v>30</v>
      </c>
      <c r="L31">
        <v>27</v>
      </c>
      <c r="M31">
        <v>1</v>
      </c>
      <c r="N31">
        <v>0.8</v>
      </c>
      <c r="O31">
        <v>33.75</v>
      </c>
      <c r="P31" t="s">
        <v>84</v>
      </c>
      <c r="Q31" t="s">
        <v>16</v>
      </c>
      <c r="R31" t="s">
        <v>85</v>
      </c>
      <c r="S31">
        <v>2</v>
      </c>
      <c r="U31">
        <v>0.79646017699115002</v>
      </c>
      <c r="V31">
        <v>33.9</v>
      </c>
      <c r="W31">
        <v>28</v>
      </c>
      <c r="X31">
        <v>25</v>
      </c>
      <c r="Y31">
        <v>232</v>
      </c>
      <c r="Z31">
        <v>11</v>
      </c>
      <c r="AA31">
        <v>80</v>
      </c>
      <c r="AC31" t="s">
        <v>87</v>
      </c>
      <c r="AD31">
        <v>1043.46</v>
      </c>
      <c r="AI31" t="s">
        <v>88</v>
      </c>
      <c r="AK31" t="s">
        <v>89</v>
      </c>
      <c r="AL31">
        <v>964</v>
      </c>
      <c r="AM31">
        <v>873</v>
      </c>
      <c r="AN31">
        <v>1031</v>
      </c>
      <c r="AO31">
        <v>158</v>
      </c>
      <c r="AP31">
        <v>27</v>
      </c>
      <c r="AQ31">
        <v>29.77</v>
      </c>
      <c r="AR31">
        <v>5.31</v>
      </c>
      <c r="AS31">
        <v>0.124749922608844</v>
      </c>
      <c r="AV31">
        <v>201.6</v>
      </c>
      <c r="AW31">
        <v>201.54</v>
      </c>
      <c r="AX31">
        <v>129.30000000000001</v>
      </c>
      <c r="AY31">
        <v>227.8</v>
      </c>
      <c r="BA31">
        <v>0</v>
      </c>
      <c r="BB31">
        <v>1.024</v>
      </c>
      <c r="BC31">
        <v>1.02</v>
      </c>
      <c r="BD31">
        <v>1.8140000000000001</v>
      </c>
      <c r="BE31">
        <v>2.83</v>
      </c>
      <c r="BF31" s="317">
        <v>0.36183745583038801</v>
      </c>
      <c r="BG31" s="308">
        <v>2136.5548712132199</v>
      </c>
      <c r="BH31">
        <v>0.59955909740629099</v>
      </c>
      <c r="BI31">
        <v>45.033092011784397</v>
      </c>
      <c r="BK31" t="s">
        <v>291</v>
      </c>
      <c r="BL31" t="s">
        <v>348</v>
      </c>
      <c r="BM31" t="s">
        <v>349</v>
      </c>
      <c r="BN31">
        <v>1.8143054876434599</v>
      </c>
      <c r="BO31">
        <v>1.1870423417486E-2</v>
      </c>
      <c r="BP31">
        <v>1.0235131135147599</v>
      </c>
      <c r="BQ31">
        <v>5.3997952225601203E-3</v>
      </c>
      <c r="BR31">
        <v>45.180686440137897</v>
      </c>
      <c r="BS31">
        <v>0.26134498174694198</v>
      </c>
      <c r="BT31">
        <v>33.699452247973397</v>
      </c>
      <c r="BU31">
        <v>9.5862810113897898E-2</v>
      </c>
      <c r="BV31">
        <v>5.3049408044786803</v>
      </c>
      <c r="BW31">
        <v>1.33997717559E-2</v>
      </c>
      <c r="BX31">
        <v>28.0055953711021</v>
      </c>
      <c r="BY31">
        <v>0.11988137719065201</v>
      </c>
      <c r="BZ31">
        <v>27.002909223273001</v>
      </c>
      <c r="CA31">
        <v>0.110691945828257</v>
      </c>
      <c r="CB31">
        <v>964.20300210928497</v>
      </c>
      <c r="CC31">
        <v>4.7215613453979399</v>
      </c>
      <c r="CD31">
        <v>0.56415850211821805</v>
      </c>
      <c r="CE31">
        <v>4.7075483363429897E-3</v>
      </c>
      <c r="CF31">
        <v>2.83781860115822</v>
      </c>
      <c r="CG31">
        <v>1.3137110031681399E-2</v>
      </c>
      <c r="CH31">
        <v>1.02609216947587</v>
      </c>
      <c r="CI31">
        <v>9.4941916170183504E-3</v>
      </c>
      <c r="CJ31">
        <v>0.80129199331327805</v>
      </c>
      <c r="CK31">
        <v>3.8531258844902998E-3</v>
      </c>
    </row>
    <row r="32" spans="1:89" x14ac:dyDescent="0.25">
      <c r="A32">
        <v>30</v>
      </c>
      <c r="B32" t="s">
        <v>122</v>
      </c>
      <c r="C32">
        <v>34</v>
      </c>
      <c r="D32">
        <v>45603</v>
      </c>
      <c r="E32">
        <v>0.57291666666666663</v>
      </c>
      <c r="F32">
        <v>0.57638888888888884</v>
      </c>
      <c r="G32">
        <v>0.60416666666666663</v>
      </c>
      <c r="H32">
        <v>40</v>
      </c>
      <c r="I32">
        <v>1</v>
      </c>
      <c r="J32">
        <v>5.5</v>
      </c>
      <c r="K32">
        <v>30</v>
      </c>
      <c r="L32">
        <v>27</v>
      </c>
      <c r="M32">
        <v>1</v>
      </c>
      <c r="N32">
        <v>0.9</v>
      </c>
      <c r="O32">
        <v>30</v>
      </c>
      <c r="P32" t="s">
        <v>84</v>
      </c>
      <c r="Q32" t="s">
        <v>16</v>
      </c>
      <c r="R32" t="s">
        <v>85</v>
      </c>
      <c r="S32">
        <v>2</v>
      </c>
      <c r="U32">
        <v>0.92276144907723801</v>
      </c>
      <c r="V32">
        <v>29.26</v>
      </c>
      <c r="W32">
        <v>28</v>
      </c>
      <c r="X32">
        <v>25</v>
      </c>
      <c r="Y32">
        <v>232</v>
      </c>
      <c r="Z32">
        <v>11</v>
      </c>
      <c r="AA32">
        <v>80</v>
      </c>
      <c r="AC32" t="s">
        <v>87</v>
      </c>
      <c r="AI32" t="s">
        <v>88</v>
      </c>
      <c r="AK32" t="s">
        <v>89</v>
      </c>
      <c r="AL32">
        <v>839</v>
      </c>
      <c r="AM32">
        <v>769</v>
      </c>
      <c r="AN32">
        <v>888</v>
      </c>
      <c r="AO32">
        <v>119</v>
      </c>
      <c r="AP32">
        <v>27</v>
      </c>
      <c r="AQ32">
        <v>29.7</v>
      </c>
      <c r="AR32">
        <v>4.62</v>
      </c>
      <c r="AS32">
        <v>0.16285662585198099</v>
      </c>
      <c r="AV32">
        <v>242.9</v>
      </c>
      <c r="AW32">
        <v>242.99</v>
      </c>
      <c r="AX32">
        <v>148.9</v>
      </c>
      <c r="AY32">
        <v>227</v>
      </c>
      <c r="BA32">
        <v>0</v>
      </c>
      <c r="BB32">
        <v>1.048</v>
      </c>
      <c r="BC32">
        <v>1.05</v>
      </c>
      <c r="BD32">
        <v>2.08</v>
      </c>
      <c r="BE32">
        <v>3.13</v>
      </c>
      <c r="BF32" s="317">
        <v>0.334824281150159</v>
      </c>
      <c r="BG32" s="308">
        <v>2475.3660332921399</v>
      </c>
      <c r="BH32">
        <v>0.57235373698404501</v>
      </c>
      <c r="BI32">
        <v>47.173624028862797</v>
      </c>
      <c r="BK32" t="s">
        <v>291</v>
      </c>
      <c r="BL32" t="s">
        <v>350</v>
      </c>
      <c r="BM32" t="s">
        <v>351</v>
      </c>
      <c r="BN32">
        <v>2.0802756935358002</v>
      </c>
      <c r="BO32">
        <v>1.40298246515404E-2</v>
      </c>
      <c r="BP32">
        <v>1.04793419390916</v>
      </c>
      <c r="BQ32">
        <v>1.0029723362454199E-2</v>
      </c>
      <c r="BR32">
        <v>46.042176401446099</v>
      </c>
      <c r="BS32">
        <v>0.26156758813518199</v>
      </c>
      <c r="BT32">
        <v>29.997961221106401</v>
      </c>
      <c r="BU32">
        <v>4.1168752859381E-2</v>
      </c>
      <c r="BV32">
        <v>4.6231134184445404</v>
      </c>
      <c r="BW32">
        <v>1.0213300878417601E-2</v>
      </c>
      <c r="BX32">
        <v>32.190246004618402</v>
      </c>
      <c r="BY32">
        <v>0.15267241625223599</v>
      </c>
      <c r="BZ32">
        <v>27.0009938734168</v>
      </c>
      <c r="CA32">
        <v>9.1221715115497495E-2</v>
      </c>
      <c r="CB32">
        <v>838.80588702047703</v>
      </c>
      <c r="CC32">
        <v>4.3823406934445197</v>
      </c>
      <c r="CD32">
        <v>0.50377984469328896</v>
      </c>
      <c r="CE32">
        <v>6.6578174930902604E-3</v>
      </c>
      <c r="CF32">
        <v>3.12820988744497</v>
      </c>
      <c r="CG32">
        <v>1.46427135947823E-2</v>
      </c>
      <c r="CH32">
        <v>1.0249995714753699</v>
      </c>
      <c r="CI32">
        <v>7.10357106389908E-3</v>
      </c>
      <c r="CJ32">
        <v>0.90009558351678498</v>
      </c>
      <c r="CK32">
        <v>3.17221263055786E-3</v>
      </c>
    </row>
    <row r="33" spans="1:89" x14ac:dyDescent="0.25">
      <c r="A33">
        <v>31</v>
      </c>
      <c r="B33" t="s">
        <v>123</v>
      </c>
      <c r="C33">
        <v>35</v>
      </c>
      <c r="D33">
        <v>45603</v>
      </c>
      <c r="E33">
        <v>0.60416666666666663</v>
      </c>
      <c r="F33">
        <v>0.61111111111111116</v>
      </c>
      <c r="G33">
        <v>0.63194444444444442</v>
      </c>
      <c r="H33">
        <v>40</v>
      </c>
      <c r="I33">
        <v>1</v>
      </c>
      <c r="J33">
        <v>5.5</v>
      </c>
      <c r="K33">
        <v>30</v>
      </c>
      <c r="L33">
        <v>27</v>
      </c>
      <c r="M33">
        <v>1</v>
      </c>
      <c r="N33">
        <v>1</v>
      </c>
      <c r="O33">
        <v>27</v>
      </c>
      <c r="P33" t="s">
        <v>84</v>
      </c>
      <c r="Q33" t="s">
        <v>16</v>
      </c>
      <c r="R33" t="s">
        <v>85</v>
      </c>
      <c r="S33">
        <v>2</v>
      </c>
      <c r="U33">
        <v>1.03887605850654</v>
      </c>
      <c r="V33">
        <v>25.98</v>
      </c>
      <c r="W33">
        <v>28</v>
      </c>
      <c r="X33">
        <v>25</v>
      </c>
      <c r="Y33">
        <v>232</v>
      </c>
      <c r="Z33">
        <v>11</v>
      </c>
      <c r="AA33">
        <v>80</v>
      </c>
      <c r="AC33" t="s">
        <v>87</v>
      </c>
      <c r="AE33">
        <v>1043.25</v>
      </c>
      <c r="AF33">
        <v>8.0769230769244693E-2</v>
      </c>
      <c r="AG33">
        <v>2.9925613475081398E-3</v>
      </c>
      <c r="AI33" t="s">
        <v>88</v>
      </c>
      <c r="AK33" t="s">
        <v>89</v>
      </c>
      <c r="AL33">
        <v>753</v>
      </c>
      <c r="AM33">
        <v>685</v>
      </c>
      <c r="AN33">
        <v>796</v>
      </c>
      <c r="AO33">
        <v>111</v>
      </c>
      <c r="AP33">
        <v>26.99</v>
      </c>
      <c r="AQ33">
        <v>29.68</v>
      </c>
      <c r="AR33">
        <v>4.1399999999999997</v>
      </c>
      <c r="AS33">
        <v>0.195203448425498</v>
      </c>
      <c r="AT33">
        <v>4.6900000000000004</v>
      </c>
      <c r="AU33">
        <v>0.16093666562877401</v>
      </c>
      <c r="AV33">
        <v>288.7</v>
      </c>
      <c r="AW33">
        <v>288.58</v>
      </c>
      <c r="AX33">
        <v>171</v>
      </c>
      <c r="AY33">
        <v>224.8</v>
      </c>
      <c r="AZ33">
        <v>2.6</v>
      </c>
      <c r="BA33">
        <v>70.173999999999893</v>
      </c>
      <c r="BB33">
        <v>1.0109999999999999</v>
      </c>
      <c r="BC33">
        <v>1.01</v>
      </c>
      <c r="BD33">
        <v>2.323</v>
      </c>
      <c r="BE33">
        <v>3.33</v>
      </c>
      <c r="BF33" s="317">
        <v>0.303603603603603</v>
      </c>
      <c r="BG33" s="308">
        <v>2786.8508275883401</v>
      </c>
      <c r="BH33">
        <v>0.540666229062296</v>
      </c>
      <c r="BI33">
        <v>49.919892438649399</v>
      </c>
      <c r="BK33" t="s">
        <v>291</v>
      </c>
      <c r="BL33" t="s">
        <v>352</v>
      </c>
      <c r="BM33" t="s">
        <v>353</v>
      </c>
      <c r="BN33">
        <v>2.3224196116129501</v>
      </c>
      <c r="BO33">
        <v>2.2157144514004998E-2</v>
      </c>
      <c r="BP33">
        <v>1.0101341853539101</v>
      </c>
      <c r="BQ33">
        <v>2.27618782899324E-2</v>
      </c>
      <c r="BR33">
        <v>47.900193875975503</v>
      </c>
      <c r="BS33">
        <v>0.295446911571699</v>
      </c>
      <c r="BT33">
        <v>27.052155674146999</v>
      </c>
      <c r="BU33">
        <v>7.1066989826643306E-2</v>
      </c>
      <c r="BV33">
        <v>4.1449354883303098</v>
      </c>
      <c r="BW33">
        <v>9.9736321404752405E-3</v>
      </c>
      <c r="BX33">
        <v>35.829847935972403</v>
      </c>
      <c r="BY33">
        <v>0.103134124832686</v>
      </c>
      <c r="BZ33">
        <v>26.9868166127203</v>
      </c>
      <c r="CA33">
        <v>9.2653515894199706E-2</v>
      </c>
      <c r="CB33">
        <v>753.20001831110505</v>
      </c>
      <c r="CC33">
        <v>2.69349754917967</v>
      </c>
      <c r="CD33">
        <v>0.43506319469419302</v>
      </c>
      <c r="CE33">
        <v>1.3382487112490399E-2</v>
      </c>
      <c r="CF33">
        <v>3.3325537969668702</v>
      </c>
      <c r="CG33">
        <v>1.3382650154756899E-2</v>
      </c>
      <c r="CH33">
        <v>1.0425778678386</v>
      </c>
      <c r="CI33">
        <v>8.1152511452472296E-3</v>
      </c>
      <c r="CJ33">
        <v>0.99759328668431602</v>
      </c>
      <c r="CK33">
        <v>4.7202108731555998E-3</v>
      </c>
    </row>
    <row r="34" spans="1:89" x14ac:dyDescent="0.25">
      <c r="A34">
        <v>32</v>
      </c>
      <c r="B34" t="s">
        <v>124</v>
      </c>
      <c r="C34">
        <v>36</v>
      </c>
      <c r="D34">
        <v>45603</v>
      </c>
      <c r="E34">
        <v>0.64583333333333337</v>
      </c>
      <c r="F34">
        <v>0.65277777777777779</v>
      </c>
      <c r="G34">
        <v>0.67013888888888884</v>
      </c>
      <c r="H34">
        <v>40</v>
      </c>
      <c r="I34">
        <v>1</v>
      </c>
      <c r="J34">
        <v>5.5</v>
      </c>
      <c r="K34">
        <v>30</v>
      </c>
      <c r="L34">
        <v>27</v>
      </c>
      <c r="M34">
        <v>2</v>
      </c>
      <c r="N34">
        <v>0.8</v>
      </c>
      <c r="O34">
        <v>33.75</v>
      </c>
      <c r="P34" t="s">
        <v>84</v>
      </c>
      <c r="Q34" t="s">
        <v>16</v>
      </c>
      <c r="R34" t="s">
        <v>85</v>
      </c>
      <c r="S34">
        <v>2</v>
      </c>
      <c r="U34">
        <v>0.79881656804733703</v>
      </c>
      <c r="V34">
        <v>33.799999999999997</v>
      </c>
      <c r="W34">
        <v>28</v>
      </c>
      <c r="X34">
        <v>25</v>
      </c>
      <c r="Y34">
        <v>232</v>
      </c>
      <c r="Z34">
        <v>11</v>
      </c>
      <c r="AA34">
        <v>80</v>
      </c>
      <c r="AC34" t="s">
        <v>87</v>
      </c>
      <c r="AD34">
        <v>1043.25</v>
      </c>
      <c r="AI34" t="s">
        <v>88</v>
      </c>
      <c r="AK34" t="s">
        <v>89</v>
      </c>
      <c r="AL34">
        <v>961</v>
      </c>
      <c r="AM34">
        <v>867</v>
      </c>
      <c r="AN34">
        <v>1025</v>
      </c>
      <c r="AO34">
        <v>158</v>
      </c>
      <c r="AP34">
        <v>27</v>
      </c>
      <c r="AQ34">
        <v>29.77</v>
      </c>
      <c r="AR34">
        <v>5.31</v>
      </c>
      <c r="AS34">
        <v>0.124749922608844</v>
      </c>
      <c r="AV34">
        <v>202.2</v>
      </c>
      <c r="AW34">
        <v>202.22</v>
      </c>
      <c r="AX34">
        <v>129.30000000000001</v>
      </c>
      <c r="AY34">
        <v>217.4</v>
      </c>
      <c r="BA34">
        <v>0</v>
      </c>
      <c r="BB34">
        <v>0.78300000000000003</v>
      </c>
      <c r="BC34">
        <v>0.78</v>
      </c>
      <c r="BD34">
        <v>2.0550000000000002</v>
      </c>
      <c r="BE34">
        <v>2.84</v>
      </c>
      <c r="BF34" s="317">
        <v>0.27570422535211198</v>
      </c>
      <c r="BG34" s="308">
        <v>2142.8760394712399</v>
      </c>
      <c r="BH34">
        <v>0.59990282037404496</v>
      </c>
      <c r="BI34">
        <v>45.007289652622703</v>
      </c>
      <c r="BK34" t="s">
        <v>291</v>
      </c>
      <c r="BL34" t="s">
        <v>354</v>
      </c>
      <c r="BM34" t="s">
        <v>355</v>
      </c>
      <c r="BN34">
        <v>2.0561177158355699</v>
      </c>
      <c r="BO34">
        <v>1.42339658594881E-2</v>
      </c>
      <c r="BP34">
        <v>0.783691016435623</v>
      </c>
      <c r="BQ34">
        <v>4.7743467626511797E-3</v>
      </c>
      <c r="BR34">
        <v>45.149085020374699</v>
      </c>
      <c r="BS34">
        <v>0.26157799633984602</v>
      </c>
      <c r="BT34">
        <v>33.696668738747803</v>
      </c>
      <c r="BU34">
        <v>0.105751927229153</v>
      </c>
      <c r="BV34">
        <v>5.3078066673883297</v>
      </c>
      <c r="BW34">
        <v>1.3584537336341899E-2</v>
      </c>
      <c r="BX34">
        <v>28.103085251526799</v>
      </c>
      <c r="BY34">
        <v>0.113886467900706</v>
      </c>
      <c r="BZ34">
        <v>26.9997722202266</v>
      </c>
      <c r="CA34">
        <v>0.11402228586720201</v>
      </c>
      <c r="CB34">
        <v>960.74786344124595</v>
      </c>
      <c r="CC34">
        <v>4.8870705405673203</v>
      </c>
      <c r="CD34">
        <v>0.38117150484754098</v>
      </c>
      <c r="CE34">
        <v>3.8091330867745898E-3</v>
      </c>
      <c r="CF34">
        <v>2.83980873227119</v>
      </c>
      <c r="CG34">
        <v>1.42177078766189E-2</v>
      </c>
      <c r="CH34">
        <v>1.9650143657141701</v>
      </c>
      <c r="CI34">
        <v>9.7030684234660901E-4</v>
      </c>
      <c r="CJ34">
        <v>0.80126415462105005</v>
      </c>
      <c r="CK34">
        <v>3.59657265181386E-3</v>
      </c>
    </row>
    <row r="35" spans="1:89" x14ac:dyDescent="0.25">
      <c r="A35">
        <v>33</v>
      </c>
      <c r="B35" t="s">
        <v>125</v>
      </c>
      <c r="C35">
        <v>37</v>
      </c>
      <c r="D35">
        <v>45603</v>
      </c>
      <c r="E35">
        <v>0.67361111111111116</v>
      </c>
      <c r="F35">
        <v>0.67708333333333337</v>
      </c>
      <c r="G35">
        <v>0.70138888888888884</v>
      </c>
      <c r="H35">
        <v>40</v>
      </c>
      <c r="I35">
        <v>1</v>
      </c>
      <c r="J35">
        <v>5.5</v>
      </c>
      <c r="K35">
        <v>30</v>
      </c>
      <c r="L35">
        <v>27</v>
      </c>
      <c r="M35">
        <v>2</v>
      </c>
      <c r="N35">
        <v>0.9</v>
      </c>
      <c r="O35">
        <v>30</v>
      </c>
      <c r="P35" t="s">
        <v>84</v>
      </c>
      <c r="Q35" t="s">
        <v>16</v>
      </c>
      <c r="R35" t="s">
        <v>85</v>
      </c>
      <c r="S35">
        <v>2</v>
      </c>
      <c r="U35">
        <v>0.92368240930869205</v>
      </c>
      <c r="V35">
        <v>29.22</v>
      </c>
      <c r="W35">
        <v>28</v>
      </c>
      <c r="X35">
        <v>25</v>
      </c>
      <c r="Y35">
        <v>232</v>
      </c>
      <c r="Z35">
        <v>11</v>
      </c>
      <c r="AA35">
        <v>80</v>
      </c>
      <c r="AC35" t="s">
        <v>87</v>
      </c>
      <c r="AI35" t="s">
        <v>88</v>
      </c>
      <c r="AK35" t="s">
        <v>89</v>
      </c>
      <c r="AL35">
        <v>835</v>
      </c>
      <c r="AM35">
        <v>756</v>
      </c>
      <c r="AN35">
        <v>888</v>
      </c>
      <c r="AO35">
        <v>132</v>
      </c>
      <c r="AP35">
        <v>26.99</v>
      </c>
      <c r="AQ35">
        <v>29.73</v>
      </c>
      <c r="AR35">
        <v>4.6399999999999997</v>
      </c>
      <c r="AS35">
        <v>0.16243927335057001</v>
      </c>
      <c r="AV35">
        <v>244.5</v>
      </c>
      <c r="AW35">
        <v>244.45</v>
      </c>
      <c r="AX35">
        <v>150.1</v>
      </c>
      <c r="AY35">
        <v>218</v>
      </c>
      <c r="BA35">
        <v>0</v>
      </c>
      <c r="BB35">
        <v>0.76700000000000002</v>
      </c>
      <c r="BC35">
        <v>0.77</v>
      </c>
      <c r="BD35">
        <v>2.339</v>
      </c>
      <c r="BE35">
        <v>3.11</v>
      </c>
      <c r="BF35" s="317">
        <v>0.246623794212218</v>
      </c>
      <c r="BG35" s="308">
        <v>2477.8365674450702</v>
      </c>
      <c r="BH35">
        <v>0.56791908574917704</v>
      </c>
      <c r="BI35">
        <v>47.524375702915101</v>
      </c>
      <c r="BK35" t="s">
        <v>291</v>
      </c>
      <c r="BL35" t="s">
        <v>356</v>
      </c>
      <c r="BM35" t="s">
        <v>357</v>
      </c>
      <c r="BN35">
        <v>2.33892823628016</v>
      </c>
      <c r="BO35">
        <v>1.13077847172506E-2</v>
      </c>
      <c r="BP35">
        <v>0.76755217398915898</v>
      </c>
      <c r="BQ35">
        <v>4.7882784526755802E-3</v>
      </c>
      <c r="BR35">
        <v>46.344794963473497</v>
      </c>
      <c r="BS35">
        <v>0.260680363973052</v>
      </c>
      <c r="BT35">
        <v>30.002604553793201</v>
      </c>
      <c r="BU35">
        <v>4.58807668115261E-2</v>
      </c>
      <c r="BV35">
        <v>4.6388538989640704</v>
      </c>
      <c r="BW35">
        <v>6.8829659916225102E-3</v>
      </c>
      <c r="BX35">
        <v>32.348386573599697</v>
      </c>
      <c r="BY35">
        <v>0.124478227847022</v>
      </c>
      <c r="BZ35">
        <v>26.993955237374401</v>
      </c>
      <c r="CA35">
        <v>9.9047276433895701E-2</v>
      </c>
      <c r="CB35">
        <v>834.48133793145496</v>
      </c>
      <c r="CC35">
        <v>3.8010386190860102</v>
      </c>
      <c r="CD35">
        <v>0.32817102153311201</v>
      </c>
      <c r="CE35">
        <v>2.5119278990458002E-3</v>
      </c>
      <c r="CF35">
        <v>3.1064804102693202</v>
      </c>
      <c r="CG35">
        <v>1.2553844961166599E-2</v>
      </c>
      <c r="CH35">
        <v>1.9615158212511801</v>
      </c>
      <c r="CI35">
        <v>1.18738763781238E-3</v>
      </c>
      <c r="CJ35">
        <v>0.89972199397110897</v>
      </c>
      <c r="CK35">
        <v>3.4533331432194401E-3</v>
      </c>
    </row>
    <row r="36" spans="1:89" x14ac:dyDescent="0.25">
      <c r="A36">
        <v>34</v>
      </c>
      <c r="B36" t="s">
        <v>126</v>
      </c>
      <c r="C36">
        <v>38</v>
      </c>
      <c r="D36">
        <v>45603</v>
      </c>
      <c r="E36">
        <v>0.70138888888888884</v>
      </c>
      <c r="F36">
        <v>0.70486111111111116</v>
      </c>
      <c r="G36">
        <v>0.72916666666666663</v>
      </c>
      <c r="H36">
        <v>40</v>
      </c>
      <c r="I36">
        <v>1</v>
      </c>
      <c r="J36">
        <v>5.5</v>
      </c>
      <c r="K36">
        <v>30</v>
      </c>
      <c r="L36">
        <v>27</v>
      </c>
      <c r="M36">
        <v>2</v>
      </c>
      <c r="N36">
        <v>1</v>
      </c>
      <c r="O36">
        <v>27</v>
      </c>
      <c r="P36" t="s">
        <v>84</v>
      </c>
      <c r="Q36" t="s">
        <v>16</v>
      </c>
      <c r="R36" t="s">
        <v>85</v>
      </c>
      <c r="S36">
        <v>2</v>
      </c>
      <c r="U36">
        <v>1.04044684129429</v>
      </c>
      <c r="V36">
        <v>25.96</v>
      </c>
      <c r="W36">
        <v>28</v>
      </c>
      <c r="X36">
        <v>25</v>
      </c>
      <c r="Y36">
        <v>232</v>
      </c>
      <c r="Z36">
        <v>11</v>
      </c>
      <c r="AA36">
        <v>80</v>
      </c>
      <c r="AC36" t="s">
        <v>87</v>
      </c>
      <c r="AE36">
        <v>1043.05</v>
      </c>
      <c r="AF36">
        <v>0.100000000000022</v>
      </c>
      <c r="AG36">
        <v>3.7023324694565899E-3</v>
      </c>
      <c r="AI36" t="s">
        <v>88</v>
      </c>
      <c r="AK36" t="s">
        <v>89</v>
      </c>
      <c r="AL36">
        <v>756</v>
      </c>
      <c r="AM36">
        <v>705</v>
      </c>
      <c r="AN36">
        <v>792</v>
      </c>
      <c r="AO36">
        <v>87</v>
      </c>
      <c r="AP36">
        <v>27.01</v>
      </c>
      <c r="AQ36">
        <v>29.72</v>
      </c>
      <c r="AR36">
        <v>4.21</v>
      </c>
      <c r="AS36">
        <v>0.19757092364589601</v>
      </c>
      <c r="AT36">
        <v>4.72</v>
      </c>
      <c r="AU36">
        <v>0.16158670653510299</v>
      </c>
      <c r="AV36">
        <v>293.3</v>
      </c>
      <c r="AW36">
        <v>293.87</v>
      </c>
      <c r="AX36">
        <v>175.9</v>
      </c>
      <c r="AY36">
        <v>216.6</v>
      </c>
      <c r="AZ36">
        <v>2</v>
      </c>
      <c r="BA36">
        <v>54.02</v>
      </c>
      <c r="BB36">
        <v>0.755</v>
      </c>
      <c r="BC36">
        <v>0.75</v>
      </c>
      <c r="BD36">
        <v>2.5640000000000001</v>
      </c>
      <c r="BE36">
        <v>3.32</v>
      </c>
      <c r="BF36" s="317">
        <v>0.227409638554216</v>
      </c>
      <c r="BG36" s="308">
        <v>2791.06455190721</v>
      </c>
      <c r="BH36">
        <v>0.53862763938809399</v>
      </c>
      <c r="BI36">
        <v>50.145959889255899</v>
      </c>
      <c r="BK36" t="s">
        <v>288</v>
      </c>
      <c r="BL36" t="s">
        <v>358</v>
      </c>
      <c r="BM36" t="s">
        <v>359</v>
      </c>
      <c r="BN36">
        <v>2.56586596965789</v>
      </c>
      <c r="BO36">
        <v>1.36122234945243E-2</v>
      </c>
      <c r="BP36">
        <v>0.752480156081063</v>
      </c>
      <c r="BQ36">
        <v>4.3280650635617798E-3</v>
      </c>
      <c r="BR36">
        <v>48.162016811600701</v>
      </c>
      <c r="BS36">
        <v>0.24486741087859501</v>
      </c>
      <c r="BT36">
        <v>27.034353280162598</v>
      </c>
      <c r="BU36">
        <v>5.2545583951042599E-2</v>
      </c>
      <c r="BV36">
        <v>4.21028628892818</v>
      </c>
      <c r="BW36">
        <v>4.2440193939609697E-3</v>
      </c>
      <c r="BX36">
        <v>35.747290221453603</v>
      </c>
      <c r="BY36">
        <v>0.12064349343113</v>
      </c>
      <c r="BZ36">
        <v>27.000964134050101</v>
      </c>
      <c r="CA36">
        <v>8.2567761603270506E-2</v>
      </c>
      <c r="CB36">
        <v>755.33342674302401</v>
      </c>
      <c r="CC36">
        <v>3.1325317881780599</v>
      </c>
      <c r="CD36">
        <v>0.293271345833722</v>
      </c>
      <c r="CE36">
        <v>1.9624798400129199E-3</v>
      </c>
      <c r="CF36">
        <v>3.3183461257389602</v>
      </c>
      <c r="CG36">
        <v>1.53577781724218E-2</v>
      </c>
      <c r="CH36">
        <v>1.95682418595628</v>
      </c>
      <c r="CI36">
        <v>1.36467093202132E-3</v>
      </c>
      <c r="CJ36">
        <v>0.99876927315548103</v>
      </c>
      <c r="CK36">
        <v>3.7878696800775599E-3</v>
      </c>
    </row>
    <row r="37" spans="1:89" x14ac:dyDescent="0.25">
      <c r="A37">
        <v>35</v>
      </c>
      <c r="B37" t="s">
        <v>127</v>
      </c>
      <c r="C37">
        <v>39</v>
      </c>
      <c r="D37">
        <v>45607</v>
      </c>
      <c r="E37">
        <v>0.52638888888888891</v>
      </c>
      <c r="F37">
        <v>0.53472222222222221</v>
      </c>
      <c r="G37">
        <v>0.55902777777777779</v>
      </c>
      <c r="H37">
        <v>15</v>
      </c>
      <c r="I37">
        <v>1</v>
      </c>
      <c r="J37">
        <v>5</v>
      </c>
      <c r="K37">
        <v>30</v>
      </c>
      <c r="L37">
        <v>27</v>
      </c>
      <c r="M37">
        <v>0</v>
      </c>
      <c r="N37">
        <v>1</v>
      </c>
      <c r="O37">
        <v>27</v>
      </c>
      <c r="P37" t="s">
        <v>84</v>
      </c>
      <c r="Q37" t="s">
        <v>16</v>
      </c>
      <c r="R37" t="s">
        <v>85</v>
      </c>
      <c r="S37">
        <v>2</v>
      </c>
      <c r="U37">
        <v>1.0165662650602401</v>
      </c>
      <c r="V37">
        <v>26.56</v>
      </c>
      <c r="W37">
        <v>28</v>
      </c>
      <c r="X37">
        <v>25</v>
      </c>
      <c r="Y37">
        <v>232</v>
      </c>
      <c r="Z37">
        <v>11</v>
      </c>
      <c r="AA37">
        <v>80</v>
      </c>
      <c r="AC37" t="s">
        <v>87</v>
      </c>
      <c r="AD37">
        <v>1043.05</v>
      </c>
      <c r="AI37" t="s">
        <v>88</v>
      </c>
      <c r="AJ37">
        <v>3.8</v>
      </c>
      <c r="AK37" t="s">
        <v>89</v>
      </c>
      <c r="AL37">
        <v>792</v>
      </c>
      <c r="AM37">
        <v>734</v>
      </c>
      <c r="AN37">
        <v>840</v>
      </c>
      <c r="AO37">
        <v>106</v>
      </c>
      <c r="AP37">
        <v>27</v>
      </c>
      <c r="AQ37">
        <v>29.49</v>
      </c>
      <c r="AR37">
        <v>5.3</v>
      </c>
      <c r="AS37">
        <v>0.16063396872992</v>
      </c>
      <c r="AV37">
        <v>346.6</v>
      </c>
      <c r="AW37">
        <v>346.57</v>
      </c>
      <c r="AX37">
        <v>196</v>
      </c>
      <c r="AY37">
        <v>252.7</v>
      </c>
      <c r="BA37">
        <v>0</v>
      </c>
      <c r="BB37">
        <v>1.2250000000000001</v>
      </c>
      <c r="BC37">
        <v>1.22</v>
      </c>
      <c r="BD37">
        <v>2.1659999999999999</v>
      </c>
      <c r="BE37">
        <v>3.3899999999999899</v>
      </c>
      <c r="BF37" s="317">
        <v>0.36135693215339199</v>
      </c>
      <c r="BG37" s="308">
        <v>2727.00339360422</v>
      </c>
      <c r="BH37">
        <v>0.56269574654102805</v>
      </c>
      <c r="BI37">
        <v>47.983302105929901</v>
      </c>
      <c r="BK37" t="s">
        <v>291</v>
      </c>
      <c r="BL37" t="s">
        <v>360</v>
      </c>
      <c r="BM37" t="s">
        <v>361</v>
      </c>
      <c r="BN37">
        <v>2.1657921382359002</v>
      </c>
      <c r="BO37">
        <v>1.2493807261034801E-2</v>
      </c>
      <c r="BP37">
        <v>1.2240807822772399</v>
      </c>
      <c r="BQ37">
        <v>1.03613167919338E-2</v>
      </c>
      <c r="BR37">
        <v>47.279412966190399</v>
      </c>
      <c r="BS37">
        <v>0.315345757821622</v>
      </c>
      <c r="BT37">
        <v>26.961287374366101</v>
      </c>
      <c r="BU37">
        <v>8.1424103676087004E-2</v>
      </c>
      <c r="BV37">
        <v>5.3084524859568401</v>
      </c>
      <c r="BW37">
        <v>3.0094190557811699E-2</v>
      </c>
      <c r="BX37">
        <v>34.078271539866201</v>
      </c>
      <c r="BY37">
        <v>0.124768754515988</v>
      </c>
      <c r="BZ37">
        <v>27.0040031186433</v>
      </c>
      <c r="CA37">
        <v>0.101680883738447</v>
      </c>
      <c r="CB37">
        <v>792.41767632068797</v>
      </c>
      <c r="CC37">
        <v>3.5916079956958602</v>
      </c>
      <c r="CD37">
        <v>0.56520428010114199</v>
      </c>
      <c r="CE37">
        <v>5.4989211663887998E-3</v>
      </c>
      <c r="CF37">
        <v>3.3898729205131501</v>
      </c>
      <c r="CG37">
        <v>1.70188132728861E-2</v>
      </c>
      <c r="CH37">
        <v>0</v>
      </c>
      <c r="CI37">
        <v>0</v>
      </c>
      <c r="CJ37">
        <v>1.0015951280743201</v>
      </c>
      <c r="CK37">
        <v>5.1978552172423304E-3</v>
      </c>
    </row>
    <row r="38" spans="1:89" x14ac:dyDescent="0.25">
      <c r="A38">
        <v>36</v>
      </c>
      <c r="B38" t="s">
        <v>128</v>
      </c>
      <c r="C38">
        <v>40</v>
      </c>
      <c r="D38">
        <v>45607</v>
      </c>
      <c r="E38">
        <v>0.55902777777777779</v>
      </c>
      <c r="F38">
        <v>0.56597222222222221</v>
      </c>
      <c r="G38">
        <v>0.59027777777777779</v>
      </c>
      <c r="H38">
        <v>40</v>
      </c>
      <c r="I38">
        <v>1</v>
      </c>
      <c r="J38">
        <v>5</v>
      </c>
      <c r="K38">
        <v>30</v>
      </c>
      <c r="L38">
        <v>27</v>
      </c>
      <c r="M38">
        <v>0</v>
      </c>
      <c r="N38">
        <v>0.9</v>
      </c>
      <c r="O38">
        <v>30</v>
      </c>
      <c r="P38" t="s">
        <v>84</v>
      </c>
      <c r="Q38" t="s">
        <v>16</v>
      </c>
      <c r="R38" t="s">
        <v>85</v>
      </c>
      <c r="S38">
        <v>2</v>
      </c>
      <c r="U38">
        <v>0.90967307044152301</v>
      </c>
      <c r="V38">
        <v>29.67</v>
      </c>
      <c r="W38">
        <v>28</v>
      </c>
      <c r="X38">
        <v>25</v>
      </c>
      <c r="Y38">
        <v>232</v>
      </c>
      <c r="Z38">
        <v>11</v>
      </c>
      <c r="AA38">
        <v>80</v>
      </c>
      <c r="AC38" t="s">
        <v>87</v>
      </c>
      <c r="AI38" t="s">
        <v>88</v>
      </c>
      <c r="AK38" t="s">
        <v>89</v>
      </c>
      <c r="AL38">
        <v>872</v>
      </c>
      <c r="AM38">
        <v>802</v>
      </c>
      <c r="AN38">
        <v>934</v>
      </c>
      <c r="AO38">
        <v>132</v>
      </c>
      <c r="AP38">
        <v>26.99</v>
      </c>
      <c r="AQ38">
        <v>29.68</v>
      </c>
      <c r="AR38">
        <v>5.93</v>
      </c>
      <c r="AS38">
        <v>0.13038704033012699</v>
      </c>
      <c r="AV38">
        <v>297.7</v>
      </c>
      <c r="AW38">
        <v>298.86</v>
      </c>
      <c r="AX38">
        <v>171.5</v>
      </c>
      <c r="AY38">
        <v>250.9</v>
      </c>
      <c r="BA38">
        <v>0</v>
      </c>
      <c r="BB38">
        <v>1.177</v>
      </c>
      <c r="BC38">
        <v>1.18</v>
      </c>
      <c r="BD38">
        <v>1.9650000000000001</v>
      </c>
      <c r="BE38">
        <v>3.15</v>
      </c>
      <c r="BF38" s="317">
        <v>0.37365079365079301</v>
      </c>
      <c r="BG38" s="308">
        <v>2440.2556286061699</v>
      </c>
      <c r="BH38">
        <v>0.58408218959463698</v>
      </c>
      <c r="BI38">
        <v>46.209250137778497</v>
      </c>
      <c r="BK38" t="s">
        <v>291</v>
      </c>
      <c r="BL38" t="s">
        <v>362</v>
      </c>
      <c r="BM38" t="s">
        <v>363</v>
      </c>
      <c r="BN38">
        <v>1.9668586730957001</v>
      </c>
      <c r="BO38">
        <v>1.0426653063199801E-2</v>
      </c>
      <c r="BP38">
        <v>1.1775634101458901</v>
      </c>
      <c r="BQ38">
        <v>4.7883010178495699E-3</v>
      </c>
      <c r="BR38">
        <v>45.8321670701119</v>
      </c>
      <c r="BS38">
        <v>0.29114191047152799</v>
      </c>
      <c r="BT38">
        <v>29.977050035186402</v>
      </c>
      <c r="BU38">
        <v>4.4897488146452502E-2</v>
      </c>
      <c r="BV38">
        <v>5.9197494627334404</v>
      </c>
      <c r="BW38">
        <v>1.9364610654869299E-2</v>
      </c>
      <c r="BX38">
        <v>31.0070782907008</v>
      </c>
      <c r="BY38">
        <v>0.13301752675456499</v>
      </c>
      <c r="BZ38">
        <v>26.9983905248233</v>
      </c>
      <c r="CA38">
        <v>0.119132565359863</v>
      </c>
      <c r="CB38">
        <v>870.71866730028898</v>
      </c>
      <c r="CC38">
        <v>4.7292708738952296</v>
      </c>
      <c r="CD38">
        <v>0.59871735237804002</v>
      </c>
      <c r="CE38">
        <v>3.71241976649247E-3</v>
      </c>
      <c r="CF38">
        <v>3.1444220832415901</v>
      </c>
      <c r="CG38">
        <v>1.20840192644198E-2</v>
      </c>
      <c r="CH38">
        <v>0</v>
      </c>
      <c r="CI38">
        <v>0</v>
      </c>
      <c r="CJ38">
        <v>0.90063677224900296</v>
      </c>
      <c r="CK38">
        <v>4.0734641389092198E-3</v>
      </c>
    </row>
    <row r="39" spans="1:89" x14ac:dyDescent="0.25">
      <c r="A39">
        <v>37</v>
      </c>
      <c r="B39" t="s">
        <v>129</v>
      </c>
      <c r="C39">
        <v>41</v>
      </c>
      <c r="D39">
        <v>45607</v>
      </c>
      <c r="E39">
        <v>0.59027777777777779</v>
      </c>
      <c r="F39">
        <v>0.59375</v>
      </c>
      <c r="G39">
        <v>0.62152777777777779</v>
      </c>
      <c r="H39">
        <v>40</v>
      </c>
      <c r="I39">
        <v>1</v>
      </c>
      <c r="J39">
        <v>5</v>
      </c>
      <c r="K39">
        <v>30</v>
      </c>
      <c r="L39">
        <v>27</v>
      </c>
      <c r="M39">
        <v>0</v>
      </c>
      <c r="N39">
        <v>0.8</v>
      </c>
      <c r="O39">
        <v>33.75</v>
      </c>
      <c r="P39" t="s">
        <v>84</v>
      </c>
      <c r="Q39" t="s">
        <v>16</v>
      </c>
      <c r="R39" t="s">
        <v>85</v>
      </c>
      <c r="S39">
        <v>2</v>
      </c>
      <c r="U39">
        <v>0.82342177493138102</v>
      </c>
      <c r="V39">
        <v>32.79</v>
      </c>
      <c r="W39">
        <v>28</v>
      </c>
      <c r="X39">
        <v>25</v>
      </c>
      <c r="Y39">
        <v>232</v>
      </c>
      <c r="Z39">
        <v>11</v>
      </c>
      <c r="AA39">
        <v>80</v>
      </c>
      <c r="AC39" t="s">
        <v>87</v>
      </c>
      <c r="AE39">
        <v>1042.6400000000001</v>
      </c>
      <c r="AF39">
        <v>0.17956204379555599</v>
      </c>
      <c r="AG39">
        <v>6.6504460665020998E-3</v>
      </c>
      <c r="AI39" t="s">
        <v>88</v>
      </c>
      <c r="AK39" t="s">
        <v>89</v>
      </c>
      <c r="AL39">
        <v>962</v>
      </c>
      <c r="AM39">
        <v>859</v>
      </c>
      <c r="AN39">
        <v>1028</v>
      </c>
      <c r="AO39">
        <v>169</v>
      </c>
      <c r="AP39">
        <v>27</v>
      </c>
      <c r="AQ39">
        <v>29.69</v>
      </c>
      <c r="AR39">
        <v>6.5</v>
      </c>
      <c r="AS39">
        <v>0.108564535585042</v>
      </c>
      <c r="AT39">
        <v>5.91</v>
      </c>
      <c r="AU39">
        <v>0.13319518154836299</v>
      </c>
      <c r="AV39">
        <v>261.5</v>
      </c>
      <c r="AW39">
        <v>261.22000000000003</v>
      </c>
      <c r="AX39">
        <v>155.19999999999999</v>
      </c>
      <c r="AY39">
        <v>250.4</v>
      </c>
      <c r="AZ39">
        <v>2.2833333333333301</v>
      </c>
      <c r="BA39">
        <v>61.65</v>
      </c>
      <c r="BB39">
        <v>1.145</v>
      </c>
      <c r="BC39">
        <v>1.1399999999999999</v>
      </c>
      <c r="BD39">
        <v>1.798</v>
      </c>
      <c r="BE39">
        <v>2.94</v>
      </c>
      <c r="BF39" s="317">
        <v>0.38945578231292499</v>
      </c>
      <c r="BG39" s="308">
        <v>2208.8810653896899</v>
      </c>
      <c r="BH39">
        <v>0.60246886856603599</v>
      </c>
      <c r="BI39">
        <v>44.815593649284999</v>
      </c>
      <c r="BK39" t="s">
        <v>364</v>
      </c>
      <c r="BL39" t="s">
        <v>365</v>
      </c>
      <c r="BM39" t="s">
        <v>366</v>
      </c>
      <c r="BN39">
        <v>1.80018441677093</v>
      </c>
      <c r="BO39">
        <v>1.32239432446026E-2</v>
      </c>
      <c r="BP39">
        <v>1.14294935166835</v>
      </c>
      <c r="BQ39">
        <v>7.1208409756784302E-3</v>
      </c>
      <c r="BR39">
        <v>45.414550259131701</v>
      </c>
      <c r="BS39">
        <v>0.34650005310805498</v>
      </c>
      <c r="BT39">
        <v>32.323460310801501</v>
      </c>
      <c r="BU39">
        <v>0.14255073259294199</v>
      </c>
      <c r="BV39">
        <v>6.4971445583672196</v>
      </c>
      <c r="BW39">
        <v>2.71990858442961E-2</v>
      </c>
      <c r="BX39">
        <v>28.0895312865586</v>
      </c>
      <c r="BY39">
        <v>0.148413395101713</v>
      </c>
      <c r="BZ39">
        <v>26.999111452427702</v>
      </c>
      <c r="CA39">
        <v>0.102721541023733</v>
      </c>
      <c r="CB39">
        <v>961.19830927457497</v>
      </c>
      <c r="CC39">
        <v>5.2594169608053898</v>
      </c>
      <c r="CD39">
        <v>0.63494003610039695</v>
      </c>
      <c r="CE39">
        <v>6.0582750762914897E-3</v>
      </c>
      <c r="CF39">
        <v>2.94313376843929</v>
      </c>
      <c r="CG39">
        <v>1.51338167437649E-2</v>
      </c>
      <c r="CH39">
        <v>1.03303571428571E-4</v>
      </c>
      <c r="CI39">
        <v>2.34105049791044E-4</v>
      </c>
      <c r="CJ39">
        <v>0.83529380772661099</v>
      </c>
      <c r="CK39">
        <v>4.6263623307622398E-3</v>
      </c>
    </row>
    <row r="40" spans="1:89" x14ac:dyDescent="0.25">
      <c r="A40">
        <v>38</v>
      </c>
      <c r="B40" t="s">
        <v>130</v>
      </c>
      <c r="C40">
        <v>42</v>
      </c>
      <c r="D40">
        <v>45617</v>
      </c>
      <c r="E40">
        <v>0.38263888888888886</v>
      </c>
      <c r="F40">
        <v>0.3888888888888889</v>
      </c>
      <c r="G40">
        <v>0.41666666666666669</v>
      </c>
      <c r="H40">
        <v>40</v>
      </c>
      <c r="I40">
        <v>1</v>
      </c>
      <c r="J40">
        <v>7</v>
      </c>
      <c r="K40">
        <v>30</v>
      </c>
      <c r="L40">
        <v>27</v>
      </c>
      <c r="M40">
        <v>0</v>
      </c>
      <c r="N40">
        <v>0.9</v>
      </c>
      <c r="O40">
        <v>30</v>
      </c>
      <c r="P40" t="s">
        <v>84</v>
      </c>
      <c r="Q40" t="s">
        <v>16</v>
      </c>
      <c r="R40" t="s">
        <v>85</v>
      </c>
      <c r="S40">
        <v>2</v>
      </c>
      <c r="U40">
        <v>0.90030010003334404</v>
      </c>
      <c r="V40">
        <v>29.32</v>
      </c>
      <c r="W40">
        <v>28</v>
      </c>
      <c r="X40">
        <v>25</v>
      </c>
      <c r="Y40">
        <v>232</v>
      </c>
      <c r="Z40">
        <v>11</v>
      </c>
      <c r="AA40">
        <v>80</v>
      </c>
      <c r="AC40" t="s">
        <v>87</v>
      </c>
      <c r="AD40">
        <v>1042.6400000000001</v>
      </c>
      <c r="AI40" t="s">
        <v>88</v>
      </c>
      <c r="AJ40">
        <v>3.8</v>
      </c>
      <c r="AK40" t="s">
        <v>89</v>
      </c>
      <c r="AL40">
        <v>796</v>
      </c>
      <c r="AM40">
        <v>728</v>
      </c>
      <c r="AN40">
        <v>848</v>
      </c>
      <c r="AO40">
        <v>120</v>
      </c>
      <c r="AP40">
        <v>27</v>
      </c>
      <c r="AQ40">
        <v>29.41</v>
      </c>
      <c r="AR40">
        <v>3.31</v>
      </c>
      <c r="AS40">
        <v>0.208886334114465</v>
      </c>
      <c r="AV40">
        <v>170.6</v>
      </c>
      <c r="AW40">
        <v>170.77</v>
      </c>
      <c r="AX40">
        <v>111.3</v>
      </c>
      <c r="AY40">
        <v>242</v>
      </c>
      <c r="BA40">
        <v>0</v>
      </c>
      <c r="BB40">
        <v>1.117</v>
      </c>
      <c r="BC40">
        <v>1.1200000000000001</v>
      </c>
      <c r="BD40">
        <v>1.6679999999999999</v>
      </c>
      <c r="BE40">
        <v>2.79</v>
      </c>
      <c r="BF40" s="317">
        <v>0.66966426858513195</v>
      </c>
      <c r="BG40" s="308">
        <v>2415.1120418182099</v>
      </c>
      <c r="BH40">
        <v>0.51122729430050295</v>
      </c>
      <c r="BI40">
        <v>52.814081526971698</v>
      </c>
      <c r="BK40" t="s">
        <v>288</v>
      </c>
      <c r="BL40" t="s">
        <v>367</v>
      </c>
      <c r="BM40" t="s">
        <v>368</v>
      </c>
      <c r="BN40">
        <v>1.6659785062074599</v>
      </c>
      <c r="BO40">
        <v>1.28391578370911E-2</v>
      </c>
      <c r="BP40">
        <v>1.1195577576756399</v>
      </c>
      <c r="BQ40">
        <v>7.14547208340273E-3</v>
      </c>
      <c r="BR40">
        <v>51.445199575786503</v>
      </c>
      <c r="BS40">
        <v>0.37070064700925498</v>
      </c>
      <c r="BT40">
        <v>30.1527183429118</v>
      </c>
      <c r="BU40">
        <v>6.0561114632334302E-2</v>
      </c>
      <c r="BV40">
        <v>3.3127255624513099</v>
      </c>
      <c r="BW40">
        <v>7.0149338794201098E-3</v>
      </c>
      <c r="BX40">
        <v>33.9486985530718</v>
      </c>
      <c r="BY40">
        <v>0.181180335872583</v>
      </c>
      <c r="BZ40">
        <v>27.003040086742701</v>
      </c>
      <c r="CA40">
        <v>0.12097337177362499</v>
      </c>
      <c r="CB40">
        <v>795.42250771644694</v>
      </c>
      <c r="CC40">
        <v>5.1131322129737402</v>
      </c>
      <c r="CD40">
        <v>0.67205368970917301</v>
      </c>
      <c r="CE40">
        <v>6.9285747404745496E-3</v>
      </c>
      <c r="CF40">
        <v>2.78553626388311</v>
      </c>
      <c r="CG40">
        <v>1.42888476201351E-2</v>
      </c>
      <c r="CH40">
        <v>0</v>
      </c>
      <c r="CI40">
        <v>0</v>
      </c>
      <c r="CJ40">
        <v>0.89554680055856495</v>
      </c>
      <c r="CK40">
        <v>4.5502088381334897E-3</v>
      </c>
    </row>
    <row r="41" spans="1:89" x14ac:dyDescent="0.25">
      <c r="A41">
        <v>39</v>
      </c>
      <c r="B41" t="s">
        <v>131</v>
      </c>
      <c r="C41">
        <v>43</v>
      </c>
      <c r="D41">
        <v>45617</v>
      </c>
      <c r="E41">
        <v>0.41666666666666669</v>
      </c>
      <c r="F41">
        <v>0.4201388888888889</v>
      </c>
      <c r="G41">
        <v>0.43611111111111112</v>
      </c>
      <c r="H41">
        <v>25</v>
      </c>
      <c r="I41">
        <v>1</v>
      </c>
      <c r="J41">
        <v>7</v>
      </c>
      <c r="K41">
        <v>30</v>
      </c>
      <c r="L41">
        <v>27</v>
      </c>
      <c r="M41">
        <v>1</v>
      </c>
      <c r="N41">
        <v>0.9</v>
      </c>
      <c r="O41">
        <v>30</v>
      </c>
      <c r="P41" t="s">
        <v>84</v>
      </c>
      <c r="Q41" t="s">
        <v>16</v>
      </c>
      <c r="R41" t="s">
        <v>85</v>
      </c>
      <c r="S41">
        <v>2</v>
      </c>
      <c r="U41">
        <v>0.90331214452994302</v>
      </c>
      <c r="V41">
        <v>29.41</v>
      </c>
      <c r="W41">
        <v>28</v>
      </c>
      <c r="X41">
        <v>25</v>
      </c>
      <c r="Y41">
        <v>232</v>
      </c>
      <c r="Z41">
        <v>11</v>
      </c>
      <c r="AA41">
        <v>80</v>
      </c>
      <c r="AC41" t="s">
        <v>87</v>
      </c>
      <c r="AI41" t="s">
        <v>88</v>
      </c>
      <c r="AK41" t="s">
        <v>89</v>
      </c>
      <c r="AL41">
        <v>794</v>
      </c>
      <c r="AM41">
        <v>717</v>
      </c>
      <c r="AN41">
        <v>845</v>
      </c>
      <c r="AO41">
        <v>128</v>
      </c>
      <c r="AP41">
        <v>27</v>
      </c>
      <c r="AQ41">
        <v>29.58</v>
      </c>
      <c r="AR41">
        <v>3.33</v>
      </c>
      <c r="AS41">
        <v>0.208617123448023</v>
      </c>
      <c r="AV41">
        <v>172.4</v>
      </c>
      <c r="AW41">
        <v>172.49</v>
      </c>
      <c r="AX41">
        <v>112.5</v>
      </c>
      <c r="AY41">
        <v>226.8</v>
      </c>
      <c r="BA41">
        <v>0</v>
      </c>
      <c r="BB41">
        <v>0.98799999999999999</v>
      </c>
      <c r="BC41">
        <v>0.99</v>
      </c>
      <c r="BD41">
        <v>1.7969999999999999</v>
      </c>
      <c r="BE41">
        <v>2.79</v>
      </c>
      <c r="BF41" s="317">
        <v>0.54980523094045597</v>
      </c>
      <c r="BG41" s="308">
        <v>2423.1920419581102</v>
      </c>
      <c r="BH41">
        <v>0.51279654588600998</v>
      </c>
      <c r="BI41">
        <v>52.652460740252003</v>
      </c>
      <c r="BK41" t="s">
        <v>288</v>
      </c>
      <c r="BL41" t="s">
        <v>369</v>
      </c>
      <c r="BM41" t="s">
        <v>370</v>
      </c>
      <c r="BN41">
        <v>1.7968720379083001</v>
      </c>
      <c r="BO41">
        <v>1.3951514177540701E-2</v>
      </c>
      <c r="BP41">
        <v>0.98810410629148004</v>
      </c>
      <c r="BQ41">
        <v>7.7540144033332002E-3</v>
      </c>
      <c r="BR41">
        <v>51.449554506337599</v>
      </c>
      <c r="BS41">
        <v>0.36338491034454401</v>
      </c>
      <c r="BT41">
        <v>30.153742057542601</v>
      </c>
      <c r="BU41">
        <v>7.4834942108580896E-2</v>
      </c>
      <c r="BV41">
        <v>3.3294180013804699</v>
      </c>
      <c r="BW41">
        <v>4.9274650379907501E-3</v>
      </c>
      <c r="BX41">
        <v>34.005090796988597</v>
      </c>
      <c r="BY41">
        <v>0.12845604643181099</v>
      </c>
      <c r="BZ41">
        <v>27.0006010975297</v>
      </c>
      <c r="CA41">
        <v>0.108160779100924</v>
      </c>
      <c r="CB41">
        <v>794.00323917145397</v>
      </c>
      <c r="CC41">
        <v>3.99399418176381</v>
      </c>
      <c r="CD41">
        <v>0.54992756324691605</v>
      </c>
      <c r="CE41">
        <v>5.3555550563126903E-3</v>
      </c>
      <c r="CF41">
        <v>2.78497614419978</v>
      </c>
      <c r="CG41">
        <v>1.7373732270604E-2</v>
      </c>
      <c r="CH41">
        <v>0.94436841145431705</v>
      </c>
      <c r="CI41">
        <v>1.43531098365892E-2</v>
      </c>
      <c r="CJ41">
        <v>0.89543593486207096</v>
      </c>
      <c r="CK41">
        <v>4.0762188204321896E-3</v>
      </c>
    </row>
    <row r="42" spans="1:89" x14ac:dyDescent="0.25">
      <c r="A42">
        <v>40</v>
      </c>
      <c r="B42" t="s">
        <v>132</v>
      </c>
      <c r="C42">
        <v>44</v>
      </c>
      <c r="D42">
        <v>45617</v>
      </c>
      <c r="E42">
        <v>0.4375</v>
      </c>
      <c r="F42">
        <v>0.44097222222222221</v>
      </c>
      <c r="G42">
        <v>0.45833333333333331</v>
      </c>
      <c r="H42">
        <v>25</v>
      </c>
      <c r="I42">
        <v>1</v>
      </c>
      <c r="J42">
        <v>7</v>
      </c>
      <c r="K42">
        <v>30</v>
      </c>
      <c r="L42">
        <v>27</v>
      </c>
      <c r="M42">
        <v>2</v>
      </c>
      <c r="N42">
        <v>0.9</v>
      </c>
      <c r="O42">
        <v>30</v>
      </c>
      <c r="P42" t="s">
        <v>84</v>
      </c>
      <c r="Q42" t="s">
        <v>16</v>
      </c>
      <c r="R42" t="s">
        <v>85</v>
      </c>
      <c r="S42">
        <v>2</v>
      </c>
      <c r="U42">
        <v>0.91216216216216195</v>
      </c>
      <c r="V42">
        <v>29.09</v>
      </c>
      <c r="W42">
        <v>28</v>
      </c>
      <c r="X42">
        <v>25</v>
      </c>
      <c r="Y42">
        <v>232</v>
      </c>
      <c r="Z42">
        <v>11</v>
      </c>
      <c r="AA42">
        <v>80</v>
      </c>
      <c r="AC42" t="s">
        <v>87</v>
      </c>
      <c r="AE42">
        <v>1042.53</v>
      </c>
      <c r="AF42">
        <v>5.8407079646085297E-2</v>
      </c>
      <c r="AG42">
        <v>2.16322517207723E-3</v>
      </c>
      <c r="AI42" t="s">
        <v>88</v>
      </c>
      <c r="AK42" t="s">
        <v>89</v>
      </c>
      <c r="AL42">
        <v>805</v>
      </c>
      <c r="AM42">
        <v>742</v>
      </c>
      <c r="AN42">
        <v>861</v>
      </c>
      <c r="AO42">
        <v>119</v>
      </c>
      <c r="AP42">
        <v>27</v>
      </c>
      <c r="AQ42">
        <v>29.76</v>
      </c>
      <c r="AR42">
        <v>3.78</v>
      </c>
      <c r="AS42">
        <v>0.19082890421802501</v>
      </c>
      <c r="AT42">
        <v>3.4733333333333301</v>
      </c>
      <c r="AU42">
        <v>0.20277745392683799</v>
      </c>
      <c r="AV42">
        <v>199.7</v>
      </c>
      <c r="AW42">
        <v>199.63</v>
      </c>
      <c r="AX42">
        <v>126.7</v>
      </c>
      <c r="AY42">
        <v>212.9</v>
      </c>
      <c r="AZ42">
        <v>1.88333333333333</v>
      </c>
      <c r="BA42">
        <v>50.85</v>
      </c>
      <c r="BB42">
        <v>0.749</v>
      </c>
      <c r="BC42">
        <v>0.75</v>
      </c>
      <c r="BD42">
        <v>2.1739999999999999</v>
      </c>
      <c r="BE42">
        <v>2.92</v>
      </c>
      <c r="BF42" s="317">
        <v>0.34452621895124103</v>
      </c>
      <c r="BG42" s="308">
        <v>2446.9327748016199</v>
      </c>
      <c r="BH42">
        <v>0.53085075100496304</v>
      </c>
      <c r="BI42">
        <v>50.8617534191781</v>
      </c>
      <c r="BK42" t="s">
        <v>288</v>
      </c>
      <c r="BL42" t="s">
        <v>371</v>
      </c>
      <c r="BM42" t="s">
        <v>372</v>
      </c>
      <c r="BN42">
        <v>2.1739938449859602</v>
      </c>
      <c r="BO42">
        <v>1.1393425648066301E-2</v>
      </c>
      <c r="BP42">
        <v>0.75019046425819402</v>
      </c>
      <c r="BQ42">
        <v>4.03127018438221E-3</v>
      </c>
      <c r="BR42">
        <v>49.093241005750897</v>
      </c>
      <c r="BS42">
        <v>0.28523790217019601</v>
      </c>
      <c r="BT42">
        <v>30.100391527093599</v>
      </c>
      <c r="BU42">
        <v>5.4243347518880901E-2</v>
      </c>
      <c r="BV42">
        <v>3.7762753421994502</v>
      </c>
      <c r="BW42">
        <v>5.1806691133916899E-3</v>
      </c>
      <c r="BX42">
        <v>33.514054375564903</v>
      </c>
      <c r="BY42">
        <v>0.170469468776068</v>
      </c>
      <c r="BZ42">
        <v>27.004508420449799</v>
      </c>
      <c r="CA42">
        <v>0.112127751328504</v>
      </c>
      <c r="CB42">
        <v>805.78023095145102</v>
      </c>
      <c r="CC42">
        <v>4.9677950433348901</v>
      </c>
      <c r="CD42">
        <v>0.34508268379300699</v>
      </c>
      <c r="CE42">
        <v>2.39357564073312E-3</v>
      </c>
      <c r="CF42">
        <v>2.9241843092441502</v>
      </c>
      <c r="CG42">
        <v>1.26272619466234E-2</v>
      </c>
      <c r="CH42">
        <v>2.00610387146178</v>
      </c>
      <c r="CI42">
        <v>3.9015079626176898E-3</v>
      </c>
      <c r="CJ42">
        <v>0.897151631722786</v>
      </c>
      <c r="CK42">
        <v>4.2131967421008701E-3</v>
      </c>
    </row>
    <row r="43" spans="1:89" x14ac:dyDescent="0.25">
      <c r="A43">
        <v>41</v>
      </c>
      <c r="B43" t="s">
        <v>133</v>
      </c>
      <c r="C43">
        <v>45</v>
      </c>
      <c r="D43">
        <v>45617</v>
      </c>
      <c r="E43">
        <v>0.50486111111111109</v>
      </c>
      <c r="F43">
        <v>0.52916666666666667</v>
      </c>
      <c r="G43">
        <v>0.55277777777777781</v>
      </c>
      <c r="H43">
        <v>40</v>
      </c>
      <c r="I43">
        <v>1</v>
      </c>
      <c r="J43">
        <v>7</v>
      </c>
      <c r="K43">
        <v>30</v>
      </c>
      <c r="L43">
        <v>27</v>
      </c>
      <c r="M43">
        <v>3</v>
      </c>
      <c r="N43">
        <v>1</v>
      </c>
      <c r="O43">
        <v>27</v>
      </c>
      <c r="P43" t="s">
        <v>84</v>
      </c>
      <c r="Q43" t="s">
        <v>16</v>
      </c>
      <c r="R43" t="s">
        <v>85</v>
      </c>
      <c r="S43">
        <v>2</v>
      </c>
      <c r="U43">
        <v>1.01162354705661</v>
      </c>
      <c r="V43">
        <v>25.98</v>
      </c>
      <c r="W43">
        <v>28</v>
      </c>
      <c r="X43">
        <v>25</v>
      </c>
      <c r="Y43">
        <v>232</v>
      </c>
      <c r="Z43">
        <v>11</v>
      </c>
      <c r="AA43">
        <v>80</v>
      </c>
      <c r="AC43" t="s">
        <v>87</v>
      </c>
      <c r="AD43">
        <v>1042.53</v>
      </c>
      <c r="AI43" t="s">
        <v>88</v>
      </c>
      <c r="AJ43">
        <v>3.8</v>
      </c>
      <c r="AK43" t="s">
        <v>89</v>
      </c>
      <c r="AL43">
        <v>743</v>
      </c>
      <c r="AM43">
        <v>673</v>
      </c>
      <c r="AN43">
        <v>791</v>
      </c>
      <c r="AO43">
        <v>118</v>
      </c>
      <c r="AP43">
        <v>26.98</v>
      </c>
      <c r="AQ43">
        <v>29.65</v>
      </c>
      <c r="AR43">
        <v>4.16</v>
      </c>
      <c r="AS43">
        <v>0.19605107501097199</v>
      </c>
      <c r="AV43">
        <v>292</v>
      </c>
      <c r="AW43">
        <v>291.95</v>
      </c>
      <c r="AX43">
        <v>176.8</v>
      </c>
      <c r="AY43">
        <v>206.5</v>
      </c>
      <c r="BA43">
        <v>0</v>
      </c>
      <c r="BB43">
        <v>0.52800000000000002</v>
      </c>
      <c r="BC43">
        <v>0.53</v>
      </c>
      <c r="BD43">
        <v>2.7440000000000002</v>
      </c>
      <c r="BE43">
        <v>3.27</v>
      </c>
      <c r="BF43" s="317">
        <v>0.19241982507288599</v>
      </c>
      <c r="BG43" s="308">
        <v>2713.7442394961399</v>
      </c>
      <c r="BH43">
        <v>0.53092449520531704</v>
      </c>
      <c r="BI43">
        <v>50.817018697858998</v>
      </c>
      <c r="BK43" t="s">
        <v>288</v>
      </c>
      <c r="BL43" t="s">
        <v>373</v>
      </c>
      <c r="BM43" t="s">
        <v>374</v>
      </c>
      <c r="BN43">
        <v>2.7443047481424601</v>
      </c>
      <c r="BO43">
        <v>1.4960312000721E-2</v>
      </c>
      <c r="BP43">
        <v>0.52780184412703701</v>
      </c>
      <c r="BQ43">
        <v>3.1877039828209401E-3</v>
      </c>
      <c r="BR43">
        <v>48.779048383380797</v>
      </c>
      <c r="BS43">
        <v>0.31516872890840097</v>
      </c>
      <c r="BT43">
        <v>27.0486769052448</v>
      </c>
      <c r="BU43">
        <v>0.112822066369621</v>
      </c>
      <c r="BV43">
        <v>4.1643469996412898</v>
      </c>
      <c r="BW43">
        <v>5.1319091665759601E-3</v>
      </c>
      <c r="BX43">
        <v>36.290513676243698</v>
      </c>
      <c r="BY43">
        <v>0.13417776960384001</v>
      </c>
      <c r="BZ43">
        <v>26.979744811024901</v>
      </c>
      <c r="CA43">
        <v>0.103789925652197</v>
      </c>
      <c r="CB43">
        <v>743.44271072210495</v>
      </c>
      <c r="CC43">
        <v>3.6981113542298201</v>
      </c>
      <c r="CD43">
        <v>0.192329703232403</v>
      </c>
      <c r="CE43">
        <v>1.2640475161476001E-3</v>
      </c>
      <c r="CF43">
        <v>3.2721065922695001</v>
      </c>
      <c r="CG43">
        <v>1.6354978127408801E-2</v>
      </c>
      <c r="CH43">
        <v>2.9672767825159401</v>
      </c>
      <c r="CI43">
        <v>1.1941904920452101E-3</v>
      </c>
      <c r="CJ43">
        <v>0.99746864321942796</v>
      </c>
      <c r="CK43">
        <v>5.6587345302215502E-3</v>
      </c>
    </row>
    <row r="44" spans="1:89" x14ac:dyDescent="0.25">
      <c r="A44">
        <v>42</v>
      </c>
      <c r="B44" t="s">
        <v>134</v>
      </c>
      <c r="C44">
        <v>46</v>
      </c>
      <c r="D44">
        <v>45617</v>
      </c>
      <c r="E44">
        <v>0.55277777777777781</v>
      </c>
      <c r="F44">
        <v>0.55625000000000002</v>
      </c>
      <c r="G44">
        <v>0.5805555555555556</v>
      </c>
      <c r="H44">
        <v>40</v>
      </c>
      <c r="I44">
        <v>1</v>
      </c>
      <c r="J44">
        <v>7</v>
      </c>
      <c r="K44">
        <v>30</v>
      </c>
      <c r="L44">
        <v>27</v>
      </c>
      <c r="M44">
        <v>3</v>
      </c>
      <c r="N44">
        <v>0.9</v>
      </c>
      <c r="O44">
        <v>30</v>
      </c>
      <c r="P44" t="s">
        <v>84</v>
      </c>
      <c r="Q44" t="s">
        <v>16</v>
      </c>
      <c r="R44" t="s">
        <v>85</v>
      </c>
      <c r="S44">
        <v>2</v>
      </c>
      <c r="U44">
        <v>0.91993185689948798</v>
      </c>
      <c r="V44">
        <v>28.75</v>
      </c>
      <c r="W44">
        <v>28</v>
      </c>
      <c r="X44">
        <v>25</v>
      </c>
      <c r="Y44">
        <v>232</v>
      </c>
      <c r="Z44">
        <v>11</v>
      </c>
      <c r="AA44">
        <v>80</v>
      </c>
      <c r="AC44" t="s">
        <v>87</v>
      </c>
      <c r="AI44" t="s">
        <v>88</v>
      </c>
      <c r="AK44" t="s">
        <v>89</v>
      </c>
      <c r="AL44">
        <v>809</v>
      </c>
      <c r="AM44">
        <v>724</v>
      </c>
      <c r="AN44">
        <v>856</v>
      </c>
      <c r="AO44">
        <v>132</v>
      </c>
      <c r="AP44">
        <v>27</v>
      </c>
      <c r="AQ44">
        <v>29.78</v>
      </c>
      <c r="AR44">
        <v>4.3600000000000003</v>
      </c>
      <c r="AS44">
        <v>0.171629077779755</v>
      </c>
      <c r="AV44">
        <v>241.4</v>
      </c>
      <c r="AW44">
        <v>241.34</v>
      </c>
      <c r="AX44">
        <v>149.9</v>
      </c>
      <c r="AY44">
        <v>212.1</v>
      </c>
      <c r="BA44">
        <v>0</v>
      </c>
      <c r="BB44">
        <v>0.55400000000000005</v>
      </c>
      <c r="BC44">
        <v>0.55000000000000004</v>
      </c>
      <c r="BD44">
        <v>2.5430000000000001</v>
      </c>
      <c r="BE44">
        <v>3.09</v>
      </c>
      <c r="BF44" s="317">
        <v>0.21785292961069599</v>
      </c>
      <c r="BG44" s="308">
        <v>2467.7754730537699</v>
      </c>
      <c r="BH44">
        <v>0.55519071177784796</v>
      </c>
      <c r="BI44">
        <v>48.631937507635399</v>
      </c>
      <c r="BK44" t="s">
        <v>291</v>
      </c>
      <c r="BL44" t="s">
        <v>375</v>
      </c>
      <c r="BM44" t="s">
        <v>376</v>
      </c>
      <c r="BN44">
        <v>2.54276203087398</v>
      </c>
      <c r="BO44">
        <v>1.43716346651603E-2</v>
      </c>
      <c r="BP44">
        <v>0.554068143027169</v>
      </c>
      <c r="BQ44">
        <v>2.37586331897337E-3</v>
      </c>
      <c r="BR44">
        <v>46.464138198183903</v>
      </c>
      <c r="BS44">
        <v>0.27251979943368598</v>
      </c>
      <c r="BT44">
        <v>30.028718491852899</v>
      </c>
      <c r="BU44">
        <v>4.7426397022645297E-2</v>
      </c>
      <c r="BV44">
        <v>4.3597328101652604</v>
      </c>
      <c r="BW44">
        <v>4.9039719240554502E-3</v>
      </c>
      <c r="BX44">
        <v>33.382134987727198</v>
      </c>
      <c r="BY44">
        <v>0.14217610300692299</v>
      </c>
      <c r="BZ44">
        <v>27.002689118569599</v>
      </c>
      <c r="CA44">
        <v>9.3424633217568998E-2</v>
      </c>
      <c r="CB44">
        <v>808.90442910768195</v>
      </c>
      <c r="CC44">
        <v>4.0810413026711201</v>
      </c>
      <c r="CD44">
        <v>0.21790406127919201</v>
      </c>
      <c r="CE44">
        <v>1.0495739739597E-3</v>
      </c>
      <c r="CF44">
        <v>3.0968301739011399</v>
      </c>
      <c r="CG44">
        <v>1.5824226851481001E-2</v>
      </c>
      <c r="CH44">
        <v>2.96453037046731</v>
      </c>
      <c r="CI44">
        <v>1.4391035821755601E-3</v>
      </c>
      <c r="CJ44">
        <v>0.89923136088948497</v>
      </c>
      <c r="CK44">
        <v>3.5048718816319802E-3</v>
      </c>
    </row>
    <row r="45" spans="1:89" x14ac:dyDescent="0.25">
      <c r="A45">
        <v>43</v>
      </c>
      <c r="B45" t="s">
        <v>135</v>
      </c>
      <c r="C45">
        <v>47</v>
      </c>
      <c r="D45">
        <v>45617</v>
      </c>
      <c r="E45">
        <v>0.5805555555555556</v>
      </c>
      <c r="F45">
        <v>0.58402777777777781</v>
      </c>
      <c r="G45">
        <v>0.60833333333333328</v>
      </c>
      <c r="H45">
        <v>40</v>
      </c>
      <c r="I45">
        <v>1</v>
      </c>
      <c r="J45">
        <v>7</v>
      </c>
      <c r="K45">
        <v>30</v>
      </c>
      <c r="L45">
        <v>27</v>
      </c>
      <c r="M45">
        <v>3</v>
      </c>
      <c r="N45">
        <v>0.8</v>
      </c>
      <c r="O45">
        <v>33.75</v>
      </c>
      <c r="P45" t="s">
        <v>84</v>
      </c>
      <c r="Q45" t="s">
        <v>16</v>
      </c>
      <c r="R45" t="s">
        <v>85</v>
      </c>
      <c r="S45">
        <v>2</v>
      </c>
      <c r="U45">
        <v>0.80838323353293395</v>
      </c>
      <c r="V45">
        <v>32.630000000000003</v>
      </c>
      <c r="W45">
        <v>28</v>
      </c>
      <c r="X45">
        <v>25</v>
      </c>
      <c r="Y45">
        <v>232</v>
      </c>
      <c r="Z45">
        <v>11</v>
      </c>
      <c r="AA45">
        <v>80</v>
      </c>
      <c r="AC45" t="s">
        <v>87</v>
      </c>
      <c r="AE45">
        <v>1042.4100000000001</v>
      </c>
      <c r="AF45">
        <v>5.9999999999945403E-2</v>
      </c>
      <c r="AG45">
        <v>2.2222222222202E-3</v>
      </c>
      <c r="AI45" t="s">
        <v>88</v>
      </c>
      <c r="AK45" t="s">
        <v>89</v>
      </c>
      <c r="AL45">
        <v>896</v>
      </c>
      <c r="AM45">
        <v>824</v>
      </c>
      <c r="AN45">
        <v>956</v>
      </c>
      <c r="AO45">
        <v>132</v>
      </c>
      <c r="AP45">
        <v>27</v>
      </c>
      <c r="AQ45">
        <v>29.9</v>
      </c>
      <c r="AR45">
        <v>4.6500000000000004</v>
      </c>
      <c r="AS45">
        <v>0.14307667850140399</v>
      </c>
      <c r="AT45">
        <v>4.3899999999999997</v>
      </c>
      <c r="AU45">
        <v>0.170252277097377</v>
      </c>
      <c r="AV45">
        <v>193.9</v>
      </c>
      <c r="AW45">
        <v>193.57</v>
      </c>
      <c r="AX45">
        <v>125.7</v>
      </c>
      <c r="AY45">
        <v>215.7</v>
      </c>
      <c r="AZ45">
        <v>2</v>
      </c>
      <c r="BA45">
        <v>54</v>
      </c>
      <c r="BB45">
        <v>0.57899999999999996</v>
      </c>
      <c r="BC45">
        <v>0.57999999999999996</v>
      </c>
      <c r="BD45">
        <v>2.2730000000000001</v>
      </c>
      <c r="BE45">
        <v>2.85</v>
      </c>
      <c r="BF45" s="317">
        <v>0.25472943246810298</v>
      </c>
      <c r="BG45" s="308">
        <v>2168.5392255726902</v>
      </c>
      <c r="BH45">
        <v>0.58117616813999595</v>
      </c>
      <c r="BI45">
        <v>46.457514055352803</v>
      </c>
      <c r="BK45" t="s">
        <v>291</v>
      </c>
      <c r="BL45" t="s">
        <v>377</v>
      </c>
      <c r="BM45" t="s">
        <v>378</v>
      </c>
      <c r="BN45">
        <v>2.2731629765551999</v>
      </c>
      <c r="BO45">
        <v>1.26033748416782E-2</v>
      </c>
      <c r="BP45">
        <v>0.57950741225394597</v>
      </c>
      <c r="BQ45">
        <v>2.62405522072295E-3</v>
      </c>
      <c r="BR45">
        <v>44.919448662507499</v>
      </c>
      <c r="BS45">
        <v>0.27527543485659001</v>
      </c>
      <c r="BT45">
        <v>33.716102315451302</v>
      </c>
      <c r="BU45">
        <v>4.4725479279839699E-2</v>
      </c>
      <c r="BV45">
        <v>4.6504170034161998</v>
      </c>
      <c r="BW45">
        <v>5.0229777719719903E-3</v>
      </c>
      <c r="BX45">
        <v>30.131657078392401</v>
      </c>
      <c r="BY45">
        <v>0.14373971624682499</v>
      </c>
      <c r="BZ45">
        <v>26.997461870087299</v>
      </c>
      <c r="CA45">
        <v>0.11962459199334501</v>
      </c>
      <c r="CB45">
        <v>895.99820106165305</v>
      </c>
      <c r="CC45">
        <v>5.1286934077366304</v>
      </c>
      <c r="CD45">
        <v>0.25493848786724999</v>
      </c>
      <c r="CE45">
        <v>1.2053025019428799E-3</v>
      </c>
      <c r="CF45">
        <v>2.8526703888091398</v>
      </c>
      <c r="CG45">
        <v>1.42774075567142E-2</v>
      </c>
      <c r="CH45">
        <v>2.9633065497178799</v>
      </c>
      <c r="CI45">
        <v>1.1501513593317101E-3</v>
      </c>
      <c r="CJ45">
        <v>0.800729610387105</v>
      </c>
      <c r="CK45">
        <v>3.52151870592766E-3</v>
      </c>
    </row>
    <row r="46" spans="1:89" x14ac:dyDescent="0.25">
      <c r="A46">
        <v>44</v>
      </c>
      <c r="B46" t="s">
        <v>136</v>
      </c>
      <c r="C46">
        <v>48</v>
      </c>
      <c r="D46">
        <v>45617</v>
      </c>
      <c r="E46">
        <v>0.62847222222222221</v>
      </c>
      <c r="F46">
        <v>0.6381944444444444</v>
      </c>
      <c r="G46">
        <v>0.66319444444444442</v>
      </c>
      <c r="H46">
        <v>40</v>
      </c>
      <c r="I46">
        <v>1</v>
      </c>
      <c r="J46">
        <v>7</v>
      </c>
      <c r="K46">
        <v>30</v>
      </c>
      <c r="L46">
        <v>27</v>
      </c>
      <c r="M46">
        <v>4</v>
      </c>
      <c r="N46">
        <v>1</v>
      </c>
      <c r="O46">
        <v>27</v>
      </c>
      <c r="P46" t="s">
        <v>84</v>
      </c>
      <c r="Q46" t="s">
        <v>16</v>
      </c>
      <c r="R46" t="s">
        <v>85</v>
      </c>
      <c r="S46">
        <v>2</v>
      </c>
      <c r="U46">
        <v>1.0266159695817401</v>
      </c>
      <c r="V46">
        <v>25.75</v>
      </c>
      <c r="W46">
        <v>28</v>
      </c>
      <c r="X46">
        <v>25</v>
      </c>
      <c r="Y46">
        <v>232</v>
      </c>
      <c r="Z46">
        <v>11</v>
      </c>
      <c r="AA46">
        <v>80</v>
      </c>
      <c r="AC46" t="s">
        <v>87</v>
      </c>
      <c r="AD46">
        <v>1042.4100000000001</v>
      </c>
      <c r="AI46" t="s">
        <v>88</v>
      </c>
      <c r="AJ46">
        <v>3.8</v>
      </c>
      <c r="AK46" t="s">
        <v>89</v>
      </c>
      <c r="AL46">
        <v>768</v>
      </c>
      <c r="AM46">
        <v>703</v>
      </c>
      <c r="AN46">
        <v>818</v>
      </c>
      <c r="AO46">
        <v>115</v>
      </c>
      <c r="AP46">
        <v>27</v>
      </c>
      <c r="AQ46">
        <v>29.74</v>
      </c>
      <c r="AR46">
        <v>4.9000000000000004</v>
      </c>
      <c r="AS46">
        <v>0.17400270670877099</v>
      </c>
      <c r="AV46">
        <v>336.5</v>
      </c>
      <c r="AW46">
        <v>336.03</v>
      </c>
      <c r="AX46">
        <v>194.4</v>
      </c>
      <c r="AY46">
        <v>207.2</v>
      </c>
      <c r="BA46">
        <v>0</v>
      </c>
      <c r="BB46">
        <v>0.374</v>
      </c>
      <c r="BC46">
        <v>0.37</v>
      </c>
      <c r="BD46">
        <v>2.9940000000000002</v>
      </c>
      <c r="BE46">
        <v>3.36</v>
      </c>
      <c r="BF46" s="317">
        <v>0.12491649966599799</v>
      </c>
      <c r="BG46" s="308">
        <v>2753.9623625143699</v>
      </c>
      <c r="BH46">
        <v>0.54070747581842604</v>
      </c>
      <c r="BI46">
        <v>49.934578690875703</v>
      </c>
      <c r="BK46" t="s">
        <v>291</v>
      </c>
      <c r="BL46" t="s">
        <v>379</v>
      </c>
      <c r="BM46" t="s">
        <v>380</v>
      </c>
      <c r="BN46">
        <v>2.99270330866177</v>
      </c>
      <c r="BO46">
        <v>1.45114241372E-2</v>
      </c>
      <c r="BP46">
        <v>0.37342327212293902</v>
      </c>
      <c r="BQ46">
        <v>2.6501446979122299E-3</v>
      </c>
      <c r="BR46">
        <v>47.493170222572701</v>
      </c>
      <c r="BS46">
        <v>0.30504908052875701</v>
      </c>
      <c r="BT46">
        <v>27.020920867542401</v>
      </c>
      <c r="BU46">
        <v>5.9551108470713897E-2</v>
      </c>
      <c r="BV46">
        <v>4.9005343257457596</v>
      </c>
      <c r="BW46">
        <v>6.3412025509213396E-3</v>
      </c>
      <c r="BX46">
        <v>35.098781398450001</v>
      </c>
      <c r="BY46">
        <v>0.16172749179976401</v>
      </c>
      <c r="BZ46">
        <v>26.995790968224401</v>
      </c>
      <c r="CA46">
        <v>9.8597365138230905E-2</v>
      </c>
      <c r="CB46">
        <v>769.14997064493502</v>
      </c>
      <c r="CC46">
        <v>4.1659852580464403</v>
      </c>
      <c r="CD46">
        <v>0.124779585753103</v>
      </c>
      <c r="CE46">
        <v>9.1785156929178398E-4</v>
      </c>
      <c r="CF46">
        <v>3.3661265807847101</v>
      </c>
      <c r="CG46">
        <v>1.5481158935427499E-2</v>
      </c>
      <c r="CH46">
        <v>3.9782045252382598</v>
      </c>
      <c r="CI46">
        <v>5.9939290108078401E-3</v>
      </c>
      <c r="CJ46">
        <v>0.99907478741521305</v>
      </c>
      <c r="CK46">
        <v>4.2660876662843203E-3</v>
      </c>
    </row>
    <row r="47" spans="1:89" x14ac:dyDescent="0.25">
      <c r="A47">
        <v>45</v>
      </c>
      <c r="B47" t="s">
        <v>137</v>
      </c>
      <c r="C47">
        <v>49</v>
      </c>
      <c r="D47">
        <v>45617</v>
      </c>
      <c r="E47">
        <v>0.66319444444444442</v>
      </c>
      <c r="F47">
        <v>0.66666666666666663</v>
      </c>
      <c r="G47">
        <v>0.6875</v>
      </c>
      <c r="H47">
        <v>40</v>
      </c>
      <c r="I47">
        <v>1</v>
      </c>
      <c r="J47">
        <v>7</v>
      </c>
      <c r="K47">
        <v>30</v>
      </c>
      <c r="L47">
        <v>27</v>
      </c>
      <c r="M47">
        <v>4</v>
      </c>
      <c r="N47">
        <v>0.9</v>
      </c>
      <c r="O47">
        <v>30</v>
      </c>
      <c r="P47" t="s">
        <v>84</v>
      </c>
      <c r="Q47" t="s">
        <v>16</v>
      </c>
      <c r="R47" t="s">
        <v>85</v>
      </c>
      <c r="S47">
        <v>2</v>
      </c>
      <c r="U47">
        <v>0.91805508330499797</v>
      </c>
      <c r="V47">
        <v>28.86</v>
      </c>
      <c r="W47">
        <v>28</v>
      </c>
      <c r="X47">
        <v>25</v>
      </c>
      <c r="Y47">
        <v>232</v>
      </c>
      <c r="Z47">
        <v>11</v>
      </c>
      <c r="AA47">
        <v>80</v>
      </c>
      <c r="AC47" t="s">
        <v>87</v>
      </c>
      <c r="AI47" t="s">
        <v>88</v>
      </c>
      <c r="AK47" t="s">
        <v>89</v>
      </c>
      <c r="AL47">
        <v>829</v>
      </c>
      <c r="AM47">
        <v>758</v>
      </c>
      <c r="AN47">
        <v>876</v>
      </c>
      <c r="AO47">
        <v>118</v>
      </c>
      <c r="AP47">
        <v>27</v>
      </c>
      <c r="AQ47">
        <v>29.88</v>
      </c>
      <c r="AR47">
        <v>5.09</v>
      </c>
      <c r="AS47">
        <v>0.15074796113382499</v>
      </c>
      <c r="AV47">
        <v>276</v>
      </c>
      <c r="AW47">
        <v>275.67</v>
      </c>
      <c r="AX47">
        <v>165.3</v>
      </c>
      <c r="AY47">
        <v>210.9</v>
      </c>
      <c r="BA47">
        <v>0</v>
      </c>
      <c r="BB47">
        <v>0.38100000000000001</v>
      </c>
      <c r="BC47">
        <v>0.38</v>
      </c>
      <c r="BD47">
        <v>2.7589999999999999</v>
      </c>
      <c r="BE47">
        <v>3.1399999999999899</v>
      </c>
      <c r="BF47" s="317">
        <v>0.13809351214207999</v>
      </c>
      <c r="BG47" s="308">
        <v>2462.7409090148899</v>
      </c>
      <c r="BH47">
        <v>0.56633296049070803</v>
      </c>
      <c r="BI47">
        <v>47.6751343884441</v>
      </c>
      <c r="BK47" t="s">
        <v>291</v>
      </c>
      <c r="BL47" t="s">
        <v>381</v>
      </c>
      <c r="BM47" t="s">
        <v>382</v>
      </c>
      <c r="BN47">
        <v>2.7591834386189702</v>
      </c>
      <c r="BO47">
        <v>1.33420494998175E-2</v>
      </c>
      <c r="BP47">
        <v>0.37970473319291997</v>
      </c>
      <c r="BQ47">
        <v>2.7791360330430498E-3</v>
      </c>
      <c r="BR47">
        <v>45.839851833849004</v>
      </c>
      <c r="BS47">
        <v>0.26886363444983702</v>
      </c>
      <c r="BT47">
        <v>30.018295402298801</v>
      </c>
      <c r="BU47">
        <v>4.8648464353715698E-2</v>
      </c>
      <c r="BV47">
        <v>5.0857599382149399</v>
      </c>
      <c r="BW47">
        <v>4.9734624228192897E-3</v>
      </c>
      <c r="BX47">
        <v>32.587356147614599</v>
      </c>
      <c r="BY47">
        <v>0.13631627569917601</v>
      </c>
      <c r="BZ47">
        <v>26.992375275504401</v>
      </c>
      <c r="CA47">
        <v>9.0914973110696295E-2</v>
      </c>
      <c r="CB47">
        <v>828.31771802931803</v>
      </c>
      <c r="CC47">
        <v>4.2097948665786404</v>
      </c>
      <c r="CD47">
        <v>0.13761704381721601</v>
      </c>
      <c r="CE47">
        <v>1.08247366959403E-3</v>
      </c>
      <c r="CF47">
        <v>3.1388881718118902</v>
      </c>
      <c r="CG47">
        <v>1.41898567525567E-2</v>
      </c>
      <c r="CH47">
        <v>3.9769567690546301</v>
      </c>
      <c r="CI47">
        <v>2.6094828355423798E-3</v>
      </c>
      <c r="CJ47">
        <v>0.89919972755750099</v>
      </c>
      <c r="CK47">
        <v>3.3426400314059898E-3</v>
      </c>
    </row>
    <row r="48" spans="1:89" x14ac:dyDescent="0.25">
      <c r="A48">
        <v>46</v>
      </c>
      <c r="B48" t="s">
        <v>138</v>
      </c>
      <c r="C48">
        <v>50</v>
      </c>
      <c r="D48">
        <v>45617</v>
      </c>
      <c r="E48">
        <v>0.6875</v>
      </c>
      <c r="F48">
        <v>0.69097222222222221</v>
      </c>
      <c r="G48">
        <v>0.71180555555555558</v>
      </c>
      <c r="H48">
        <v>40</v>
      </c>
      <c r="I48">
        <v>1</v>
      </c>
      <c r="J48">
        <v>7</v>
      </c>
      <c r="K48">
        <v>30</v>
      </c>
      <c r="L48">
        <v>27</v>
      </c>
      <c r="M48">
        <v>4</v>
      </c>
      <c r="N48">
        <v>0.8</v>
      </c>
      <c r="O48">
        <v>33.75</v>
      </c>
      <c r="P48" t="s">
        <v>84</v>
      </c>
      <c r="Q48" t="s">
        <v>16</v>
      </c>
      <c r="R48" t="s">
        <v>85</v>
      </c>
      <c r="S48">
        <v>2</v>
      </c>
      <c r="U48">
        <v>0.80219780219780201</v>
      </c>
      <c r="V48">
        <v>32.97</v>
      </c>
      <c r="W48">
        <v>28</v>
      </c>
      <c r="X48">
        <v>25</v>
      </c>
      <c r="Y48">
        <v>232</v>
      </c>
      <c r="Z48">
        <v>11</v>
      </c>
      <c r="AA48">
        <v>80</v>
      </c>
      <c r="AC48" t="s">
        <v>87</v>
      </c>
      <c r="AE48">
        <v>1042.1400000000001</v>
      </c>
      <c r="AF48">
        <v>0.13499999999998999</v>
      </c>
      <c r="AG48">
        <v>4.9981488337649304E-3</v>
      </c>
      <c r="AI48" t="s">
        <v>88</v>
      </c>
      <c r="AK48" t="s">
        <v>89</v>
      </c>
      <c r="AL48">
        <v>919</v>
      </c>
      <c r="AM48">
        <v>812</v>
      </c>
      <c r="AN48">
        <v>982</v>
      </c>
      <c r="AO48">
        <v>170</v>
      </c>
      <c r="AP48">
        <v>27.01</v>
      </c>
      <c r="AQ48">
        <v>29.89</v>
      </c>
      <c r="AR48">
        <v>5.35</v>
      </c>
      <c r="AS48">
        <v>0.12633036255083499</v>
      </c>
      <c r="AT48">
        <v>5.1133333333333297</v>
      </c>
      <c r="AU48">
        <v>0.15036034346447699</v>
      </c>
      <c r="AV48">
        <v>219</v>
      </c>
      <c r="AW48">
        <v>217.94</v>
      </c>
      <c r="AX48">
        <v>138</v>
      </c>
      <c r="AY48">
        <v>215.2</v>
      </c>
      <c r="AZ48">
        <v>2</v>
      </c>
      <c r="BA48">
        <v>54.02</v>
      </c>
      <c r="BB48">
        <v>0.39600000000000002</v>
      </c>
      <c r="BC48">
        <v>0.4</v>
      </c>
      <c r="BD48">
        <v>2.4780000000000002</v>
      </c>
      <c r="BE48">
        <v>2.88</v>
      </c>
      <c r="BF48" s="317">
        <v>0.15980629539951499</v>
      </c>
      <c r="BG48" s="308">
        <v>2151.9464142414899</v>
      </c>
      <c r="BH48">
        <v>0.59341333074286295</v>
      </c>
      <c r="BI48">
        <v>45.516335074892197</v>
      </c>
      <c r="BK48" t="s">
        <v>291</v>
      </c>
      <c r="BL48" t="s">
        <v>383</v>
      </c>
      <c r="BM48" t="s">
        <v>384</v>
      </c>
      <c r="BN48">
        <v>2.4784790216866099</v>
      </c>
      <c r="BO48">
        <v>1.31506840290444E-2</v>
      </c>
      <c r="BP48">
        <v>0.39575692960771403</v>
      </c>
      <c r="BQ48">
        <v>2.8743701416913598E-3</v>
      </c>
      <c r="BR48">
        <v>44.591598052599103</v>
      </c>
      <c r="BS48">
        <v>0.26233388475422198</v>
      </c>
      <c r="BT48">
        <v>33.713008845241603</v>
      </c>
      <c r="BU48">
        <v>4.3792524031053999E-2</v>
      </c>
      <c r="BV48">
        <v>5.3508994818151701</v>
      </c>
      <c r="BW48">
        <v>4.8962378353345701E-3</v>
      </c>
      <c r="BX48">
        <v>29.390532150431198</v>
      </c>
      <c r="BY48">
        <v>0.15282644592132799</v>
      </c>
      <c r="BZ48">
        <v>27.005847943595001</v>
      </c>
      <c r="CA48">
        <v>0.12491230270331601</v>
      </c>
      <c r="CB48">
        <v>918.87691885128299</v>
      </c>
      <c r="CC48">
        <v>5.4573231511206997</v>
      </c>
      <c r="CD48">
        <v>0.15968049437714199</v>
      </c>
      <c r="CE48">
        <v>1.2860100407578201E-3</v>
      </c>
      <c r="CF48">
        <v>2.8742359512943301</v>
      </c>
      <c r="CG48">
        <v>1.40260015882247E-2</v>
      </c>
      <c r="CH48">
        <v>3.97253324019495</v>
      </c>
      <c r="CI48">
        <v>6.6334608928761397E-4</v>
      </c>
      <c r="CJ48">
        <v>0.801051832516675</v>
      </c>
      <c r="CK48">
        <v>3.6863487450433099E-3</v>
      </c>
    </row>
    <row r="49" spans="1:89" x14ac:dyDescent="0.25">
      <c r="A49">
        <v>47</v>
      </c>
      <c r="B49" t="s">
        <v>139</v>
      </c>
      <c r="C49">
        <v>51</v>
      </c>
      <c r="D49">
        <v>45618</v>
      </c>
      <c r="E49">
        <v>0.38333333333333336</v>
      </c>
      <c r="F49">
        <v>0.39583333333333331</v>
      </c>
      <c r="G49">
        <v>0.41666666666666669</v>
      </c>
      <c r="H49">
        <v>40</v>
      </c>
      <c r="I49">
        <v>1</v>
      </c>
      <c r="J49">
        <v>7</v>
      </c>
      <c r="K49">
        <v>30</v>
      </c>
      <c r="L49">
        <v>27</v>
      </c>
      <c r="M49">
        <v>5</v>
      </c>
      <c r="N49">
        <v>1</v>
      </c>
      <c r="O49">
        <v>27</v>
      </c>
      <c r="P49" t="s">
        <v>84</v>
      </c>
      <c r="Q49" t="s">
        <v>16</v>
      </c>
      <c r="R49" t="s">
        <v>85</v>
      </c>
      <c r="S49">
        <v>2</v>
      </c>
      <c r="U49">
        <v>1.01886080724255</v>
      </c>
      <c r="V49">
        <v>25.95</v>
      </c>
      <c r="W49">
        <v>28</v>
      </c>
      <c r="X49">
        <v>25</v>
      </c>
      <c r="Y49">
        <v>232</v>
      </c>
      <c r="Z49">
        <v>11</v>
      </c>
      <c r="AA49">
        <v>80</v>
      </c>
      <c r="AC49" t="s">
        <v>87</v>
      </c>
      <c r="AD49">
        <v>1042.1400000000001</v>
      </c>
      <c r="AI49" t="s">
        <v>88</v>
      </c>
      <c r="AJ49">
        <v>3.8</v>
      </c>
      <c r="AK49" t="s">
        <v>89</v>
      </c>
      <c r="AL49">
        <v>790</v>
      </c>
      <c r="AM49">
        <v>728</v>
      </c>
      <c r="AN49">
        <v>836</v>
      </c>
      <c r="AO49">
        <v>108</v>
      </c>
      <c r="AP49">
        <v>27.01</v>
      </c>
      <c r="AQ49">
        <v>29.41</v>
      </c>
      <c r="AR49">
        <v>5.73</v>
      </c>
      <c r="AS49">
        <v>0.15139090746546</v>
      </c>
      <c r="AV49">
        <v>380.7</v>
      </c>
      <c r="AW49">
        <v>380.53</v>
      </c>
      <c r="AX49">
        <v>224.2</v>
      </c>
      <c r="AY49">
        <v>208</v>
      </c>
      <c r="BA49">
        <v>0</v>
      </c>
      <c r="BB49">
        <v>0.219</v>
      </c>
      <c r="BC49">
        <v>0.22</v>
      </c>
      <c r="BD49">
        <v>3.1040000000000001</v>
      </c>
      <c r="BE49">
        <v>3.32</v>
      </c>
      <c r="BF49" s="317">
        <v>7.0554123711340205E-2</v>
      </c>
      <c r="BG49" s="308">
        <v>2733.15864834067</v>
      </c>
      <c r="BH49">
        <v>0.53842015570574098</v>
      </c>
      <c r="BI49">
        <v>50.165283958577398</v>
      </c>
      <c r="BK49" t="s">
        <v>288</v>
      </c>
      <c r="BL49" t="s">
        <v>385</v>
      </c>
      <c r="BM49" t="s">
        <v>386</v>
      </c>
      <c r="BN49">
        <v>3.1041645566622398</v>
      </c>
      <c r="BO49">
        <v>1.92461833573256E-2</v>
      </c>
      <c r="BP49">
        <v>0.21862969597180601</v>
      </c>
      <c r="BQ49">
        <v>2.9510303920847799E-3</v>
      </c>
      <c r="BR49">
        <v>48.223157985475801</v>
      </c>
      <c r="BS49">
        <v>0.31443162823035897</v>
      </c>
      <c r="BT49">
        <v>26.9755063127166</v>
      </c>
      <c r="BU49">
        <v>6.4107912239496204E-2</v>
      </c>
      <c r="BV49">
        <v>5.7284255252232903</v>
      </c>
      <c r="BW49">
        <v>3.7663182000123902E-3</v>
      </c>
      <c r="BX49">
        <v>34.180164076159699</v>
      </c>
      <c r="BY49">
        <v>0.12181218217508499</v>
      </c>
      <c r="BZ49">
        <v>27.012137633824999</v>
      </c>
      <c r="CA49">
        <v>7.6257175984646305E-2</v>
      </c>
      <c r="CB49">
        <v>790.28997495026704</v>
      </c>
      <c r="CC49">
        <v>3.2063410259467302</v>
      </c>
      <c r="CD49">
        <v>7.0434504835516401E-2</v>
      </c>
      <c r="CE49">
        <v>1.09742632105679E-3</v>
      </c>
      <c r="CF49">
        <v>3.3227942526340399</v>
      </c>
      <c r="CG49">
        <v>1.9085217247800199E-2</v>
      </c>
      <c r="CH49">
        <v>4.9571560577409803</v>
      </c>
      <c r="CI49">
        <v>1.60675993795655E-3</v>
      </c>
      <c r="CJ49">
        <v>1.0013645817878201</v>
      </c>
      <c r="CK49">
        <v>3.97925818068816E-3</v>
      </c>
    </row>
    <row r="50" spans="1:89" x14ac:dyDescent="0.25">
      <c r="A50">
        <v>48</v>
      </c>
      <c r="B50" t="s">
        <v>140</v>
      </c>
      <c r="C50">
        <v>52</v>
      </c>
      <c r="D50">
        <v>45618</v>
      </c>
      <c r="E50">
        <v>0.41666666666666669</v>
      </c>
      <c r="F50">
        <v>0.4201388888888889</v>
      </c>
      <c r="G50">
        <v>0.44097222222222221</v>
      </c>
      <c r="H50">
        <v>40</v>
      </c>
      <c r="I50">
        <v>1</v>
      </c>
      <c r="J50">
        <v>7</v>
      </c>
      <c r="K50">
        <v>30</v>
      </c>
      <c r="L50">
        <v>27</v>
      </c>
      <c r="M50">
        <v>5</v>
      </c>
      <c r="N50">
        <v>0.9</v>
      </c>
      <c r="O50">
        <v>30</v>
      </c>
      <c r="P50" t="s">
        <v>84</v>
      </c>
      <c r="Q50" t="s">
        <v>16</v>
      </c>
      <c r="R50" t="s">
        <v>85</v>
      </c>
      <c r="S50">
        <v>2</v>
      </c>
      <c r="U50">
        <v>0.89820359281437101</v>
      </c>
      <c r="V50">
        <v>29.49</v>
      </c>
      <c r="W50">
        <v>28</v>
      </c>
      <c r="X50">
        <v>25</v>
      </c>
      <c r="Y50">
        <v>232</v>
      </c>
      <c r="Z50">
        <v>11</v>
      </c>
      <c r="AA50">
        <v>80</v>
      </c>
      <c r="AC50" t="s">
        <v>87</v>
      </c>
      <c r="AI50" t="s">
        <v>88</v>
      </c>
      <c r="AK50" t="s">
        <v>89</v>
      </c>
      <c r="AL50">
        <v>858</v>
      </c>
      <c r="AM50">
        <v>776</v>
      </c>
      <c r="AN50">
        <v>906</v>
      </c>
      <c r="AO50">
        <v>130</v>
      </c>
      <c r="AP50">
        <v>27</v>
      </c>
      <c r="AQ50">
        <v>29.52</v>
      </c>
      <c r="AR50">
        <v>5.9</v>
      </c>
      <c r="AS50">
        <v>0.13017443374121301</v>
      </c>
      <c r="AV50">
        <v>306.10000000000002</v>
      </c>
      <c r="AW50">
        <v>305.75</v>
      </c>
      <c r="AX50">
        <v>183.4</v>
      </c>
      <c r="AY50">
        <v>212.1</v>
      </c>
      <c r="BA50">
        <v>0</v>
      </c>
      <c r="BB50">
        <v>0.23400000000000001</v>
      </c>
      <c r="BC50">
        <v>0.24</v>
      </c>
      <c r="BD50">
        <v>2.8340000000000001</v>
      </c>
      <c r="BE50">
        <v>3.07</v>
      </c>
      <c r="BF50" s="317">
        <v>8.2568807339449504E-2</v>
      </c>
      <c r="BG50" s="308">
        <v>2409.48802841411</v>
      </c>
      <c r="BH50">
        <v>0.56579487780846205</v>
      </c>
      <c r="BI50">
        <v>47.720474431619401</v>
      </c>
      <c r="BK50" t="s">
        <v>291</v>
      </c>
      <c r="BL50" t="s">
        <v>387</v>
      </c>
      <c r="BM50" t="s">
        <v>388</v>
      </c>
      <c r="BN50">
        <v>2.8329189419746399</v>
      </c>
      <c r="BO50">
        <v>1.4949521525975101E-2</v>
      </c>
      <c r="BP50">
        <v>0.23540086622039399</v>
      </c>
      <c r="BQ50">
        <v>2.6635873224946302E-3</v>
      </c>
      <c r="BR50">
        <v>46.959740436728097</v>
      </c>
      <c r="BS50">
        <v>0.31444452643342902</v>
      </c>
      <c r="BT50">
        <v>29.980392784163399</v>
      </c>
      <c r="BU50">
        <v>4.3620206117902502E-2</v>
      </c>
      <c r="BV50">
        <v>5.9020800837651199</v>
      </c>
      <c r="BW50">
        <v>4.7163866373249501E-3</v>
      </c>
      <c r="BX50">
        <v>31.414082047083301</v>
      </c>
      <c r="BY50">
        <v>0.11155994840852</v>
      </c>
      <c r="BZ50">
        <v>26.995840714256499</v>
      </c>
      <c r="CA50">
        <v>9.8044238066315306E-2</v>
      </c>
      <c r="CB50">
        <v>859.36007772047003</v>
      </c>
      <c r="CC50">
        <v>3.8520964393170001</v>
      </c>
      <c r="CD50">
        <v>8.3096566956593398E-2</v>
      </c>
      <c r="CE50">
        <v>9.9406187827472689E-4</v>
      </c>
      <c r="CF50">
        <v>3.0683198081950298</v>
      </c>
      <c r="CG50">
        <v>1.54698745969281E-2</v>
      </c>
      <c r="CH50">
        <v>4.9587098209774902</v>
      </c>
      <c r="CI50">
        <v>3.6896794627106098E-3</v>
      </c>
      <c r="CJ50">
        <v>0.90045195209479101</v>
      </c>
      <c r="CK50">
        <v>3.5771904826209099E-3</v>
      </c>
    </row>
    <row r="51" spans="1:89" x14ac:dyDescent="0.25">
      <c r="A51">
        <v>49</v>
      </c>
      <c r="B51" t="s">
        <v>141</v>
      </c>
      <c r="C51">
        <v>53</v>
      </c>
      <c r="D51">
        <v>45618</v>
      </c>
      <c r="E51">
        <v>0.44097222222222221</v>
      </c>
      <c r="F51">
        <v>0.44444444444444442</v>
      </c>
      <c r="G51">
        <v>0.46875</v>
      </c>
      <c r="H51">
        <v>40</v>
      </c>
      <c r="I51">
        <v>1</v>
      </c>
      <c r="J51">
        <v>7</v>
      </c>
      <c r="K51">
        <v>30</v>
      </c>
      <c r="L51">
        <v>27</v>
      </c>
      <c r="M51">
        <v>5</v>
      </c>
      <c r="N51">
        <v>0.8</v>
      </c>
      <c r="O51">
        <v>33.75</v>
      </c>
      <c r="P51" t="s">
        <v>84</v>
      </c>
      <c r="Q51" t="s">
        <v>16</v>
      </c>
      <c r="R51" t="s">
        <v>85</v>
      </c>
      <c r="S51">
        <v>2</v>
      </c>
      <c r="U51">
        <v>0.78289855072463699</v>
      </c>
      <c r="V51">
        <v>33.950000000000003</v>
      </c>
      <c r="W51">
        <v>28</v>
      </c>
      <c r="X51">
        <v>25</v>
      </c>
      <c r="Y51">
        <v>232</v>
      </c>
      <c r="Z51">
        <v>11</v>
      </c>
      <c r="AA51">
        <v>80</v>
      </c>
      <c r="AC51" t="s">
        <v>87</v>
      </c>
      <c r="AE51">
        <v>1041.75</v>
      </c>
      <c r="AF51">
        <v>0.19500000000004999</v>
      </c>
      <c r="AG51">
        <v>7.2195483154405696E-3</v>
      </c>
      <c r="AI51" t="s">
        <v>88</v>
      </c>
      <c r="AK51" t="s">
        <v>89</v>
      </c>
      <c r="AL51">
        <v>973</v>
      </c>
      <c r="AM51">
        <v>883</v>
      </c>
      <c r="AN51">
        <v>1042</v>
      </c>
      <c r="AO51">
        <v>159</v>
      </c>
      <c r="AP51">
        <v>27.01</v>
      </c>
      <c r="AQ51">
        <v>29.79</v>
      </c>
      <c r="AR51">
        <v>6.14</v>
      </c>
      <c r="AS51">
        <v>0.109649656964234</v>
      </c>
      <c r="AT51">
        <v>5.9233333333333302</v>
      </c>
      <c r="AU51">
        <v>0.13040499939030201</v>
      </c>
      <c r="AV51">
        <v>235.8</v>
      </c>
      <c r="AW51">
        <v>235.67</v>
      </c>
      <c r="AX51">
        <v>149.1</v>
      </c>
      <c r="AY51">
        <v>212.2</v>
      </c>
      <c r="AZ51">
        <v>2</v>
      </c>
      <c r="BA51">
        <v>54.02</v>
      </c>
      <c r="BB51">
        <v>0.26800000000000002</v>
      </c>
      <c r="BC51">
        <v>0.27</v>
      </c>
      <c r="BD51">
        <v>2.5630000000000002</v>
      </c>
      <c r="BE51">
        <v>2.83</v>
      </c>
      <c r="BF51" s="317">
        <v>0.10456496293406101</v>
      </c>
      <c r="BG51" s="308">
        <v>2100.1749497829301</v>
      </c>
      <c r="BH51">
        <v>0.600443402859693</v>
      </c>
      <c r="BI51">
        <v>44.983423702152699</v>
      </c>
      <c r="BK51" t="s">
        <v>364</v>
      </c>
      <c r="BL51" t="s">
        <v>389</v>
      </c>
      <c r="BM51" t="s">
        <v>390</v>
      </c>
      <c r="BN51">
        <v>2.5626047611236502</v>
      </c>
      <c r="BO51">
        <v>1.45903674514903E-2</v>
      </c>
      <c r="BP51">
        <v>0.26841406907353998</v>
      </c>
      <c r="BQ51">
        <v>9.9280539207736093E-3</v>
      </c>
      <c r="BR51">
        <v>45.3408017461269</v>
      </c>
      <c r="BS51">
        <v>0.31455397020617698</v>
      </c>
      <c r="BT51">
        <v>33.668815807454699</v>
      </c>
      <c r="BU51">
        <v>8.2484074801037893E-2</v>
      </c>
      <c r="BV51">
        <v>6.1414656325670203</v>
      </c>
      <c r="BW51">
        <v>6.6162889244227299E-3</v>
      </c>
      <c r="BX51">
        <v>27.762127720413101</v>
      </c>
      <c r="BY51">
        <v>0.122157831601773</v>
      </c>
      <c r="BZ51">
        <v>27.007782937439899</v>
      </c>
      <c r="CA51">
        <v>0.112682288212038</v>
      </c>
      <c r="CB51">
        <v>972.83600239998702</v>
      </c>
      <c r="CC51">
        <v>4.8130883818976304</v>
      </c>
      <c r="CD51">
        <v>0.104744493358585</v>
      </c>
      <c r="CE51">
        <v>3.8784427600619099E-3</v>
      </c>
      <c r="CF51">
        <v>2.8310188301971899</v>
      </c>
      <c r="CG51">
        <v>1.8201838880080898E-2</v>
      </c>
      <c r="CH51">
        <v>4.9520254726254302</v>
      </c>
      <c r="CI51">
        <v>2.0595687799519402E-3</v>
      </c>
      <c r="CJ51">
        <v>0.80216181623032501</v>
      </c>
      <c r="CK51">
        <v>3.1652261005674998E-3</v>
      </c>
    </row>
    <row r="52" spans="1:89" x14ac:dyDescent="0.25">
      <c r="A52">
        <v>50</v>
      </c>
      <c r="B52" t="s">
        <v>142</v>
      </c>
      <c r="C52">
        <v>54</v>
      </c>
      <c r="D52">
        <v>45618</v>
      </c>
      <c r="E52">
        <v>0.5229166666666667</v>
      </c>
      <c r="F52">
        <v>0.53125</v>
      </c>
      <c r="G52">
        <v>0.55555555555555558</v>
      </c>
      <c r="H52">
        <v>40</v>
      </c>
      <c r="I52">
        <v>1</v>
      </c>
      <c r="J52">
        <v>6.5</v>
      </c>
      <c r="K52">
        <v>30</v>
      </c>
      <c r="L52">
        <v>27</v>
      </c>
      <c r="M52">
        <v>3</v>
      </c>
      <c r="N52">
        <v>1</v>
      </c>
      <c r="O52">
        <v>27</v>
      </c>
      <c r="P52" t="s">
        <v>84</v>
      </c>
      <c r="Q52" t="s">
        <v>16</v>
      </c>
      <c r="R52" t="s">
        <v>85</v>
      </c>
      <c r="S52">
        <v>2</v>
      </c>
      <c r="U52">
        <v>1.0101123595505599</v>
      </c>
      <c r="V52">
        <v>26.2</v>
      </c>
      <c r="W52">
        <v>28</v>
      </c>
      <c r="X52">
        <v>25</v>
      </c>
      <c r="Y52">
        <v>232</v>
      </c>
      <c r="Z52">
        <v>11</v>
      </c>
      <c r="AA52">
        <v>80</v>
      </c>
      <c r="AC52" t="s">
        <v>87</v>
      </c>
      <c r="AD52">
        <v>1041.75</v>
      </c>
      <c r="AI52" t="s">
        <v>88</v>
      </c>
      <c r="AJ52">
        <v>3.8</v>
      </c>
      <c r="AK52" t="s">
        <v>89</v>
      </c>
      <c r="AL52">
        <v>744</v>
      </c>
      <c r="AM52">
        <v>671</v>
      </c>
      <c r="AN52">
        <v>790</v>
      </c>
      <c r="AO52">
        <v>119</v>
      </c>
      <c r="AP52">
        <v>26.97</v>
      </c>
      <c r="AQ52">
        <v>29.67</v>
      </c>
      <c r="AR52">
        <v>4.0599999999999996</v>
      </c>
      <c r="AS52">
        <v>0.19962694852777901</v>
      </c>
      <c r="AV52">
        <v>283</v>
      </c>
      <c r="AW52">
        <v>282.98</v>
      </c>
      <c r="AX52">
        <v>178.8</v>
      </c>
      <c r="AY52">
        <v>215.5</v>
      </c>
      <c r="BA52">
        <v>0</v>
      </c>
      <c r="BB52">
        <v>0.53100000000000003</v>
      </c>
      <c r="BC52">
        <v>0.53</v>
      </c>
      <c r="BD52">
        <v>2.7130000000000001</v>
      </c>
      <c r="BE52">
        <v>3.24</v>
      </c>
      <c r="BF52" s="317">
        <v>0.195724290453372</v>
      </c>
      <c r="BG52" s="308">
        <v>2709.6903832950902</v>
      </c>
      <c r="BH52">
        <v>0.53050827793891098</v>
      </c>
      <c r="BI52">
        <v>50.8380380128689</v>
      </c>
      <c r="BK52" t="s">
        <v>288</v>
      </c>
      <c r="BL52" t="s">
        <v>391</v>
      </c>
      <c r="BM52" t="s">
        <v>392</v>
      </c>
      <c r="BN52">
        <v>2.7126964500972202</v>
      </c>
      <c r="BO52">
        <v>1.36793892842762E-2</v>
      </c>
      <c r="BP52">
        <v>0.53104430011340498</v>
      </c>
      <c r="BQ52">
        <v>3.3273478920964402E-3</v>
      </c>
      <c r="BR52">
        <v>49.221531281711201</v>
      </c>
      <c r="BS52">
        <v>0.345218327723531</v>
      </c>
      <c r="BT52">
        <v>27.0348317382125</v>
      </c>
      <c r="BU52">
        <v>0.12193202644982699</v>
      </c>
      <c r="BV52">
        <v>4.0577369669835397</v>
      </c>
      <c r="BW52">
        <v>4.3524723215972397E-3</v>
      </c>
      <c r="BX52">
        <v>36.253636093985499</v>
      </c>
      <c r="BY52">
        <v>0.11201200021523</v>
      </c>
      <c r="BZ52">
        <v>26.974561865552801</v>
      </c>
      <c r="CA52">
        <v>0.10103044865616</v>
      </c>
      <c r="CB52">
        <v>744.05647668167899</v>
      </c>
      <c r="CC52">
        <v>3.3239561039555001</v>
      </c>
      <c r="CD52">
        <v>0.19576587706481599</v>
      </c>
      <c r="CE52">
        <v>1.36419935437536E-3</v>
      </c>
      <c r="CF52">
        <v>3.2437407502106201</v>
      </c>
      <c r="CG52">
        <v>1.48778251668501E-2</v>
      </c>
      <c r="CH52">
        <v>2.9603884762253601</v>
      </c>
      <c r="CI52">
        <v>1.7437032752619999E-3</v>
      </c>
      <c r="CJ52">
        <v>0.99779184797312603</v>
      </c>
      <c r="CK52">
        <v>6.0494213450145197E-3</v>
      </c>
    </row>
    <row r="53" spans="1:89" x14ac:dyDescent="0.25">
      <c r="A53">
        <v>51</v>
      </c>
      <c r="B53" t="s">
        <v>143</v>
      </c>
      <c r="C53">
        <v>55</v>
      </c>
      <c r="D53">
        <v>45618</v>
      </c>
      <c r="E53">
        <v>0.55555555555555558</v>
      </c>
      <c r="F53">
        <v>0.55902777777777779</v>
      </c>
      <c r="G53">
        <v>0.56944444444444442</v>
      </c>
      <c r="H53">
        <v>40</v>
      </c>
      <c r="I53">
        <v>1</v>
      </c>
      <c r="J53">
        <v>6.5</v>
      </c>
      <c r="K53">
        <v>30</v>
      </c>
      <c r="L53">
        <v>27</v>
      </c>
      <c r="M53">
        <v>3</v>
      </c>
      <c r="N53">
        <v>0.9</v>
      </c>
      <c r="O53">
        <v>30</v>
      </c>
      <c r="P53" t="s">
        <v>84</v>
      </c>
      <c r="Q53" t="s">
        <v>16</v>
      </c>
      <c r="R53" t="s">
        <v>85</v>
      </c>
      <c r="S53">
        <v>2</v>
      </c>
      <c r="U53">
        <v>0.92118730808597704</v>
      </c>
      <c r="V53">
        <v>28.91</v>
      </c>
      <c r="W53">
        <v>28</v>
      </c>
      <c r="X53">
        <v>25</v>
      </c>
      <c r="Y53">
        <v>232</v>
      </c>
      <c r="Z53">
        <v>11</v>
      </c>
      <c r="AA53">
        <v>80</v>
      </c>
      <c r="AC53" t="s">
        <v>87</v>
      </c>
      <c r="AI53" t="s">
        <v>88</v>
      </c>
      <c r="AK53" t="s">
        <v>89</v>
      </c>
      <c r="AL53">
        <v>800</v>
      </c>
      <c r="AM53">
        <v>732</v>
      </c>
      <c r="AN53">
        <v>844</v>
      </c>
      <c r="AO53">
        <v>112</v>
      </c>
      <c r="AP53">
        <v>27</v>
      </c>
      <c r="AQ53">
        <v>29.78</v>
      </c>
      <c r="AR53">
        <v>4.24</v>
      </c>
      <c r="AS53">
        <v>0.17579910459656001</v>
      </c>
      <c r="AV53">
        <v>236.7</v>
      </c>
      <c r="AW53">
        <v>236.65</v>
      </c>
      <c r="AX53">
        <v>153.1</v>
      </c>
      <c r="AY53">
        <v>216.2</v>
      </c>
      <c r="BA53">
        <v>0</v>
      </c>
      <c r="BB53">
        <v>0.55300000000000005</v>
      </c>
      <c r="BC53">
        <v>0.55000000000000004</v>
      </c>
      <c r="BD53">
        <v>2.5110000000000001</v>
      </c>
      <c r="BE53">
        <v>3.0599999999999898</v>
      </c>
      <c r="BF53" s="317">
        <v>0.22023098367184299</v>
      </c>
      <c r="BG53" s="308">
        <v>2471.1433003796701</v>
      </c>
      <c r="BH53">
        <v>0.55286027005648097</v>
      </c>
      <c r="BI53">
        <v>48.836933059490001</v>
      </c>
      <c r="BK53" t="s">
        <v>291</v>
      </c>
      <c r="BL53" t="s">
        <v>393</v>
      </c>
      <c r="BM53" t="s">
        <v>394</v>
      </c>
      <c r="BN53">
        <v>2.5112489700317302</v>
      </c>
      <c r="BO53">
        <v>1.32717289660045E-2</v>
      </c>
      <c r="BP53">
        <v>0.55256762703259699</v>
      </c>
      <c r="BQ53">
        <v>2.7806113286991401E-3</v>
      </c>
      <c r="BR53">
        <v>46.938231806151798</v>
      </c>
      <c r="BS53">
        <v>0.29612365100099702</v>
      </c>
      <c r="BT53">
        <v>30.0471396095603</v>
      </c>
      <c r="BU53">
        <v>4.7967969210404401E-2</v>
      </c>
      <c r="BV53">
        <v>4.2409127164167701</v>
      </c>
      <c r="BW53">
        <v>3.3803455403567302E-3</v>
      </c>
      <c r="BX53">
        <v>33.771387269712399</v>
      </c>
      <c r="BY53">
        <v>0.12190812372305899</v>
      </c>
      <c r="BZ53">
        <v>27.003957291667199</v>
      </c>
      <c r="CA53">
        <v>9.8534157614119405E-2</v>
      </c>
      <c r="CB53">
        <v>799.61567023733198</v>
      </c>
      <c r="CC53">
        <v>3.95658646336822</v>
      </c>
      <c r="CD53">
        <v>0.22003994579477401</v>
      </c>
      <c r="CE53">
        <v>1.10877675193016E-3</v>
      </c>
      <c r="CF53">
        <v>3.0638165970643301</v>
      </c>
      <c r="CG53">
        <v>1.49239842000903E-2</v>
      </c>
      <c r="CH53">
        <v>2.9603712510543501</v>
      </c>
      <c r="CI53">
        <v>2.2073481617422299E-3</v>
      </c>
      <c r="CJ53">
        <v>0.89872190337230096</v>
      </c>
      <c r="CK53">
        <v>3.5675667392615199E-3</v>
      </c>
    </row>
    <row r="54" spans="1:89" x14ac:dyDescent="0.25">
      <c r="A54">
        <v>52</v>
      </c>
      <c r="B54" t="s">
        <v>144</v>
      </c>
      <c r="C54">
        <v>56</v>
      </c>
      <c r="D54">
        <v>45618</v>
      </c>
      <c r="E54">
        <v>0.58333333333333337</v>
      </c>
      <c r="F54">
        <v>0.60069444444444442</v>
      </c>
      <c r="G54">
        <v>0.61111111111111116</v>
      </c>
      <c r="H54">
        <v>40</v>
      </c>
      <c r="I54">
        <v>1</v>
      </c>
      <c r="J54">
        <v>6.5</v>
      </c>
      <c r="K54">
        <v>30</v>
      </c>
      <c r="L54">
        <v>27</v>
      </c>
      <c r="M54">
        <v>3</v>
      </c>
      <c r="N54">
        <v>0.8</v>
      </c>
      <c r="O54">
        <v>33.75</v>
      </c>
      <c r="P54" t="s">
        <v>84</v>
      </c>
      <c r="Q54" t="s">
        <v>16</v>
      </c>
      <c r="R54" t="s">
        <v>85</v>
      </c>
      <c r="S54">
        <v>2</v>
      </c>
      <c r="U54">
        <v>0.81038103810381001</v>
      </c>
      <c r="V54">
        <v>32.659999999999997</v>
      </c>
      <c r="W54">
        <v>28</v>
      </c>
      <c r="X54">
        <v>25</v>
      </c>
      <c r="Y54">
        <v>232</v>
      </c>
      <c r="Z54">
        <v>11</v>
      </c>
      <c r="AA54">
        <v>80</v>
      </c>
      <c r="AC54" t="s">
        <v>87</v>
      </c>
      <c r="AE54">
        <v>1041.6099999999999</v>
      </c>
      <c r="AF54">
        <v>6.6037735849103704E-2</v>
      </c>
      <c r="AG54">
        <v>2.4449365364347898E-3</v>
      </c>
      <c r="AI54" t="s">
        <v>88</v>
      </c>
      <c r="AK54" t="s">
        <v>89</v>
      </c>
      <c r="AL54">
        <v>888</v>
      </c>
      <c r="AM54">
        <v>822</v>
      </c>
      <c r="AN54">
        <v>945</v>
      </c>
      <c r="AO54">
        <v>123</v>
      </c>
      <c r="AP54">
        <v>27.01</v>
      </c>
      <c r="AQ54">
        <v>29.97</v>
      </c>
      <c r="AR54">
        <v>4.5199999999999996</v>
      </c>
      <c r="AS54">
        <v>0.146808159076777</v>
      </c>
      <c r="AT54">
        <v>4.2733333333333299</v>
      </c>
      <c r="AU54">
        <v>0.17407807073370499</v>
      </c>
      <c r="AV54">
        <v>190.3</v>
      </c>
      <c r="AW54">
        <v>190.25</v>
      </c>
      <c r="AX54">
        <v>127.8</v>
      </c>
      <c r="AY54">
        <v>217.1</v>
      </c>
      <c r="AZ54">
        <v>2.12</v>
      </c>
      <c r="BA54">
        <v>57.261200000000002</v>
      </c>
      <c r="BB54">
        <v>0.56200000000000006</v>
      </c>
      <c r="BC54">
        <v>0.56000000000000005</v>
      </c>
      <c r="BD54">
        <v>2.2509999999999999</v>
      </c>
      <c r="BE54">
        <v>2.8</v>
      </c>
      <c r="BF54" s="317">
        <v>0.24966681474899999</v>
      </c>
      <c r="BG54" s="308">
        <v>2173.8984628716198</v>
      </c>
      <c r="BH54">
        <v>0.57150505372911997</v>
      </c>
      <c r="BI54">
        <v>47.261174374150102</v>
      </c>
      <c r="BK54" t="s">
        <v>291</v>
      </c>
      <c r="BL54" t="s">
        <v>395</v>
      </c>
      <c r="BM54" t="s">
        <v>396</v>
      </c>
      <c r="BN54">
        <v>2.2442138353983498</v>
      </c>
      <c r="BO54">
        <v>1.20716701095711E-2</v>
      </c>
      <c r="BP54">
        <v>0.56074411869049001</v>
      </c>
      <c r="BQ54">
        <v>2.35050695340448E-3</v>
      </c>
      <c r="BR54">
        <v>45.6552137181652</v>
      </c>
      <c r="BS54">
        <v>0.31905205509755102</v>
      </c>
      <c r="BT54">
        <v>33.7368338989235</v>
      </c>
      <c r="BU54">
        <v>4.6422987840967801E-2</v>
      </c>
      <c r="BV54">
        <v>4.5178732086254501</v>
      </c>
      <c r="BW54">
        <v>4.6021197069365102E-3</v>
      </c>
      <c r="BX54">
        <v>30.391219399201599</v>
      </c>
      <c r="BY54">
        <v>0.146867555576218</v>
      </c>
      <c r="BZ54">
        <v>26.999479901273499</v>
      </c>
      <c r="CA54">
        <v>0.116237248242753</v>
      </c>
      <c r="CB54">
        <v>888.411722054253</v>
      </c>
      <c r="CC54">
        <v>5.1197189167808501</v>
      </c>
      <c r="CD54">
        <v>0.24986648247637699</v>
      </c>
      <c r="CE54">
        <v>1.2348372307014301E-3</v>
      </c>
      <c r="CF54">
        <v>2.8049579540888399</v>
      </c>
      <c r="CG54">
        <v>1.33799884036055E-2</v>
      </c>
      <c r="CH54">
        <v>2.96948645954371</v>
      </c>
      <c r="CI54">
        <v>1.1274982762328699E-3</v>
      </c>
      <c r="CJ54">
        <v>0.80029743257295005</v>
      </c>
      <c r="CK54">
        <v>3.4229619344811799E-3</v>
      </c>
    </row>
    <row r="55" spans="1:89" x14ac:dyDescent="0.25">
      <c r="A55">
        <v>53</v>
      </c>
      <c r="B55" t="s">
        <v>145</v>
      </c>
      <c r="C55">
        <v>57</v>
      </c>
      <c r="D55">
        <v>45621</v>
      </c>
      <c r="E55">
        <v>0.37152777777777779</v>
      </c>
      <c r="F55">
        <v>0.39305555555555555</v>
      </c>
      <c r="G55">
        <v>0.40972222222222221</v>
      </c>
      <c r="H55">
        <v>40</v>
      </c>
      <c r="I55">
        <v>1</v>
      </c>
      <c r="J55">
        <v>6.5</v>
      </c>
      <c r="K55">
        <v>30</v>
      </c>
      <c r="L55">
        <v>27</v>
      </c>
      <c r="M55">
        <v>4</v>
      </c>
      <c r="N55">
        <v>1</v>
      </c>
      <c r="O55">
        <v>27</v>
      </c>
      <c r="P55" t="s">
        <v>84</v>
      </c>
      <c r="Q55" t="s">
        <v>16</v>
      </c>
      <c r="R55" t="s">
        <v>85</v>
      </c>
      <c r="S55">
        <v>2</v>
      </c>
      <c r="U55">
        <v>1.03330781010719</v>
      </c>
      <c r="V55">
        <v>25.75</v>
      </c>
      <c r="W55">
        <v>28</v>
      </c>
      <c r="X55">
        <v>25</v>
      </c>
      <c r="Y55">
        <v>232</v>
      </c>
      <c r="Z55">
        <v>11</v>
      </c>
      <c r="AA55">
        <v>80</v>
      </c>
      <c r="AC55" t="s">
        <v>87</v>
      </c>
      <c r="AD55">
        <v>1041.6099999999999</v>
      </c>
      <c r="AI55" t="s">
        <v>88</v>
      </c>
      <c r="AJ55">
        <v>3.8</v>
      </c>
      <c r="AK55" t="s">
        <v>89</v>
      </c>
      <c r="AL55">
        <v>765</v>
      </c>
      <c r="AM55">
        <v>696</v>
      </c>
      <c r="AN55">
        <v>809</v>
      </c>
      <c r="AO55">
        <v>113</v>
      </c>
      <c r="AP55">
        <v>26.99</v>
      </c>
      <c r="AQ55">
        <v>29.78</v>
      </c>
      <c r="AR55">
        <v>4.82</v>
      </c>
      <c r="AS55">
        <v>0.17754429726927701</v>
      </c>
      <c r="AV55">
        <v>333.7</v>
      </c>
      <c r="AW55">
        <v>333.7</v>
      </c>
      <c r="AX55">
        <v>202.7</v>
      </c>
      <c r="AY55">
        <v>213.9</v>
      </c>
      <c r="BA55">
        <v>0</v>
      </c>
      <c r="BB55">
        <v>0.32900000000000001</v>
      </c>
      <c r="BC55">
        <v>0.33</v>
      </c>
      <c r="BD55">
        <v>2.9670000000000001</v>
      </c>
      <c r="BE55">
        <v>3.3</v>
      </c>
      <c r="BF55" s="317">
        <v>0.110886417256488</v>
      </c>
      <c r="BG55" s="308">
        <v>2771.9136485736999</v>
      </c>
      <c r="BH55">
        <v>0.53105198517881103</v>
      </c>
      <c r="BI55">
        <v>50.823649573425698</v>
      </c>
      <c r="BK55" t="s">
        <v>288</v>
      </c>
      <c r="BL55" t="s">
        <v>397</v>
      </c>
      <c r="BM55" t="s">
        <v>398</v>
      </c>
      <c r="BN55">
        <v>2.9673263579607001</v>
      </c>
      <c r="BO55">
        <v>1.38618306876769E-2</v>
      </c>
      <c r="BP55">
        <v>0.329069446151455</v>
      </c>
      <c r="BQ55">
        <v>1.31458619663607E-3</v>
      </c>
      <c r="BR55">
        <v>48.480266850165897</v>
      </c>
      <c r="BS55">
        <v>0.29123257928642399</v>
      </c>
      <c r="BT55">
        <v>27.0225689883233</v>
      </c>
      <c r="BU55">
        <v>6.7322458767072005E-2</v>
      </c>
      <c r="BV55">
        <v>4.8218875455796297</v>
      </c>
      <c r="BW55">
        <v>2.59556865857396E-3</v>
      </c>
      <c r="BX55">
        <v>35.262994801797397</v>
      </c>
      <c r="BY55">
        <v>0.17305453487900399</v>
      </c>
      <c r="BZ55">
        <v>26.9877487134798</v>
      </c>
      <c r="CA55">
        <v>9.7867683741209105E-2</v>
      </c>
      <c r="CB55">
        <v>765.34422554721903</v>
      </c>
      <c r="CC55">
        <v>4.6923640965063402</v>
      </c>
      <c r="CD55">
        <v>0.11089939892463101</v>
      </c>
      <c r="CE55">
        <v>5.7472239330388897E-4</v>
      </c>
      <c r="CF55">
        <v>3.2963958041121502</v>
      </c>
      <c r="CG55">
        <v>1.4305050260831099E-2</v>
      </c>
      <c r="CH55">
        <v>3.9423103018104899</v>
      </c>
      <c r="CI55">
        <v>1.83779255269311E-3</v>
      </c>
      <c r="CJ55">
        <v>0.99871728489234102</v>
      </c>
      <c r="CK55">
        <v>4.3445368047372104E-3</v>
      </c>
    </row>
    <row r="56" spans="1:89" x14ac:dyDescent="0.25">
      <c r="A56">
        <v>54</v>
      </c>
      <c r="B56" t="s">
        <v>146</v>
      </c>
      <c r="C56">
        <v>58</v>
      </c>
      <c r="D56">
        <v>45621</v>
      </c>
      <c r="E56">
        <v>0.40972222222222221</v>
      </c>
      <c r="F56">
        <v>0.41319444444444442</v>
      </c>
      <c r="G56">
        <v>0.43402777777777779</v>
      </c>
      <c r="H56">
        <v>40</v>
      </c>
      <c r="I56">
        <v>1</v>
      </c>
      <c r="J56">
        <v>6.5</v>
      </c>
      <c r="K56">
        <v>30</v>
      </c>
      <c r="L56">
        <v>27</v>
      </c>
      <c r="M56">
        <v>4</v>
      </c>
      <c r="N56">
        <v>0.9</v>
      </c>
      <c r="O56">
        <v>30</v>
      </c>
      <c r="P56" t="s">
        <v>84</v>
      </c>
      <c r="Q56" t="s">
        <v>16</v>
      </c>
      <c r="R56" t="s">
        <v>85</v>
      </c>
      <c r="S56">
        <v>2</v>
      </c>
      <c r="U56">
        <v>0.92402464065708401</v>
      </c>
      <c r="V56">
        <v>28.93</v>
      </c>
      <c r="W56">
        <v>28</v>
      </c>
      <c r="X56">
        <v>25</v>
      </c>
      <c r="Y56">
        <v>232</v>
      </c>
      <c r="Z56">
        <v>11</v>
      </c>
      <c r="AA56">
        <v>80</v>
      </c>
      <c r="AC56" t="s">
        <v>87</v>
      </c>
      <c r="AI56" t="s">
        <v>88</v>
      </c>
      <c r="AK56" t="s">
        <v>89</v>
      </c>
      <c r="AL56">
        <v>837</v>
      </c>
      <c r="AM56">
        <v>756</v>
      </c>
      <c r="AN56">
        <v>884</v>
      </c>
      <c r="AO56">
        <v>128</v>
      </c>
      <c r="AP56">
        <v>27</v>
      </c>
      <c r="AQ56">
        <v>29.73</v>
      </c>
      <c r="AR56">
        <v>5</v>
      </c>
      <c r="AS56">
        <v>0.15400410677618001</v>
      </c>
      <c r="AV56">
        <v>267.8</v>
      </c>
      <c r="AW56">
        <v>267.95</v>
      </c>
      <c r="AX56">
        <v>167.1</v>
      </c>
      <c r="AY56">
        <v>215.7</v>
      </c>
      <c r="BA56">
        <v>0</v>
      </c>
      <c r="BB56">
        <v>0.35</v>
      </c>
      <c r="BC56">
        <v>0.35</v>
      </c>
      <c r="BD56">
        <v>2.7349999999999999</v>
      </c>
      <c r="BE56">
        <v>3.08</v>
      </c>
      <c r="BF56" s="317">
        <v>0.127970749542961</v>
      </c>
      <c r="BG56" s="308">
        <v>2478.7546247134801</v>
      </c>
      <c r="BH56">
        <v>0.55685870559772699</v>
      </c>
      <c r="BI56">
        <v>48.486267213903702</v>
      </c>
      <c r="BK56" t="s">
        <v>291</v>
      </c>
      <c r="BL56" t="s">
        <v>399</v>
      </c>
      <c r="BM56" t="s">
        <v>400</v>
      </c>
      <c r="BN56">
        <v>2.7353455185890199</v>
      </c>
      <c r="BO56">
        <v>1.19678296927628E-2</v>
      </c>
      <c r="BP56">
        <v>0.35028746177752801</v>
      </c>
      <c r="BQ56">
        <v>1.9144894635211901E-3</v>
      </c>
      <c r="BR56">
        <v>46.700499734690297</v>
      </c>
      <c r="BS56">
        <v>0.27007096785233498</v>
      </c>
      <c r="BT56">
        <v>29.9866584108739</v>
      </c>
      <c r="BU56">
        <v>4.61239711120267E-2</v>
      </c>
      <c r="BV56">
        <v>5.0006481402528999</v>
      </c>
      <c r="BW56">
        <v>4.3569025305066301E-3</v>
      </c>
      <c r="BX56">
        <v>32.275125278481397</v>
      </c>
      <c r="BY56">
        <v>0.118060154089663</v>
      </c>
      <c r="BZ56">
        <v>27.0042142869525</v>
      </c>
      <c r="CA56">
        <v>0.101269592335216</v>
      </c>
      <c r="CB56">
        <v>836.69626962085795</v>
      </c>
      <c r="CC56">
        <v>3.5578094141219201</v>
      </c>
      <c r="CD56">
        <v>0.12806134451184201</v>
      </c>
      <c r="CE56">
        <v>7.8207515865399502E-4</v>
      </c>
      <c r="CF56">
        <v>3.0856329803665399</v>
      </c>
      <c r="CG56">
        <v>1.25758167663146E-2</v>
      </c>
      <c r="CH56">
        <v>3.94021714900187</v>
      </c>
      <c r="CI56">
        <v>2.46347133960997E-3</v>
      </c>
      <c r="CJ56">
        <v>0.90054393744837602</v>
      </c>
      <c r="CK56">
        <v>3.8642011748569898E-3</v>
      </c>
    </row>
    <row r="57" spans="1:89" x14ac:dyDescent="0.25">
      <c r="A57">
        <v>55</v>
      </c>
      <c r="B57" t="s">
        <v>147</v>
      </c>
      <c r="C57">
        <v>59</v>
      </c>
      <c r="D57">
        <v>45621</v>
      </c>
      <c r="E57">
        <v>0.43402777777777779</v>
      </c>
      <c r="F57">
        <v>0.4375</v>
      </c>
      <c r="G57">
        <v>0.45833333333333331</v>
      </c>
      <c r="H57">
        <v>40</v>
      </c>
      <c r="I57">
        <v>1</v>
      </c>
      <c r="J57">
        <v>6.5</v>
      </c>
      <c r="K57">
        <v>30</v>
      </c>
      <c r="L57">
        <v>27</v>
      </c>
      <c r="M57">
        <v>4</v>
      </c>
      <c r="N57">
        <v>0.8</v>
      </c>
      <c r="O57">
        <v>33.75</v>
      </c>
      <c r="P57" t="s">
        <v>84</v>
      </c>
      <c r="Q57" t="s">
        <v>16</v>
      </c>
      <c r="R57" t="s">
        <v>85</v>
      </c>
      <c r="S57">
        <v>2</v>
      </c>
      <c r="U57">
        <v>0.80405002977963003</v>
      </c>
      <c r="V57">
        <v>33.14</v>
      </c>
      <c r="W57">
        <v>28</v>
      </c>
      <c r="X57">
        <v>25</v>
      </c>
      <c r="Y57">
        <v>232</v>
      </c>
      <c r="Z57">
        <v>11</v>
      </c>
      <c r="AA57">
        <v>80</v>
      </c>
      <c r="AC57" t="s">
        <v>87</v>
      </c>
      <c r="AE57">
        <v>1041.3800000000001</v>
      </c>
      <c r="AF57">
        <v>0.110399999999899</v>
      </c>
      <c r="AG57">
        <v>4.0888888888851596E-3</v>
      </c>
      <c r="AI57" t="s">
        <v>88</v>
      </c>
      <c r="AK57" t="s">
        <v>89</v>
      </c>
      <c r="AL57">
        <v>945</v>
      </c>
      <c r="AM57">
        <v>840</v>
      </c>
      <c r="AN57">
        <v>996</v>
      </c>
      <c r="AO57">
        <v>156</v>
      </c>
      <c r="AP57">
        <v>27</v>
      </c>
      <c r="AQ57">
        <v>29.88</v>
      </c>
      <c r="AR57">
        <v>5.26</v>
      </c>
      <c r="AS57">
        <v>0.12844249676990899</v>
      </c>
      <c r="AT57">
        <v>5.0266666666666602</v>
      </c>
      <c r="AU57">
        <v>0.15333030027178901</v>
      </c>
      <c r="AV57">
        <v>209.6</v>
      </c>
      <c r="AW57">
        <v>208.4</v>
      </c>
      <c r="AX57">
        <v>137.4</v>
      </c>
      <c r="AY57">
        <v>216.6</v>
      </c>
      <c r="AZ57">
        <v>2.0833333333333299</v>
      </c>
      <c r="BA57">
        <v>56.25</v>
      </c>
      <c r="BB57">
        <v>0.377</v>
      </c>
      <c r="BC57">
        <v>0.38</v>
      </c>
      <c r="BD57">
        <v>2.4510000000000001</v>
      </c>
      <c r="BE57">
        <v>2.82</v>
      </c>
      <c r="BF57" s="317">
        <v>0.153814769481844</v>
      </c>
      <c r="BG57" s="308">
        <v>2156.9151320466899</v>
      </c>
      <c r="BH57">
        <v>0.58404656739616101</v>
      </c>
      <c r="BI57">
        <v>46.2291904571468</v>
      </c>
      <c r="BK57" t="s">
        <v>291</v>
      </c>
      <c r="BL57" t="s">
        <v>401</v>
      </c>
      <c r="BM57" t="s">
        <v>402</v>
      </c>
      <c r="BN57">
        <v>2.4422355492909702</v>
      </c>
      <c r="BO57">
        <v>2.0081598690824601E-2</v>
      </c>
      <c r="BP57">
        <v>0.37807337294022197</v>
      </c>
      <c r="BQ57">
        <v>3.09490673577195E-3</v>
      </c>
      <c r="BR57">
        <v>45.495094994069198</v>
      </c>
      <c r="BS57">
        <v>0.42333784320944101</v>
      </c>
      <c r="BT57">
        <v>33.6855688820119</v>
      </c>
      <c r="BU57">
        <v>8.4520984593653994E-2</v>
      </c>
      <c r="BV57">
        <v>5.2726895589184197</v>
      </c>
      <c r="BW57">
        <v>1.7448683971179699E-2</v>
      </c>
      <c r="BX57">
        <v>28.492062555460901</v>
      </c>
      <c r="BY57">
        <v>0.193150376243583</v>
      </c>
      <c r="BZ57">
        <v>27.010045362525599</v>
      </c>
      <c r="CA57">
        <v>0.108564779470504</v>
      </c>
      <c r="CB57">
        <v>948.02667668515596</v>
      </c>
      <c r="CC57">
        <v>7.08419516344056</v>
      </c>
      <c r="CD57">
        <v>0.154821971822552</v>
      </c>
      <c r="CE57">
        <v>2.2296316876126501E-3</v>
      </c>
      <c r="CF57">
        <v>2.8203089222311899</v>
      </c>
      <c r="CG57">
        <v>1.8683155001574098E-2</v>
      </c>
      <c r="CH57">
        <v>3.9398610525089501</v>
      </c>
      <c r="CI57">
        <v>3.105109628578E-3</v>
      </c>
      <c r="CJ57">
        <v>0.801833330444225</v>
      </c>
      <c r="CK57">
        <v>3.7976505247870902E-3</v>
      </c>
    </row>
    <row r="58" spans="1:89" x14ac:dyDescent="0.25">
      <c r="A58">
        <v>56</v>
      </c>
      <c r="B58" t="s">
        <v>148</v>
      </c>
      <c r="C58">
        <v>60</v>
      </c>
      <c r="D58">
        <v>45621</v>
      </c>
      <c r="E58">
        <v>0.46944444444444444</v>
      </c>
      <c r="F58">
        <v>0.47569444444444442</v>
      </c>
      <c r="G58">
        <v>0.5</v>
      </c>
      <c r="H58">
        <v>40</v>
      </c>
      <c r="I58">
        <v>1</v>
      </c>
      <c r="J58">
        <v>6.5</v>
      </c>
      <c r="K58">
        <v>30</v>
      </c>
      <c r="L58">
        <v>27</v>
      </c>
      <c r="M58">
        <v>2.5</v>
      </c>
      <c r="N58">
        <v>1</v>
      </c>
      <c r="O58">
        <v>27</v>
      </c>
      <c r="P58" t="s">
        <v>84</v>
      </c>
      <c r="Q58" t="s">
        <v>16</v>
      </c>
      <c r="R58" t="s">
        <v>85</v>
      </c>
      <c r="S58">
        <v>2</v>
      </c>
      <c r="U58">
        <v>1.0093527871305601</v>
      </c>
      <c r="V58">
        <v>26.36</v>
      </c>
      <c r="W58">
        <v>28</v>
      </c>
      <c r="X58">
        <v>25</v>
      </c>
      <c r="Y58">
        <v>232</v>
      </c>
      <c r="Z58">
        <v>11</v>
      </c>
      <c r="AA58">
        <v>80</v>
      </c>
      <c r="AC58" t="s">
        <v>87</v>
      </c>
      <c r="AD58">
        <v>1041.3800000000001</v>
      </c>
      <c r="AI58" t="s">
        <v>88</v>
      </c>
      <c r="AJ58">
        <v>3.8</v>
      </c>
      <c r="AK58" t="s">
        <v>89</v>
      </c>
      <c r="AL58">
        <v>740</v>
      </c>
      <c r="AM58">
        <v>678</v>
      </c>
      <c r="AN58">
        <v>786</v>
      </c>
      <c r="AO58">
        <v>108</v>
      </c>
      <c r="AP58">
        <v>26.98</v>
      </c>
      <c r="AQ58">
        <v>29.81</v>
      </c>
      <c r="AR58">
        <v>3.75</v>
      </c>
      <c r="AS58">
        <v>0.212495323606434</v>
      </c>
      <c r="AV58">
        <v>260.89999999999998</v>
      </c>
      <c r="AW58">
        <v>260.89</v>
      </c>
      <c r="AX58">
        <v>162.6</v>
      </c>
      <c r="AY58">
        <v>220.9</v>
      </c>
      <c r="BA58">
        <v>0</v>
      </c>
      <c r="BB58">
        <v>0.63</v>
      </c>
      <c r="BC58">
        <v>0.63</v>
      </c>
      <c r="BD58">
        <v>2.5289999999999999</v>
      </c>
      <c r="BE58">
        <v>3.1599999999999899</v>
      </c>
      <c r="BF58" s="317">
        <v>0.24911032028469701</v>
      </c>
      <c r="BG58" s="308">
        <v>2707.6527821684299</v>
      </c>
      <c r="BH58">
        <v>0.520569059613187</v>
      </c>
      <c r="BI58">
        <v>51.827897762590197</v>
      </c>
      <c r="BK58" t="s">
        <v>288</v>
      </c>
      <c r="BL58" t="s">
        <v>403</v>
      </c>
      <c r="BM58" t="s">
        <v>404</v>
      </c>
      <c r="BN58">
        <v>2.5289095469883498</v>
      </c>
      <c r="BO58">
        <v>1.3404748477568401E-2</v>
      </c>
      <c r="BP58">
        <v>0.62969481348991396</v>
      </c>
      <c r="BQ58">
        <v>2.50659302003903E-3</v>
      </c>
      <c r="BR58">
        <v>50.494814790790898</v>
      </c>
      <c r="BS58">
        <v>0.37082386444431398</v>
      </c>
      <c r="BT58">
        <v>27.072406896551701</v>
      </c>
      <c r="BU58">
        <v>0.12063263143476199</v>
      </c>
      <c r="BV58">
        <v>3.7493658642325398</v>
      </c>
      <c r="BW58">
        <v>4.9910472561958503E-3</v>
      </c>
      <c r="BX58">
        <v>36.477732828540098</v>
      </c>
      <c r="BY58">
        <v>0.12309166917561</v>
      </c>
      <c r="BZ58">
        <v>26.983463967168198</v>
      </c>
      <c r="CA58">
        <v>0.10985978637696001</v>
      </c>
      <c r="CB58">
        <v>739.73190165944004</v>
      </c>
      <c r="CC58">
        <v>3.4587002691533999</v>
      </c>
      <c r="CD58">
        <v>0.24900260701751001</v>
      </c>
      <c r="CE58">
        <v>1.1343625184622799E-3</v>
      </c>
      <c r="CF58">
        <v>3.1586043604782601</v>
      </c>
      <c r="CG58">
        <v>1.49295846642046E-2</v>
      </c>
      <c r="CH58">
        <v>2.4865564002590901</v>
      </c>
      <c r="CI58">
        <v>1.50222577359363E-3</v>
      </c>
      <c r="CJ58">
        <v>0.99673435166727098</v>
      </c>
      <c r="CK58">
        <v>6.0521695363228399E-3</v>
      </c>
    </row>
    <row r="59" spans="1:89" x14ac:dyDescent="0.25">
      <c r="A59">
        <v>57</v>
      </c>
      <c r="B59" t="s">
        <v>149</v>
      </c>
      <c r="C59">
        <v>61</v>
      </c>
      <c r="D59">
        <v>45621</v>
      </c>
      <c r="E59">
        <v>0.5</v>
      </c>
      <c r="F59">
        <v>0.50347222222222221</v>
      </c>
      <c r="G59">
        <v>0.52430555555555558</v>
      </c>
      <c r="H59">
        <v>40</v>
      </c>
      <c r="I59">
        <v>1</v>
      </c>
      <c r="J59">
        <v>6.5</v>
      </c>
      <c r="K59">
        <v>30</v>
      </c>
      <c r="L59">
        <v>27</v>
      </c>
      <c r="M59">
        <v>2.5</v>
      </c>
      <c r="N59">
        <v>0.9</v>
      </c>
      <c r="O59">
        <v>30</v>
      </c>
      <c r="P59" t="s">
        <v>84</v>
      </c>
      <c r="Q59" t="s">
        <v>16</v>
      </c>
      <c r="R59" t="s">
        <v>85</v>
      </c>
      <c r="S59">
        <v>2</v>
      </c>
      <c r="U59">
        <v>0.92560850188549804</v>
      </c>
      <c r="V59">
        <v>28.86</v>
      </c>
      <c r="W59">
        <v>28</v>
      </c>
      <c r="X59">
        <v>25</v>
      </c>
      <c r="Y59">
        <v>232</v>
      </c>
      <c r="Z59">
        <v>11</v>
      </c>
      <c r="AA59">
        <v>80</v>
      </c>
      <c r="AC59" t="s">
        <v>87</v>
      </c>
      <c r="AI59" t="s">
        <v>88</v>
      </c>
      <c r="AK59" t="s">
        <v>89</v>
      </c>
      <c r="AL59">
        <v>791</v>
      </c>
      <c r="AM59">
        <v>723</v>
      </c>
      <c r="AN59">
        <v>841</v>
      </c>
      <c r="AO59">
        <v>118</v>
      </c>
      <c r="AP59">
        <v>27</v>
      </c>
      <c r="AQ59">
        <v>29.88</v>
      </c>
      <c r="AR59">
        <v>3.94</v>
      </c>
      <c r="AS59">
        <v>0.187370142082084</v>
      </c>
      <c r="AV59">
        <v>222.6</v>
      </c>
      <c r="AW59">
        <v>222.57</v>
      </c>
      <c r="AX59">
        <v>142.1</v>
      </c>
      <c r="AY59">
        <v>221.3</v>
      </c>
      <c r="BA59">
        <v>0</v>
      </c>
      <c r="BB59">
        <v>0.64600000000000002</v>
      </c>
      <c r="BC59">
        <v>0.65</v>
      </c>
      <c r="BD59">
        <v>2.343</v>
      </c>
      <c r="BE59">
        <v>2.98999999999999</v>
      </c>
      <c r="BF59" s="317">
        <v>0.27571489543320499</v>
      </c>
      <c r="BG59" s="308">
        <v>2483.0034327777898</v>
      </c>
      <c r="BH59">
        <v>0.53927883817427302</v>
      </c>
      <c r="BI59">
        <v>50.0668635383661</v>
      </c>
      <c r="BK59" t="s">
        <v>288</v>
      </c>
      <c r="BL59" t="s">
        <v>405</v>
      </c>
      <c r="BM59" t="s">
        <v>406</v>
      </c>
      <c r="BN59">
        <v>2.34334313472112</v>
      </c>
      <c r="BO59">
        <v>1.1436574485387801E-2</v>
      </c>
      <c r="BP59">
        <v>0.64577147165934201</v>
      </c>
      <c r="BQ59">
        <v>2.1373407200133698E-3</v>
      </c>
      <c r="BR59">
        <v>48.034026600305602</v>
      </c>
      <c r="BS59">
        <v>0.28369787315642597</v>
      </c>
      <c r="BT59">
        <v>30.0890913793103</v>
      </c>
      <c r="BU59">
        <v>5.4647265219257897E-2</v>
      </c>
      <c r="BV59">
        <v>3.9386405485479599</v>
      </c>
      <c r="BW59">
        <v>2.8148604863786199E-3</v>
      </c>
      <c r="BX59">
        <v>34.145723630692302</v>
      </c>
      <c r="BY59">
        <v>0.12538545736036399</v>
      </c>
      <c r="BZ59">
        <v>26.998411949593301</v>
      </c>
      <c r="CA59">
        <v>0.112351062292864</v>
      </c>
      <c r="CB59">
        <v>790.68407238990403</v>
      </c>
      <c r="CC59">
        <v>3.6854412432064398</v>
      </c>
      <c r="CD59">
        <v>0.27558121311553901</v>
      </c>
      <c r="CE59">
        <v>1.1767177962131801E-3</v>
      </c>
      <c r="CF59">
        <v>2.9891146063804599</v>
      </c>
      <c r="CG59">
        <v>1.26642359635843E-2</v>
      </c>
      <c r="CH59">
        <v>2.4843900678292901</v>
      </c>
      <c r="CI59">
        <v>7.6496376286150803E-4</v>
      </c>
      <c r="CJ59">
        <v>0.89728522677354206</v>
      </c>
      <c r="CK59">
        <v>4.0582860173108701E-3</v>
      </c>
    </row>
    <row r="60" spans="1:89" x14ac:dyDescent="0.25">
      <c r="A60">
        <v>58</v>
      </c>
      <c r="B60" t="s">
        <v>150</v>
      </c>
      <c r="C60">
        <v>62</v>
      </c>
      <c r="D60">
        <v>45621</v>
      </c>
      <c r="E60">
        <v>0.52430555555555558</v>
      </c>
      <c r="F60">
        <v>0.52777777777777779</v>
      </c>
      <c r="G60">
        <v>0.55138888888888893</v>
      </c>
      <c r="H60">
        <v>40</v>
      </c>
      <c r="I60">
        <v>1</v>
      </c>
      <c r="J60">
        <v>6.5</v>
      </c>
      <c r="K60">
        <v>30</v>
      </c>
      <c r="L60">
        <v>27</v>
      </c>
      <c r="M60">
        <v>2.5</v>
      </c>
      <c r="N60">
        <v>0.8</v>
      </c>
      <c r="O60">
        <v>33.75</v>
      </c>
      <c r="P60" t="s">
        <v>84</v>
      </c>
      <c r="Q60" t="s">
        <v>16</v>
      </c>
      <c r="R60" t="s">
        <v>85</v>
      </c>
      <c r="S60">
        <v>2</v>
      </c>
      <c r="U60">
        <v>0.81986634264884495</v>
      </c>
      <c r="V60">
        <v>32.619999999999997</v>
      </c>
      <c r="W60">
        <v>28</v>
      </c>
      <c r="X60">
        <v>25</v>
      </c>
      <c r="Y60">
        <v>232</v>
      </c>
      <c r="Z60">
        <v>11</v>
      </c>
      <c r="AA60">
        <v>80</v>
      </c>
      <c r="AC60" t="s">
        <v>87</v>
      </c>
      <c r="AE60">
        <v>1041.27</v>
      </c>
      <c r="AF60">
        <v>5.5000000000063602E-2</v>
      </c>
      <c r="AG60">
        <v>2.03779177473374E-3</v>
      </c>
      <c r="AI60" t="s">
        <v>88</v>
      </c>
      <c r="AK60" t="s">
        <v>89</v>
      </c>
      <c r="AL60">
        <v>884</v>
      </c>
      <c r="AM60">
        <v>810</v>
      </c>
      <c r="AN60">
        <v>963</v>
      </c>
      <c r="AO60">
        <v>153</v>
      </c>
      <c r="AP60">
        <v>26.99</v>
      </c>
      <c r="AQ60">
        <v>29.96</v>
      </c>
      <c r="AR60">
        <v>4.24</v>
      </c>
      <c r="AS60">
        <v>0.15646304249023699</v>
      </c>
      <c r="AT60">
        <v>3.9766666666666599</v>
      </c>
      <c r="AU60">
        <v>0.185442836059585</v>
      </c>
      <c r="AV60">
        <v>179.8</v>
      </c>
      <c r="AW60">
        <v>179.95</v>
      </c>
      <c r="AX60">
        <v>120.5</v>
      </c>
      <c r="AY60">
        <v>221.4</v>
      </c>
      <c r="AZ60">
        <v>2</v>
      </c>
      <c r="BA60">
        <v>53.98</v>
      </c>
      <c r="BB60">
        <v>0.66100000000000003</v>
      </c>
      <c r="BC60">
        <v>0.66</v>
      </c>
      <c r="BD60">
        <v>2.0870000000000002</v>
      </c>
      <c r="BE60">
        <v>2.75</v>
      </c>
      <c r="BF60" s="317">
        <v>0.31672256827982698</v>
      </c>
      <c r="BG60" s="308">
        <v>2199.3433930967499</v>
      </c>
      <c r="BH60">
        <v>0.56061216040559303</v>
      </c>
      <c r="BI60">
        <v>48.143800484943398</v>
      </c>
      <c r="BK60" t="s">
        <v>291</v>
      </c>
      <c r="BL60" t="s">
        <v>407</v>
      </c>
      <c r="BM60" t="s">
        <v>408</v>
      </c>
      <c r="BN60">
        <v>2.0877611391684501</v>
      </c>
      <c r="BO60">
        <v>1.05230706983119E-2</v>
      </c>
      <c r="BP60">
        <v>0.66097194920567903</v>
      </c>
      <c r="BQ60">
        <v>2.6789919389061099E-3</v>
      </c>
      <c r="BR60">
        <v>46.589393586951601</v>
      </c>
      <c r="BS60">
        <v>0.25685557942014597</v>
      </c>
      <c r="BT60">
        <v>33.729678574648197</v>
      </c>
      <c r="BU60">
        <v>4.67238527097757E-2</v>
      </c>
      <c r="BV60">
        <v>4.2411963336491203</v>
      </c>
      <c r="BW60">
        <v>4.4511891571782404E-3</v>
      </c>
      <c r="BX60">
        <v>30.566808623131699</v>
      </c>
      <c r="BY60">
        <v>0.120662264704437</v>
      </c>
      <c r="BZ60">
        <v>26.994142888949501</v>
      </c>
      <c r="CA60">
        <v>0.101593022118601</v>
      </c>
      <c r="CB60">
        <v>883.12713262013199</v>
      </c>
      <c r="CC60">
        <v>4.52211217102428</v>
      </c>
      <c r="CD60">
        <v>0.31659788666389399</v>
      </c>
      <c r="CE60">
        <v>1.34488467718085E-3</v>
      </c>
      <c r="CF60">
        <v>2.7487330883741299</v>
      </c>
      <c r="CG60">
        <v>1.22751700028458E-2</v>
      </c>
      <c r="CH60">
        <v>2.4845049047624799</v>
      </c>
      <c r="CI60">
        <v>8.3094699996625796E-4</v>
      </c>
      <c r="CJ60">
        <v>0.80030921435799895</v>
      </c>
      <c r="CK60">
        <v>3.04537215597125E-3</v>
      </c>
    </row>
    <row r="61" spans="1:89" x14ac:dyDescent="0.25">
      <c r="A61">
        <v>59</v>
      </c>
      <c r="B61" t="s">
        <v>151</v>
      </c>
      <c r="C61">
        <v>63</v>
      </c>
      <c r="D61">
        <v>45621</v>
      </c>
      <c r="E61">
        <v>0.57638888888888884</v>
      </c>
      <c r="F61">
        <v>0.58333333333333337</v>
      </c>
      <c r="G61">
        <v>0.60416666666666663</v>
      </c>
      <c r="H61">
        <v>40</v>
      </c>
      <c r="I61">
        <v>1</v>
      </c>
      <c r="J61">
        <v>6.5</v>
      </c>
      <c r="K61">
        <v>30</v>
      </c>
      <c r="L61">
        <v>27</v>
      </c>
      <c r="M61">
        <v>5</v>
      </c>
      <c r="N61">
        <v>1</v>
      </c>
      <c r="O61">
        <v>27</v>
      </c>
      <c r="P61" t="s">
        <v>84</v>
      </c>
      <c r="Q61" t="s">
        <v>16</v>
      </c>
      <c r="R61" t="s">
        <v>85</v>
      </c>
      <c r="S61">
        <v>2</v>
      </c>
      <c r="U61">
        <v>1.03289977046671</v>
      </c>
      <c r="V61">
        <v>25.86</v>
      </c>
      <c r="W61">
        <v>28</v>
      </c>
      <c r="X61">
        <v>25</v>
      </c>
      <c r="Y61">
        <v>232</v>
      </c>
      <c r="Z61">
        <v>11</v>
      </c>
      <c r="AA61">
        <v>80</v>
      </c>
      <c r="AC61" t="s">
        <v>87</v>
      </c>
      <c r="AD61">
        <v>1041.27</v>
      </c>
      <c r="AI61" t="s">
        <v>88</v>
      </c>
      <c r="AJ61">
        <v>3.8</v>
      </c>
      <c r="AK61" t="s">
        <v>89</v>
      </c>
      <c r="AL61">
        <v>794</v>
      </c>
      <c r="AM61">
        <v>725</v>
      </c>
      <c r="AN61">
        <v>843</v>
      </c>
      <c r="AO61">
        <v>118</v>
      </c>
      <c r="AP61">
        <v>27</v>
      </c>
      <c r="AQ61">
        <v>29.76</v>
      </c>
      <c r="AR61">
        <v>5.72</v>
      </c>
      <c r="AS61">
        <v>0.153705322986118</v>
      </c>
      <c r="AV61">
        <v>382.9</v>
      </c>
      <c r="AW61">
        <v>382.89</v>
      </c>
      <c r="AX61">
        <v>231</v>
      </c>
      <c r="AY61">
        <v>215.7</v>
      </c>
      <c r="BA61">
        <v>0</v>
      </c>
      <c r="BB61">
        <v>0.23200000000000001</v>
      </c>
      <c r="BC61">
        <v>0.23</v>
      </c>
      <c r="BD61">
        <v>3.089</v>
      </c>
      <c r="BE61">
        <v>3.32</v>
      </c>
      <c r="BF61" s="317">
        <v>7.5105212042732197E-2</v>
      </c>
      <c r="BG61" s="308">
        <v>2770.81905639357</v>
      </c>
      <c r="BH61">
        <v>0.53655280256456495</v>
      </c>
      <c r="BI61">
        <v>50.321235619211897</v>
      </c>
      <c r="BK61" t="s">
        <v>288</v>
      </c>
      <c r="BL61" t="s">
        <v>409</v>
      </c>
      <c r="BM61" t="s">
        <v>410</v>
      </c>
      <c r="BN61">
        <v>3.0892443252822099</v>
      </c>
      <c r="BO61">
        <v>1.3874020660017399E-2</v>
      </c>
      <c r="BP61">
        <v>0.23181059274633001</v>
      </c>
      <c r="BQ61">
        <v>1.7305927832030599E-3</v>
      </c>
      <c r="BR61">
        <v>48.214863374057501</v>
      </c>
      <c r="BS61">
        <v>0.25738771080133499</v>
      </c>
      <c r="BT61">
        <v>26.984890649516501</v>
      </c>
      <c r="BU61">
        <v>4.9915120629641103E-2</v>
      </c>
      <c r="BV61">
        <v>5.7201112564396199</v>
      </c>
      <c r="BW61">
        <v>2.8636157296120599E-3</v>
      </c>
      <c r="BX61">
        <v>34.0234048694211</v>
      </c>
      <c r="BY61">
        <v>9.5972034003817902E-2</v>
      </c>
      <c r="BZ61">
        <v>27.001719431698302</v>
      </c>
      <c r="CA61">
        <v>8.0401747203395102E-2</v>
      </c>
      <c r="CB61">
        <v>793.62682668187597</v>
      </c>
      <c r="CC61">
        <v>2.8760861996604099</v>
      </c>
      <c r="CD61">
        <v>7.5038800788262E-2</v>
      </c>
      <c r="CE61">
        <v>5.7350556992500799E-4</v>
      </c>
      <c r="CF61">
        <v>3.32105491802854</v>
      </c>
      <c r="CG61">
        <v>1.4426607641776799E-2</v>
      </c>
      <c r="CH61">
        <v>4.97233663054012</v>
      </c>
      <c r="CI61">
        <v>2.27961462485275E-3</v>
      </c>
      <c r="CJ61">
        <v>1.00062602555677</v>
      </c>
      <c r="CK61">
        <v>3.21016049888441E-3</v>
      </c>
    </row>
    <row r="62" spans="1:89" x14ac:dyDescent="0.25">
      <c r="A62">
        <v>60</v>
      </c>
      <c r="B62" t="s">
        <v>152</v>
      </c>
      <c r="C62">
        <v>64</v>
      </c>
      <c r="D62">
        <v>45621</v>
      </c>
      <c r="E62">
        <v>0.60416666666666663</v>
      </c>
      <c r="F62">
        <v>0.60763888888888884</v>
      </c>
      <c r="G62">
        <v>0.63194444444444442</v>
      </c>
      <c r="H62">
        <v>40</v>
      </c>
      <c r="I62">
        <v>1</v>
      </c>
      <c r="J62">
        <v>6.5</v>
      </c>
      <c r="K62">
        <v>30</v>
      </c>
      <c r="L62">
        <v>27</v>
      </c>
      <c r="M62">
        <v>5</v>
      </c>
      <c r="N62">
        <v>0.9</v>
      </c>
      <c r="O62">
        <v>30</v>
      </c>
      <c r="P62" t="s">
        <v>84</v>
      </c>
      <c r="Q62" t="s">
        <v>16</v>
      </c>
      <c r="R62" t="s">
        <v>85</v>
      </c>
      <c r="S62">
        <v>2</v>
      </c>
      <c r="U62">
        <v>0.90847913862718699</v>
      </c>
      <c r="V62">
        <v>29.48</v>
      </c>
      <c r="W62">
        <v>28</v>
      </c>
      <c r="X62">
        <v>25</v>
      </c>
      <c r="Y62">
        <v>232</v>
      </c>
      <c r="Z62">
        <v>11</v>
      </c>
      <c r="AA62">
        <v>80</v>
      </c>
      <c r="AC62" t="s">
        <v>87</v>
      </c>
      <c r="AI62" t="s">
        <v>88</v>
      </c>
      <c r="AK62" t="s">
        <v>89</v>
      </c>
      <c r="AL62">
        <v>865</v>
      </c>
      <c r="AM62">
        <v>790</v>
      </c>
      <c r="AN62">
        <v>920</v>
      </c>
      <c r="AO62">
        <v>130</v>
      </c>
      <c r="AP62">
        <v>27</v>
      </c>
      <c r="AQ62">
        <v>29.85</v>
      </c>
      <c r="AR62">
        <v>5.9</v>
      </c>
      <c r="AS62">
        <v>0.131663643279302</v>
      </c>
      <c r="AV62">
        <v>306.39999999999998</v>
      </c>
      <c r="AW62">
        <v>306.39</v>
      </c>
      <c r="AX62">
        <v>189</v>
      </c>
      <c r="AY62">
        <v>216.6</v>
      </c>
      <c r="BA62">
        <v>0</v>
      </c>
      <c r="BB62">
        <v>0.246</v>
      </c>
      <c r="BC62">
        <v>0.25</v>
      </c>
      <c r="BD62">
        <v>2.83</v>
      </c>
      <c r="BE62">
        <v>3.08</v>
      </c>
      <c r="BF62" s="317">
        <v>8.6925795053003505E-2</v>
      </c>
      <c r="BG62" s="308">
        <v>2437.0528308926</v>
      </c>
      <c r="BH62">
        <v>0.56744537300452802</v>
      </c>
      <c r="BI62">
        <v>47.581672676330903</v>
      </c>
      <c r="BK62" t="s">
        <v>291</v>
      </c>
      <c r="BL62" t="s">
        <v>411</v>
      </c>
      <c r="BM62" t="s">
        <v>412</v>
      </c>
      <c r="BN62">
        <v>2.8299797500882802</v>
      </c>
      <c r="BO62">
        <v>1.5284924263067301E-2</v>
      </c>
      <c r="BP62">
        <v>0.245999605527945</v>
      </c>
      <c r="BQ62">
        <v>1.7895858885187499E-3</v>
      </c>
      <c r="BR62">
        <v>46.835493357833101</v>
      </c>
      <c r="BS62">
        <v>0.29778399502428499</v>
      </c>
      <c r="BT62">
        <v>29.9914092182375</v>
      </c>
      <c r="BU62">
        <v>4.5458059572899299E-2</v>
      </c>
      <c r="BV62">
        <v>5.9009256464847804</v>
      </c>
      <c r="BW62">
        <v>4.9857976288746097E-3</v>
      </c>
      <c r="BX62">
        <v>31.233482332814798</v>
      </c>
      <c r="BY62">
        <v>0.13495610002399799</v>
      </c>
      <c r="BZ62">
        <v>27.001651708321798</v>
      </c>
      <c r="CA62">
        <v>0.107922478857124</v>
      </c>
      <c r="CB62">
        <v>864.525633368066</v>
      </c>
      <c r="CC62">
        <v>4.6602120251759702</v>
      </c>
      <c r="CD62">
        <v>8.69292362927052E-2</v>
      </c>
      <c r="CE62">
        <v>8.3371567675229196E-4</v>
      </c>
      <c r="CF62">
        <v>3.0759793556162198</v>
      </c>
      <c r="CG62">
        <v>1.5131140325664399E-2</v>
      </c>
      <c r="CH62">
        <v>4.9729142564763196</v>
      </c>
      <c r="CI62">
        <v>1.77301585480951E-3</v>
      </c>
      <c r="CJ62">
        <v>0.90031461313290495</v>
      </c>
      <c r="CK62">
        <v>3.7771871284587701E-3</v>
      </c>
    </row>
    <row r="63" spans="1:89" x14ac:dyDescent="0.25">
      <c r="A63">
        <v>61</v>
      </c>
      <c r="B63" t="s">
        <v>153</v>
      </c>
      <c r="C63">
        <v>65</v>
      </c>
      <c r="D63">
        <v>45621</v>
      </c>
      <c r="E63">
        <v>0.63194444444444442</v>
      </c>
      <c r="F63">
        <v>0.63541666666666663</v>
      </c>
      <c r="G63">
        <v>0.65972222222222221</v>
      </c>
      <c r="H63">
        <v>40</v>
      </c>
      <c r="I63">
        <v>1</v>
      </c>
      <c r="J63">
        <v>6.5</v>
      </c>
      <c r="K63">
        <v>30</v>
      </c>
      <c r="L63">
        <v>27</v>
      </c>
      <c r="M63">
        <v>5</v>
      </c>
      <c r="N63">
        <v>0.8</v>
      </c>
      <c r="O63">
        <v>33.75</v>
      </c>
      <c r="P63" t="s">
        <v>84</v>
      </c>
      <c r="Q63" t="s">
        <v>16</v>
      </c>
      <c r="R63" t="s">
        <v>85</v>
      </c>
      <c r="S63">
        <v>2</v>
      </c>
      <c r="U63">
        <v>0.78924291142940595</v>
      </c>
      <c r="V63">
        <v>33.85</v>
      </c>
      <c r="W63">
        <v>28</v>
      </c>
      <c r="X63">
        <v>25</v>
      </c>
      <c r="Y63">
        <v>232</v>
      </c>
      <c r="Z63">
        <v>11</v>
      </c>
      <c r="AA63">
        <v>80</v>
      </c>
      <c r="AC63" t="s">
        <v>87</v>
      </c>
      <c r="AE63">
        <v>1040.8900000000001</v>
      </c>
      <c r="AF63">
        <v>0.18999999999993999</v>
      </c>
      <c r="AG63">
        <v>7.0370370370348399E-3</v>
      </c>
      <c r="AI63" t="s">
        <v>88</v>
      </c>
      <c r="AK63" t="s">
        <v>89</v>
      </c>
      <c r="AL63">
        <v>963</v>
      </c>
      <c r="AM63">
        <v>871</v>
      </c>
      <c r="AN63">
        <v>1022</v>
      </c>
      <c r="AO63">
        <v>151</v>
      </c>
      <c r="AP63">
        <v>27</v>
      </c>
      <c r="AQ63">
        <v>29.93</v>
      </c>
      <c r="AR63">
        <v>6.14</v>
      </c>
      <c r="AS63">
        <v>0.11053822288927199</v>
      </c>
      <c r="AT63">
        <v>5.92</v>
      </c>
      <c r="AU63">
        <v>0.131969063051564</v>
      </c>
      <c r="AV63">
        <v>241.8</v>
      </c>
      <c r="AW63">
        <v>241.8</v>
      </c>
      <c r="AX63">
        <v>156.6</v>
      </c>
      <c r="AY63">
        <v>214.5</v>
      </c>
      <c r="AZ63">
        <v>2</v>
      </c>
      <c r="BA63">
        <v>54</v>
      </c>
      <c r="BB63">
        <v>0.26100000000000001</v>
      </c>
      <c r="BC63">
        <v>0.26</v>
      </c>
      <c r="BD63">
        <v>2.5619999999999998</v>
      </c>
      <c r="BE63">
        <v>2.82</v>
      </c>
      <c r="BF63" s="317">
        <v>0.10187353629976501</v>
      </c>
      <c r="BG63" s="308">
        <v>2117.1940992145001</v>
      </c>
      <c r="BH63">
        <v>0.59655933332408095</v>
      </c>
      <c r="BI63">
        <v>45.259538308710297</v>
      </c>
      <c r="BK63" t="s">
        <v>291</v>
      </c>
      <c r="BL63" t="s">
        <v>413</v>
      </c>
      <c r="BM63" t="s">
        <v>414</v>
      </c>
      <c r="BN63">
        <v>2.5621563707079198</v>
      </c>
      <c r="BO63">
        <v>1.32884417432164E-2</v>
      </c>
      <c r="BP63">
        <v>0.26144095233508502</v>
      </c>
      <c r="BQ63">
        <v>1.5373464740648299E-3</v>
      </c>
      <c r="BR63">
        <v>45.4393498231981</v>
      </c>
      <c r="BS63">
        <v>0.304862346303721</v>
      </c>
      <c r="BT63">
        <v>33.672159362914002</v>
      </c>
      <c r="BU63">
        <v>8.6441001485789398E-2</v>
      </c>
      <c r="BV63">
        <v>6.1357114426073096</v>
      </c>
      <c r="BW63">
        <v>6.2046083557316398E-3</v>
      </c>
      <c r="BX63">
        <v>28.0279914335696</v>
      </c>
      <c r="BY63">
        <v>0.12729234903834299</v>
      </c>
      <c r="BZ63">
        <v>26.998465779859799</v>
      </c>
      <c r="CA63">
        <v>0.108046242698126</v>
      </c>
      <c r="CB63">
        <v>963.27843058489805</v>
      </c>
      <c r="CC63">
        <v>4.4901303498594398</v>
      </c>
      <c r="CD63">
        <v>0.102041637968089</v>
      </c>
      <c r="CE63">
        <v>7.3370416564550605E-4</v>
      </c>
      <c r="CF63">
        <v>2.8235973230429998</v>
      </c>
      <c r="CG63">
        <v>1.36160113068973E-2</v>
      </c>
      <c r="CH63">
        <v>4.9747204938217102</v>
      </c>
      <c r="CI63">
        <v>1.69520411412408E-3</v>
      </c>
      <c r="CJ63">
        <v>0.80180769907080096</v>
      </c>
      <c r="CK63">
        <v>3.5185748357319702E-3</v>
      </c>
    </row>
    <row r="64" spans="1:89" x14ac:dyDescent="0.25">
      <c r="A64">
        <v>62</v>
      </c>
      <c r="B64" t="s">
        <v>154</v>
      </c>
      <c r="C64">
        <v>66</v>
      </c>
      <c r="D64">
        <v>45622</v>
      </c>
      <c r="E64">
        <v>0.3888888888888889</v>
      </c>
      <c r="F64">
        <v>0.39583333333333331</v>
      </c>
      <c r="G64">
        <v>0.41666666666666669</v>
      </c>
      <c r="H64">
        <v>40</v>
      </c>
      <c r="I64">
        <v>1</v>
      </c>
      <c r="J64">
        <v>7.5</v>
      </c>
      <c r="K64">
        <v>30</v>
      </c>
      <c r="L64">
        <v>27</v>
      </c>
      <c r="M64">
        <v>2</v>
      </c>
      <c r="N64">
        <v>1</v>
      </c>
      <c r="O64">
        <v>27</v>
      </c>
      <c r="P64" t="s">
        <v>84</v>
      </c>
      <c r="Q64" t="s">
        <v>16</v>
      </c>
      <c r="R64" t="s">
        <v>85</v>
      </c>
      <c r="S64">
        <v>2</v>
      </c>
      <c r="U64">
        <v>0.99925456578456895</v>
      </c>
      <c r="V64">
        <v>26.52</v>
      </c>
      <c r="W64">
        <v>28</v>
      </c>
      <c r="X64">
        <v>25</v>
      </c>
      <c r="Y64">
        <v>232</v>
      </c>
      <c r="Z64">
        <v>11</v>
      </c>
      <c r="AA64">
        <v>80</v>
      </c>
      <c r="AC64" t="s">
        <v>87</v>
      </c>
      <c r="AD64">
        <v>1040.8900000000001</v>
      </c>
      <c r="AI64" t="s">
        <v>88</v>
      </c>
      <c r="AJ64">
        <v>3.8</v>
      </c>
      <c r="AK64" t="s">
        <v>89</v>
      </c>
      <c r="AL64">
        <v>721</v>
      </c>
      <c r="AM64">
        <v>662</v>
      </c>
      <c r="AN64">
        <v>774</v>
      </c>
      <c r="AO64">
        <v>112</v>
      </c>
      <c r="AP64">
        <v>26.81</v>
      </c>
      <c r="AQ64">
        <v>29.56</v>
      </c>
      <c r="AR64">
        <v>3.12</v>
      </c>
      <c r="AS64">
        <v>0.242537515967128</v>
      </c>
      <c r="AV64">
        <v>212.8</v>
      </c>
      <c r="AW64">
        <v>211.22</v>
      </c>
      <c r="AX64">
        <v>136.1</v>
      </c>
      <c r="AY64">
        <v>205.6</v>
      </c>
      <c r="BA64">
        <v>0</v>
      </c>
      <c r="BB64">
        <v>0.73599999999999999</v>
      </c>
      <c r="BC64">
        <v>0.74</v>
      </c>
      <c r="BD64">
        <v>2.2269999999999999</v>
      </c>
      <c r="BE64">
        <v>2.96999999999999</v>
      </c>
      <c r="BF64" s="317">
        <v>0.33048944768747102</v>
      </c>
      <c r="BG64" s="308">
        <v>2680.5636638036099</v>
      </c>
      <c r="BH64">
        <v>0.49223878766011098</v>
      </c>
      <c r="BI64">
        <v>54.4654356220951</v>
      </c>
      <c r="BK64" t="s">
        <v>288</v>
      </c>
      <c r="BL64" t="s">
        <v>415</v>
      </c>
      <c r="BM64" t="s">
        <v>416</v>
      </c>
      <c r="BN64">
        <v>2.22715185860456</v>
      </c>
      <c r="BO64">
        <v>2.03049914035991E-2</v>
      </c>
      <c r="BP64">
        <v>0.736238106832665</v>
      </c>
      <c r="BQ64">
        <v>3.1232062682703099E-3</v>
      </c>
      <c r="BR64">
        <v>53.6270291746916</v>
      </c>
      <c r="BS64">
        <v>0.65767780416789701</v>
      </c>
      <c r="BT64">
        <v>27.006433957868399</v>
      </c>
      <c r="BU64">
        <v>6.07312262056659E-2</v>
      </c>
      <c r="BV64">
        <v>3.1167484287395002</v>
      </c>
      <c r="BW64">
        <v>6.9643254267811898E-3</v>
      </c>
      <c r="BX64">
        <v>37.064171134237299</v>
      </c>
      <c r="BY64">
        <v>0.29145542970572003</v>
      </c>
      <c r="BZ64">
        <v>26.813977106021401</v>
      </c>
      <c r="CA64">
        <v>0.18292569551204099</v>
      </c>
      <c r="CB64">
        <v>723.50632241787901</v>
      </c>
      <c r="CC64">
        <v>8.9452331020079399</v>
      </c>
      <c r="CD64">
        <v>0.33059390288243901</v>
      </c>
      <c r="CE64">
        <v>2.5232559812674899E-3</v>
      </c>
      <c r="CF64">
        <v>2.9633899654372202</v>
      </c>
      <c r="CG64">
        <v>2.2199621451819099E-2</v>
      </c>
      <c r="CH64">
        <v>1.9887905976901501</v>
      </c>
      <c r="CI64">
        <v>2.3098746885994699E-3</v>
      </c>
      <c r="CJ64">
        <v>0.99287677117362905</v>
      </c>
      <c r="CK64">
        <v>6.8632924454191599E-3</v>
      </c>
    </row>
    <row r="65" spans="1:89" x14ac:dyDescent="0.25">
      <c r="A65">
        <v>63</v>
      </c>
      <c r="B65" t="s">
        <v>155</v>
      </c>
      <c r="C65">
        <v>67</v>
      </c>
      <c r="D65">
        <v>45622</v>
      </c>
      <c r="E65">
        <v>0.41666666666666669</v>
      </c>
      <c r="F65">
        <v>0.4201388888888889</v>
      </c>
      <c r="G65">
        <v>0.44444444444444442</v>
      </c>
      <c r="H65">
        <v>40</v>
      </c>
      <c r="I65">
        <v>1</v>
      </c>
      <c r="J65">
        <v>7.5</v>
      </c>
      <c r="K65">
        <v>30</v>
      </c>
      <c r="L65">
        <v>27</v>
      </c>
      <c r="M65">
        <v>2</v>
      </c>
      <c r="N65">
        <v>0.9</v>
      </c>
      <c r="O65">
        <v>30</v>
      </c>
      <c r="P65" t="s">
        <v>84</v>
      </c>
      <c r="Q65" t="s">
        <v>16</v>
      </c>
      <c r="R65" t="s">
        <v>85</v>
      </c>
      <c r="S65">
        <v>2</v>
      </c>
      <c r="U65">
        <v>0.90391697355205802</v>
      </c>
      <c r="V65">
        <v>29.64</v>
      </c>
      <c r="W65">
        <v>28</v>
      </c>
      <c r="X65">
        <v>25</v>
      </c>
      <c r="Y65">
        <v>232</v>
      </c>
      <c r="Z65">
        <v>11</v>
      </c>
      <c r="AA65">
        <v>80</v>
      </c>
      <c r="AC65" t="s">
        <v>87</v>
      </c>
      <c r="AI65" t="s">
        <v>88</v>
      </c>
      <c r="AK65" t="s">
        <v>89</v>
      </c>
      <c r="AL65">
        <v>796</v>
      </c>
      <c r="AM65">
        <v>725</v>
      </c>
      <c r="AN65">
        <v>847</v>
      </c>
      <c r="AO65">
        <v>122</v>
      </c>
      <c r="AP65">
        <v>27</v>
      </c>
      <c r="AQ65">
        <v>29.82</v>
      </c>
      <c r="AR65">
        <v>3.32</v>
      </c>
      <c r="AS65">
        <v>0.20924004017408701</v>
      </c>
      <c r="AV65">
        <v>170</v>
      </c>
      <c r="AW65">
        <v>170.09</v>
      </c>
      <c r="AX65">
        <v>114.5</v>
      </c>
      <c r="AY65">
        <v>208.7</v>
      </c>
      <c r="BA65">
        <v>0</v>
      </c>
      <c r="BB65">
        <v>0.74199999999999999</v>
      </c>
      <c r="BC65">
        <v>0.74</v>
      </c>
      <c r="BD65">
        <v>2.004</v>
      </c>
      <c r="BE65">
        <v>2.75</v>
      </c>
      <c r="BF65" s="317">
        <v>0.370259481037924</v>
      </c>
      <c r="BG65" s="308">
        <v>2424.8145341187801</v>
      </c>
      <c r="BH65">
        <v>0.50939743821035499</v>
      </c>
      <c r="BI65">
        <v>53.003800126788903</v>
      </c>
      <c r="BK65" t="s">
        <v>288</v>
      </c>
      <c r="BL65" t="s">
        <v>417</v>
      </c>
      <c r="BM65" t="s">
        <v>418</v>
      </c>
      <c r="BN65">
        <v>2.0051802635192799</v>
      </c>
      <c r="BO65">
        <v>1.1673153575608001E-2</v>
      </c>
      <c r="BP65">
        <v>0.74132474320275399</v>
      </c>
      <c r="BQ65">
        <v>3.3099762028020599E-3</v>
      </c>
      <c r="BR65">
        <v>52.483825732147203</v>
      </c>
      <c r="BS65">
        <v>0.287987993432956</v>
      </c>
      <c r="BT65">
        <v>29.970326296291901</v>
      </c>
      <c r="BU65">
        <v>5.0061716771383803E-2</v>
      </c>
      <c r="BV65">
        <v>3.31724208291278</v>
      </c>
      <c r="BW65">
        <v>5.2220764165792398E-3</v>
      </c>
      <c r="BX65">
        <v>33.942170683859601</v>
      </c>
      <c r="BY65">
        <v>0.13198117468270901</v>
      </c>
      <c r="BZ65">
        <v>26.998151774231101</v>
      </c>
      <c r="CA65">
        <v>9.5020982621123101E-2</v>
      </c>
      <c r="CB65">
        <v>795.42468911335595</v>
      </c>
      <c r="CC65">
        <v>3.7431887292524899</v>
      </c>
      <c r="CD65">
        <v>0.36971450065016498</v>
      </c>
      <c r="CE65">
        <v>2.31611765722913E-3</v>
      </c>
      <c r="CF65">
        <v>2.7465050067220398</v>
      </c>
      <c r="CG65">
        <v>1.29921421530848E-2</v>
      </c>
      <c r="CH65">
        <v>1.9858784659597899</v>
      </c>
      <c r="CI65">
        <v>3.0681243058235802E-3</v>
      </c>
      <c r="CJ65">
        <v>0.90083172664339894</v>
      </c>
      <c r="CK65">
        <v>3.46336256098261E-3</v>
      </c>
    </row>
    <row r="66" spans="1:89" x14ac:dyDescent="0.25">
      <c r="A66">
        <v>64</v>
      </c>
      <c r="B66" t="s">
        <v>156</v>
      </c>
      <c r="C66">
        <v>68</v>
      </c>
      <c r="D66">
        <v>45622</v>
      </c>
      <c r="E66">
        <v>0.44444444444444442</v>
      </c>
      <c r="F66">
        <v>0.44791666666666669</v>
      </c>
      <c r="G66">
        <v>0.47222222222222221</v>
      </c>
      <c r="H66">
        <v>40</v>
      </c>
      <c r="I66">
        <v>1</v>
      </c>
      <c r="J66">
        <v>7.5</v>
      </c>
      <c r="K66">
        <v>30</v>
      </c>
      <c r="L66">
        <v>27</v>
      </c>
      <c r="M66">
        <v>2</v>
      </c>
      <c r="N66">
        <v>0.8</v>
      </c>
      <c r="O66">
        <v>33.75</v>
      </c>
      <c r="P66" t="s">
        <v>84</v>
      </c>
      <c r="Q66" t="s">
        <v>16</v>
      </c>
      <c r="R66" t="s">
        <v>85</v>
      </c>
      <c r="S66">
        <v>2</v>
      </c>
      <c r="U66">
        <v>0.81639443436176595</v>
      </c>
      <c r="V66">
        <v>32.78</v>
      </c>
      <c r="W66">
        <v>28</v>
      </c>
      <c r="X66">
        <v>25</v>
      </c>
      <c r="Y66">
        <v>232</v>
      </c>
      <c r="Z66">
        <v>11</v>
      </c>
      <c r="AA66">
        <v>80</v>
      </c>
      <c r="AC66" t="s">
        <v>87</v>
      </c>
      <c r="AE66">
        <v>1040.8399999999999</v>
      </c>
      <c r="AF66">
        <v>2.5000000000090901E-2</v>
      </c>
      <c r="AG66">
        <v>9.2626898851763402E-4</v>
      </c>
      <c r="AI66" t="s">
        <v>88</v>
      </c>
      <c r="AK66" t="s">
        <v>89</v>
      </c>
      <c r="AL66">
        <v>839</v>
      </c>
      <c r="AM66">
        <v>774</v>
      </c>
      <c r="AN66">
        <v>892</v>
      </c>
      <c r="AO66">
        <v>118</v>
      </c>
      <c r="AP66">
        <v>26.99</v>
      </c>
      <c r="AQ66">
        <v>29.93</v>
      </c>
      <c r="AR66">
        <v>3.53</v>
      </c>
      <c r="AS66">
        <v>0.18021952193416399</v>
      </c>
      <c r="AT66">
        <v>3.3233333333333301</v>
      </c>
      <c r="AU66">
        <v>0.210665692691793</v>
      </c>
      <c r="AV66">
        <v>148.5</v>
      </c>
      <c r="AW66">
        <v>148.4</v>
      </c>
      <c r="AX66">
        <v>102.8</v>
      </c>
      <c r="AY66">
        <v>210.2</v>
      </c>
      <c r="AZ66">
        <v>2</v>
      </c>
      <c r="BA66">
        <v>53.98</v>
      </c>
      <c r="BB66">
        <v>0.74199999999999999</v>
      </c>
      <c r="BC66">
        <v>0.74</v>
      </c>
      <c r="BD66">
        <v>1.81</v>
      </c>
      <c r="BE66">
        <v>2.5499999999999998</v>
      </c>
      <c r="BF66" s="317">
        <v>0.409944751381215</v>
      </c>
      <c r="BG66" s="308">
        <v>2190.0297792118899</v>
      </c>
      <c r="BH66">
        <v>0.52239016639142899</v>
      </c>
      <c r="BI66">
        <v>51.666363068129101</v>
      </c>
      <c r="BK66" t="s">
        <v>288</v>
      </c>
      <c r="BL66" t="s">
        <v>419</v>
      </c>
      <c r="BM66" t="s">
        <v>420</v>
      </c>
      <c r="BN66">
        <v>1.80734776939664</v>
      </c>
      <c r="BO66">
        <v>9.3970321415740403E-3</v>
      </c>
      <c r="BP66">
        <v>0.74163248624120404</v>
      </c>
      <c r="BQ66">
        <v>2.3669422885255601E-3</v>
      </c>
      <c r="BR66">
        <v>50.213188677011701</v>
      </c>
      <c r="BS66">
        <v>0.33540434056646301</v>
      </c>
      <c r="BT66">
        <v>33.751727562749203</v>
      </c>
      <c r="BU66">
        <v>6.6278396243648993E-2</v>
      </c>
      <c r="BV66">
        <v>3.5330438486448399</v>
      </c>
      <c r="BW66">
        <v>4.7984520779961503E-3</v>
      </c>
      <c r="BX66">
        <v>32.158804997398398</v>
      </c>
      <c r="BY66">
        <v>0.10804317401022499</v>
      </c>
      <c r="BZ66">
        <v>26.9970357542519</v>
      </c>
      <c r="CA66">
        <v>0.11637170145339699</v>
      </c>
      <c r="CB66">
        <v>839.49361073205102</v>
      </c>
      <c r="CC66">
        <v>4.0058853348006602</v>
      </c>
      <c r="CD66">
        <v>0.41035133153221198</v>
      </c>
      <c r="CE66">
        <v>2.0273250982122798E-3</v>
      </c>
      <c r="CF66">
        <v>2.5489802556378498</v>
      </c>
      <c r="CG66">
        <v>1.05404127508736E-2</v>
      </c>
      <c r="CH66">
        <v>1.9849420908630599</v>
      </c>
      <c r="CI66">
        <v>1.27326777095633E-3</v>
      </c>
      <c r="CJ66">
        <v>0.79987333103647895</v>
      </c>
      <c r="CK66">
        <v>3.58066412239801E-3</v>
      </c>
    </row>
    <row r="67" spans="1:89" x14ac:dyDescent="0.25">
      <c r="A67">
        <v>65</v>
      </c>
      <c r="B67" t="s">
        <v>157</v>
      </c>
      <c r="C67">
        <v>69</v>
      </c>
      <c r="D67">
        <v>45622</v>
      </c>
      <c r="E67">
        <v>0.4826388888888889</v>
      </c>
      <c r="F67">
        <v>0.48958333333333331</v>
      </c>
      <c r="G67">
        <v>0.51388888888888884</v>
      </c>
      <c r="H67">
        <v>40</v>
      </c>
      <c r="I67">
        <v>1</v>
      </c>
      <c r="J67">
        <v>7.5</v>
      </c>
      <c r="K67">
        <v>30</v>
      </c>
      <c r="L67">
        <v>27</v>
      </c>
      <c r="M67">
        <v>3</v>
      </c>
      <c r="N67">
        <v>1</v>
      </c>
      <c r="O67">
        <v>27</v>
      </c>
      <c r="P67" t="s">
        <v>84</v>
      </c>
      <c r="Q67" t="s">
        <v>16</v>
      </c>
      <c r="R67" t="s">
        <v>85</v>
      </c>
      <c r="S67">
        <v>2</v>
      </c>
      <c r="U67">
        <v>1.0150489089540999</v>
      </c>
      <c r="V67">
        <v>26.27</v>
      </c>
      <c r="W67">
        <v>28</v>
      </c>
      <c r="X67">
        <v>25</v>
      </c>
      <c r="Y67">
        <v>232</v>
      </c>
      <c r="Z67">
        <v>11</v>
      </c>
      <c r="AA67">
        <v>80</v>
      </c>
      <c r="AC67" t="s">
        <v>87</v>
      </c>
      <c r="AD67">
        <v>1040.8399999999999</v>
      </c>
      <c r="AI67" t="s">
        <v>88</v>
      </c>
      <c r="AK67" t="s">
        <v>89</v>
      </c>
      <c r="AL67">
        <v>749</v>
      </c>
      <c r="AM67">
        <v>683</v>
      </c>
      <c r="AN67">
        <v>806</v>
      </c>
      <c r="AO67">
        <v>123</v>
      </c>
      <c r="AP67">
        <v>26.98</v>
      </c>
      <c r="AQ67">
        <v>29.84</v>
      </c>
      <c r="AR67">
        <v>3.82</v>
      </c>
      <c r="AS67">
        <v>0.210591059948983</v>
      </c>
      <c r="AV67">
        <v>255.1</v>
      </c>
      <c r="AW67">
        <v>255.07</v>
      </c>
      <c r="AX67">
        <v>158.1</v>
      </c>
      <c r="AY67">
        <v>204.5</v>
      </c>
      <c r="BA67">
        <v>0</v>
      </c>
      <c r="BB67">
        <v>0.49199999999999999</v>
      </c>
      <c r="BC67">
        <v>0.49</v>
      </c>
      <c r="BD67">
        <v>2.637</v>
      </c>
      <c r="BE67">
        <v>3.13</v>
      </c>
      <c r="BF67" s="317">
        <v>0.18657565415244501</v>
      </c>
      <c r="BG67" s="308">
        <v>2722.9329897427401</v>
      </c>
      <c r="BH67">
        <v>0.51386646174199802</v>
      </c>
      <c r="BI67">
        <v>52.503912998210197</v>
      </c>
      <c r="BK67" t="s">
        <v>288</v>
      </c>
      <c r="BL67" t="s">
        <v>421</v>
      </c>
      <c r="BM67" t="s">
        <v>422</v>
      </c>
      <c r="BN67">
        <v>2.6373180893884101</v>
      </c>
      <c r="BO67">
        <v>1.3610658679561599E-2</v>
      </c>
      <c r="BP67">
        <v>0.49217967062756601</v>
      </c>
      <c r="BQ67">
        <v>2.5076230939354402E-3</v>
      </c>
      <c r="BR67">
        <v>50.985777467878599</v>
      </c>
      <c r="BS67">
        <v>0.35911229377647202</v>
      </c>
      <c r="BT67">
        <v>27.058341590429201</v>
      </c>
      <c r="BU67">
        <v>0.104559735679363</v>
      </c>
      <c r="BV67">
        <v>3.82187014375334</v>
      </c>
      <c r="BW67">
        <v>4.4025483980619697E-3</v>
      </c>
      <c r="BX67">
        <v>36.0280334198224</v>
      </c>
      <c r="BY67">
        <v>0.123373207363455</v>
      </c>
      <c r="BZ67">
        <v>26.9834917757196</v>
      </c>
      <c r="CA67">
        <v>0.104548888395018</v>
      </c>
      <c r="CB67">
        <v>748.961411524661</v>
      </c>
      <c r="CC67">
        <v>3.3510646360006602</v>
      </c>
      <c r="CD67">
        <v>0.186623543444532</v>
      </c>
      <c r="CE67">
        <v>9.1415946334925501E-4</v>
      </c>
      <c r="CF67">
        <v>3.1294977600159801</v>
      </c>
      <c r="CG67">
        <v>1.5122764852283799E-2</v>
      </c>
      <c r="CH67">
        <v>2.9642582476690298</v>
      </c>
      <c r="CI67">
        <v>9.7878174930731495E-4</v>
      </c>
      <c r="CJ67">
        <v>0.99725084601170799</v>
      </c>
      <c r="CK67">
        <v>5.8833694140689704E-3</v>
      </c>
    </row>
    <row r="68" spans="1:89" x14ac:dyDescent="0.25">
      <c r="A68">
        <v>66</v>
      </c>
      <c r="B68" t="s">
        <v>158</v>
      </c>
      <c r="C68">
        <v>70</v>
      </c>
      <c r="D68">
        <v>45622</v>
      </c>
      <c r="E68">
        <v>0.51388888888888884</v>
      </c>
      <c r="F68">
        <v>0.51736111111111116</v>
      </c>
      <c r="G68">
        <v>0.54166666666666663</v>
      </c>
      <c r="H68">
        <v>40</v>
      </c>
      <c r="I68">
        <v>1</v>
      </c>
      <c r="J68">
        <v>7.5</v>
      </c>
      <c r="K68">
        <v>30</v>
      </c>
      <c r="L68">
        <v>27</v>
      </c>
      <c r="M68">
        <v>3</v>
      </c>
      <c r="N68">
        <v>0.9</v>
      </c>
      <c r="O68">
        <v>30</v>
      </c>
      <c r="P68" t="s">
        <v>84</v>
      </c>
      <c r="Q68" t="s">
        <v>16</v>
      </c>
      <c r="R68" t="s">
        <v>85</v>
      </c>
      <c r="S68">
        <v>2</v>
      </c>
      <c r="U68">
        <v>0.92754120879120805</v>
      </c>
      <c r="V68">
        <v>28.83</v>
      </c>
      <c r="W68">
        <v>28</v>
      </c>
      <c r="X68">
        <v>25</v>
      </c>
      <c r="Y68">
        <v>232</v>
      </c>
      <c r="Z68">
        <v>11</v>
      </c>
      <c r="AA68">
        <v>80</v>
      </c>
      <c r="AC68" t="s">
        <v>87</v>
      </c>
      <c r="AI68" t="s">
        <v>88</v>
      </c>
      <c r="AK68" t="s">
        <v>89</v>
      </c>
      <c r="AL68">
        <v>802</v>
      </c>
      <c r="AM68">
        <v>736</v>
      </c>
      <c r="AN68">
        <v>852</v>
      </c>
      <c r="AO68">
        <v>116</v>
      </c>
      <c r="AP68">
        <v>27.01</v>
      </c>
      <c r="AQ68">
        <v>29.88</v>
      </c>
      <c r="AR68">
        <v>3.96</v>
      </c>
      <c r="AS68">
        <v>0.187004275965969</v>
      </c>
      <c r="AV68">
        <v>213.2</v>
      </c>
      <c r="AW68">
        <v>213.17</v>
      </c>
      <c r="AX68">
        <v>135.6</v>
      </c>
      <c r="AY68">
        <v>206.2</v>
      </c>
      <c r="BA68">
        <v>0</v>
      </c>
      <c r="BB68">
        <v>0.50600000000000001</v>
      </c>
      <c r="BC68">
        <v>0.51</v>
      </c>
      <c r="BD68">
        <v>2.444</v>
      </c>
      <c r="BE68">
        <v>2.95</v>
      </c>
      <c r="BF68" s="317">
        <v>0.207037643207855</v>
      </c>
      <c r="BG68" s="308">
        <v>2488.1880414667298</v>
      </c>
      <c r="BH68">
        <v>0.5315113240539</v>
      </c>
      <c r="BI68">
        <v>50.817355675494397</v>
      </c>
      <c r="BK68" t="s">
        <v>288</v>
      </c>
      <c r="BL68" t="s">
        <v>423</v>
      </c>
      <c r="BM68" t="s">
        <v>424</v>
      </c>
      <c r="BN68">
        <v>2.44431615556989</v>
      </c>
      <c r="BO68">
        <v>1.4386715799771301E-2</v>
      </c>
      <c r="BP68">
        <v>0.50623563102313396</v>
      </c>
      <c r="BQ68">
        <v>2.2874320243797498E-3</v>
      </c>
      <c r="BR68">
        <v>48.725270439675</v>
      </c>
      <c r="BS68">
        <v>0.32874172826949299</v>
      </c>
      <c r="BT68">
        <v>30.060795488310202</v>
      </c>
      <c r="BU68">
        <v>5.86821269675128E-2</v>
      </c>
      <c r="BV68">
        <v>3.9615996562606002</v>
      </c>
      <c r="BW68">
        <v>2.2407826349375199E-3</v>
      </c>
      <c r="BX68">
        <v>33.678121151266403</v>
      </c>
      <c r="BY68">
        <v>0.107907517086499</v>
      </c>
      <c r="BZ68">
        <v>27.007837307841498</v>
      </c>
      <c r="CA68">
        <v>9.1035672525838093E-2</v>
      </c>
      <c r="CB68">
        <v>801.94553242847201</v>
      </c>
      <c r="CC68">
        <v>2.9423608424170502</v>
      </c>
      <c r="CD68">
        <v>0.20711207027723999</v>
      </c>
      <c r="CE68">
        <v>1.18744529791905E-3</v>
      </c>
      <c r="CF68">
        <v>2.95055178659302</v>
      </c>
      <c r="CG68">
        <v>1.54856315814765E-2</v>
      </c>
      <c r="CH68">
        <v>2.9644032237402098</v>
      </c>
      <c r="CI68">
        <v>1.21590332243649E-3</v>
      </c>
      <c r="CJ68">
        <v>0.89844290346545597</v>
      </c>
      <c r="CK68">
        <v>3.2246297293559399E-3</v>
      </c>
    </row>
    <row r="69" spans="1:89" x14ac:dyDescent="0.25">
      <c r="A69">
        <v>67</v>
      </c>
      <c r="B69" t="s">
        <v>159</v>
      </c>
      <c r="C69">
        <v>71</v>
      </c>
      <c r="D69">
        <v>45622</v>
      </c>
      <c r="E69">
        <v>0.54166666666666663</v>
      </c>
      <c r="F69">
        <v>0.54513888888888884</v>
      </c>
      <c r="G69">
        <v>0.56944444444444442</v>
      </c>
      <c r="H69">
        <v>40</v>
      </c>
      <c r="I69">
        <v>1</v>
      </c>
      <c r="J69">
        <v>7.5</v>
      </c>
      <c r="K69">
        <v>30</v>
      </c>
      <c r="L69">
        <v>27</v>
      </c>
      <c r="M69">
        <v>3</v>
      </c>
      <c r="N69">
        <v>0.8</v>
      </c>
      <c r="O69">
        <v>33.75</v>
      </c>
      <c r="P69" t="s">
        <v>84</v>
      </c>
      <c r="Q69" t="s">
        <v>16</v>
      </c>
      <c r="R69" t="s">
        <v>85</v>
      </c>
      <c r="S69">
        <v>2</v>
      </c>
      <c r="U69">
        <v>0.81694402420574896</v>
      </c>
      <c r="V69">
        <v>32.67</v>
      </c>
      <c r="W69">
        <v>28</v>
      </c>
      <c r="X69">
        <v>25</v>
      </c>
      <c r="Y69">
        <v>232</v>
      </c>
      <c r="Z69">
        <v>11</v>
      </c>
      <c r="AA69">
        <v>80</v>
      </c>
      <c r="AC69" t="s">
        <v>87</v>
      </c>
      <c r="AE69">
        <v>1040.77</v>
      </c>
      <c r="AF69">
        <v>3.3653846153815503E-2</v>
      </c>
      <c r="AG69">
        <v>1.24643874643761E-3</v>
      </c>
      <c r="AI69" t="s">
        <v>88</v>
      </c>
      <c r="AK69" t="s">
        <v>89</v>
      </c>
      <c r="AL69">
        <v>881</v>
      </c>
      <c r="AM69">
        <v>802</v>
      </c>
      <c r="AN69">
        <v>944</v>
      </c>
      <c r="AO69">
        <v>142</v>
      </c>
      <c r="AP69">
        <v>27</v>
      </c>
      <c r="AQ69">
        <v>29.88</v>
      </c>
      <c r="AR69">
        <v>4.18</v>
      </c>
      <c r="AS69">
        <v>0.157711201584121</v>
      </c>
      <c r="AT69">
        <v>3.9866666666666601</v>
      </c>
      <c r="AU69">
        <v>0.18510217916635799</v>
      </c>
      <c r="AV69">
        <v>170.8</v>
      </c>
      <c r="AW69">
        <v>170.91</v>
      </c>
      <c r="AX69">
        <v>114.1</v>
      </c>
      <c r="AY69">
        <v>209.4</v>
      </c>
      <c r="AZ69">
        <v>2.08</v>
      </c>
      <c r="BA69">
        <v>56.16</v>
      </c>
      <c r="BB69">
        <v>0.52500000000000002</v>
      </c>
      <c r="BC69">
        <v>0.53</v>
      </c>
      <c r="BD69">
        <v>2.1720000000000002</v>
      </c>
      <c r="BE69">
        <v>2.7</v>
      </c>
      <c r="BF69" s="317">
        <v>0.24171270718231999</v>
      </c>
      <c r="BG69" s="308">
        <v>2191.5040887784598</v>
      </c>
      <c r="BH69">
        <v>0.55126289568270403</v>
      </c>
      <c r="BI69">
        <v>48.978446058050302</v>
      </c>
      <c r="BK69" t="s">
        <v>291</v>
      </c>
      <c r="BL69" t="s">
        <v>425</v>
      </c>
      <c r="BM69" t="s">
        <v>426</v>
      </c>
      <c r="BN69">
        <v>2.1716148001806999</v>
      </c>
      <c r="BO69">
        <v>1.37494466833415E-2</v>
      </c>
      <c r="BP69">
        <v>0.52521501438958296</v>
      </c>
      <c r="BQ69">
        <v>2.28753869013686E-3</v>
      </c>
      <c r="BR69">
        <v>47.492843439274601</v>
      </c>
      <c r="BS69">
        <v>0.32174885129442599</v>
      </c>
      <c r="BT69">
        <v>33.731067223635698</v>
      </c>
      <c r="BU69">
        <v>6.0880579357065999E-2</v>
      </c>
      <c r="BV69">
        <v>4.1826672636813198</v>
      </c>
      <c r="BW69">
        <v>3.24826617722E-3</v>
      </c>
      <c r="BX69">
        <v>30.651158613413301</v>
      </c>
      <c r="BY69">
        <v>0.14010125644056701</v>
      </c>
      <c r="BZ69">
        <v>26.998811425395701</v>
      </c>
      <c r="CA69">
        <v>0.11694052768023799</v>
      </c>
      <c r="CB69">
        <v>880.84845816130303</v>
      </c>
      <c r="CC69">
        <v>4.7800323599282999</v>
      </c>
      <c r="CD69">
        <v>0.241861326466075</v>
      </c>
      <c r="CE69">
        <v>1.4398654850554199E-3</v>
      </c>
      <c r="CF69">
        <v>2.69682981457029</v>
      </c>
      <c r="CG69">
        <v>1.48732945531338E-2</v>
      </c>
      <c r="CH69">
        <v>2.96477378868765</v>
      </c>
      <c r="CI69">
        <v>7.0438526519018402E-4</v>
      </c>
      <c r="CJ69">
        <v>0.80041541634819302</v>
      </c>
      <c r="CK69">
        <v>3.5456762283531001E-3</v>
      </c>
    </row>
    <row r="70" spans="1:89" x14ac:dyDescent="0.25">
      <c r="A70">
        <v>68</v>
      </c>
      <c r="B70" t="s">
        <v>160</v>
      </c>
      <c r="C70">
        <v>72</v>
      </c>
      <c r="D70">
        <v>45622</v>
      </c>
      <c r="E70">
        <v>0.59583333333333333</v>
      </c>
      <c r="F70">
        <v>0.60416666666666663</v>
      </c>
      <c r="G70">
        <v>0.625</v>
      </c>
      <c r="H70">
        <v>40</v>
      </c>
      <c r="I70">
        <v>1</v>
      </c>
      <c r="J70">
        <v>7.5</v>
      </c>
      <c r="K70">
        <v>30</v>
      </c>
      <c r="L70">
        <v>27</v>
      </c>
      <c r="M70">
        <v>4</v>
      </c>
      <c r="N70">
        <v>1</v>
      </c>
      <c r="O70">
        <v>27</v>
      </c>
      <c r="P70" t="s">
        <v>84</v>
      </c>
      <c r="Q70" t="s">
        <v>16</v>
      </c>
      <c r="R70" t="s">
        <v>85</v>
      </c>
      <c r="S70">
        <v>2</v>
      </c>
      <c r="U70">
        <v>1.03449597546952</v>
      </c>
      <c r="V70">
        <v>25.73</v>
      </c>
      <c r="W70">
        <v>28</v>
      </c>
      <c r="X70">
        <v>25</v>
      </c>
      <c r="Y70">
        <v>232</v>
      </c>
      <c r="Z70">
        <v>11</v>
      </c>
      <c r="AA70">
        <v>80</v>
      </c>
      <c r="AC70" t="s">
        <v>87</v>
      </c>
      <c r="AD70">
        <v>1040.77</v>
      </c>
      <c r="AI70" t="s">
        <v>88</v>
      </c>
      <c r="AK70" t="s">
        <v>89</v>
      </c>
      <c r="AL70">
        <v>750</v>
      </c>
      <c r="AM70">
        <v>677</v>
      </c>
      <c r="AN70">
        <v>791</v>
      </c>
      <c r="AO70">
        <v>114</v>
      </c>
      <c r="AP70">
        <v>26.99</v>
      </c>
      <c r="AQ70">
        <v>29.86</v>
      </c>
      <c r="AR70">
        <v>4.6500000000000004</v>
      </c>
      <c r="AS70">
        <v>0.18309663282646499</v>
      </c>
      <c r="AV70">
        <v>327.39999999999998</v>
      </c>
      <c r="AW70">
        <v>327.27999999999997</v>
      </c>
      <c r="AX70">
        <v>195.4</v>
      </c>
      <c r="AY70">
        <v>204.2</v>
      </c>
      <c r="BA70">
        <v>0</v>
      </c>
      <c r="BB70">
        <v>0.318</v>
      </c>
      <c r="BC70">
        <v>0.32</v>
      </c>
      <c r="BD70">
        <v>2.9630000000000001</v>
      </c>
      <c r="BE70">
        <v>3.28</v>
      </c>
      <c r="BF70" s="317">
        <v>0.107323658454269</v>
      </c>
      <c r="BG70" s="308">
        <v>2775.10097741453</v>
      </c>
      <c r="BH70">
        <v>0.52742352054103803</v>
      </c>
      <c r="BI70">
        <v>51.173296125120203</v>
      </c>
      <c r="BK70" t="s">
        <v>288</v>
      </c>
      <c r="BL70" t="s">
        <v>427</v>
      </c>
      <c r="BM70" t="s">
        <v>428</v>
      </c>
      <c r="BN70">
        <v>2.9634594281514399</v>
      </c>
      <c r="BO70">
        <v>8.7499111998462793E-3</v>
      </c>
      <c r="BP70">
        <v>0.31791175156831702</v>
      </c>
      <c r="BQ70">
        <v>2.28631013424663E-3</v>
      </c>
      <c r="BR70">
        <v>48.692258959826901</v>
      </c>
      <c r="BS70">
        <v>0.31937460639673798</v>
      </c>
      <c r="BT70">
        <v>27.030959888706398</v>
      </c>
      <c r="BU70">
        <v>7.9364625946847706E-2</v>
      </c>
      <c r="BV70">
        <v>4.6484530400983699</v>
      </c>
      <c r="BW70">
        <v>3.4143591298405399E-3</v>
      </c>
      <c r="BX70">
        <v>36.001493200511099</v>
      </c>
      <c r="BY70">
        <v>0.12800984592817699</v>
      </c>
      <c r="BZ70">
        <v>26.9907628302917</v>
      </c>
      <c r="CA70">
        <v>0.13438693070152</v>
      </c>
      <c r="CB70">
        <v>749.71561835586601</v>
      </c>
      <c r="CC70">
        <v>3.6815543380632398</v>
      </c>
      <c r="CD70">
        <v>0.10727785865077299</v>
      </c>
      <c r="CE70">
        <v>7.9308807472914405E-4</v>
      </c>
      <c r="CF70">
        <v>3.28137117971976</v>
      </c>
      <c r="CG70">
        <v>9.3344616835062399E-3</v>
      </c>
      <c r="CH70">
        <v>3.9784789505378799</v>
      </c>
      <c r="CI70">
        <v>1.8017278308530499E-3</v>
      </c>
      <c r="CJ70">
        <v>0.99852063529161195</v>
      </c>
      <c r="CK70">
        <v>5.6353255501419199E-3</v>
      </c>
    </row>
    <row r="71" spans="1:89" x14ac:dyDescent="0.25">
      <c r="A71">
        <v>69</v>
      </c>
      <c r="B71" t="s">
        <v>161</v>
      </c>
      <c r="C71">
        <v>73</v>
      </c>
      <c r="D71">
        <v>45622</v>
      </c>
      <c r="E71">
        <v>0.625</v>
      </c>
      <c r="F71">
        <v>0.63888888888888884</v>
      </c>
      <c r="G71">
        <v>0.65277777777777779</v>
      </c>
      <c r="H71">
        <v>40</v>
      </c>
      <c r="I71">
        <v>1</v>
      </c>
      <c r="J71">
        <v>7.5</v>
      </c>
      <c r="K71">
        <v>30</v>
      </c>
      <c r="L71">
        <v>27</v>
      </c>
      <c r="M71">
        <v>4</v>
      </c>
      <c r="N71">
        <v>0.9</v>
      </c>
      <c r="O71">
        <v>30</v>
      </c>
      <c r="P71" t="s">
        <v>84</v>
      </c>
      <c r="Q71" t="s">
        <v>16</v>
      </c>
      <c r="R71" t="s">
        <v>85</v>
      </c>
      <c r="S71">
        <v>2</v>
      </c>
      <c r="U71">
        <v>0.92754120879120805</v>
      </c>
      <c r="V71">
        <v>28.76</v>
      </c>
      <c r="W71">
        <v>28</v>
      </c>
      <c r="X71">
        <v>25</v>
      </c>
      <c r="Y71">
        <v>232</v>
      </c>
      <c r="Z71">
        <v>11</v>
      </c>
      <c r="AA71">
        <v>80</v>
      </c>
      <c r="AC71" t="s">
        <v>87</v>
      </c>
      <c r="AI71" t="s">
        <v>88</v>
      </c>
      <c r="AK71" t="s">
        <v>89</v>
      </c>
      <c r="AL71">
        <v>823</v>
      </c>
      <c r="AM71">
        <v>752</v>
      </c>
      <c r="AN71">
        <v>872</v>
      </c>
      <c r="AO71">
        <v>120</v>
      </c>
      <c r="AP71">
        <v>27.01</v>
      </c>
      <c r="AQ71">
        <v>29.79</v>
      </c>
      <c r="AR71">
        <v>4.79</v>
      </c>
      <c r="AS71">
        <v>0.16019709996393899</v>
      </c>
      <c r="AV71">
        <v>259.3</v>
      </c>
      <c r="AW71">
        <v>259.16000000000003</v>
      </c>
      <c r="AX71">
        <v>160.69999999999999</v>
      </c>
      <c r="AY71">
        <v>206</v>
      </c>
      <c r="BA71">
        <v>0</v>
      </c>
      <c r="BB71">
        <v>0.32600000000000001</v>
      </c>
      <c r="BC71">
        <v>0.33</v>
      </c>
      <c r="BD71">
        <v>2.706</v>
      </c>
      <c r="BE71">
        <v>3.04</v>
      </c>
      <c r="BF71" s="317">
        <v>0.12047302291204701</v>
      </c>
      <c r="BG71" s="308">
        <v>2488.1880414667298</v>
      </c>
      <c r="BH71">
        <v>0.546397028361018</v>
      </c>
      <c r="BI71">
        <v>49.432918917988303</v>
      </c>
      <c r="BK71" t="s">
        <v>291</v>
      </c>
      <c r="BL71" t="s">
        <v>429</v>
      </c>
      <c r="BM71" t="s">
        <v>430</v>
      </c>
      <c r="BN71">
        <v>2.70518498420715</v>
      </c>
      <c r="BO71">
        <v>1.32653769840913E-2</v>
      </c>
      <c r="BP71">
        <v>0.32660357132554002</v>
      </c>
      <c r="BQ71">
        <v>1.50465717021612E-3</v>
      </c>
      <c r="BR71">
        <v>47.5205804253766</v>
      </c>
      <c r="BS71">
        <v>0.26643993585387199</v>
      </c>
      <c r="BT71">
        <v>29.9907134236453</v>
      </c>
      <c r="BU71">
        <v>4.8134653040605199E-2</v>
      </c>
      <c r="BV71">
        <v>4.7945158016553799</v>
      </c>
      <c r="BW71">
        <v>2.97991890384308E-3</v>
      </c>
      <c r="BX71">
        <v>32.821721142206002</v>
      </c>
      <c r="BY71">
        <v>0.14602649528721101</v>
      </c>
      <c r="BZ71">
        <v>27.002521397464001</v>
      </c>
      <c r="CA71">
        <v>9.7365138008660798E-2</v>
      </c>
      <c r="CB71">
        <v>822.71187475203601</v>
      </c>
      <c r="CC71">
        <v>4.2333816597777503</v>
      </c>
      <c r="CD71">
        <v>0.12073400175139801</v>
      </c>
      <c r="CE71">
        <v>5.8942437723145003E-4</v>
      </c>
      <c r="CF71">
        <v>3.0317885555326902</v>
      </c>
      <c r="CG71">
        <v>1.4040563766287199E-2</v>
      </c>
      <c r="CH71">
        <v>3.9973265844414301</v>
      </c>
      <c r="CI71">
        <v>2.5719757737051601E-3</v>
      </c>
      <c r="CJ71">
        <v>0.90036496483472805</v>
      </c>
      <c r="CK71">
        <v>3.5398762393225899E-3</v>
      </c>
    </row>
    <row r="72" spans="1:89" x14ac:dyDescent="0.25">
      <c r="A72">
        <v>70</v>
      </c>
      <c r="B72" t="s">
        <v>162</v>
      </c>
      <c r="C72">
        <v>74</v>
      </c>
      <c r="D72">
        <v>45622</v>
      </c>
      <c r="E72">
        <v>0.65277777777777779</v>
      </c>
      <c r="F72">
        <v>0.65625</v>
      </c>
      <c r="G72">
        <v>0.68055555555555558</v>
      </c>
      <c r="H72">
        <v>40</v>
      </c>
      <c r="I72">
        <v>1</v>
      </c>
      <c r="J72">
        <v>7.5</v>
      </c>
      <c r="K72">
        <v>30</v>
      </c>
      <c r="L72">
        <v>27</v>
      </c>
      <c r="M72">
        <v>4</v>
      </c>
      <c r="N72">
        <v>0.8</v>
      </c>
      <c r="O72">
        <v>33.75</v>
      </c>
      <c r="P72" t="s">
        <v>84</v>
      </c>
      <c r="Q72" t="s">
        <v>16</v>
      </c>
      <c r="R72" t="s">
        <v>85</v>
      </c>
      <c r="S72">
        <v>2</v>
      </c>
      <c r="U72">
        <v>0.81124135858130397</v>
      </c>
      <c r="V72">
        <v>32.89</v>
      </c>
      <c r="W72">
        <v>28</v>
      </c>
      <c r="X72">
        <v>25</v>
      </c>
      <c r="Y72">
        <v>232</v>
      </c>
      <c r="Z72">
        <v>11</v>
      </c>
      <c r="AA72">
        <v>80</v>
      </c>
      <c r="AC72" t="s">
        <v>87</v>
      </c>
      <c r="AE72">
        <v>1040.57</v>
      </c>
      <c r="AF72">
        <v>0.10619469026551</v>
      </c>
      <c r="AG72">
        <v>3.9345939335128097E-3</v>
      </c>
      <c r="AI72" t="s">
        <v>88</v>
      </c>
      <c r="AK72" t="s">
        <v>89</v>
      </c>
      <c r="AL72">
        <v>907</v>
      </c>
      <c r="AM72">
        <v>846</v>
      </c>
      <c r="AN72">
        <v>974</v>
      </c>
      <c r="AO72">
        <v>128</v>
      </c>
      <c r="AP72">
        <v>26.99</v>
      </c>
      <c r="AQ72">
        <v>29.96</v>
      </c>
      <c r="AR72">
        <v>4.99</v>
      </c>
      <c r="AS72">
        <v>0.13543261412041799</v>
      </c>
      <c r="AT72">
        <v>4.8099999999999996</v>
      </c>
      <c r="AU72">
        <v>0.15957544897027401</v>
      </c>
      <c r="AV72">
        <v>203.7</v>
      </c>
      <c r="AW72">
        <v>204.64</v>
      </c>
      <c r="AX72">
        <v>133.30000000000001</v>
      </c>
      <c r="AY72">
        <v>207.5</v>
      </c>
      <c r="AZ72">
        <v>1.88333333333333</v>
      </c>
      <c r="BA72">
        <v>50.831166666666597</v>
      </c>
      <c r="BB72">
        <v>0.34699999999999998</v>
      </c>
      <c r="BC72">
        <v>0.35</v>
      </c>
      <c r="BD72">
        <v>2.41</v>
      </c>
      <c r="BE72">
        <v>2.77</v>
      </c>
      <c r="BF72" s="317">
        <v>0.14398340248962599</v>
      </c>
      <c r="BG72" s="308">
        <v>2176.2063270437302</v>
      </c>
      <c r="BH72">
        <v>0.56936334716459203</v>
      </c>
      <c r="BI72">
        <v>47.403824173806001</v>
      </c>
      <c r="BK72" t="s">
        <v>291</v>
      </c>
      <c r="BL72" t="s">
        <v>431</v>
      </c>
      <c r="BM72" t="s">
        <v>432</v>
      </c>
      <c r="BN72">
        <v>2.4155749491282799</v>
      </c>
      <c r="BO72">
        <v>1.2899820573548E-2</v>
      </c>
      <c r="BP72">
        <v>0.34570218580109702</v>
      </c>
      <c r="BQ72">
        <v>2.5189914252254399E-3</v>
      </c>
      <c r="BR72">
        <v>46.3736724414862</v>
      </c>
      <c r="BS72">
        <v>0.26129681207469102</v>
      </c>
      <c r="BT72">
        <v>33.730904891824103</v>
      </c>
      <c r="BU72">
        <v>4.4502921697099698E-2</v>
      </c>
      <c r="BV72">
        <v>4.9840883967506899</v>
      </c>
      <c r="BW72">
        <v>4.38995349793685E-3</v>
      </c>
      <c r="BX72">
        <v>29.914568161336899</v>
      </c>
      <c r="BY72">
        <v>0.158612538475947</v>
      </c>
      <c r="BZ72">
        <v>26.992738484590401</v>
      </c>
      <c r="CA72">
        <v>0.112660164143671</v>
      </c>
      <c r="CB72">
        <v>902.34937499445596</v>
      </c>
      <c r="CC72">
        <v>5.3454527870573303</v>
      </c>
      <c r="CD72">
        <v>0.14311751965744099</v>
      </c>
      <c r="CE72">
        <v>1.2539077933460801E-3</v>
      </c>
      <c r="CF72">
        <v>2.7612771349293799</v>
      </c>
      <c r="CG72">
        <v>1.32869399500364E-2</v>
      </c>
      <c r="CH72">
        <v>3.9924195351877798</v>
      </c>
      <c r="CI72">
        <v>1.2304282550139401E-3</v>
      </c>
      <c r="CJ72">
        <v>0.80023938130027095</v>
      </c>
      <c r="CK72">
        <v>3.59587130771203E-3</v>
      </c>
    </row>
    <row r="73" spans="1:89" x14ac:dyDescent="0.25">
      <c r="A73">
        <v>71</v>
      </c>
      <c r="B73" t="s">
        <v>163</v>
      </c>
      <c r="C73">
        <v>75</v>
      </c>
      <c r="D73">
        <v>45623</v>
      </c>
      <c r="E73">
        <v>0.35208333333333336</v>
      </c>
      <c r="F73">
        <v>0.3576388888888889</v>
      </c>
      <c r="G73">
        <v>0.38541666666666669</v>
      </c>
      <c r="H73">
        <v>40</v>
      </c>
      <c r="I73">
        <v>1</v>
      </c>
      <c r="J73">
        <v>7.5</v>
      </c>
      <c r="K73">
        <v>30</v>
      </c>
      <c r="L73">
        <v>27</v>
      </c>
      <c r="M73">
        <v>5</v>
      </c>
      <c r="N73">
        <v>1</v>
      </c>
      <c r="O73">
        <v>27</v>
      </c>
      <c r="P73" t="s">
        <v>84</v>
      </c>
      <c r="Q73" t="s">
        <v>16</v>
      </c>
      <c r="R73" t="s">
        <v>85</v>
      </c>
      <c r="S73">
        <v>2</v>
      </c>
      <c r="U73">
        <v>1.03053435114503</v>
      </c>
      <c r="V73">
        <v>25.86</v>
      </c>
      <c r="W73">
        <v>28</v>
      </c>
      <c r="X73">
        <v>25</v>
      </c>
      <c r="Y73">
        <v>232</v>
      </c>
      <c r="Z73">
        <v>11</v>
      </c>
      <c r="AA73">
        <v>80</v>
      </c>
      <c r="AC73" t="s">
        <v>87</v>
      </c>
      <c r="AD73">
        <v>1040.57</v>
      </c>
      <c r="AI73" t="s">
        <v>88</v>
      </c>
      <c r="AK73" t="s">
        <v>89</v>
      </c>
      <c r="AL73">
        <v>785</v>
      </c>
      <c r="AM73">
        <v>717</v>
      </c>
      <c r="AN73">
        <v>827</v>
      </c>
      <c r="AO73">
        <v>110</v>
      </c>
      <c r="AP73">
        <v>27</v>
      </c>
      <c r="AQ73">
        <v>29.72</v>
      </c>
      <c r="AR73">
        <v>5.53</v>
      </c>
      <c r="AS73">
        <v>0.157815367709806</v>
      </c>
      <c r="AV73">
        <v>371.7</v>
      </c>
      <c r="AW73">
        <v>370.16</v>
      </c>
      <c r="AX73">
        <v>218.7</v>
      </c>
      <c r="AY73">
        <v>211.1</v>
      </c>
      <c r="BA73">
        <v>0</v>
      </c>
      <c r="BB73">
        <v>0.221</v>
      </c>
      <c r="BC73">
        <v>0.22</v>
      </c>
      <c r="BD73">
        <v>3.0950000000000002</v>
      </c>
      <c r="BE73">
        <v>3.31</v>
      </c>
      <c r="BF73" s="317">
        <v>7.1405492730210005E-2</v>
      </c>
      <c r="BG73" s="308">
        <v>2764.4736692415299</v>
      </c>
      <c r="BH73">
        <v>0.53493667966527403</v>
      </c>
      <c r="BI73">
        <v>50.473263521384801</v>
      </c>
      <c r="BK73" t="s">
        <v>288</v>
      </c>
      <c r="BL73" t="s">
        <v>433</v>
      </c>
      <c r="BM73" t="s">
        <v>434</v>
      </c>
      <c r="BN73">
        <v>3.0878544457351098</v>
      </c>
      <c r="BO73">
        <v>2.0911860174537101E-2</v>
      </c>
      <c r="BP73">
        <v>0.221554376845118</v>
      </c>
      <c r="BQ73">
        <v>1.6569785125388E-3</v>
      </c>
      <c r="BR73">
        <v>48.368729079154498</v>
      </c>
      <c r="BS73">
        <v>0.34081786398166902</v>
      </c>
      <c r="BT73">
        <v>26.986750704707099</v>
      </c>
      <c r="BU73">
        <v>6.14692411857422E-2</v>
      </c>
      <c r="BV73">
        <v>5.5296547917112697</v>
      </c>
      <c r="BW73">
        <v>3.6816462775804801E-3</v>
      </c>
      <c r="BX73">
        <v>34.272635926634898</v>
      </c>
      <c r="BY73">
        <v>0.23740593360512599</v>
      </c>
      <c r="BZ73">
        <v>26.9949555048508</v>
      </c>
      <c r="CA73">
        <v>9.9202976108547697E-2</v>
      </c>
      <c r="CB73">
        <v>787.68573407012695</v>
      </c>
      <c r="CC73">
        <v>5.6272664824620602</v>
      </c>
      <c r="CD73">
        <v>7.1752162018807103E-2</v>
      </c>
      <c r="CE73">
        <v>5.7195061567706098E-4</v>
      </c>
      <c r="CF73">
        <v>3.3094088225802198</v>
      </c>
      <c r="CG73">
        <v>2.1595584991502201E-2</v>
      </c>
      <c r="CH73">
        <v>4.9623699553930001</v>
      </c>
      <c r="CI73">
        <v>3.8978514506222499E-3</v>
      </c>
      <c r="CJ73">
        <v>1.00030818525021</v>
      </c>
      <c r="CK73">
        <v>4.09071926935386E-3</v>
      </c>
    </row>
    <row r="74" spans="1:89" x14ac:dyDescent="0.25">
      <c r="A74">
        <v>72</v>
      </c>
      <c r="B74" t="s">
        <v>164</v>
      </c>
      <c r="C74">
        <v>76</v>
      </c>
      <c r="D74">
        <v>45623</v>
      </c>
      <c r="E74">
        <v>0.38541666666666669</v>
      </c>
      <c r="F74">
        <v>0.3888888888888889</v>
      </c>
      <c r="G74">
        <v>0.41319444444444442</v>
      </c>
      <c r="H74">
        <v>40</v>
      </c>
      <c r="I74">
        <v>1</v>
      </c>
      <c r="J74">
        <v>7.5</v>
      </c>
      <c r="K74">
        <v>30</v>
      </c>
      <c r="L74">
        <v>27</v>
      </c>
      <c r="M74">
        <v>5</v>
      </c>
      <c r="N74">
        <v>0.9</v>
      </c>
      <c r="O74">
        <v>30</v>
      </c>
      <c r="P74" t="s">
        <v>84</v>
      </c>
      <c r="Q74" t="s">
        <v>16</v>
      </c>
      <c r="R74" t="s">
        <v>85</v>
      </c>
      <c r="S74">
        <v>2</v>
      </c>
      <c r="U74">
        <v>0.91435341909275503</v>
      </c>
      <c r="V74">
        <v>29.34</v>
      </c>
      <c r="W74">
        <v>28</v>
      </c>
      <c r="X74">
        <v>25</v>
      </c>
      <c r="Y74">
        <v>232</v>
      </c>
      <c r="Z74">
        <v>11</v>
      </c>
      <c r="AA74">
        <v>80</v>
      </c>
      <c r="AC74" t="s">
        <v>87</v>
      </c>
      <c r="AI74" t="s">
        <v>88</v>
      </c>
      <c r="AK74" t="s">
        <v>89</v>
      </c>
      <c r="AL74">
        <v>852</v>
      </c>
      <c r="AM74">
        <v>789</v>
      </c>
      <c r="AN74">
        <v>896</v>
      </c>
      <c r="AO74">
        <v>107</v>
      </c>
      <c r="AP74">
        <v>27.01</v>
      </c>
      <c r="AQ74">
        <v>29.86</v>
      </c>
      <c r="AR74">
        <v>5.65</v>
      </c>
      <c r="AS74">
        <v>0.13749675475079001</v>
      </c>
      <c r="AV74">
        <v>299.89999999999998</v>
      </c>
      <c r="AW74">
        <v>300.54000000000002</v>
      </c>
      <c r="AX74">
        <v>183.3</v>
      </c>
      <c r="AY74">
        <v>213.3</v>
      </c>
      <c r="BA74">
        <v>0</v>
      </c>
      <c r="BB74">
        <v>0.23400000000000001</v>
      </c>
      <c r="BC74">
        <v>0.23</v>
      </c>
      <c r="BD74">
        <v>2.8450000000000002</v>
      </c>
      <c r="BE74">
        <v>3.07</v>
      </c>
      <c r="BF74" s="317">
        <v>8.2249560632688901E-2</v>
      </c>
      <c r="BG74" s="308">
        <v>2452.8109603084299</v>
      </c>
      <c r="BH74">
        <v>0.56291697914209105</v>
      </c>
      <c r="BI74">
        <v>47.9822087462423</v>
      </c>
      <c r="BK74" t="s">
        <v>291</v>
      </c>
      <c r="BL74" t="s">
        <v>435</v>
      </c>
      <c r="BM74" t="s">
        <v>436</v>
      </c>
      <c r="BN74">
        <v>2.8424663714000098</v>
      </c>
      <c r="BO74">
        <v>1.52570157789561E-2</v>
      </c>
      <c r="BP74">
        <v>0.233019224234989</v>
      </c>
      <c r="BQ74">
        <v>2.8441121934588498E-3</v>
      </c>
      <c r="BR74">
        <v>46.8270814254209</v>
      </c>
      <c r="BS74">
        <v>0.31967662139798703</v>
      </c>
      <c r="BT74">
        <v>29.995888358986299</v>
      </c>
      <c r="BU74">
        <v>5.1049564075037399E-2</v>
      </c>
      <c r="BV74">
        <v>5.6510202553978601</v>
      </c>
      <c r="BW74">
        <v>3.5440215975999999E-3</v>
      </c>
      <c r="BX74">
        <v>31.7177837458418</v>
      </c>
      <c r="BY74">
        <v>0.13082281901078299</v>
      </c>
      <c r="BZ74">
        <v>26.996334302807298</v>
      </c>
      <c r="CA74">
        <v>0.102126452123578</v>
      </c>
      <c r="CB74">
        <v>851.15316367948503</v>
      </c>
      <c r="CC74">
        <v>4.3993929337570803</v>
      </c>
      <c r="CD74">
        <v>8.1978525782620396E-2</v>
      </c>
      <c r="CE74">
        <v>9.6011821029964601E-4</v>
      </c>
      <c r="CF74">
        <v>3.075485595635</v>
      </c>
      <c r="CG74">
        <v>1.6356260690619101E-2</v>
      </c>
      <c r="CH74">
        <v>4.9545347123610197</v>
      </c>
      <c r="CI74">
        <v>1.9035063424126201E-3</v>
      </c>
      <c r="CJ74">
        <v>0.90000318529894696</v>
      </c>
      <c r="CK74">
        <v>3.5999282103673399E-3</v>
      </c>
    </row>
    <row r="75" spans="1:89" x14ac:dyDescent="0.25">
      <c r="A75">
        <v>73</v>
      </c>
      <c r="B75" t="s">
        <v>165</v>
      </c>
      <c r="C75">
        <v>77</v>
      </c>
      <c r="D75">
        <v>45623</v>
      </c>
      <c r="E75">
        <v>0.41319444444444442</v>
      </c>
      <c r="F75">
        <v>0.41666666666666669</v>
      </c>
      <c r="G75">
        <v>0.44097222222222221</v>
      </c>
      <c r="H75">
        <v>40</v>
      </c>
      <c r="I75">
        <v>1</v>
      </c>
      <c r="J75">
        <v>7.5</v>
      </c>
      <c r="K75">
        <v>30</v>
      </c>
      <c r="L75">
        <v>27</v>
      </c>
      <c r="M75">
        <v>5</v>
      </c>
      <c r="N75">
        <v>0.8</v>
      </c>
      <c r="O75">
        <v>33.75</v>
      </c>
      <c r="P75" t="s">
        <v>84</v>
      </c>
      <c r="Q75" t="s">
        <v>16</v>
      </c>
      <c r="R75" t="s">
        <v>85</v>
      </c>
      <c r="S75">
        <v>2</v>
      </c>
      <c r="U75">
        <v>0.79341757272994395</v>
      </c>
      <c r="V75">
        <v>33.69</v>
      </c>
      <c r="W75">
        <v>28</v>
      </c>
      <c r="X75">
        <v>25</v>
      </c>
      <c r="Y75">
        <v>232</v>
      </c>
      <c r="Z75">
        <v>11</v>
      </c>
      <c r="AA75">
        <v>80</v>
      </c>
      <c r="AC75" t="s">
        <v>87</v>
      </c>
      <c r="AE75">
        <v>1040.17</v>
      </c>
      <c r="AF75">
        <v>0.18897637795269101</v>
      </c>
      <c r="AG75">
        <v>6.9991251093589396E-3</v>
      </c>
      <c r="AI75" t="s">
        <v>88</v>
      </c>
      <c r="AK75" t="s">
        <v>89</v>
      </c>
      <c r="AL75">
        <v>939</v>
      </c>
      <c r="AM75">
        <v>852</v>
      </c>
      <c r="AN75">
        <v>1004</v>
      </c>
      <c r="AO75">
        <v>152</v>
      </c>
      <c r="AP75">
        <v>27</v>
      </c>
      <c r="AQ75">
        <v>29.98</v>
      </c>
      <c r="AR75">
        <v>5.83</v>
      </c>
      <c r="AS75">
        <v>0.11616655530453</v>
      </c>
      <c r="AT75">
        <v>5.6699999999999902</v>
      </c>
      <c r="AU75">
        <v>0.137159559255042</v>
      </c>
      <c r="AV75">
        <v>235.3</v>
      </c>
      <c r="AW75">
        <v>235.2</v>
      </c>
      <c r="AX75">
        <v>151</v>
      </c>
      <c r="AY75">
        <v>215.7</v>
      </c>
      <c r="AZ75">
        <v>2.11666666666666</v>
      </c>
      <c r="BA75">
        <v>57.15</v>
      </c>
      <c r="BB75">
        <v>0.247</v>
      </c>
      <c r="BC75">
        <v>0.25</v>
      </c>
      <c r="BD75">
        <v>2.5590000000000002</v>
      </c>
      <c r="BE75">
        <v>2.81</v>
      </c>
      <c r="BF75" s="317">
        <v>9.6522078937084796E-2</v>
      </c>
      <c r="BG75" s="308">
        <v>2128.3928925691498</v>
      </c>
      <c r="BH75">
        <v>0.59163409567160197</v>
      </c>
      <c r="BI75">
        <v>45.636315076382701</v>
      </c>
      <c r="BK75" t="s">
        <v>291</v>
      </c>
      <c r="BL75" t="s">
        <v>437</v>
      </c>
      <c r="BM75" t="s">
        <v>438</v>
      </c>
      <c r="BN75">
        <v>2.5591011932918</v>
      </c>
      <c r="BO75">
        <v>1.22415031675468E-2</v>
      </c>
      <c r="BP75">
        <v>0.24667803623846599</v>
      </c>
      <c r="BQ75">
        <v>1.34014801731957E-3</v>
      </c>
      <c r="BR75">
        <v>45.707650087488297</v>
      </c>
      <c r="BS75">
        <v>0.23925464422276699</v>
      </c>
      <c r="BT75">
        <v>33.694641227136302</v>
      </c>
      <c r="BU75">
        <v>5.1197767532340399E-2</v>
      </c>
      <c r="BV75">
        <v>5.8309672247823796</v>
      </c>
      <c r="BW75">
        <v>3.28267775528012E-3</v>
      </c>
      <c r="BX75">
        <v>28.7711525467946</v>
      </c>
      <c r="BY75">
        <v>0.13036044207599501</v>
      </c>
      <c r="BZ75">
        <v>27.004837144595399</v>
      </c>
      <c r="CA75">
        <v>0.103925835436601</v>
      </c>
      <c r="CB75">
        <v>938.61485205062502</v>
      </c>
      <c r="CC75">
        <v>4.7202895453434897</v>
      </c>
      <c r="CD75">
        <v>9.6394012525907694E-2</v>
      </c>
      <c r="CE75">
        <v>6.0546099250101003E-4</v>
      </c>
      <c r="CF75">
        <v>2.8057792295302599</v>
      </c>
      <c r="CG75">
        <v>1.2639237318256299E-2</v>
      </c>
      <c r="CH75">
        <v>4.9526544935602299</v>
      </c>
      <c r="CI75">
        <v>9.2845097820527702E-4</v>
      </c>
      <c r="CJ75">
        <v>0.80146004147088201</v>
      </c>
      <c r="CK75">
        <v>3.3856719906081899E-3</v>
      </c>
    </row>
    <row r="76" spans="1:89" x14ac:dyDescent="0.25">
      <c r="A76">
        <v>74</v>
      </c>
      <c r="B76" t="s">
        <v>166</v>
      </c>
      <c r="C76">
        <v>78</v>
      </c>
      <c r="D76">
        <v>45623</v>
      </c>
      <c r="E76">
        <v>0.46388888888888891</v>
      </c>
      <c r="F76">
        <v>0.46875</v>
      </c>
      <c r="G76">
        <v>0.49305555555555558</v>
      </c>
      <c r="H76">
        <v>40</v>
      </c>
      <c r="I76">
        <v>1</v>
      </c>
      <c r="J76">
        <v>7.5</v>
      </c>
      <c r="K76">
        <v>30</v>
      </c>
      <c r="L76">
        <v>27</v>
      </c>
      <c r="M76">
        <v>0</v>
      </c>
      <c r="N76">
        <v>1</v>
      </c>
      <c r="O76">
        <v>27</v>
      </c>
      <c r="P76" t="s">
        <v>84</v>
      </c>
      <c r="Q76" t="s">
        <v>16</v>
      </c>
      <c r="R76" t="s">
        <v>85</v>
      </c>
      <c r="S76">
        <v>2</v>
      </c>
      <c r="U76">
        <v>0.95954394998160997</v>
      </c>
      <c r="V76">
        <v>26.96</v>
      </c>
      <c r="W76">
        <v>28</v>
      </c>
      <c r="X76">
        <v>25</v>
      </c>
      <c r="Y76">
        <v>232</v>
      </c>
      <c r="Z76">
        <v>11</v>
      </c>
      <c r="AA76">
        <v>80</v>
      </c>
      <c r="AC76" t="s">
        <v>87</v>
      </c>
      <c r="AD76">
        <v>1040.17</v>
      </c>
      <c r="AI76" t="s">
        <v>88</v>
      </c>
      <c r="AJ76">
        <v>4.8</v>
      </c>
      <c r="AK76" t="s">
        <v>89</v>
      </c>
      <c r="AL76">
        <v>709</v>
      </c>
      <c r="AM76">
        <v>624</v>
      </c>
      <c r="AN76">
        <v>751</v>
      </c>
      <c r="AO76">
        <v>127</v>
      </c>
      <c r="AP76">
        <v>26.09</v>
      </c>
      <c r="AQ76">
        <v>28.9</v>
      </c>
      <c r="AR76">
        <v>2.3199999999999998</v>
      </c>
      <c r="AS76">
        <v>0.28901926204265299</v>
      </c>
      <c r="AV76">
        <v>150.9</v>
      </c>
      <c r="AW76">
        <v>150.84</v>
      </c>
      <c r="AX76">
        <v>105</v>
      </c>
      <c r="AY76">
        <v>226.9</v>
      </c>
      <c r="BA76">
        <v>0</v>
      </c>
      <c r="BB76">
        <v>1.0927</v>
      </c>
      <c r="BC76">
        <v>1.0900000000000001</v>
      </c>
      <c r="BD76">
        <v>1.4285000000000001</v>
      </c>
      <c r="BE76">
        <v>2.52</v>
      </c>
      <c r="BF76" s="317">
        <v>0.76492824641232005</v>
      </c>
      <c r="BG76" s="308">
        <v>2574.0374217092299</v>
      </c>
      <c r="BH76">
        <v>0.42458660819606098</v>
      </c>
      <c r="BI76">
        <v>61.448004944970798</v>
      </c>
      <c r="BK76" t="s">
        <v>288</v>
      </c>
      <c r="BL76" t="s">
        <v>439</v>
      </c>
      <c r="BM76" t="s">
        <v>440</v>
      </c>
      <c r="BN76">
        <v>1.4284804293087501</v>
      </c>
      <c r="BO76">
        <v>9.5139177557746393E-3</v>
      </c>
      <c r="BP76">
        <v>1.09271562440054</v>
      </c>
      <c r="BQ76">
        <v>4.3399475836552797E-3</v>
      </c>
      <c r="BR76">
        <v>61.018425643484697</v>
      </c>
      <c r="BS76">
        <v>0.48904444334397001</v>
      </c>
      <c r="BT76">
        <v>27.140026976307698</v>
      </c>
      <c r="BU76">
        <v>8.6355637237132701E-2</v>
      </c>
      <c r="BV76">
        <v>2.32410227499164</v>
      </c>
      <c r="BW76">
        <v>1.13736443213482E-2</v>
      </c>
      <c r="BX76">
        <v>36.786900701038697</v>
      </c>
      <c r="BY76">
        <v>0.22737387972529099</v>
      </c>
      <c r="BZ76">
        <v>26.0922253014026</v>
      </c>
      <c r="CA76">
        <v>0.159548903483131</v>
      </c>
      <c r="CB76">
        <v>709.29597557075999</v>
      </c>
      <c r="CC76">
        <v>3.0314130699851098</v>
      </c>
      <c r="CD76">
        <v>0.76497570315893204</v>
      </c>
      <c r="CE76">
        <v>4.8639143955592403E-3</v>
      </c>
      <c r="CF76">
        <v>2.5211960537092999</v>
      </c>
      <c r="CG76">
        <v>1.18447359248111E-2</v>
      </c>
      <c r="CH76">
        <v>0</v>
      </c>
      <c r="CI76">
        <v>0</v>
      </c>
      <c r="CJ76">
        <v>0.96140338639824996</v>
      </c>
      <c r="CK76">
        <v>6.7776526898892103E-3</v>
      </c>
    </row>
    <row r="77" spans="1:89" x14ac:dyDescent="0.25">
      <c r="A77">
        <v>75</v>
      </c>
      <c r="B77" t="s">
        <v>167</v>
      </c>
      <c r="C77">
        <v>79</v>
      </c>
      <c r="D77">
        <v>45623</v>
      </c>
      <c r="E77">
        <v>0.49305555555555558</v>
      </c>
      <c r="F77">
        <v>0.49652777777777779</v>
      </c>
      <c r="G77">
        <v>0.52083333333333337</v>
      </c>
      <c r="H77">
        <v>40</v>
      </c>
      <c r="I77">
        <v>1</v>
      </c>
      <c r="J77">
        <v>7.5</v>
      </c>
      <c r="K77">
        <v>30</v>
      </c>
      <c r="L77">
        <v>27</v>
      </c>
      <c r="M77">
        <v>0</v>
      </c>
      <c r="N77">
        <v>0.9</v>
      </c>
      <c r="O77">
        <v>30</v>
      </c>
      <c r="P77" t="s">
        <v>84</v>
      </c>
      <c r="Q77" t="s">
        <v>16</v>
      </c>
      <c r="R77" t="s">
        <v>85</v>
      </c>
      <c r="S77">
        <v>2</v>
      </c>
      <c r="U77">
        <v>0.90442655935613603</v>
      </c>
      <c r="V77">
        <v>29.59</v>
      </c>
      <c r="W77">
        <v>28</v>
      </c>
      <c r="X77">
        <v>25</v>
      </c>
      <c r="Y77">
        <v>232</v>
      </c>
      <c r="Z77">
        <v>11</v>
      </c>
      <c r="AA77">
        <v>80</v>
      </c>
      <c r="AC77" t="s">
        <v>87</v>
      </c>
      <c r="AI77" t="s">
        <v>88</v>
      </c>
      <c r="AK77" t="s">
        <v>89</v>
      </c>
      <c r="AL77">
        <v>749</v>
      </c>
      <c r="AM77">
        <v>685</v>
      </c>
      <c r="AN77">
        <v>797</v>
      </c>
      <c r="AO77">
        <v>112</v>
      </c>
      <c r="AP77">
        <v>26.97</v>
      </c>
      <c r="AQ77">
        <v>29.93</v>
      </c>
      <c r="AR77">
        <v>2.61</v>
      </c>
      <c r="AS77">
        <v>0.25053367295183798</v>
      </c>
      <c r="AV77">
        <v>142.1</v>
      </c>
      <c r="AW77">
        <v>142.04</v>
      </c>
      <c r="AX77">
        <v>100.4</v>
      </c>
      <c r="AY77">
        <v>234.4</v>
      </c>
      <c r="BA77">
        <v>0</v>
      </c>
      <c r="BB77">
        <v>1.0843</v>
      </c>
      <c r="BC77">
        <v>1.08</v>
      </c>
      <c r="BD77">
        <v>1.3783000000000001</v>
      </c>
      <c r="BE77">
        <v>2.46</v>
      </c>
      <c r="BF77" s="317">
        <v>0.78669375317419998</v>
      </c>
      <c r="BG77" s="308">
        <v>2426.1815303145199</v>
      </c>
      <c r="BH77">
        <v>0.45491047336210499</v>
      </c>
      <c r="BI77">
        <v>59.286390574111998</v>
      </c>
      <c r="BK77" t="s">
        <v>288</v>
      </c>
      <c r="BL77" t="s">
        <v>441</v>
      </c>
      <c r="BM77" t="s">
        <v>442</v>
      </c>
      <c r="BN77">
        <v>1.3781374053678599</v>
      </c>
      <c r="BO77">
        <v>9.2312557907866695E-3</v>
      </c>
      <c r="BP77">
        <v>1.08434269048165</v>
      </c>
      <c r="BQ77">
        <v>3.98921057376477E-3</v>
      </c>
      <c r="BR77">
        <v>58.231574272722597</v>
      </c>
      <c r="BS77">
        <v>0.40332210173389799</v>
      </c>
      <c r="BT77">
        <v>30.103762383598799</v>
      </c>
      <c r="BU77">
        <v>7.6070282738642706E-2</v>
      </c>
      <c r="BV77">
        <v>2.6148543977264498</v>
      </c>
      <c r="BW77">
        <v>7.41241328655872E-3</v>
      </c>
      <c r="BX77">
        <v>35.999603404703002</v>
      </c>
      <c r="BY77">
        <v>0.12271708002609701</v>
      </c>
      <c r="BZ77">
        <v>26.974978268190998</v>
      </c>
      <c r="CA77">
        <v>0.112879519728459</v>
      </c>
      <c r="CB77">
        <v>749.31594940903096</v>
      </c>
      <c r="CC77">
        <v>3.4030967514227801</v>
      </c>
      <c r="CD77">
        <v>0.78684509153280202</v>
      </c>
      <c r="CE77">
        <v>4.9555076655463199E-3</v>
      </c>
      <c r="CF77">
        <v>2.4624800958495201</v>
      </c>
      <c r="CG77">
        <v>1.13752890563063E-2</v>
      </c>
      <c r="CH77">
        <v>0</v>
      </c>
      <c r="CI77">
        <v>0</v>
      </c>
      <c r="CJ77">
        <v>0.89607241566819296</v>
      </c>
      <c r="CK77">
        <v>4.3986072462367199E-3</v>
      </c>
    </row>
    <row r="78" spans="1:89" x14ac:dyDescent="0.25">
      <c r="A78">
        <v>76</v>
      </c>
      <c r="B78" t="s">
        <v>168</v>
      </c>
      <c r="C78">
        <v>80</v>
      </c>
      <c r="D78">
        <v>45623</v>
      </c>
      <c r="E78">
        <v>0.52083333333333337</v>
      </c>
      <c r="F78">
        <v>0.52430555555555558</v>
      </c>
      <c r="G78">
        <v>0.54861111111111116</v>
      </c>
      <c r="H78">
        <v>40</v>
      </c>
      <c r="I78">
        <v>1</v>
      </c>
      <c r="J78">
        <v>7.5</v>
      </c>
      <c r="K78">
        <v>30</v>
      </c>
      <c r="L78">
        <v>27</v>
      </c>
      <c r="M78">
        <v>0</v>
      </c>
      <c r="N78">
        <v>0.8</v>
      </c>
      <c r="O78">
        <v>33.75</v>
      </c>
      <c r="P78" t="s">
        <v>84</v>
      </c>
      <c r="Q78" t="s">
        <v>16</v>
      </c>
      <c r="R78" t="s">
        <v>85</v>
      </c>
      <c r="S78">
        <v>2</v>
      </c>
      <c r="U78">
        <v>0.80047435517343601</v>
      </c>
      <c r="V78">
        <v>33.54</v>
      </c>
      <c r="W78">
        <v>28</v>
      </c>
      <c r="X78">
        <v>25</v>
      </c>
      <c r="Y78">
        <v>232</v>
      </c>
      <c r="Z78">
        <v>11</v>
      </c>
      <c r="AA78">
        <v>80</v>
      </c>
      <c r="AC78" t="s">
        <v>87</v>
      </c>
      <c r="AE78">
        <v>1040.1500000000001</v>
      </c>
      <c r="AF78">
        <v>9.8360655737615398E-3</v>
      </c>
      <c r="AG78">
        <v>3.64298724954131E-4</v>
      </c>
      <c r="AI78" t="s">
        <v>88</v>
      </c>
      <c r="AK78" t="s">
        <v>89</v>
      </c>
      <c r="AL78">
        <v>810</v>
      </c>
      <c r="AM78">
        <v>749</v>
      </c>
      <c r="AN78">
        <v>865</v>
      </c>
      <c r="AO78">
        <v>116</v>
      </c>
      <c r="AP78">
        <v>27</v>
      </c>
      <c r="AQ78">
        <v>30.05</v>
      </c>
      <c r="AR78">
        <v>3</v>
      </c>
      <c r="AS78">
        <v>0.200118588793359</v>
      </c>
      <c r="AT78">
        <v>2.64333333333333</v>
      </c>
      <c r="AU78">
        <v>0.24655717459595</v>
      </c>
      <c r="AV78">
        <v>124.6</v>
      </c>
      <c r="AW78">
        <v>124.76</v>
      </c>
      <c r="AX78">
        <v>91.4</v>
      </c>
      <c r="AY78">
        <v>233.4</v>
      </c>
      <c r="AZ78">
        <v>2.0333333333333301</v>
      </c>
      <c r="BA78">
        <v>54.9</v>
      </c>
      <c r="BB78">
        <v>1.0422</v>
      </c>
      <c r="BC78">
        <v>1.04</v>
      </c>
      <c r="BD78">
        <v>1.228</v>
      </c>
      <c r="BE78">
        <v>2.27</v>
      </c>
      <c r="BF78" s="317">
        <v>0.84869706840390802</v>
      </c>
      <c r="BG78" s="308">
        <v>2147.3231584384198</v>
      </c>
      <c r="BH78">
        <v>0.47581132960490702</v>
      </c>
      <c r="BI78">
        <v>56.745180957375702</v>
      </c>
      <c r="BK78" t="s">
        <v>288</v>
      </c>
      <c r="BL78" t="s">
        <v>443</v>
      </c>
      <c r="BM78" t="s">
        <v>444</v>
      </c>
      <c r="BN78">
        <v>1.2314889482089399</v>
      </c>
      <c r="BO78">
        <v>9.1582869453260708E-3</v>
      </c>
      <c r="BP78">
        <v>1.0405728050640599</v>
      </c>
      <c r="BQ78">
        <v>6.3842859154551899E-3</v>
      </c>
      <c r="BR78">
        <v>56.332229119544699</v>
      </c>
      <c r="BS78">
        <v>0.34682278497446301</v>
      </c>
      <c r="BT78">
        <v>33.751653985244403</v>
      </c>
      <c r="BU78">
        <v>0.103027029998942</v>
      </c>
      <c r="BV78">
        <v>2.9919817587174702</v>
      </c>
      <c r="BW78">
        <v>8.58932603011631E-3</v>
      </c>
      <c r="BX78">
        <v>33.376900598308097</v>
      </c>
      <c r="BY78">
        <v>0.116060142192886</v>
      </c>
      <c r="BZ78">
        <v>26.996423060153798</v>
      </c>
      <c r="CA78">
        <v>0.113222383470472</v>
      </c>
      <c r="CB78">
        <v>808.83868351869603</v>
      </c>
      <c r="CC78">
        <v>4.0137010527030403</v>
      </c>
      <c r="CD78">
        <v>0.84501523032371795</v>
      </c>
      <c r="CE78">
        <v>7.9140983676792599E-3</v>
      </c>
      <c r="CF78">
        <v>2.2720617532730101</v>
      </c>
      <c r="CG78">
        <v>1.14495002226759E-2</v>
      </c>
      <c r="CH78">
        <v>2.1165794522937299E-4</v>
      </c>
      <c r="CI78">
        <v>2.9375304089852199E-4</v>
      </c>
      <c r="CJ78">
        <v>0.79986092778876405</v>
      </c>
      <c r="CK78">
        <v>3.89790679463355E-3</v>
      </c>
    </row>
    <row r="79" spans="1:89" x14ac:dyDescent="0.25">
      <c r="A79">
        <v>77</v>
      </c>
      <c r="B79" t="s">
        <v>169</v>
      </c>
      <c r="C79">
        <v>81</v>
      </c>
      <c r="D79">
        <v>45623</v>
      </c>
      <c r="E79">
        <v>0.5625</v>
      </c>
      <c r="F79">
        <v>0.56944444444444442</v>
      </c>
      <c r="G79">
        <v>0.59027777777777779</v>
      </c>
      <c r="H79">
        <v>40</v>
      </c>
      <c r="I79">
        <v>1</v>
      </c>
      <c r="J79">
        <v>7.5</v>
      </c>
      <c r="K79">
        <v>30</v>
      </c>
      <c r="L79">
        <v>27</v>
      </c>
      <c r="M79">
        <v>1</v>
      </c>
      <c r="N79">
        <v>1</v>
      </c>
      <c r="O79">
        <v>27</v>
      </c>
      <c r="P79" t="s">
        <v>84</v>
      </c>
      <c r="Q79" t="s">
        <v>16</v>
      </c>
      <c r="R79" t="s">
        <v>85</v>
      </c>
      <c r="S79">
        <v>2</v>
      </c>
      <c r="U79">
        <v>0.97853441894892601</v>
      </c>
      <c r="V79">
        <v>26.83</v>
      </c>
      <c r="W79">
        <v>28</v>
      </c>
      <c r="X79">
        <v>25</v>
      </c>
      <c r="Y79">
        <v>232</v>
      </c>
      <c r="Z79">
        <v>11</v>
      </c>
      <c r="AA79">
        <v>80</v>
      </c>
      <c r="AC79" t="s">
        <v>87</v>
      </c>
      <c r="AD79">
        <v>1040.1500000000001</v>
      </c>
      <c r="AI79" t="s">
        <v>88</v>
      </c>
      <c r="AJ79">
        <v>5.8</v>
      </c>
      <c r="AK79" t="s">
        <v>89</v>
      </c>
      <c r="AL79">
        <v>713</v>
      </c>
      <c r="AM79">
        <v>656</v>
      </c>
      <c r="AN79">
        <v>758</v>
      </c>
      <c r="AO79">
        <v>102</v>
      </c>
      <c r="AP79">
        <v>26.44</v>
      </c>
      <c r="AQ79">
        <v>29.24</v>
      </c>
      <c r="AR79">
        <v>2.5099999999999998</v>
      </c>
      <c r="AS79">
        <v>0.27878473474328302</v>
      </c>
      <c r="AV79">
        <v>168.1</v>
      </c>
      <c r="AW79">
        <v>168.1</v>
      </c>
      <c r="AX79">
        <v>120.5</v>
      </c>
      <c r="AY79">
        <v>216.6</v>
      </c>
      <c r="BA79">
        <v>0</v>
      </c>
      <c r="BB79">
        <v>0.93600000000000005</v>
      </c>
      <c r="BC79">
        <v>0.94</v>
      </c>
      <c r="BD79">
        <v>1.7110000000000001</v>
      </c>
      <c r="BE79">
        <v>2.65</v>
      </c>
      <c r="BF79" s="317">
        <v>0.54704850964348295</v>
      </c>
      <c r="BG79" s="308">
        <v>2624.9805575381001</v>
      </c>
      <c r="BH79">
        <v>0.44433692992316398</v>
      </c>
      <c r="BI79">
        <v>59.504394569616402</v>
      </c>
      <c r="BK79" t="s">
        <v>288</v>
      </c>
      <c r="BL79" t="s">
        <v>445</v>
      </c>
      <c r="BM79" t="s">
        <v>446</v>
      </c>
      <c r="BN79">
        <v>1.7115219175815499</v>
      </c>
      <c r="BO79">
        <v>1.1130193235575399E-2</v>
      </c>
      <c r="BP79">
        <v>0.93635695179303402</v>
      </c>
      <c r="BQ79">
        <v>3.9212548189009504E-3</v>
      </c>
      <c r="BR79">
        <v>58.889439462088497</v>
      </c>
      <c r="BS79">
        <v>0.42396402539225198</v>
      </c>
      <c r="BT79">
        <v>27.1272327586206</v>
      </c>
      <c r="BU79">
        <v>7.2119972775222904E-2</v>
      </c>
      <c r="BV79">
        <v>2.5077832186176399</v>
      </c>
      <c r="BW79">
        <v>4.58972033138722E-3</v>
      </c>
      <c r="BX79">
        <v>37.095990056110701</v>
      </c>
      <c r="BY79">
        <v>0.16662963306372799</v>
      </c>
      <c r="BZ79">
        <v>26.434728109611299</v>
      </c>
      <c r="CA79">
        <v>0.13939923469727999</v>
      </c>
      <c r="CB79">
        <v>712.61274396829697</v>
      </c>
      <c r="CC79">
        <v>2.74034268042826</v>
      </c>
      <c r="CD79">
        <v>0.54710668634370996</v>
      </c>
      <c r="CE79">
        <v>3.2985207076534299E-3</v>
      </c>
      <c r="CF79">
        <v>2.64787886937459</v>
      </c>
      <c r="CG79">
        <v>1.32962167285017E-2</v>
      </c>
      <c r="CH79">
        <v>0.98949829105312903</v>
      </c>
      <c r="CI79">
        <v>1.0546226354724601E-3</v>
      </c>
      <c r="CJ79">
        <v>0.97447794388071896</v>
      </c>
      <c r="CK79">
        <v>5.60844642058361E-3</v>
      </c>
    </row>
    <row r="80" spans="1:89" x14ac:dyDescent="0.25">
      <c r="A80">
        <v>78</v>
      </c>
      <c r="B80" t="s">
        <v>170</v>
      </c>
      <c r="C80">
        <v>82</v>
      </c>
      <c r="D80">
        <v>45623</v>
      </c>
      <c r="E80">
        <v>0.59027777777777779</v>
      </c>
      <c r="F80">
        <v>0.59375</v>
      </c>
      <c r="G80">
        <v>0.61805555555555558</v>
      </c>
      <c r="H80">
        <v>40</v>
      </c>
      <c r="I80">
        <v>1</v>
      </c>
      <c r="J80">
        <v>7.5</v>
      </c>
      <c r="K80">
        <v>30</v>
      </c>
      <c r="L80">
        <v>27</v>
      </c>
      <c r="M80">
        <v>1</v>
      </c>
      <c r="N80">
        <v>0.9</v>
      </c>
      <c r="O80">
        <v>30</v>
      </c>
      <c r="P80" t="s">
        <v>84</v>
      </c>
      <c r="Q80" t="s">
        <v>16</v>
      </c>
      <c r="R80" t="s">
        <v>85</v>
      </c>
      <c r="S80">
        <v>2</v>
      </c>
      <c r="U80">
        <v>0.90753194351042299</v>
      </c>
      <c r="V80">
        <v>29.56</v>
      </c>
      <c r="W80">
        <v>28</v>
      </c>
      <c r="X80">
        <v>25</v>
      </c>
      <c r="Y80">
        <v>232</v>
      </c>
      <c r="Z80">
        <v>11</v>
      </c>
      <c r="AA80">
        <v>80</v>
      </c>
      <c r="AC80" t="s">
        <v>87</v>
      </c>
      <c r="AI80" t="s">
        <v>88</v>
      </c>
      <c r="AK80" t="s">
        <v>89</v>
      </c>
      <c r="AL80">
        <v>754</v>
      </c>
      <c r="AM80">
        <v>692</v>
      </c>
      <c r="AN80">
        <v>808</v>
      </c>
      <c r="AO80">
        <v>116</v>
      </c>
      <c r="AP80">
        <v>26.99</v>
      </c>
      <c r="AQ80">
        <v>29.92</v>
      </c>
      <c r="AR80">
        <v>2.74</v>
      </c>
      <c r="AS80">
        <v>0.24265559986909699</v>
      </c>
      <c r="AV80">
        <v>150.6</v>
      </c>
      <c r="AW80">
        <v>150.63</v>
      </c>
      <c r="AX80">
        <v>110.7</v>
      </c>
      <c r="AY80">
        <v>221.2</v>
      </c>
      <c r="BA80">
        <v>0</v>
      </c>
      <c r="BB80">
        <v>0.92600000000000005</v>
      </c>
      <c r="BC80">
        <v>0.93</v>
      </c>
      <c r="BD80">
        <v>1.591</v>
      </c>
      <c r="BE80">
        <v>2.52</v>
      </c>
      <c r="BF80" s="317">
        <v>0.58202388434946495</v>
      </c>
      <c r="BG80" s="308">
        <v>2434.51191999815</v>
      </c>
      <c r="BH80">
        <v>0.46553338791823301</v>
      </c>
      <c r="BI80">
        <v>57.976507594210403</v>
      </c>
      <c r="BK80" t="s">
        <v>288</v>
      </c>
      <c r="BL80" t="s">
        <v>447</v>
      </c>
      <c r="BM80" t="s">
        <v>448</v>
      </c>
      <c r="BN80">
        <v>1.5914038160572801</v>
      </c>
      <c r="BO80">
        <v>9.8322302146104604E-3</v>
      </c>
      <c r="BP80">
        <v>0.92565625992374101</v>
      </c>
      <c r="BQ80">
        <v>4.2992452053517496E-3</v>
      </c>
      <c r="BR80">
        <v>57.057606895743803</v>
      </c>
      <c r="BS80">
        <v>0.35772161151266801</v>
      </c>
      <c r="BT80">
        <v>30.076416839543199</v>
      </c>
      <c r="BU80">
        <v>6.62417076880015E-2</v>
      </c>
      <c r="BV80">
        <v>2.7426088510695599</v>
      </c>
      <c r="BW80">
        <v>5.84305200702073E-3</v>
      </c>
      <c r="BX80">
        <v>35.794897828389999</v>
      </c>
      <c r="BY80">
        <v>0.13445662314436899</v>
      </c>
      <c r="BZ80">
        <v>26.993165657268101</v>
      </c>
      <c r="CA80">
        <v>9.9348106420024507E-2</v>
      </c>
      <c r="CB80">
        <v>754.10957888816699</v>
      </c>
      <c r="CC80">
        <v>3.6486176466206901</v>
      </c>
      <c r="CD80">
        <v>0.58167551908003001</v>
      </c>
      <c r="CE80">
        <v>3.53061196328083E-3</v>
      </c>
      <c r="CF80">
        <v>2.51706007598102</v>
      </c>
      <c r="CG80">
        <v>1.2205932290951601E-2</v>
      </c>
      <c r="CH80">
        <v>0.98875504507873702</v>
      </c>
      <c r="CI80">
        <v>6.5032599383658702E-4</v>
      </c>
      <c r="CJ80">
        <v>0.89749072508153005</v>
      </c>
      <c r="CK80">
        <v>3.9299700004666897E-3</v>
      </c>
    </row>
    <row r="81" spans="1:89" x14ac:dyDescent="0.25">
      <c r="A81">
        <v>79</v>
      </c>
      <c r="B81" t="s">
        <v>171</v>
      </c>
      <c r="C81">
        <v>83</v>
      </c>
      <c r="D81">
        <v>45623</v>
      </c>
      <c r="E81">
        <v>0.61805555555555558</v>
      </c>
      <c r="F81">
        <v>0.62152777777777779</v>
      </c>
      <c r="G81">
        <v>0.64583333333333337</v>
      </c>
      <c r="H81">
        <v>40</v>
      </c>
      <c r="I81">
        <v>1</v>
      </c>
      <c r="J81">
        <v>7.5</v>
      </c>
      <c r="K81">
        <v>30</v>
      </c>
      <c r="L81">
        <v>27</v>
      </c>
      <c r="M81">
        <v>1</v>
      </c>
      <c r="N81">
        <v>0.8</v>
      </c>
      <c r="O81">
        <v>33.75</v>
      </c>
      <c r="P81" t="s">
        <v>84</v>
      </c>
      <c r="Q81" t="s">
        <v>16</v>
      </c>
      <c r="R81" t="s">
        <v>85</v>
      </c>
      <c r="S81">
        <v>2</v>
      </c>
      <c r="U81">
        <v>0.80940964938567495</v>
      </c>
      <c r="V81">
        <v>33.119999999999997</v>
      </c>
      <c r="W81">
        <v>28</v>
      </c>
      <c r="X81">
        <v>25</v>
      </c>
      <c r="Y81">
        <v>232</v>
      </c>
      <c r="Z81">
        <v>11</v>
      </c>
      <c r="AA81">
        <v>80</v>
      </c>
      <c r="AC81" t="s">
        <v>87</v>
      </c>
      <c r="AE81">
        <v>1040.1300000000001</v>
      </c>
      <c r="AF81">
        <v>9.9999999999908998E-3</v>
      </c>
      <c r="AG81">
        <v>3.7023324694523897E-4</v>
      </c>
      <c r="AI81" t="s">
        <v>88</v>
      </c>
      <c r="AK81" t="s">
        <v>89</v>
      </c>
      <c r="AL81">
        <v>805</v>
      </c>
      <c r="AM81">
        <v>720</v>
      </c>
      <c r="AN81">
        <v>873</v>
      </c>
      <c r="AO81">
        <v>153</v>
      </c>
      <c r="AP81">
        <v>27.01</v>
      </c>
      <c r="AQ81">
        <v>29.88</v>
      </c>
      <c r="AR81">
        <v>3.04</v>
      </c>
      <c r="AS81">
        <v>0.200348923115266</v>
      </c>
      <c r="AT81">
        <v>2.7633333333333301</v>
      </c>
      <c r="AU81">
        <v>0.24059641924254899</v>
      </c>
      <c r="AV81">
        <v>131</v>
      </c>
      <c r="AW81">
        <v>130.96</v>
      </c>
      <c r="AX81">
        <v>99.2</v>
      </c>
      <c r="AY81">
        <v>221.3</v>
      </c>
      <c r="AZ81">
        <v>2</v>
      </c>
      <c r="BA81">
        <v>54.02</v>
      </c>
      <c r="BB81">
        <v>0.90629999999999999</v>
      </c>
      <c r="BC81">
        <v>0.91</v>
      </c>
      <c r="BD81">
        <v>1.4229000000000001</v>
      </c>
      <c r="BE81">
        <v>2.33</v>
      </c>
      <c r="BF81" s="317">
        <v>0.63693864642631204</v>
      </c>
      <c r="BG81" s="308">
        <v>2171.29265110911</v>
      </c>
      <c r="BH81">
        <v>0.48227207149696699</v>
      </c>
      <c r="BI81">
        <v>56.005731196835001</v>
      </c>
      <c r="BK81" t="s">
        <v>288</v>
      </c>
      <c r="BL81" t="s">
        <v>449</v>
      </c>
      <c r="BM81" t="s">
        <v>450</v>
      </c>
      <c r="BN81">
        <v>1.4229171207972899</v>
      </c>
      <c r="BO81">
        <v>9.4430069309332301E-3</v>
      </c>
      <c r="BP81">
        <v>0.90625873548643898</v>
      </c>
      <c r="BQ81">
        <v>3.7428987377682299E-3</v>
      </c>
      <c r="BR81">
        <v>55.0169922364475</v>
      </c>
      <c r="BS81">
        <v>0.314984629749681</v>
      </c>
      <c r="BT81">
        <v>33.722589779643201</v>
      </c>
      <c r="BU81">
        <v>6.5777388753617702E-2</v>
      </c>
      <c r="BV81">
        <v>3.0403846336203402</v>
      </c>
      <c r="BW81">
        <v>6.79089066576395E-3</v>
      </c>
      <c r="BX81">
        <v>33.5444927751618</v>
      </c>
      <c r="BY81">
        <v>0.13888953412791</v>
      </c>
      <c r="BZ81">
        <v>27.005769916755</v>
      </c>
      <c r="CA81">
        <v>0.101739235560319</v>
      </c>
      <c r="CB81">
        <v>805.082814155356</v>
      </c>
      <c r="CC81">
        <v>3.8652972122026399</v>
      </c>
      <c r="CD81">
        <v>0.63692665533493498</v>
      </c>
      <c r="CE81">
        <v>4.5691785713774099E-3</v>
      </c>
      <c r="CF81">
        <v>2.3291758562837299</v>
      </c>
      <c r="CG81">
        <v>1.0734837333199399E-2</v>
      </c>
      <c r="CH81">
        <v>0.99358387150176597</v>
      </c>
      <c r="CI81">
        <v>3.6002424392007001E-3</v>
      </c>
      <c r="CJ81">
        <v>0.80082431912987295</v>
      </c>
      <c r="CK81">
        <v>3.3889534038971801E-3</v>
      </c>
    </row>
    <row r="82" spans="1:89" x14ac:dyDescent="0.25">
      <c r="A82">
        <v>80</v>
      </c>
      <c r="B82" t="s">
        <v>172</v>
      </c>
      <c r="C82">
        <v>84</v>
      </c>
      <c r="D82">
        <v>45635</v>
      </c>
      <c r="E82">
        <v>0.43402777777777779</v>
      </c>
      <c r="F82">
        <v>0.44930555555555557</v>
      </c>
      <c r="G82">
        <v>0.46180555555555558</v>
      </c>
      <c r="H82">
        <v>40</v>
      </c>
      <c r="I82">
        <v>1</v>
      </c>
      <c r="J82">
        <v>7.5</v>
      </c>
      <c r="K82">
        <v>58</v>
      </c>
      <c r="L82">
        <v>27</v>
      </c>
      <c r="M82">
        <v>0</v>
      </c>
      <c r="N82">
        <v>1</v>
      </c>
      <c r="O82">
        <v>27</v>
      </c>
      <c r="P82" t="s">
        <v>84</v>
      </c>
      <c r="Q82" t="s">
        <v>16</v>
      </c>
      <c r="R82" t="s">
        <v>85</v>
      </c>
      <c r="S82">
        <v>2</v>
      </c>
      <c r="U82">
        <v>0.97789855072463705</v>
      </c>
      <c r="V82">
        <v>27.38</v>
      </c>
      <c r="W82">
        <v>28</v>
      </c>
      <c r="X82">
        <v>25</v>
      </c>
      <c r="Y82">
        <v>232</v>
      </c>
      <c r="Z82">
        <v>11</v>
      </c>
      <c r="AA82">
        <v>80</v>
      </c>
      <c r="AC82" t="s">
        <v>87</v>
      </c>
      <c r="AD82">
        <v>1040.1300000000001</v>
      </c>
      <c r="AI82" t="s">
        <v>88</v>
      </c>
      <c r="AK82" t="s">
        <v>89</v>
      </c>
      <c r="AL82">
        <v>698</v>
      </c>
      <c r="AM82">
        <v>632</v>
      </c>
      <c r="AN82">
        <v>747</v>
      </c>
      <c r="AO82">
        <v>115</v>
      </c>
      <c r="AP82">
        <v>26.99</v>
      </c>
      <c r="AQ82">
        <v>29.39</v>
      </c>
      <c r="AR82">
        <v>2.37</v>
      </c>
      <c r="AS82">
        <v>0.29017761149098997</v>
      </c>
      <c r="AV82">
        <v>155.6</v>
      </c>
      <c r="AX82">
        <v>107.7</v>
      </c>
      <c r="AY82">
        <v>217.3</v>
      </c>
      <c r="AZ82">
        <v>0.66666666666666596</v>
      </c>
      <c r="BA82">
        <v>17.9933333333333</v>
      </c>
      <c r="BB82">
        <v>1.0169999999999999</v>
      </c>
      <c r="BC82">
        <v>1.0169999999999999</v>
      </c>
      <c r="BD82">
        <v>1.5649999999999999</v>
      </c>
      <c r="BE82">
        <v>2.5819999999999999</v>
      </c>
      <c r="BF82" s="317">
        <v>0.64984025559105396</v>
      </c>
      <c r="BG82" s="308">
        <v>2623.2748007516302</v>
      </c>
      <c r="BH82">
        <v>0.44181000365441198</v>
      </c>
      <c r="BI82">
        <v>61.089608150004203</v>
      </c>
      <c r="BK82" t="s">
        <v>288</v>
      </c>
      <c r="BL82" t="s">
        <v>451</v>
      </c>
      <c r="BM82" t="s">
        <v>452</v>
      </c>
      <c r="BN82">
        <v>1.5647245910432599</v>
      </c>
      <c r="BO82">
        <v>9.5189982846918698E-3</v>
      </c>
      <c r="BP82">
        <v>1.0172634124755799</v>
      </c>
      <c r="BQ82">
        <v>3.2114141444670899E-3</v>
      </c>
      <c r="BR82">
        <v>61.781594372768801</v>
      </c>
      <c r="BS82">
        <v>0.31344422920277798</v>
      </c>
      <c r="BT82">
        <v>27.072155674147002</v>
      </c>
      <c r="BU82">
        <v>6.3924279053429997E-2</v>
      </c>
      <c r="BV82">
        <v>2.3745550217116</v>
      </c>
      <c r="BW82">
        <v>5.6924218933162799E-3</v>
      </c>
      <c r="BX82">
        <v>38.677823555541998</v>
      </c>
      <c r="BY82">
        <v>0.15435639952119801</v>
      </c>
      <c r="BZ82">
        <v>26.988303765494301</v>
      </c>
      <c r="CA82">
        <v>0.120289076772676</v>
      </c>
      <c r="CB82">
        <v>697.78001580180501</v>
      </c>
      <c r="CC82">
        <v>3.82400936325587</v>
      </c>
      <c r="CD82">
        <v>0.65014114760762898</v>
      </c>
      <c r="CE82">
        <v>3.5882965349936899E-3</v>
      </c>
      <c r="CF82">
        <v>2.5819880035188398</v>
      </c>
      <c r="CG82">
        <v>1.1272897937062799E-2</v>
      </c>
      <c r="CH82">
        <v>0</v>
      </c>
      <c r="CI82">
        <v>0</v>
      </c>
      <c r="CJ82">
        <v>0.99690489889984801</v>
      </c>
      <c r="CK82">
        <v>4.3381507665594199E-3</v>
      </c>
    </row>
    <row r="83" spans="1:89" x14ac:dyDescent="0.25">
      <c r="A83">
        <v>81</v>
      </c>
      <c r="B83" t="s">
        <v>173</v>
      </c>
      <c r="C83">
        <v>85</v>
      </c>
      <c r="D83">
        <v>45635</v>
      </c>
      <c r="E83">
        <v>0.46180555555555558</v>
      </c>
      <c r="F83">
        <v>0.47222222222222221</v>
      </c>
      <c r="G83">
        <v>0.49166666666666664</v>
      </c>
      <c r="H83">
        <v>40</v>
      </c>
      <c r="I83">
        <v>1</v>
      </c>
      <c r="J83">
        <v>7.5</v>
      </c>
      <c r="K83">
        <v>58</v>
      </c>
      <c r="L83">
        <v>27</v>
      </c>
      <c r="M83">
        <v>0</v>
      </c>
      <c r="N83">
        <v>0.9</v>
      </c>
      <c r="O83">
        <v>30</v>
      </c>
      <c r="P83" t="s">
        <v>84</v>
      </c>
      <c r="Q83" t="s">
        <v>16</v>
      </c>
      <c r="R83" t="s">
        <v>85</v>
      </c>
      <c r="S83">
        <v>2</v>
      </c>
      <c r="U83">
        <v>0.9</v>
      </c>
      <c r="V83">
        <v>29.79</v>
      </c>
      <c r="W83">
        <v>28</v>
      </c>
      <c r="X83">
        <v>25</v>
      </c>
      <c r="Y83">
        <v>232</v>
      </c>
      <c r="Z83">
        <v>11</v>
      </c>
      <c r="AA83">
        <v>80</v>
      </c>
      <c r="AC83" t="s">
        <v>87</v>
      </c>
      <c r="AI83" t="s">
        <v>88</v>
      </c>
      <c r="AK83" t="s">
        <v>89</v>
      </c>
      <c r="AL83">
        <v>751</v>
      </c>
      <c r="AM83">
        <v>695</v>
      </c>
      <c r="AN83">
        <v>802</v>
      </c>
      <c r="AO83">
        <v>107</v>
      </c>
      <c r="AP83">
        <v>27</v>
      </c>
      <c r="AQ83">
        <v>29.53</v>
      </c>
      <c r="AR83">
        <v>2.62</v>
      </c>
      <c r="AS83">
        <v>0.24861878453038599</v>
      </c>
      <c r="AV83">
        <v>137.30000000000001</v>
      </c>
      <c r="AX83">
        <v>97.1</v>
      </c>
      <c r="AY83">
        <v>219.6</v>
      </c>
      <c r="AZ83">
        <v>0.66666666666666596</v>
      </c>
      <c r="BA83">
        <v>18</v>
      </c>
      <c r="BB83">
        <v>1.004</v>
      </c>
      <c r="BC83">
        <v>1.004</v>
      </c>
      <c r="BD83">
        <v>1.4690000000000001</v>
      </c>
      <c r="BE83">
        <v>2.4729999999999999</v>
      </c>
      <c r="BF83" s="317">
        <v>0.68345813478556805</v>
      </c>
      <c r="BG83" s="308">
        <v>2414.3070044709302</v>
      </c>
      <c r="BH83">
        <v>0.46040547870494902</v>
      </c>
      <c r="BI83">
        <v>58.643958964056701</v>
      </c>
      <c r="BK83" t="s">
        <v>288</v>
      </c>
      <c r="BL83" t="s">
        <v>453</v>
      </c>
      <c r="BM83" t="s">
        <v>454</v>
      </c>
      <c r="BN83">
        <v>1.46778671017714</v>
      </c>
      <c r="BO83">
        <v>9.4367898948498601E-3</v>
      </c>
      <c r="BP83">
        <v>1.0046096167394001</v>
      </c>
      <c r="BQ83">
        <v>5.9125351206528098E-3</v>
      </c>
      <c r="BR83">
        <v>57.869996257893597</v>
      </c>
      <c r="BS83">
        <v>0.33268703813386802</v>
      </c>
      <c r="BT83">
        <v>30.1932312827429</v>
      </c>
      <c r="BU83">
        <v>4.0241262298533399E-2</v>
      </c>
      <c r="BV83">
        <v>2.6180733221174601</v>
      </c>
      <c r="BW83">
        <v>4.11083930815399E-3</v>
      </c>
      <c r="BX83">
        <v>35.945039615931798</v>
      </c>
      <c r="BY83">
        <v>0.134500408385899</v>
      </c>
      <c r="BZ83">
        <v>26.997207292218</v>
      </c>
      <c r="CA83">
        <v>0.110035937692327</v>
      </c>
      <c r="CB83">
        <v>751.07456761811704</v>
      </c>
      <c r="CC83">
        <v>3.54844388473053</v>
      </c>
      <c r="CD83">
        <v>0.68446649699038198</v>
      </c>
      <c r="CE83">
        <v>5.9931582264246899E-3</v>
      </c>
      <c r="CF83">
        <v>2.4723963269165501</v>
      </c>
      <c r="CG83">
        <v>1.10758903440528E-2</v>
      </c>
      <c r="CH83">
        <v>0</v>
      </c>
      <c r="CI83">
        <v>0</v>
      </c>
      <c r="CJ83">
        <v>0.89414848051290396</v>
      </c>
      <c r="CK83">
        <v>3.6521370422672398E-3</v>
      </c>
    </row>
    <row r="84" spans="1:89" x14ac:dyDescent="0.25">
      <c r="A84">
        <v>82</v>
      </c>
      <c r="B84" t="s">
        <v>174</v>
      </c>
      <c r="C84">
        <v>86</v>
      </c>
      <c r="D84">
        <v>45635</v>
      </c>
      <c r="E84">
        <v>0.49166666666666664</v>
      </c>
      <c r="F84">
        <v>0.50694444444444442</v>
      </c>
      <c r="G84">
        <v>0.51666666666666672</v>
      </c>
      <c r="H84">
        <v>40</v>
      </c>
      <c r="I84">
        <v>1</v>
      </c>
      <c r="J84">
        <v>7.5</v>
      </c>
      <c r="K84">
        <v>58</v>
      </c>
      <c r="L84">
        <v>27</v>
      </c>
      <c r="M84">
        <v>0</v>
      </c>
      <c r="N84">
        <v>0.8</v>
      </c>
      <c r="O84">
        <v>33.75</v>
      </c>
      <c r="P84" t="s">
        <v>84</v>
      </c>
      <c r="Q84" t="s">
        <v>16</v>
      </c>
      <c r="R84" t="s">
        <v>85</v>
      </c>
      <c r="S84">
        <v>2</v>
      </c>
      <c r="U84">
        <v>0.80597014925373101</v>
      </c>
      <c r="V84">
        <v>33.340000000000003</v>
      </c>
      <c r="W84">
        <v>28</v>
      </c>
      <c r="X84">
        <v>25</v>
      </c>
      <c r="Y84">
        <v>232</v>
      </c>
      <c r="Z84">
        <v>11</v>
      </c>
      <c r="AA84">
        <v>80</v>
      </c>
      <c r="AC84" t="s">
        <v>87</v>
      </c>
      <c r="AE84">
        <v>1039.1199999999999</v>
      </c>
      <c r="AF84">
        <v>0.50500000000010903</v>
      </c>
      <c r="AG84">
        <v>1.87060130880396E-2</v>
      </c>
      <c r="AI84" t="s">
        <v>88</v>
      </c>
      <c r="AK84" t="s">
        <v>89</v>
      </c>
      <c r="AL84">
        <v>802</v>
      </c>
      <c r="AM84">
        <v>723</v>
      </c>
      <c r="AN84">
        <v>847</v>
      </c>
      <c r="AO84">
        <v>124</v>
      </c>
      <c r="AP84">
        <v>27</v>
      </c>
      <c r="AQ84">
        <v>29.69</v>
      </c>
      <c r="AR84">
        <v>2.97</v>
      </c>
      <c r="AS84">
        <v>0.203015150945524</v>
      </c>
      <c r="AT84">
        <v>2.6533333333333302</v>
      </c>
      <c r="AU84">
        <v>0.24727051565563299</v>
      </c>
      <c r="AV84">
        <v>122.4</v>
      </c>
      <c r="AX84">
        <v>89.3</v>
      </c>
      <c r="AY84">
        <v>221.5</v>
      </c>
      <c r="AZ84">
        <v>0.66666666666666596</v>
      </c>
      <c r="BA84">
        <v>18</v>
      </c>
      <c r="BB84">
        <v>0.98</v>
      </c>
      <c r="BC84">
        <v>0.98</v>
      </c>
      <c r="BD84">
        <v>1.325</v>
      </c>
      <c r="BE84">
        <v>2.3049999999999899</v>
      </c>
      <c r="BF84" s="317">
        <v>0.73962264150943402</v>
      </c>
      <c r="BG84" s="308">
        <v>2162.0659741530799</v>
      </c>
      <c r="BH84">
        <v>0.48026660421783901</v>
      </c>
      <c r="BI84">
        <v>56.218774661569597</v>
      </c>
      <c r="BK84" t="s">
        <v>288</v>
      </c>
      <c r="BL84" t="s">
        <v>455</v>
      </c>
      <c r="BM84" t="s">
        <v>456</v>
      </c>
      <c r="BN84">
        <v>1.3244573771953501</v>
      </c>
      <c r="BO84">
        <v>9.1207380270864301E-3</v>
      </c>
      <c r="BP84">
        <v>0.979842786278043</v>
      </c>
      <c r="BQ84">
        <v>3.7809292015198301E-3</v>
      </c>
      <c r="BR84">
        <v>55.409736325255103</v>
      </c>
      <c r="BS84">
        <v>0.29997588306844503</v>
      </c>
      <c r="BT84">
        <v>33.840673393341703</v>
      </c>
      <c r="BU84">
        <v>7.99785146059563E-2</v>
      </c>
      <c r="BV84">
        <v>2.9659925833095402</v>
      </c>
      <c r="BW84">
        <v>7.4097452908048998E-3</v>
      </c>
      <c r="BX84">
        <v>33.6623294176933</v>
      </c>
      <c r="BY84">
        <v>0.137698699795572</v>
      </c>
      <c r="BZ84">
        <v>27.002301829666301</v>
      </c>
      <c r="CA84">
        <v>0.10546028511453701</v>
      </c>
      <c r="CB84">
        <v>802.15975056605805</v>
      </c>
      <c r="CC84">
        <v>4.1039190701668797</v>
      </c>
      <c r="CD84">
        <v>0.73983191941289494</v>
      </c>
      <c r="CE84">
        <v>4.5215065662798301E-3</v>
      </c>
      <c r="CF84">
        <v>2.3043001634734002</v>
      </c>
      <c r="CG84">
        <v>1.13719513891658E-2</v>
      </c>
      <c r="CH84">
        <v>0</v>
      </c>
      <c r="CI84">
        <v>0</v>
      </c>
      <c r="CJ84">
        <v>0.79792705387784602</v>
      </c>
      <c r="CK84">
        <v>3.2278700249464198E-3</v>
      </c>
    </row>
    <row r="85" spans="1:89" x14ac:dyDescent="0.25">
      <c r="A85">
        <v>83</v>
      </c>
      <c r="B85" t="s">
        <v>175</v>
      </c>
      <c r="C85">
        <v>87</v>
      </c>
      <c r="D85">
        <v>45636</v>
      </c>
      <c r="E85">
        <v>0.59166666666666667</v>
      </c>
      <c r="F85">
        <v>0.61805555555555558</v>
      </c>
      <c r="G85">
        <v>0.625</v>
      </c>
      <c r="H85">
        <v>40</v>
      </c>
      <c r="I85">
        <v>1</v>
      </c>
      <c r="J85">
        <v>7.5</v>
      </c>
      <c r="K85">
        <v>58</v>
      </c>
      <c r="L85">
        <v>27</v>
      </c>
      <c r="M85">
        <v>2.5</v>
      </c>
      <c r="N85">
        <v>1</v>
      </c>
      <c r="O85">
        <v>27</v>
      </c>
      <c r="P85" t="s">
        <v>84</v>
      </c>
      <c r="Q85" t="s">
        <v>16</v>
      </c>
      <c r="R85" t="s">
        <v>85</v>
      </c>
      <c r="S85">
        <v>2</v>
      </c>
      <c r="U85">
        <v>1.0177157934413801</v>
      </c>
      <c r="V85">
        <v>26.53</v>
      </c>
      <c r="W85">
        <v>28</v>
      </c>
      <c r="X85">
        <v>25</v>
      </c>
      <c r="Y85">
        <v>232</v>
      </c>
      <c r="Z85">
        <v>11</v>
      </c>
      <c r="AA85">
        <v>80</v>
      </c>
      <c r="AC85" t="s">
        <v>87</v>
      </c>
      <c r="AD85">
        <v>1039.1199999999999</v>
      </c>
      <c r="AI85" t="s">
        <v>88</v>
      </c>
      <c r="AK85" t="s">
        <v>89</v>
      </c>
      <c r="AL85">
        <v>743</v>
      </c>
      <c r="AM85">
        <v>693</v>
      </c>
      <c r="AN85">
        <v>783</v>
      </c>
      <c r="AO85">
        <v>90</v>
      </c>
      <c r="AP85">
        <v>27</v>
      </c>
      <c r="AQ85">
        <v>29.85</v>
      </c>
      <c r="AR85">
        <v>3.48</v>
      </c>
      <c r="AS85">
        <v>0.22716870389316601</v>
      </c>
      <c r="AV85">
        <v>232.3</v>
      </c>
      <c r="AX85">
        <v>152.69999999999999</v>
      </c>
      <c r="AY85">
        <v>205.6</v>
      </c>
      <c r="AZ85">
        <v>0.66666666666666596</v>
      </c>
      <c r="BA85">
        <v>18</v>
      </c>
      <c r="BB85">
        <v>0.63900000000000001</v>
      </c>
      <c r="BD85">
        <v>2.4910000000000001</v>
      </c>
      <c r="BE85">
        <v>3.13</v>
      </c>
      <c r="BF85" s="317">
        <v>0.25652348454435903</v>
      </c>
      <c r="BG85" s="308">
        <v>2730.0870762958202</v>
      </c>
      <c r="BH85">
        <v>0.51895231176304601</v>
      </c>
      <c r="BI85">
        <v>52.027901963231201</v>
      </c>
      <c r="BK85" t="s">
        <v>288</v>
      </c>
      <c r="BL85" t="s">
        <v>457</v>
      </c>
      <c r="BM85" t="s">
        <v>458</v>
      </c>
      <c r="BN85">
        <v>2.49099142551422</v>
      </c>
      <c r="BO85">
        <v>1.30354817821049E-2</v>
      </c>
      <c r="BP85">
        <v>0.63863985538482604</v>
      </c>
      <c r="BQ85">
        <v>3.1630542735205198E-3</v>
      </c>
      <c r="BR85">
        <v>50.954238301291497</v>
      </c>
      <c r="BS85">
        <v>0.38015953451606499</v>
      </c>
      <c r="BT85">
        <v>27.093186206896501</v>
      </c>
      <c r="BU85">
        <v>0.106705327703846</v>
      </c>
      <c r="BV85">
        <v>3.4842086712138398</v>
      </c>
      <c r="BW85">
        <v>4.8269338297370398E-3</v>
      </c>
      <c r="BX85">
        <v>36.327066764325799</v>
      </c>
      <c r="BY85">
        <v>9.3082339687382998E-2</v>
      </c>
      <c r="BZ85">
        <v>26.9999286766135</v>
      </c>
      <c r="CA85">
        <v>9.2910370082086205E-2</v>
      </c>
      <c r="CB85">
        <v>743.25022125919304</v>
      </c>
      <c r="CC85">
        <v>3.2140751635365299</v>
      </c>
      <c r="CD85">
        <v>0.25638360592668302</v>
      </c>
      <c r="CE85">
        <v>1.3718120787040099E-3</v>
      </c>
      <c r="CF85">
        <v>3.1296312808990399</v>
      </c>
      <c r="CG85">
        <v>1.4737591788723499E-2</v>
      </c>
      <c r="CH85">
        <v>2.4990999410511798</v>
      </c>
      <c r="CI85">
        <v>1.6437277076999299E-3</v>
      </c>
      <c r="CJ85">
        <v>0.99657191010810997</v>
      </c>
      <c r="CK85">
        <v>5.0826023629926501E-3</v>
      </c>
    </row>
    <row r="86" spans="1:89" x14ac:dyDescent="0.25">
      <c r="A86">
        <v>84</v>
      </c>
      <c r="B86" t="s">
        <v>176</v>
      </c>
      <c r="C86">
        <v>88</v>
      </c>
      <c r="D86">
        <v>45637</v>
      </c>
      <c r="E86">
        <v>0.45208333333333334</v>
      </c>
      <c r="F86">
        <v>0.46180555555555558</v>
      </c>
      <c r="G86">
        <v>0.47916666666666669</v>
      </c>
      <c r="H86">
        <v>40</v>
      </c>
      <c r="I86">
        <v>1</v>
      </c>
      <c r="J86">
        <v>7.5</v>
      </c>
      <c r="K86">
        <v>58</v>
      </c>
      <c r="L86">
        <v>27</v>
      </c>
      <c r="M86">
        <v>2.5</v>
      </c>
      <c r="N86">
        <v>0.9</v>
      </c>
      <c r="O86">
        <v>30</v>
      </c>
      <c r="P86" t="s">
        <v>84</v>
      </c>
      <c r="Q86" t="s">
        <v>16</v>
      </c>
      <c r="R86" t="s">
        <v>85</v>
      </c>
      <c r="S86">
        <v>2</v>
      </c>
      <c r="U86">
        <v>0.92975206611570205</v>
      </c>
      <c r="V86">
        <v>29.04</v>
      </c>
      <c r="W86">
        <v>28</v>
      </c>
      <c r="X86">
        <v>25</v>
      </c>
      <c r="Y86">
        <v>232</v>
      </c>
      <c r="Z86">
        <v>11</v>
      </c>
      <c r="AA86">
        <v>80</v>
      </c>
      <c r="AC86" t="s">
        <v>87</v>
      </c>
      <c r="AI86" t="s">
        <v>88</v>
      </c>
      <c r="AK86" t="s">
        <v>89</v>
      </c>
      <c r="AL86">
        <v>790.29</v>
      </c>
      <c r="AM86">
        <v>777.52</v>
      </c>
      <c r="AN86">
        <v>801.63</v>
      </c>
      <c r="AO86">
        <v>24.11</v>
      </c>
      <c r="AP86">
        <v>27</v>
      </c>
      <c r="AQ86">
        <v>29.51</v>
      </c>
      <c r="AR86">
        <v>3.64</v>
      </c>
      <c r="AS86">
        <v>0.20037760045597</v>
      </c>
      <c r="AV86">
        <v>196.9</v>
      </c>
      <c r="AX86">
        <v>132.4</v>
      </c>
      <c r="AY86">
        <v>210.6</v>
      </c>
      <c r="AZ86">
        <v>0.66666666666666596</v>
      </c>
      <c r="BA86">
        <v>18</v>
      </c>
      <c r="BB86">
        <v>0.59599999999999997</v>
      </c>
      <c r="BD86">
        <v>2.331</v>
      </c>
      <c r="BE86">
        <v>2.927</v>
      </c>
      <c r="BF86" s="317">
        <v>0.25568425568425501</v>
      </c>
      <c r="BG86" s="308">
        <v>2494.1188062716301</v>
      </c>
      <c r="BH86">
        <v>0.53120872285210696</v>
      </c>
      <c r="BI86">
        <v>50.827478613367902</v>
      </c>
      <c r="BK86" t="s">
        <v>288</v>
      </c>
      <c r="BL86" t="s">
        <v>459</v>
      </c>
      <c r="BM86" t="s">
        <v>460</v>
      </c>
      <c r="BN86">
        <v>2.3305545923661199</v>
      </c>
      <c r="BO86">
        <v>1.46086831065784E-2</v>
      </c>
      <c r="BP86">
        <v>0.59590559103051</v>
      </c>
      <c r="BQ86">
        <v>7.7424906446016597E-3</v>
      </c>
      <c r="BR86">
        <v>49.059118568131602</v>
      </c>
      <c r="BS86">
        <v>0.32184012088268998</v>
      </c>
      <c r="BT86">
        <v>30.098034012041499</v>
      </c>
      <c r="BU86">
        <v>6.41562854193507E-2</v>
      </c>
      <c r="BV86">
        <v>3.6365885062838101</v>
      </c>
      <c r="BW86">
        <v>3.9597249585791999E-3</v>
      </c>
      <c r="BX86">
        <v>34.167531886755903</v>
      </c>
      <c r="BY86">
        <v>0.138966333000418</v>
      </c>
      <c r="BZ86">
        <v>27.003922872099899</v>
      </c>
      <c r="CA86">
        <v>9.1312141341807707E-2</v>
      </c>
      <c r="CB86">
        <v>790.34717856379802</v>
      </c>
      <c r="CC86">
        <v>4.0152193565348098</v>
      </c>
      <c r="CD86">
        <v>0.25570275270274501</v>
      </c>
      <c r="CE86">
        <v>3.71099675916798E-3</v>
      </c>
      <c r="CF86">
        <v>2.9264601833966299</v>
      </c>
      <c r="CG86">
        <v>1.6434250584726601E-2</v>
      </c>
      <c r="CH86">
        <v>2.5057366354656398</v>
      </c>
      <c r="CI86">
        <v>2.2985437179284698E-3</v>
      </c>
      <c r="CJ86">
        <v>0.89720180696561502</v>
      </c>
      <c r="CK86">
        <v>3.2976522969601399E-3</v>
      </c>
    </row>
    <row r="87" spans="1:89" x14ac:dyDescent="0.25">
      <c r="A87">
        <v>85</v>
      </c>
      <c r="B87" t="s">
        <v>179</v>
      </c>
      <c r="C87">
        <v>90</v>
      </c>
      <c r="D87">
        <v>45642</v>
      </c>
      <c r="E87">
        <v>0.6020833333333333</v>
      </c>
      <c r="F87">
        <v>0.60902777777777772</v>
      </c>
      <c r="G87">
        <v>0.62986111111111109</v>
      </c>
      <c r="H87">
        <v>40</v>
      </c>
      <c r="I87">
        <v>1</v>
      </c>
      <c r="J87">
        <v>7.5</v>
      </c>
      <c r="K87">
        <v>58</v>
      </c>
      <c r="L87">
        <v>27</v>
      </c>
      <c r="M87">
        <v>2.5</v>
      </c>
      <c r="N87">
        <v>1</v>
      </c>
      <c r="O87">
        <v>27</v>
      </c>
      <c r="P87" t="s">
        <v>84</v>
      </c>
      <c r="Q87" t="s">
        <v>16</v>
      </c>
      <c r="R87" t="s">
        <v>85</v>
      </c>
      <c r="S87">
        <v>2</v>
      </c>
      <c r="U87">
        <v>1.0231148162182599</v>
      </c>
      <c r="V87">
        <v>26.39</v>
      </c>
      <c r="W87">
        <v>28</v>
      </c>
      <c r="X87">
        <v>25</v>
      </c>
      <c r="Y87">
        <v>232</v>
      </c>
      <c r="Z87">
        <v>11</v>
      </c>
      <c r="AA87">
        <v>80</v>
      </c>
      <c r="AC87" t="s">
        <v>87</v>
      </c>
      <c r="AD87">
        <v>1038.92</v>
      </c>
      <c r="AI87" t="s">
        <v>88</v>
      </c>
      <c r="AK87" t="s">
        <v>89</v>
      </c>
      <c r="AL87">
        <v>730</v>
      </c>
      <c r="AM87">
        <v>689</v>
      </c>
      <c r="AN87">
        <v>758</v>
      </c>
      <c r="AO87">
        <v>69</v>
      </c>
      <c r="AP87">
        <v>27</v>
      </c>
      <c r="AQ87">
        <v>29.8</v>
      </c>
      <c r="AR87">
        <v>3.49</v>
      </c>
      <c r="AS87">
        <v>0.22786521519337699</v>
      </c>
      <c r="AV87">
        <v>243.3</v>
      </c>
      <c r="AX87">
        <v>173</v>
      </c>
      <c r="AY87">
        <v>212.3</v>
      </c>
      <c r="AZ87">
        <v>0.66666666666666596</v>
      </c>
      <c r="BA87">
        <v>18</v>
      </c>
      <c r="BB87">
        <v>0.60899999999999999</v>
      </c>
      <c r="BD87">
        <v>2.504</v>
      </c>
      <c r="BE87">
        <v>3.113</v>
      </c>
      <c r="BF87" s="317">
        <v>0.24321086261980801</v>
      </c>
      <c r="BG87" s="308">
        <v>2744.5702968597202</v>
      </c>
      <c r="BH87">
        <v>0.51341006013590695</v>
      </c>
      <c r="BI87">
        <v>52.589542154379799</v>
      </c>
      <c r="BK87" t="s">
        <v>288</v>
      </c>
      <c r="BL87" t="s">
        <v>461</v>
      </c>
      <c r="BM87" t="s">
        <v>462</v>
      </c>
      <c r="BN87">
        <v>2.5043780076301698</v>
      </c>
      <c r="BO87">
        <v>1.2761685877858401E-2</v>
      </c>
      <c r="BP87">
        <v>0.60891362772149504</v>
      </c>
      <c r="BQ87">
        <v>2.87801025491703E-3</v>
      </c>
      <c r="BR87">
        <v>51.247420516444201</v>
      </c>
      <c r="BS87">
        <v>0.35068768477443801</v>
      </c>
      <c r="BT87">
        <v>27.077909706257898</v>
      </c>
      <c r="BU87">
        <v>0.11661118816852301</v>
      </c>
      <c r="BV87">
        <v>3.48908024082822</v>
      </c>
      <c r="BW87">
        <v>5.4173575252271199E-3</v>
      </c>
      <c r="BX87">
        <v>36.977655563424896</v>
      </c>
      <c r="BY87">
        <v>0.159115261475162</v>
      </c>
      <c r="BZ87">
        <v>26.9967503094961</v>
      </c>
      <c r="CA87">
        <v>0.11204083148725399</v>
      </c>
      <c r="CB87">
        <v>730.08853174047704</v>
      </c>
      <c r="CC87">
        <v>3.8421482471689301</v>
      </c>
      <c r="CD87">
        <v>0.243143553957023</v>
      </c>
      <c r="CE87">
        <v>1.3080228413359599E-3</v>
      </c>
      <c r="CF87">
        <v>3.11329163535166</v>
      </c>
      <c r="CG87">
        <v>1.41638538746349E-2</v>
      </c>
      <c r="CH87">
        <v>2.5054499138759798</v>
      </c>
      <c r="CI87">
        <v>2.2308367832338601E-3</v>
      </c>
      <c r="CJ87">
        <v>0.99702003656710003</v>
      </c>
      <c r="CK87">
        <v>5.8037806847008296E-3</v>
      </c>
    </row>
    <row r="88" spans="1:89" x14ac:dyDescent="0.25">
      <c r="A88">
        <v>86</v>
      </c>
      <c r="B88" t="s">
        <v>180</v>
      </c>
      <c r="C88">
        <v>91</v>
      </c>
      <c r="D88">
        <v>45643</v>
      </c>
      <c r="E88">
        <v>0.46805555555555556</v>
      </c>
      <c r="F88">
        <v>0.47569444444444442</v>
      </c>
      <c r="G88">
        <v>0.48819444444444443</v>
      </c>
      <c r="H88">
        <v>40</v>
      </c>
      <c r="I88">
        <v>1</v>
      </c>
      <c r="J88">
        <v>7.5</v>
      </c>
      <c r="K88">
        <v>58</v>
      </c>
      <c r="L88">
        <v>27</v>
      </c>
      <c r="M88">
        <v>2.5</v>
      </c>
      <c r="N88">
        <v>0.9</v>
      </c>
      <c r="O88">
        <v>30</v>
      </c>
      <c r="P88" t="s">
        <v>84</v>
      </c>
      <c r="Q88" t="s">
        <v>16</v>
      </c>
      <c r="R88" t="s">
        <v>85</v>
      </c>
      <c r="S88">
        <v>2</v>
      </c>
      <c r="U88">
        <v>0.93103448275862</v>
      </c>
      <c r="V88">
        <v>29</v>
      </c>
      <c r="W88">
        <v>28</v>
      </c>
      <c r="X88">
        <v>25</v>
      </c>
      <c r="Y88">
        <v>232</v>
      </c>
      <c r="Z88">
        <v>11</v>
      </c>
      <c r="AA88">
        <v>80</v>
      </c>
      <c r="AC88" t="s">
        <v>87</v>
      </c>
      <c r="AI88" t="s">
        <v>88</v>
      </c>
      <c r="AK88" t="s">
        <v>89</v>
      </c>
      <c r="AL88">
        <v>779</v>
      </c>
      <c r="AM88">
        <v>707</v>
      </c>
      <c r="AN88">
        <v>826</v>
      </c>
      <c r="AO88">
        <v>119</v>
      </c>
      <c r="AP88">
        <v>27</v>
      </c>
      <c r="AQ88">
        <v>29.56</v>
      </c>
      <c r="AR88">
        <v>3.65</v>
      </c>
      <c r="AS88">
        <v>0.20022246941045599</v>
      </c>
      <c r="AV88">
        <v>200.5</v>
      </c>
      <c r="AX88">
        <v>146.4</v>
      </c>
      <c r="AY88">
        <v>211.7</v>
      </c>
      <c r="AZ88">
        <v>0.66666666666666596</v>
      </c>
      <c r="BA88">
        <v>18</v>
      </c>
      <c r="BB88">
        <v>0.59699999999999998</v>
      </c>
      <c r="BD88">
        <v>2.3319999999999999</v>
      </c>
      <c r="BE88">
        <v>2.9289999999999998</v>
      </c>
      <c r="BF88" s="317">
        <v>0.25600343053173202</v>
      </c>
      <c r="BG88" s="308">
        <v>2497.5589701423501</v>
      </c>
      <c r="BH88">
        <v>0.53083950188965501</v>
      </c>
      <c r="BI88">
        <v>50.862831239737702</v>
      </c>
      <c r="BK88" t="s">
        <v>288</v>
      </c>
      <c r="BL88" t="s">
        <v>463</v>
      </c>
      <c r="BM88" t="s">
        <v>464</v>
      </c>
      <c r="BN88">
        <v>2.3320921557290202</v>
      </c>
      <c r="BO88">
        <v>1.13232896200308E-2</v>
      </c>
      <c r="BP88">
        <v>0.59727839231490998</v>
      </c>
      <c r="BQ88">
        <v>2.9370723866082899E-3</v>
      </c>
      <c r="BR88">
        <v>49.038219805420901</v>
      </c>
      <c r="BS88">
        <v>0.26947482643114801</v>
      </c>
      <c r="BT88">
        <v>30.0715194459648</v>
      </c>
      <c r="BU88">
        <v>3.8906810181005599E-2</v>
      </c>
      <c r="BV88">
        <v>3.6461683677999299</v>
      </c>
      <c r="BW88">
        <v>3.5797867374430998E-3</v>
      </c>
      <c r="BX88">
        <v>34.660207480651799</v>
      </c>
      <c r="BY88">
        <v>0.14680145056680299</v>
      </c>
      <c r="BZ88">
        <v>26.995373406699098</v>
      </c>
      <c r="CA88">
        <v>9.6182449171312703E-2</v>
      </c>
      <c r="CB88">
        <v>778.86820412135501</v>
      </c>
      <c r="CC88">
        <v>3.79351241989123</v>
      </c>
      <c r="CD88">
        <v>0.2561168211896</v>
      </c>
      <c r="CE88">
        <v>1.4880302898847299E-3</v>
      </c>
      <c r="CF88">
        <v>2.9293705480439298</v>
      </c>
      <c r="CG88">
        <v>1.24932643333272E-2</v>
      </c>
      <c r="CH88">
        <v>2.5166530996590999</v>
      </c>
      <c r="CI88">
        <v>2.1664844404700599E-3</v>
      </c>
      <c r="CJ88">
        <v>0.89770742143301097</v>
      </c>
      <c r="CK88">
        <v>3.4834665502365201E-3</v>
      </c>
    </row>
    <row r="89" spans="1:89" x14ac:dyDescent="0.25">
      <c r="A89">
        <v>87</v>
      </c>
      <c r="B89" t="s">
        <v>181</v>
      </c>
      <c r="C89">
        <v>92</v>
      </c>
      <c r="D89">
        <v>45643</v>
      </c>
      <c r="E89">
        <v>0.49652777777777779</v>
      </c>
      <c r="F89">
        <v>0.51041666666666663</v>
      </c>
      <c r="G89">
        <v>0.52083333333333337</v>
      </c>
      <c r="H89">
        <v>40</v>
      </c>
      <c r="I89">
        <v>1</v>
      </c>
      <c r="J89">
        <v>7.5</v>
      </c>
      <c r="K89">
        <v>58</v>
      </c>
      <c r="L89">
        <v>27</v>
      </c>
      <c r="M89">
        <v>2.5</v>
      </c>
      <c r="N89">
        <v>0.8</v>
      </c>
      <c r="O89">
        <v>33.75</v>
      </c>
      <c r="P89" t="s">
        <v>84</v>
      </c>
      <c r="Q89" t="s">
        <v>16</v>
      </c>
      <c r="R89" t="s">
        <v>85</v>
      </c>
      <c r="S89">
        <v>2</v>
      </c>
      <c r="U89">
        <v>0.82367297132397799</v>
      </c>
      <c r="V89">
        <v>32.78</v>
      </c>
      <c r="W89">
        <v>28</v>
      </c>
      <c r="X89">
        <v>25</v>
      </c>
      <c r="Y89">
        <v>232</v>
      </c>
      <c r="Z89">
        <v>11</v>
      </c>
      <c r="AA89">
        <v>80</v>
      </c>
      <c r="AC89" t="s">
        <v>87</v>
      </c>
      <c r="AI89" t="s">
        <v>88</v>
      </c>
      <c r="AK89" t="s">
        <v>89</v>
      </c>
      <c r="AL89">
        <v>846</v>
      </c>
      <c r="AM89">
        <v>788</v>
      </c>
      <c r="AN89">
        <v>903</v>
      </c>
      <c r="AO89">
        <v>115</v>
      </c>
      <c r="AP89">
        <v>27</v>
      </c>
      <c r="AQ89">
        <v>29.92</v>
      </c>
      <c r="AR89">
        <v>3.88</v>
      </c>
      <c r="AS89">
        <v>0.168785444943438</v>
      </c>
      <c r="AV89">
        <v>162.30000000000001</v>
      </c>
      <c r="AX89">
        <v>123.8</v>
      </c>
      <c r="AY89">
        <v>214.7</v>
      </c>
      <c r="AZ89">
        <v>0.66666666666666596</v>
      </c>
      <c r="BA89">
        <v>18</v>
      </c>
      <c r="BB89">
        <v>0.61199999999999999</v>
      </c>
      <c r="BD89">
        <v>2.0750000000000002</v>
      </c>
      <c r="BE89">
        <v>2.6869999999999998</v>
      </c>
      <c r="BF89" s="317">
        <v>0.294939759036144</v>
      </c>
      <c r="BG89" s="308">
        <v>2209.55491562318</v>
      </c>
      <c r="BH89">
        <v>0.55045583415441901</v>
      </c>
      <c r="BI89">
        <v>49.050256759428997</v>
      </c>
      <c r="BK89" t="s">
        <v>291</v>
      </c>
      <c r="BL89" t="s">
        <v>465</v>
      </c>
      <c r="BM89" t="s">
        <v>466</v>
      </c>
      <c r="BN89">
        <v>2.0752528429031298</v>
      </c>
      <c r="BO89">
        <v>1.03703971512692E-2</v>
      </c>
      <c r="BP89">
        <v>0.61166451970736102</v>
      </c>
      <c r="BQ89">
        <v>2.3870037274291E-3</v>
      </c>
      <c r="BR89">
        <v>47.665234477852501</v>
      </c>
      <c r="BS89">
        <v>0.261646126916041</v>
      </c>
      <c r="BT89">
        <v>33.737248704615901</v>
      </c>
      <c r="BU89">
        <v>6.2058727976613701E-2</v>
      </c>
      <c r="BV89">
        <v>3.8812464708494101</v>
      </c>
      <c r="BW89">
        <v>4.0147792490619798E-3</v>
      </c>
      <c r="BX89">
        <v>31.909794984604499</v>
      </c>
      <c r="BY89">
        <v>0.156930380540027</v>
      </c>
      <c r="BZ89">
        <v>27.002572043472899</v>
      </c>
      <c r="CA89">
        <v>0.121295534566345</v>
      </c>
      <c r="CB89">
        <v>846.22319413735897</v>
      </c>
      <c r="CC89">
        <v>4.8341758872978504</v>
      </c>
      <c r="CD89">
        <v>0.29474802307423997</v>
      </c>
      <c r="CE89">
        <v>1.65276909281975E-3</v>
      </c>
      <c r="CF89">
        <v>2.6869173626104899</v>
      </c>
      <c r="CG89">
        <v>1.1158515925430899E-2</v>
      </c>
      <c r="CH89">
        <v>2.5131471010653201</v>
      </c>
      <c r="CI89">
        <v>1.7372608798292199E-3</v>
      </c>
      <c r="CJ89">
        <v>0.80038044874562997</v>
      </c>
      <c r="CK89">
        <v>3.71800880584626E-3</v>
      </c>
    </row>
    <row r="90" spans="1:89" x14ac:dyDescent="0.25">
      <c r="A90">
        <v>88</v>
      </c>
      <c r="B90" t="s">
        <v>182</v>
      </c>
      <c r="C90">
        <v>93</v>
      </c>
      <c r="D90">
        <v>45643</v>
      </c>
      <c r="E90">
        <v>0.52708333333333335</v>
      </c>
      <c r="F90">
        <v>0.5444444444444444</v>
      </c>
      <c r="G90">
        <v>0.55486111111111114</v>
      </c>
      <c r="H90">
        <v>40</v>
      </c>
      <c r="I90">
        <v>1</v>
      </c>
      <c r="J90">
        <v>7.5</v>
      </c>
      <c r="K90">
        <v>58</v>
      </c>
      <c r="L90">
        <v>27</v>
      </c>
      <c r="M90">
        <v>5</v>
      </c>
      <c r="N90">
        <v>1</v>
      </c>
      <c r="O90">
        <v>27</v>
      </c>
      <c r="P90" t="s">
        <v>84</v>
      </c>
      <c r="Q90" t="s">
        <v>16</v>
      </c>
      <c r="R90" t="s">
        <v>85</v>
      </c>
      <c r="S90">
        <v>2</v>
      </c>
      <c r="U90">
        <v>1.04489164086687</v>
      </c>
      <c r="V90">
        <v>25.84</v>
      </c>
      <c r="W90">
        <v>28</v>
      </c>
      <c r="X90">
        <v>25</v>
      </c>
      <c r="Y90">
        <v>232</v>
      </c>
      <c r="Z90">
        <v>11</v>
      </c>
      <c r="AA90">
        <v>80</v>
      </c>
      <c r="AC90" t="s">
        <v>87</v>
      </c>
      <c r="AI90" t="s">
        <v>88</v>
      </c>
      <c r="AK90" t="s">
        <v>89</v>
      </c>
      <c r="AL90">
        <v>794</v>
      </c>
      <c r="AM90">
        <v>744</v>
      </c>
      <c r="AN90">
        <v>838</v>
      </c>
      <c r="AO90">
        <v>94</v>
      </c>
      <c r="AP90">
        <v>27</v>
      </c>
      <c r="AQ90">
        <v>29.65</v>
      </c>
      <c r="AR90">
        <v>5.59</v>
      </c>
      <c r="AS90">
        <v>0.15855715339406201</v>
      </c>
      <c r="AV90">
        <v>373.1</v>
      </c>
      <c r="AX90">
        <v>247.4</v>
      </c>
      <c r="AY90">
        <v>210.1</v>
      </c>
      <c r="AZ90">
        <v>0.66666666666666596</v>
      </c>
      <c r="BA90">
        <v>18</v>
      </c>
      <c r="BB90">
        <v>0.217</v>
      </c>
      <c r="BD90">
        <v>3.1</v>
      </c>
      <c r="BE90">
        <v>3.3170000000000002</v>
      </c>
      <c r="BF90" s="317">
        <v>6.9999999999999896E-2</v>
      </c>
      <c r="BG90" s="308">
        <v>2802.9880082866898</v>
      </c>
      <c r="BH90">
        <v>0.53565337330058205</v>
      </c>
      <c r="BI90">
        <v>50.405731291547198</v>
      </c>
      <c r="BK90" t="s">
        <v>288</v>
      </c>
      <c r="BL90" t="s">
        <v>467</v>
      </c>
      <c r="BM90" t="s">
        <v>468</v>
      </c>
      <c r="BN90">
        <v>3.09959518114725</v>
      </c>
      <c r="BO90">
        <v>1.2778980992894101E-2</v>
      </c>
      <c r="BP90">
        <v>0.217232504983743</v>
      </c>
      <c r="BQ90">
        <v>1.77791134049086E-3</v>
      </c>
      <c r="BR90">
        <v>48.305076974159903</v>
      </c>
      <c r="BS90">
        <v>0.31243100203568103</v>
      </c>
      <c r="BT90">
        <v>26.9704985951468</v>
      </c>
      <c r="BU90">
        <v>6.7217503604637602E-2</v>
      </c>
      <c r="BV90">
        <v>5.5900768573570998</v>
      </c>
      <c r="BW90">
        <v>3.2475166735936199E-3</v>
      </c>
      <c r="BX90">
        <v>34.019931982310403</v>
      </c>
      <c r="BY90">
        <v>0.13309359755588401</v>
      </c>
      <c r="BZ90">
        <v>27.0047104934625</v>
      </c>
      <c r="CA90">
        <v>9.1449534287323303E-2</v>
      </c>
      <c r="CB90">
        <v>793.79935097303098</v>
      </c>
      <c r="CC90">
        <v>3.8907284629344798</v>
      </c>
      <c r="CD90">
        <v>7.0084934081423106E-2</v>
      </c>
      <c r="CE90">
        <v>5.9901729181080705E-4</v>
      </c>
      <c r="CF90">
        <v>3.316827686131</v>
      </c>
      <c r="CG90">
        <v>1.31864494178429E-2</v>
      </c>
      <c r="CH90">
        <v>5.0184190049168196</v>
      </c>
      <c r="CI90">
        <v>3.45003381025645E-3</v>
      </c>
      <c r="CJ90">
        <v>1.0012755503889199</v>
      </c>
      <c r="CK90">
        <v>4.4633888585015402E-3</v>
      </c>
    </row>
    <row r="91" spans="1:89" x14ac:dyDescent="0.25">
      <c r="A91">
        <v>89</v>
      </c>
      <c r="B91" t="s">
        <v>183</v>
      </c>
      <c r="C91">
        <v>94</v>
      </c>
      <c r="D91">
        <v>45643</v>
      </c>
      <c r="E91">
        <v>0.55555555555555558</v>
      </c>
      <c r="F91">
        <v>0.57152777777777775</v>
      </c>
      <c r="G91">
        <v>0.57847222222222228</v>
      </c>
      <c r="H91">
        <v>40</v>
      </c>
      <c r="I91">
        <v>1</v>
      </c>
      <c r="J91">
        <v>7.5</v>
      </c>
      <c r="K91">
        <v>58</v>
      </c>
      <c r="L91">
        <v>27</v>
      </c>
      <c r="M91">
        <v>5</v>
      </c>
      <c r="N91">
        <v>0.9</v>
      </c>
      <c r="O91">
        <v>30</v>
      </c>
      <c r="P91" t="s">
        <v>84</v>
      </c>
      <c r="Q91" t="s">
        <v>16</v>
      </c>
      <c r="R91" t="s">
        <v>85</v>
      </c>
      <c r="S91">
        <v>2</v>
      </c>
      <c r="U91">
        <v>0.92055915444936898</v>
      </c>
      <c r="V91">
        <v>29.33</v>
      </c>
      <c r="W91">
        <v>28</v>
      </c>
      <c r="X91">
        <v>25</v>
      </c>
      <c r="Y91">
        <v>232</v>
      </c>
      <c r="Z91">
        <v>11</v>
      </c>
      <c r="AA91">
        <v>80</v>
      </c>
      <c r="AC91" t="s">
        <v>87</v>
      </c>
      <c r="AI91" t="s">
        <v>88</v>
      </c>
      <c r="AK91" t="s">
        <v>89</v>
      </c>
      <c r="AL91">
        <v>854</v>
      </c>
      <c r="AM91">
        <v>794</v>
      </c>
      <c r="AN91">
        <v>903</v>
      </c>
      <c r="AO91">
        <v>109</v>
      </c>
      <c r="AP91">
        <v>27</v>
      </c>
      <c r="AQ91">
        <v>29.68</v>
      </c>
      <c r="AR91">
        <v>5.75</v>
      </c>
      <c r="AS91">
        <v>0.13637913399249901</v>
      </c>
      <c r="AV91">
        <v>300.8</v>
      </c>
      <c r="AX91">
        <v>202.3</v>
      </c>
      <c r="AY91">
        <v>213.4</v>
      </c>
      <c r="AZ91">
        <v>0.66666666666666596</v>
      </c>
      <c r="BA91">
        <v>18</v>
      </c>
      <c r="BB91">
        <v>0.23100000000000001</v>
      </c>
      <c r="BD91">
        <v>2.8519999999999999</v>
      </c>
      <c r="BE91">
        <v>3.08299999999999</v>
      </c>
      <c r="BF91" s="317">
        <v>8.0995792426367397E-2</v>
      </c>
      <c r="BG91" s="308">
        <v>2469.4582384632799</v>
      </c>
      <c r="BH91">
        <v>0.56510799432872105</v>
      </c>
      <c r="BI91">
        <v>47.778478221800199</v>
      </c>
      <c r="BK91" t="s">
        <v>291</v>
      </c>
      <c r="BL91" t="s">
        <v>469</v>
      </c>
      <c r="BM91" t="s">
        <v>470</v>
      </c>
      <c r="BN91">
        <v>2.8517064571380599</v>
      </c>
      <c r="BO91">
        <v>1.7515054526694999E-2</v>
      </c>
      <c r="BP91">
        <v>0.231034940481185</v>
      </c>
      <c r="BQ91">
        <v>2.36003321171013E-3</v>
      </c>
      <c r="BR91">
        <v>46.754783273811903</v>
      </c>
      <c r="BS91">
        <v>0.34037851582845302</v>
      </c>
      <c r="BT91">
        <v>29.975941351943</v>
      </c>
      <c r="BU91">
        <v>3.8702533002943199E-2</v>
      </c>
      <c r="BV91">
        <v>5.7496403734724302</v>
      </c>
      <c r="BW91">
        <v>5.3993858365998099E-3</v>
      </c>
      <c r="BX91">
        <v>31.6070595416119</v>
      </c>
      <c r="BY91">
        <v>9.4824314683305003E-2</v>
      </c>
      <c r="BZ91">
        <v>27.000012782040301</v>
      </c>
      <c r="CA91">
        <v>6.9894617541192403E-2</v>
      </c>
      <c r="CB91">
        <v>854.237342448194</v>
      </c>
      <c r="CC91">
        <v>3.10086288352006</v>
      </c>
      <c r="CD91">
        <v>8.10160800377491E-2</v>
      </c>
      <c r="CE91">
        <v>6.2195922401703403E-4</v>
      </c>
      <c r="CF91">
        <v>3.0827413976192402</v>
      </c>
      <c r="CG91">
        <v>1.9164746697561501E-2</v>
      </c>
      <c r="CH91">
        <v>5.0447829523285801</v>
      </c>
      <c r="CI91">
        <v>5.7315098611660101E-3</v>
      </c>
      <c r="CJ91">
        <v>0.90072340107254101</v>
      </c>
      <c r="CK91">
        <v>2.2999794115929301E-3</v>
      </c>
    </row>
    <row r="92" spans="1:89" x14ac:dyDescent="0.25">
      <c r="A92">
        <v>90</v>
      </c>
      <c r="B92" t="s">
        <v>184</v>
      </c>
      <c r="C92">
        <v>95</v>
      </c>
      <c r="D92">
        <v>45643</v>
      </c>
      <c r="E92">
        <v>0.58333333333333337</v>
      </c>
      <c r="F92">
        <v>0.60069444444444442</v>
      </c>
      <c r="G92">
        <v>0.61111111111111116</v>
      </c>
      <c r="H92">
        <v>40</v>
      </c>
      <c r="I92">
        <v>1</v>
      </c>
      <c r="J92">
        <v>7.5</v>
      </c>
      <c r="K92">
        <v>58</v>
      </c>
      <c r="L92">
        <v>27</v>
      </c>
      <c r="M92">
        <v>5</v>
      </c>
      <c r="N92">
        <v>0.8</v>
      </c>
      <c r="O92">
        <v>33.75</v>
      </c>
      <c r="P92" t="s">
        <v>84</v>
      </c>
      <c r="Q92" t="s">
        <v>16</v>
      </c>
      <c r="R92" t="s">
        <v>85</v>
      </c>
      <c r="S92">
        <v>2</v>
      </c>
      <c r="U92">
        <v>0.80291319857312704</v>
      </c>
      <c r="V92">
        <v>33.64</v>
      </c>
      <c r="W92">
        <v>28</v>
      </c>
      <c r="X92">
        <v>25</v>
      </c>
      <c r="Y92">
        <v>232</v>
      </c>
      <c r="Z92">
        <v>11</v>
      </c>
      <c r="AA92">
        <v>80</v>
      </c>
      <c r="AC92" t="s">
        <v>87</v>
      </c>
      <c r="AE92">
        <v>1038.3699999999999</v>
      </c>
      <c r="AF92">
        <v>0.137500000000045</v>
      </c>
      <c r="AG92">
        <v>5.0922782544304199E-3</v>
      </c>
      <c r="AI92" t="s">
        <v>88</v>
      </c>
      <c r="AK92" t="s">
        <v>89</v>
      </c>
      <c r="AL92">
        <v>935</v>
      </c>
      <c r="AM92">
        <v>852</v>
      </c>
      <c r="AN92">
        <v>990</v>
      </c>
      <c r="AO92">
        <v>138</v>
      </c>
      <c r="AP92">
        <v>27.01</v>
      </c>
      <c r="AQ92">
        <v>29.93</v>
      </c>
      <c r="AR92">
        <v>5.95</v>
      </c>
      <c r="AS92">
        <v>0.115527078931385</v>
      </c>
      <c r="AT92">
        <v>4.7183333333333302</v>
      </c>
      <c r="AU92">
        <v>0.16788941597753601</v>
      </c>
      <c r="AV92">
        <v>238.8</v>
      </c>
      <c r="AX92">
        <v>166</v>
      </c>
      <c r="AY92">
        <v>217.1</v>
      </c>
      <c r="AZ92">
        <v>0.66666666666666596</v>
      </c>
      <c r="BA92">
        <v>18.0066666666666</v>
      </c>
      <c r="BB92">
        <v>0.248</v>
      </c>
      <c r="BD92">
        <v>2.5979999999999999</v>
      </c>
      <c r="BE92">
        <v>2.8460000000000001</v>
      </c>
      <c r="BF92" s="317">
        <v>9.5458044649730497E-2</v>
      </c>
      <c r="BG92" s="308">
        <v>2153.8655103302899</v>
      </c>
      <c r="BH92">
        <v>0.59832444450612199</v>
      </c>
      <c r="BI92">
        <v>45.142731920797502</v>
      </c>
      <c r="BK92" t="s">
        <v>291</v>
      </c>
      <c r="BL92" t="s">
        <v>471</v>
      </c>
      <c r="BM92" t="s">
        <v>472</v>
      </c>
      <c r="BN92">
        <v>2.5979384422302201</v>
      </c>
      <c r="BO92">
        <v>1.1312216088725799E-2</v>
      </c>
      <c r="BP92">
        <v>0.24752190709114</v>
      </c>
      <c r="BQ92">
        <v>2.2117769184529E-3</v>
      </c>
      <c r="BR92">
        <v>45.0692937486319</v>
      </c>
      <c r="BS92">
        <v>0.27769467585302998</v>
      </c>
      <c r="BT92">
        <v>33.699298639776501</v>
      </c>
      <c r="BU92">
        <v>5.2084896294845598E-2</v>
      </c>
      <c r="BV92">
        <v>5.9499736088792901</v>
      </c>
      <c r="BW92">
        <v>3.8004605014544399E-3</v>
      </c>
      <c r="BX92">
        <v>28.8832936253615</v>
      </c>
      <c r="BY92">
        <v>0.117752202754754</v>
      </c>
      <c r="BZ92">
        <v>27.0080604147137</v>
      </c>
      <c r="CA92">
        <v>0.140366464946025</v>
      </c>
      <c r="CB92">
        <v>935.08204392630796</v>
      </c>
      <c r="CC92">
        <v>5.6921601423129697</v>
      </c>
      <c r="CD92">
        <v>9.5276982971049501E-2</v>
      </c>
      <c r="CE92">
        <v>8.3188921259708495E-4</v>
      </c>
      <c r="CF92">
        <v>2.8454603493213599</v>
      </c>
      <c r="CG92">
        <v>1.2142188409506699E-2</v>
      </c>
      <c r="CH92">
        <v>5.0600416539160804</v>
      </c>
      <c r="CI92">
        <v>5.0417542453593403E-3</v>
      </c>
      <c r="CJ92">
        <v>0.80144492835720404</v>
      </c>
      <c r="CK92">
        <v>4.3983814845638203E-3</v>
      </c>
    </row>
    <row r="93" spans="1:89" x14ac:dyDescent="0.25">
      <c r="A93">
        <v>91</v>
      </c>
      <c r="B93" t="s">
        <v>185</v>
      </c>
      <c r="C93">
        <v>96</v>
      </c>
      <c r="D93">
        <v>45660</v>
      </c>
      <c r="E93">
        <v>0.59444444444444444</v>
      </c>
      <c r="F93">
        <v>0.60069444444444442</v>
      </c>
      <c r="G93">
        <v>0.62013888888888891</v>
      </c>
      <c r="H93">
        <v>40</v>
      </c>
      <c r="I93">
        <v>1</v>
      </c>
      <c r="J93">
        <v>7.5</v>
      </c>
      <c r="K93">
        <v>86</v>
      </c>
      <c r="L93">
        <v>27</v>
      </c>
      <c r="M93">
        <v>0</v>
      </c>
      <c r="N93">
        <v>1</v>
      </c>
      <c r="O93">
        <v>27</v>
      </c>
      <c r="P93" t="s">
        <v>84</v>
      </c>
      <c r="Q93" t="s">
        <v>16</v>
      </c>
      <c r="R93" t="s">
        <v>85</v>
      </c>
      <c r="S93">
        <v>2</v>
      </c>
      <c r="U93">
        <v>0.98103384157679396</v>
      </c>
      <c r="V93">
        <v>26.89</v>
      </c>
      <c r="W93">
        <v>28</v>
      </c>
      <c r="X93">
        <v>25</v>
      </c>
      <c r="Y93">
        <v>232</v>
      </c>
      <c r="Z93">
        <v>11</v>
      </c>
      <c r="AA93">
        <v>80</v>
      </c>
      <c r="AC93" t="s">
        <v>87</v>
      </c>
      <c r="AD93">
        <v>1038.3699999999999</v>
      </c>
      <c r="AI93" t="s">
        <v>88</v>
      </c>
      <c r="AK93" t="s">
        <v>89</v>
      </c>
      <c r="AL93">
        <v>690</v>
      </c>
      <c r="AM93">
        <v>620</v>
      </c>
      <c r="AN93">
        <v>746</v>
      </c>
      <c r="AO93">
        <v>126</v>
      </c>
      <c r="AP93">
        <v>26.38</v>
      </c>
      <c r="AQ93">
        <v>29.04</v>
      </c>
      <c r="AR93">
        <v>2.38</v>
      </c>
      <c r="AS93">
        <v>0.290246698691359</v>
      </c>
      <c r="AV93">
        <v>155.80000000000001</v>
      </c>
      <c r="AX93">
        <v>117.2</v>
      </c>
      <c r="AY93">
        <v>213.7</v>
      </c>
      <c r="AZ93">
        <v>1.36666666666666</v>
      </c>
      <c r="BA93">
        <v>36.052666666666603</v>
      </c>
      <c r="BB93">
        <v>1.1346000000000001</v>
      </c>
      <c r="BD93">
        <v>1.5043</v>
      </c>
      <c r="BE93">
        <v>2.6389</v>
      </c>
      <c r="BF93" s="317">
        <v>0.75423785149238798</v>
      </c>
      <c r="BG93" s="308">
        <v>2631.6854170465399</v>
      </c>
      <c r="BH93">
        <v>0.44346525472645099</v>
      </c>
      <c r="BI93">
        <v>59.486058307481898</v>
      </c>
      <c r="BK93" t="s">
        <v>288</v>
      </c>
      <c r="BL93" t="s">
        <v>473</v>
      </c>
      <c r="BM93" t="s">
        <v>474</v>
      </c>
      <c r="BN93">
        <v>1.5042564719915299</v>
      </c>
      <c r="BO93">
        <v>1.0864848260534099E-2</v>
      </c>
      <c r="BP93">
        <v>1.1346167922019901</v>
      </c>
      <c r="BQ93">
        <v>4.2599101482056001E-3</v>
      </c>
      <c r="BR93">
        <v>59.038767034257603</v>
      </c>
      <c r="BS93">
        <v>0.40523262489594902</v>
      </c>
      <c r="BT93">
        <v>27.095217263032499</v>
      </c>
      <c r="BU93">
        <v>5.2520652849197103E-2</v>
      </c>
      <c r="BV93">
        <v>2.38235525559364</v>
      </c>
      <c r="BW93">
        <v>1.23023490109065E-2</v>
      </c>
      <c r="BX93">
        <v>38.213323654606</v>
      </c>
      <c r="BY93">
        <v>0.13309182850528301</v>
      </c>
      <c r="BZ93">
        <v>26.380381156865599</v>
      </c>
      <c r="CA93">
        <v>0.109485423619719</v>
      </c>
      <c r="CB93">
        <v>690.35210730307904</v>
      </c>
      <c r="CC93">
        <v>3.7057066243655599</v>
      </c>
      <c r="CD93">
        <v>0.754296022287121</v>
      </c>
      <c r="CE93">
        <v>4.1258908768349797E-3</v>
      </c>
      <c r="CF93">
        <v>2.63887326419353</v>
      </c>
      <c r="CG93">
        <v>1.4084316587148401E-2</v>
      </c>
      <c r="CH93">
        <v>0</v>
      </c>
      <c r="CI93">
        <v>0</v>
      </c>
      <c r="CJ93">
        <v>0.97362005674058505</v>
      </c>
      <c r="CK93">
        <v>4.19295230892944E-3</v>
      </c>
    </row>
    <row r="94" spans="1:89" x14ac:dyDescent="0.25">
      <c r="A94">
        <v>92</v>
      </c>
      <c r="B94" t="s">
        <v>186</v>
      </c>
      <c r="C94">
        <v>97</v>
      </c>
      <c r="D94">
        <v>45663</v>
      </c>
      <c r="E94">
        <v>0.55486111111111114</v>
      </c>
      <c r="F94">
        <v>0.56180555555555556</v>
      </c>
      <c r="G94">
        <v>0.58194444444444449</v>
      </c>
      <c r="H94">
        <v>40</v>
      </c>
      <c r="I94">
        <v>1</v>
      </c>
      <c r="J94">
        <v>7.5</v>
      </c>
      <c r="K94">
        <v>86</v>
      </c>
      <c r="L94">
        <v>27</v>
      </c>
      <c r="M94">
        <v>0</v>
      </c>
      <c r="N94">
        <v>0.9</v>
      </c>
      <c r="O94">
        <v>30</v>
      </c>
      <c r="P94" t="s">
        <v>84</v>
      </c>
      <c r="Q94" t="s">
        <v>16</v>
      </c>
      <c r="R94" t="s">
        <v>85</v>
      </c>
      <c r="S94">
        <v>2</v>
      </c>
      <c r="U94">
        <v>0.90783720147998603</v>
      </c>
      <c r="V94">
        <v>29.73</v>
      </c>
      <c r="W94">
        <v>28</v>
      </c>
      <c r="X94">
        <v>25</v>
      </c>
      <c r="Y94">
        <v>232</v>
      </c>
      <c r="Z94">
        <v>11</v>
      </c>
      <c r="AA94">
        <v>80</v>
      </c>
      <c r="AC94" t="s">
        <v>87</v>
      </c>
      <c r="AI94" t="s">
        <v>88</v>
      </c>
      <c r="AK94" t="s">
        <v>89</v>
      </c>
      <c r="AL94">
        <v>729</v>
      </c>
      <c r="AM94">
        <v>669</v>
      </c>
      <c r="AN94">
        <v>786</v>
      </c>
      <c r="AO94">
        <v>117</v>
      </c>
      <c r="AP94">
        <v>26.99</v>
      </c>
      <c r="AQ94">
        <v>29.68</v>
      </c>
      <c r="AR94">
        <v>2.69</v>
      </c>
      <c r="AS94">
        <v>0.24602634186449401</v>
      </c>
      <c r="AV94">
        <v>145.1</v>
      </c>
      <c r="AX94">
        <v>116.3</v>
      </c>
      <c r="AY94">
        <v>216.9</v>
      </c>
      <c r="AZ94">
        <v>0.66666666666666596</v>
      </c>
      <c r="BA94">
        <v>17.9933333333333</v>
      </c>
      <c r="BB94">
        <v>1.1207</v>
      </c>
      <c r="BD94">
        <v>1.423</v>
      </c>
      <c r="BE94">
        <v>2.5436999999999999</v>
      </c>
      <c r="BF94" s="317">
        <v>0.78756148981025997</v>
      </c>
      <c r="BG94" s="308">
        <v>2435.3307938360199</v>
      </c>
      <c r="BH94">
        <v>0.472614087303459</v>
      </c>
      <c r="BI94">
        <v>57.107904154939099</v>
      </c>
      <c r="BK94" t="s">
        <v>288</v>
      </c>
      <c r="BL94" t="s">
        <v>475</v>
      </c>
      <c r="BM94" t="s">
        <v>476</v>
      </c>
      <c r="BN94">
        <v>1.4230176518703299</v>
      </c>
      <c r="BO94">
        <v>1.0503842990481E-2</v>
      </c>
      <c r="BP94">
        <v>1.1206738722735401</v>
      </c>
      <c r="BQ94">
        <v>5.7658633262527501E-3</v>
      </c>
      <c r="BR94">
        <v>56.2491786449404</v>
      </c>
      <c r="BS94">
        <v>0.35805454749607701</v>
      </c>
      <c r="BT94">
        <v>30.189828780929702</v>
      </c>
      <c r="BU94">
        <v>4.0430815858548602E-2</v>
      </c>
      <c r="BV94">
        <v>2.6948039517686899</v>
      </c>
      <c r="BW94">
        <v>7.61612848590247E-3</v>
      </c>
      <c r="BX94">
        <v>37.046486687536998</v>
      </c>
      <c r="BY94">
        <v>0.20246477957075701</v>
      </c>
      <c r="BZ94">
        <v>26.994533222636701</v>
      </c>
      <c r="CA94">
        <v>0.117428945456355</v>
      </c>
      <c r="CB94">
        <v>728.65306032246394</v>
      </c>
      <c r="CC94">
        <v>4.9154439457649097</v>
      </c>
      <c r="CD94">
        <v>0.78756377327518801</v>
      </c>
      <c r="CE94">
        <v>5.6043113732832401E-3</v>
      </c>
      <c r="CF94">
        <v>2.54369152414387</v>
      </c>
      <c r="CG94">
        <v>1.38666448973764E-2</v>
      </c>
      <c r="CH94">
        <v>0</v>
      </c>
      <c r="CI94">
        <v>0</v>
      </c>
      <c r="CJ94">
        <v>0.89416018972733602</v>
      </c>
      <c r="CK94">
        <v>3.7800808715221399E-3</v>
      </c>
    </row>
    <row r="95" spans="1:89" x14ac:dyDescent="0.25">
      <c r="A95">
        <v>93</v>
      </c>
      <c r="B95" t="s">
        <v>187</v>
      </c>
      <c r="C95">
        <v>98</v>
      </c>
      <c r="D95">
        <v>45663</v>
      </c>
      <c r="E95">
        <v>0.58263888888888893</v>
      </c>
      <c r="F95">
        <v>0.60416666666666663</v>
      </c>
      <c r="G95">
        <v>0.61041666666666672</v>
      </c>
      <c r="H95">
        <v>40</v>
      </c>
      <c r="I95">
        <v>1</v>
      </c>
      <c r="J95">
        <v>7.5</v>
      </c>
      <c r="K95">
        <v>86</v>
      </c>
      <c r="L95">
        <v>27</v>
      </c>
      <c r="M95">
        <v>0</v>
      </c>
      <c r="N95">
        <v>0.8</v>
      </c>
      <c r="O95">
        <v>33.75</v>
      </c>
      <c r="P95" t="s">
        <v>84</v>
      </c>
      <c r="Q95" t="s">
        <v>16</v>
      </c>
      <c r="R95" t="s">
        <v>85</v>
      </c>
      <c r="S95">
        <v>2</v>
      </c>
      <c r="U95">
        <v>0.81447963800904899</v>
      </c>
      <c r="V95">
        <v>33.15</v>
      </c>
      <c r="W95">
        <v>28</v>
      </c>
      <c r="X95">
        <v>25</v>
      </c>
      <c r="Y95">
        <v>232</v>
      </c>
      <c r="Z95">
        <v>11</v>
      </c>
      <c r="AA95">
        <v>80</v>
      </c>
      <c r="AC95" t="s">
        <v>87</v>
      </c>
      <c r="AE95">
        <v>1038.23</v>
      </c>
      <c r="AF95">
        <v>5.1851851851804701E-2</v>
      </c>
      <c r="AG95">
        <v>1.94320295366672E-3</v>
      </c>
      <c r="AI95" t="s">
        <v>88</v>
      </c>
      <c r="AK95" t="s">
        <v>89</v>
      </c>
      <c r="AL95">
        <v>781</v>
      </c>
      <c r="AM95">
        <v>705</v>
      </c>
      <c r="AN95">
        <v>853</v>
      </c>
      <c r="AO95">
        <v>148</v>
      </c>
      <c r="AP95">
        <v>27</v>
      </c>
      <c r="AQ95">
        <v>29.89</v>
      </c>
      <c r="AR95">
        <v>3.03</v>
      </c>
      <c r="AS95">
        <v>0.20210412853822499</v>
      </c>
      <c r="AT95">
        <v>2.69999999999999</v>
      </c>
      <c r="AU95">
        <v>0.24612572303135999</v>
      </c>
      <c r="AV95">
        <v>131.9</v>
      </c>
      <c r="AX95">
        <v>107.6</v>
      </c>
      <c r="AY95">
        <v>217.9</v>
      </c>
      <c r="AZ95">
        <v>0.66666666666666596</v>
      </c>
      <c r="BA95">
        <v>18</v>
      </c>
      <c r="BB95">
        <v>1.0900000000000001</v>
      </c>
      <c r="BD95">
        <v>1.2936000000000001</v>
      </c>
      <c r="BE95">
        <v>2.3835999999999999</v>
      </c>
      <c r="BF95" s="317">
        <v>0.84260977118119895</v>
      </c>
      <c r="BG95" s="308">
        <v>2184.89321671578</v>
      </c>
      <c r="BH95">
        <v>0.49381328883276199</v>
      </c>
      <c r="BI95">
        <v>54.676535870106903</v>
      </c>
      <c r="BJ95" t="s">
        <v>245</v>
      </c>
      <c r="BK95" t="s">
        <v>288</v>
      </c>
      <c r="BL95" t="s">
        <v>477</v>
      </c>
      <c r="BM95" t="s">
        <v>478</v>
      </c>
      <c r="BN95">
        <v>1.29655002885394</v>
      </c>
      <c r="BO95">
        <v>6.0002256188661099E-3</v>
      </c>
      <c r="BP95">
        <v>1.0924006170696601</v>
      </c>
      <c r="BQ95">
        <v>3.2461536051246699E-3</v>
      </c>
      <c r="BR95">
        <v>53.412518795504504</v>
      </c>
      <c r="BS95">
        <v>0.28736513470039299</v>
      </c>
      <c r="BT95">
        <v>33.858351316201798</v>
      </c>
      <c r="BU95">
        <v>4.4432919372648198E-2</v>
      </c>
      <c r="BV95">
        <v>3.03538005893888</v>
      </c>
      <c r="BW95">
        <v>4.6876938672084497E-3</v>
      </c>
      <c r="BX95">
        <v>34.6614616783597</v>
      </c>
      <c r="BY95">
        <v>0.14683903129435499</v>
      </c>
      <c r="BZ95">
        <v>26.999558525586401</v>
      </c>
      <c r="CA95">
        <v>0.10195766476854599</v>
      </c>
      <c r="CB95">
        <v>778.96196376435603</v>
      </c>
      <c r="CC95">
        <v>4.0288238982134397</v>
      </c>
      <c r="CD95">
        <v>0.84255949316197698</v>
      </c>
      <c r="CE95">
        <v>4.2942877510377198E-3</v>
      </c>
      <c r="CF95">
        <v>2.3889506459236101</v>
      </c>
      <c r="CG95">
        <v>7.2386189512643898E-3</v>
      </c>
      <c r="CH95">
        <v>1.37613999968231E-3</v>
      </c>
      <c r="CI95">
        <v>4.2598622819920199E-4</v>
      </c>
      <c r="CJ95">
        <v>0.79742865191934398</v>
      </c>
      <c r="CK95">
        <v>3.3190524600954798E-3</v>
      </c>
    </row>
    <row r="96" spans="1:89" x14ac:dyDescent="0.25">
      <c r="A96">
        <v>94</v>
      </c>
      <c r="B96" t="s">
        <v>188</v>
      </c>
      <c r="C96">
        <v>99</v>
      </c>
      <c r="D96">
        <v>45665</v>
      </c>
      <c r="E96">
        <v>0.50347222222222221</v>
      </c>
      <c r="F96">
        <v>0.52430555555555558</v>
      </c>
      <c r="G96">
        <v>0.53125</v>
      </c>
      <c r="H96">
        <v>40</v>
      </c>
      <c r="I96">
        <v>1</v>
      </c>
      <c r="J96">
        <v>7.5</v>
      </c>
      <c r="K96">
        <v>86</v>
      </c>
      <c r="L96">
        <v>27</v>
      </c>
      <c r="M96">
        <v>2.5</v>
      </c>
      <c r="N96">
        <v>1</v>
      </c>
      <c r="O96">
        <v>27</v>
      </c>
      <c r="P96" t="s">
        <v>84</v>
      </c>
      <c r="Q96" t="s">
        <v>16</v>
      </c>
      <c r="R96" t="s">
        <v>85</v>
      </c>
      <c r="S96">
        <v>2</v>
      </c>
      <c r="U96">
        <v>1.0196374622356399</v>
      </c>
      <c r="V96">
        <v>26.48</v>
      </c>
      <c r="W96">
        <v>28</v>
      </c>
      <c r="X96">
        <v>25</v>
      </c>
      <c r="Y96">
        <v>232</v>
      </c>
      <c r="Z96">
        <v>11</v>
      </c>
      <c r="AA96">
        <v>80</v>
      </c>
      <c r="AC96" t="s">
        <v>87</v>
      </c>
      <c r="AD96">
        <v>1038.23</v>
      </c>
      <c r="AI96" t="s">
        <v>88</v>
      </c>
      <c r="AK96" t="s">
        <v>89</v>
      </c>
      <c r="AL96">
        <v>733</v>
      </c>
      <c r="AM96">
        <v>666</v>
      </c>
      <c r="AN96">
        <v>780</v>
      </c>
      <c r="AO96">
        <v>114</v>
      </c>
      <c r="AP96">
        <v>27</v>
      </c>
      <c r="AQ96">
        <v>29.64</v>
      </c>
      <c r="AR96">
        <v>3.53</v>
      </c>
      <c r="AS96">
        <v>0.22508553250235</v>
      </c>
      <c r="AV96">
        <v>230.4</v>
      </c>
      <c r="AX96">
        <v>146.6</v>
      </c>
      <c r="AY96">
        <v>201.7</v>
      </c>
      <c r="AZ96">
        <v>0.66666666666666596</v>
      </c>
      <c r="BA96">
        <v>18</v>
      </c>
      <c r="BB96">
        <v>0.61599999999999999</v>
      </c>
      <c r="BD96">
        <v>2.5099999999999998</v>
      </c>
      <c r="BE96">
        <v>3.1259999999999999</v>
      </c>
      <c r="BF96" s="317">
        <v>0.245418326693227</v>
      </c>
      <c r="BG96" s="308">
        <v>2735.2420745516602</v>
      </c>
      <c r="BH96">
        <v>0.51731231574126701</v>
      </c>
      <c r="BI96">
        <v>52.192842077055801</v>
      </c>
      <c r="BK96" t="s">
        <v>288</v>
      </c>
      <c r="BL96" t="s">
        <v>479</v>
      </c>
      <c r="BM96" t="s">
        <v>480</v>
      </c>
      <c r="BN96">
        <v>2.5102982282638502</v>
      </c>
      <c r="BO96">
        <v>1.5068939727446801E-2</v>
      </c>
      <c r="BP96">
        <v>0.61572369933128301</v>
      </c>
      <c r="BQ96">
        <v>2.7570110359621302E-3</v>
      </c>
      <c r="BR96">
        <v>50.9795953083187</v>
      </c>
      <c r="BS96">
        <v>0.337767429174748</v>
      </c>
      <c r="BT96">
        <v>27.099731034482701</v>
      </c>
      <c r="BU96">
        <v>0.10293146865513</v>
      </c>
      <c r="BV96">
        <v>3.5308606375744298</v>
      </c>
      <c r="BW96">
        <v>6.5269586679611996E-3</v>
      </c>
      <c r="BX96">
        <v>36.801495101779203</v>
      </c>
      <c r="BY96">
        <v>0.108978397670979</v>
      </c>
      <c r="BZ96">
        <v>26.988809176367301</v>
      </c>
      <c r="CA96">
        <v>0.10026068582245599</v>
      </c>
      <c r="CB96">
        <v>733.35749382000097</v>
      </c>
      <c r="CC96">
        <v>3.32082178356869</v>
      </c>
      <c r="CD96">
        <v>0.245282477277071</v>
      </c>
      <c r="CE96">
        <v>8.8457159675283195E-4</v>
      </c>
      <c r="CF96">
        <v>3.1260219275951302</v>
      </c>
      <c r="CG96">
        <v>1.73589551139272E-2</v>
      </c>
      <c r="CH96">
        <v>2.4950889310221802</v>
      </c>
      <c r="CI96">
        <v>1.6704597933250599E-3</v>
      </c>
      <c r="CJ96">
        <v>0.99592254981506401</v>
      </c>
      <c r="CK96">
        <v>5.6728326358779302E-3</v>
      </c>
    </row>
    <row r="97" spans="1:89" x14ac:dyDescent="0.25">
      <c r="A97">
        <v>95</v>
      </c>
      <c r="B97" t="s">
        <v>189</v>
      </c>
      <c r="C97">
        <v>100</v>
      </c>
      <c r="D97">
        <v>45665</v>
      </c>
      <c r="E97">
        <v>0.53125</v>
      </c>
      <c r="F97">
        <v>0.53472222222222221</v>
      </c>
      <c r="G97">
        <v>0.54166666666666663</v>
      </c>
      <c r="H97">
        <v>20</v>
      </c>
      <c r="I97">
        <v>1</v>
      </c>
      <c r="J97">
        <v>7.5</v>
      </c>
      <c r="K97">
        <v>86</v>
      </c>
      <c r="L97">
        <v>27</v>
      </c>
      <c r="M97">
        <v>2.5</v>
      </c>
      <c r="N97">
        <v>0.9</v>
      </c>
      <c r="O97">
        <v>30</v>
      </c>
      <c r="P97" t="s">
        <v>84</v>
      </c>
      <c r="Q97" t="s">
        <v>16</v>
      </c>
      <c r="R97" t="s">
        <v>85</v>
      </c>
      <c r="S97">
        <v>2</v>
      </c>
      <c r="U97">
        <v>0.93331029716655101</v>
      </c>
      <c r="V97">
        <v>28.94</v>
      </c>
      <c r="W97">
        <v>28</v>
      </c>
      <c r="X97">
        <v>25</v>
      </c>
      <c r="Y97">
        <v>232</v>
      </c>
      <c r="Z97">
        <v>11</v>
      </c>
      <c r="AA97">
        <v>80</v>
      </c>
      <c r="AC97" t="s">
        <v>87</v>
      </c>
      <c r="AI97" t="s">
        <v>88</v>
      </c>
      <c r="AK97" t="s">
        <v>89</v>
      </c>
      <c r="AL97">
        <v>774</v>
      </c>
      <c r="AM97">
        <v>711</v>
      </c>
      <c r="AN97">
        <v>830</v>
      </c>
      <c r="AO97">
        <v>119</v>
      </c>
      <c r="AP97">
        <v>27.01</v>
      </c>
      <c r="AQ97">
        <v>29.8</v>
      </c>
      <c r="AR97">
        <v>3.68</v>
      </c>
      <c r="AS97">
        <v>0.19942527717233999</v>
      </c>
      <c r="AV97">
        <v>196.6</v>
      </c>
      <c r="AX97">
        <v>129</v>
      </c>
      <c r="AY97">
        <v>200.5</v>
      </c>
      <c r="AZ97">
        <v>0.33333333333333298</v>
      </c>
      <c r="BA97">
        <v>9.0033333333333303</v>
      </c>
      <c r="BB97">
        <v>0.625</v>
      </c>
      <c r="BD97">
        <v>2.3199999999999998</v>
      </c>
      <c r="BE97">
        <v>2.9449999999999998</v>
      </c>
      <c r="BF97" s="317">
        <v>0.26939655172413701</v>
      </c>
      <c r="BG97" s="308">
        <v>2503.6639864378399</v>
      </c>
      <c r="BH97">
        <v>0.53263498568302803</v>
      </c>
      <c r="BI97">
        <v>50.710149963888497</v>
      </c>
      <c r="BK97" t="s">
        <v>288</v>
      </c>
      <c r="BL97" t="s">
        <v>481</v>
      </c>
      <c r="BM97" t="s">
        <v>482</v>
      </c>
      <c r="BN97">
        <v>2.32021136283874</v>
      </c>
      <c r="BO97">
        <v>1.1417693595744601E-2</v>
      </c>
      <c r="BP97">
        <v>0.62457972466945599</v>
      </c>
      <c r="BQ97">
        <v>3.85424510831082E-3</v>
      </c>
      <c r="BR97">
        <v>48.764835511057299</v>
      </c>
      <c r="BS97">
        <v>0.227781318401654</v>
      </c>
      <c r="BT97">
        <v>30.090971510673199</v>
      </c>
      <c r="BU97">
        <v>5.6284790701897701E-2</v>
      </c>
      <c r="BV97">
        <v>3.6823379845248798</v>
      </c>
      <c r="BW97">
        <v>2.8005104804398602E-3</v>
      </c>
      <c r="BX97">
        <v>34.889131965893597</v>
      </c>
      <c r="BY97">
        <v>9.8515259735869706E-2</v>
      </c>
      <c r="BZ97">
        <v>27.004542482604801</v>
      </c>
      <c r="CA97">
        <v>8.4584755614026202E-2</v>
      </c>
      <c r="CB97">
        <v>774.068096265902</v>
      </c>
      <c r="CC97">
        <v>3.4367257706501202</v>
      </c>
      <c r="CD97">
        <v>0.269197630258738</v>
      </c>
      <c r="CE97">
        <v>2.1992594560149201E-3</v>
      </c>
      <c r="CF97">
        <v>2.9447910875082002</v>
      </c>
      <c r="CG97">
        <v>1.17748976237372E-2</v>
      </c>
      <c r="CH97">
        <v>2.4956309913125998</v>
      </c>
      <c r="CI97">
        <v>2.2515492374574602E-3</v>
      </c>
      <c r="CJ97">
        <v>0.89743222892038499</v>
      </c>
      <c r="CK97">
        <v>3.0274570960191799E-3</v>
      </c>
    </row>
    <row r="98" spans="1:89" x14ac:dyDescent="0.25">
      <c r="A98">
        <v>96</v>
      </c>
      <c r="B98" t="s">
        <v>190</v>
      </c>
      <c r="C98">
        <v>101</v>
      </c>
      <c r="D98">
        <v>45665</v>
      </c>
      <c r="E98">
        <v>0.5625</v>
      </c>
      <c r="F98">
        <v>0.57638888888888884</v>
      </c>
      <c r="G98">
        <v>0.58263888888888893</v>
      </c>
      <c r="H98">
        <v>60</v>
      </c>
      <c r="I98">
        <v>1</v>
      </c>
      <c r="J98">
        <v>7.5</v>
      </c>
      <c r="K98">
        <v>86</v>
      </c>
      <c r="L98">
        <v>27</v>
      </c>
      <c r="M98">
        <v>2.5</v>
      </c>
      <c r="N98">
        <v>0.8</v>
      </c>
      <c r="O98">
        <v>33.75</v>
      </c>
      <c r="P98" t="s">
        <v>84</v>
      </c>
      <c r="Q98" t="s">
        <v>16</v>
      </c>
      <c r="R98" t="s">
        <v>85</v>
      </c>
      <c r="S98">
        <v>2</v>
      </c>
      <c r="U98">
        <v>0.82903621853898102</v>
      </c>
      <c r="V98">
        <v>32.58</v>
      </c>
      <c r="W98">
        <v>28</v>
      </c>
      <c r="X98">
        <v>25</v>
      </c>
      <c r="Y98">
        <v>232</v>
      </c>
      <c r="Z98">
        <v>11</v>
      </c>
      <c r="AA98">
        <v>80</v>
      </c>
      <c r="AC98" t="s">
        <v>87</v>
      </c>
      <c r="AE98">
        <v>1038.1500000000001</v>
      </c>
      <c r="AF98">
        <v>3.9999999999963599E-2</v>
      </c>
      <c r="AG98">
        <v>1.4811157738816401E-3</v>
      </c>
      <c r="AI98" t="s">
        <v>88</v>
      </c>
      <c r="AK98" t="s">
        <v>89</v>
      </c>
      <c r="AL98">
        <v>844</v>
      </c>
      <c r="AM98">
        <v>783</v>
      </c>
      <c r="AN98">
        <v>917</v>
      </c>
      <c r="AO98">
        <v>134</v>
      </c>
      <c r="AP98">
        <v>27.01</v>
      </c>
      <c r="AQ98">
        <v>29.86</v>
      </c>
      <c r="AR98">
        <v>3.93</v>
      </c>
      <c r="AS98">
        <v>0.16816150477464101</v>
      </c>
      <c r="AT98">
        <v>3.7133333333333298</v>
      </c>
      <c r="AU98">
        <v>0.197557438149777</v>
      </c>
      <c r="AV98">
        <v>158.5</v>
      </c>
      <c r="AX98">
        <v>111.3</v>
      </c>
      <c r="AY98">
        <v>202</v>
      </c>
      <c r="AZ98">
        <v>1</v>
      </c>
      <c r="BA98">
        <v>27.01</v>
      </c>
      <c r="BB98">
        <v>0.65100000000000002</v>
      </c>
      <c r="BD98">
        <v>2.0550000000000002</v>
      </c>
      <c r="BE98">
        <v>2.706</v>
      </c>
      <c r="BF98" s="317">
        <v>0.31678832116788302</v>
      </c>
      <c r="BG98" s="308">
        <v>2223.9421659763998</v>
      </c>
      <c r="BH98">
        <v>0.55096591903856496</v>
      </c>
      <c r="BI98">
        <v>49.022995918027704</v>
      </c>
      <c r="BK98" t="s">
        <v>291</v>
      </c>
      <c r="BL98" t="s">
        <v>483</v>
      </c>
      <c r="BM98" t="s">
        <v>484</v>
      </c>
      <c r="BN98">
        <v>2.05574956205156</v>
      </c>
      <c r="BO98">
        <v>1.15037265432868E-2</v>
      </c>
      <c r="BP98">
        <v>0.65106533302201097</v>
      </c>
      <c r="BQ98">
        <v>1.7611085151858399E-3</v>
      </c>
      <c r="BR98">
        <v>47.361386609799197</v>
      </c>
      <c r="BS98">
        <v>0.28667560216546101</v>
      </c>
      <c r="BT98">
        <v>33.7185774980234</v>
      </c>
      <c r="BU98">
        <v>6.2704473099481697E-2</v>
      </c>
      <c r="BV98">
        <v>3.9256476993413201</v>
      </c>
      <c r="BW98">
        <v>2.7738925408752101E-3</v>
      </c>
      <c r="BX98">
        <v>32.015211781501002</v>
      </c>
      <c r="BY98">
        <v>0.13252852838582799</v>
      </c>
      <c r="BZ98">
        <v>27.0139558729242</v>
      </c>
      <c r="CA98">
        <v>0.100076393623276</v>
      </c>
      <c r="CB98">
        <v>843.81210092810102</v>
      </c>
      <c r="CC98">
        <v>4.1015755903706799</v>
      </c>
      <c r="CD98">
        <v>0.31671121317182799</v>
      </c>
      <c r="CE98">
        <v>1.4255547733097501E-3</v>
      </c>
      <c r="CF98">
        <v>2.70681489507357</v>
      </c>
      <c r="CG98">
        <v>1.2658765704901501E-2</v>
      </c>
      <c r="CH98">
        <v>2.4983470098361802</v>
      </c>
      <c r="CI98">
        <v>2.6162580356441601E-3</v>
      </c>
      <c r="CJ98">
        <v>0.80116118659412106</v>
      </c>
      <c r="CK98">
        <v>3.0966430565589E-3</v>
      </c>
    </row>
    <row r="99" spans="1:89" x14ac:dyDescent="0.25">
      <c r="A99">
        <v>97</v>
      </c>
      <c r="B99" t="s">
        <v>240</v>
      </c>
      <c r="C99">
        <v>102</v>
      </c>
      <c r="D99">
        <v>45665</v>
      </c>
      <c r="E99">
        <v>0.61111111111111116</v>
      </c>
      <c r="F99">
        <v>0.61736111111111114</v>
      </c>
      <c r="G99">
        <v>0.6381944444444444</v>
      </c>
      <c r="H99">
        <v>40</v>
      </c>
      <c r="I99">
        <v>1</v>
      </c>
      <c r="J99">
        <v>7.5</v>
      </c>
      <c r="K99">
        <v>86</v>
      </c>
      <c r="L99">
        <v>27</v>
      </c>
      <c r="M99">
        <v>5</v>
      </c>
      <c r="N99">
        <v>1</v>
      </c>
      <c r="O99">
        <v>27</v>
      </c>
      <c r="P99" t="s">
        <v>84</v>
      </c>
      <c r="Q99" t="s">
        <v>16</v>
      </c>
      <c r="R99" t="s">
        <v>85</v>
      </c>
      <c r="S99">
        <v>2</v>
      </c>
      <c r="U99">
        <v>1.05058365758754</v>
      </c>
      <c r="V99">
        <v>25.7</v>
      </c>
      <c r="W99">
        <v>28</v>
      </c>
      <c r="X99">
        <v>25</v>
      </c>
      <c r="Y99">
        <v>232</v>
      </c>
      <c r="Z99">
        <v>11</v>
      </c>
      <c r="AA99">
        <v>80</v>
      </c>
      <c r="AC99" t="s">
        <v>87</v>
      </c>
      <c r="AD99">
        <v>1038.1500000000001</v>
      </c>
      <c r="AI99" t="s">
        <v>88</v>
      </c>
      <c r="AK99" t="s">
        <v>89</v>
      </c>
      <c r="AL99">
        <v>787</v>
      </c>
      <c r="AM99">
        <v>711</v>
      </c>
      <c r="AN99">
        <v>837</v>
      </c>
      <c r="AO99">
        <v>126</v>
      </c>
      <c r="AP99">
        <v>27</v>
      </c>
      <c r="AQ99">
        <v>29.71</v>
      </c>
      <c r="AR99">
        <v>5.59</v>
      </c>
      <c r="AS99">
        <v>0.15942088886002201</v>
      </c>
      <c r="AV99">
        <v>375.4</v>
      </c>
      <c r="AX99">
        <v>240.6</v>
      </c>
      <c r="AY99">
        <v>205.1</v>
      </c>
      <c r="AZ99">
        <v>0.7</v>
      </c>
      <c r="BA99">
        <v>18.899999999999999</v>
      </c>
      <c r="BB99">
        <v>0.224</v>
      </c>
      <c r="BD99">
        <v>3.1120000000000001</v>
      </c>
      <c r="BE99">
        <v>3.3359999999999999</v>
      </c>
      <c r="BF99" s="317">
        <v>7.1979434447300705E-2</v>
      </c>
      <c r="BG99" s="308">
        <v>2818.2572036625702</v>
      </c>
      <c r="BH99">
        <v>0.53580286154401202</v>
      </c>
      <c r="BI99">
        <v>50.391668163538</v>
      </c>
      <c r="BK99" t="s">
        <v>288</v>
      </c>
      <c r="BL99" t="s">
        <v>485</v>
      </c>
      <c r="BM99" t="s">
        <v>486</v>
      </c>
      <c r="BN99">
        <v>3.1127863883972098</v>
      </c>
      <c r="BO99">
        <v>1.59813557251039E-2</v>
      </c>
      <c r="BP99">
        <v>0.22419150744875199</v>
      </c>
      <c r="BQ99">
        <v>2.3596929703937099E-3</v>
      </c>
      <c r="BR99">
        <v>47.987796995970399</v>
      </c>
      <c r="BS99">
        <v>0.29334704299738901</v>
      </c>
      <c r="BT99">
        <v>26.979137619468599</v>
      </c>
      <c r="BU99">
        <v>4.23923996870103E-2</v>
      </c>
      <c r="BV99">
        <v>5.5903004071437703</v>
      </c>
      <c r="BW99">
        <v>4.1610474585911904E-3</v>
      </c>
      <c r="BX99">
        <v>34.285419375184297</v>
      </c>
      <c r="BY99">
        <v>0.179370001320727</v>
      </c>
      <c r="BZ99">
        <v>26.9989324423079</v>
      </c>
      <c r="CA99">
        <v>9.16633812267829E-2</v>
      </c>
      <c r="CB99">
        <v>787.50648518326295</v>
      </c>
      <c r="CC99">
        <v>4.6423764020279998</v>
      </c>
      <c r="CD99">
        <v>7.2023548041910093E-2</v>
      </c>
      <c r="CE99">
        <v>7.4310928176072298E-4</v>
      </c>
      <c r="CF99">
        <v>3.3369778958459602</v>
      </c>
      <c r="CG99">
        <v>1.6806156675497001E-2</v>
      </c>
      <c r="CH99">
        <v>4.9906410405872599</v>
      </c>
      <c r="CI99">
        <v>4.5228614909016496E-3</v>
      </c>
      <c r="CJ99">
        <v>1.00073574087859</v>
      </c>
      <c r="CK99">
        <v>3.6343168827598499E-3</v>
      </c>
    </row>
    <row r="100" spans="1:89" x14ac:dyDescent="0.25">
      <c r="A100">
        <v>98</v>
      </c>
      <c r="B100" t="s">
        <v>241</v>
      </c>
      <c r="C100">
        <v>103</v>
      </c>
      <c r="D100">
        <v>45666</v>
      </c>
      <c r="E100">
        <v>0.44513888888888886</v>
      </c>
      <c r="F100">
        <v>0.4513888888888889</v>
      </c>
      <c r="G100">
        <v>0.47222222222222221</v>
      </c>
      <c r="H100">
        <v>40</v>
      </c>
      <c r="I100">
        <v>1</v>
      </c>
      <c r="J100">
        <v>7.5</v>
      </c>
      <c r="K100">
        <v>86</v>
      </c>
      <c r="L100">
        <v>27</v>
      </c>
      <c r="M100">
        <v>5</v>
      </c>
      <c r="N100">
        <v>0.9</v>
      </c>
      <c r="O100">
        <v>30</v>
      </c>
      <c r="P100" t="s">
        <v>84</v>
      </c>
      <c r="Q100" t="s">
        <v>16</v>
      </c>
      <c r="R100" t="s">
        <v>85</v>
      </c>
      <c r="S100">
        <v>2</v>
      </c>
      <c r="U100">
        <v>0.92434097911673996</v>
      </c>
      <c r="V100">
        <v>29.21</v>
      </c>
      <c r="W100">
        <v>28</v>
      </c>
      <c r="X100">
        <v>25</v>
      </c>
      <c r="Y100">
        <v>232</v>
      </c>
      <c r="Z100">
        <v>11</v>
      </c>
      <c r="AA100">
        <v>80</v>
      </c>
      <c r="AC100" t="s">
        <v>87</v>
      </c>
      <c r="AI100" t="s">
        <v>88</v>
      </c>
      <c r="AK100" t="s">
        <v>89</v>
      </c>
      <c r="AL100">
        <v>858</v>
      </c>
      <c r="AM100">
        <v>796</v>
      </c>
      <c r="AN100">
        <v>903</v>
      </c>
      <c r="AO100">
        <v>107</v>
      </c>
      <c r="AP100">
        <v>27</v>
      </c>
      <c r="AQ100">
        <v>29.45</v>
      </c>
      <c r="AR100">
        <v>5.75</v>
      </c>
      <c r="AS100">
        <v>0.136939404313591</v>
      </c>
      <c r="AV100">
        <v>305.3</v>
      </c>
      <c r="AX100">
        <v>206.7</v>
      </c>
      <c r="AY100">
        <v>204.2</v>
      </c>
      <c r="AZ100">
        <v>0.66666666666666596</v>
      </c>
      <c r="BA100">
        <v>18</v>
      </c>
      <c r="BB100">
        <v>0.251</v>
      </c>
      <c r="BD100">
        <v>2.8359999999999999</v>
      </c>
      <c r="BE100">
        <v>3.08699999999999</v>
      </c>
      <c r="BF100" s="317">
        <v>8.8504936530324402E-2</v>
      </c>
      <c r="BG100" s="308">
        <v>2479.6032226678499</v>
      </c>
      <c r="BH100">
        <v>0.56352611873603498</v>
      </c>
      <c r="BI100">
        <v>47.912597308816501</v>
      </c>
      <c r="BK100" t="s">
        <v>291</v>
      </c>
      <c r="BL100" t="s">
        <v>487</v>
      </c>
      <c r="BM100" t="s">
        <v>488</v>
      </c>
      <c r="BN100">
        <v>2.8365467468897498</v>
      </c>
      <c r="BO100">
        <v>1.4806528557463301E-2</v>
      </c>
      <c r="BP100">
        <v>0.25145474970340698</v>
      </c>
      <c r="BQ100">
        <v>1.53282219453455E-3</v>
      </c>
      <c r="BR100">
        <v>46.658275545031401</v>
      </c>
      <c r="BS100">
        <v>0.27273611161952699</v>
      </c>
      <c r="BT100">
        <v>29.989479539107101</v>
      </c>
      <c r="BU100">
        <v>4.5238626107709699E-2</v>
      </c>
      <c r="BV100">
        <v>5.7503529939283897</v>
      </c>
      <c r="BW100">
        <v>9.1267609844791504E-3</v>
      </c>
      <c r="BX100">
        <v>31.478959805252099</v>
      </c>
      <c r="BY100">
        <v>0.116314203841488</v>
      </c>
      <c r="BZ100">
        <v>27.002892833608001</v>
      </c>
      <c r="CA100">
        <v>9.0856297875057501E-2</v>
      </c>
      <c r="CB100">
        <v>857.83059175389803</v>
      </c>
      <c r="CC100">
        <v>4.0970529516051197</v>
      </c>
      <c r="CD100">
        <v>8.8649597148642997E-2</v>
      </c>
      <c r="CE100">
        <v>5.7536735464504198E-4</v>
      </c>
      <c r="CF100">
        <v>3.0880014965931499</v>
      </c>
      <c r="CG100">
        <v>1.54078777125288E-2</v>
      </c>
      <c r="CH100">
        <v>5.0031933650998797</v>
      </c>
      <c r="CI100">
        <v>1.0621580756575801E-2</v>
      </c>
      <c r="CJ100">
        <v>0.90041453970385898</v>
      </c>
      <c r="CK100">
        <v>3.41427523971726E-3</v>
      </c>
    </row>
    <row r="101" spans="1:89" x14ac:dyDescent="0.25">
      <c r="A101">
        <v>99</v>
      </c>
      <c r="B101" t="s">
        <v>242</v>
      </c>
      <c r="C101">
        <v>104</v>
      </c>
      <c r="D101">
        <v>45666</v>
      </c>
      <c r="E101">
        <v>0.4909722222222222</v>
      </c>
      <c r="F101">
        <v>0.49791666666666667</v>
      </c>
      <c r="G101">
        <v>0.5180555555555556</v>
      </c>
      <c r="H101">
        <v>40</v>
      </c>
      <c r="I101">
        <v>1</v>
      </c>
      <c r="J101">
        <v>7.5</v>
      </c>
      <c r="K101">
        <v>86</v>
      </c>
      <c r="L101">
        <v>27</v>
      </c>
      <c r="M101">
        <v>5</v>
      </c>
      <c r="N101">
        <v>0.8</v>
      </c>
      <c r="O101">
        <v>33.75</v>
      </c>
      <c r="P101" t="s">
        <v>84</v>
      </c>
      <c r="Q101" t="s">
        <v>16</v>
      </c>
      <c r="R101" t="s">
        <v>85</v>
      </c>
      <c r="S101">
        <v>2</v>
      </c>
      <c r="U101">
        <v>0.80309339678762603</v>
      </c>
      <c r="V101">
        <v>33.619999999999997</v>
      </c>
      <c r="W101">
        <v>28</v>
      </c>
      <c r="X101">
        <v>25</v>
      </c>
      <c r="Y101">
        <v>232</v>
      </c>
      <c r="Z101">
        <v>11</v>
      </c>
      <c r="AA101">
        <v>80</v>
      </c>
      <c r="AC101" t="s">
        <v>87</v>
      </c>
      <c r="AE101">
        <v>1037.75</v>
      </c>
      <c r="AF101">
        <v>0.19672131147545399</v>
      </c>
      <c r="AG101">
        <v>7.2859744990909098E-3</v>
      </c>
      <c r="AI101" t="s">
        <v>88</v>
      </c>
      <c r="AK101" t="s">
        <v>89</v>
      </c>
      <c r="AL101">
        <v>920</v>
      </c>
      <c r="AM101">
        <v>833</v>
      </c>
      <c r="AN101">
        <v>991</v>
      </c>
      <c r="AO101">
        <v>158</v>
      </c>
      <c r="AP101">
        <v>27</v>
      </c>
      <c r="AQ101">
        <v>29.93</v>
      </c>
      <c r="AR101">
        <v>5.94</v>
      </c>
      <c r="AS101">
        <v>0.11571950962357699</v>
      </c>
      <c r="AT101">
        <v>5.76</v>
      </c>
      <c r="AU101">
        <v>0.13735993426573001</v>
      </c>
      <c r="AV101">
        <v>240.9</v>
      </c>
      <c r="AX101">
        <v>172.4</v>
      </c>
      <c r="AY101">
        <v>205</v>
      </c>
      <c r="AZ101">
        <v>0.66666666666666596</v>
      </c>
      <c r="BA101">
        <v>18</v>
      </c>
      <c r="BB101">
        <v>0.27300000000000002</v>
      </c>
      <c r="BD101">
        <v>2.5640000000000001</v>
      </c>
      <c r="BE101">
        <v>2.8370000000000002</v>
      </c>
      <c r="BF101" s="317">
        <v>0.106474258970358</v>
      </c>
      <c r="BG101" s="308">
        <v>2154.3489034541299</v>
      </c>
      <c r="BH101">
        <v>0.59607774619871601</v>
      </c>
      <c r="BI101">
        <v>45.296104698058798</v>
      </c>
      <c r="BK101" t="s">
        <v>291</v>
      </c>
      <c r="BL101" t="s">
        <v>489</v>
      </c>
      <c r="BM101" t="s">
        <v>490</v>
      </c>
      <c r="BN101">
        <v>2.5629485908307501</v>
      </c>
      <c r="BO101">
        <v>1.20993109218501E-2</v>
      </c>
      <c r="BP101">
        <v>0.27269893884658802</v>
      </c>
      <c r="BQ101">
        <v>1.5540395947953201E-3</v>
      </c>
      <c r="BR101">
        <v>45.1785111622508</v>
      </c>
      <c r="BS101">
        <v>0.30309302967385998</v>
      </c>
      <c r="BT101">
        <v>33.718043797938002</v>
      </c>
      <c r="BU101">
        <v>5.0032900335291897E-2</v>
      </c>
      <c r="BV101">
        <v>5.9358180313733202</v>
      </c>
      <c r="BW101">
        <v>4.8206359060446097E-2</v>
      </c>
      <c r="BX101">
        <v>29.3592939209584</v>
      </c>
      <c r="BY101">
        <v>0.144048806583852</v>
      </c>
      <c r="BZ101">
        <v>26.9947864972793</v>
      </c>
      <c r="CA101">
        <v>0.114027409739018</v>
      </c>
      <c r="CB101">
        <v>919.42121120597506</v>
      </c>
      <c r="CC101">
        <v>5.1866629416625498</v>
      </c>
      <c r="CD101">
        <v>0.106402604577423</v>
      </c>
      <c r="CE101">
        <v>7.5979215121471698E-4</v>
      </c>
      <c r="CF101">
        <v>2.83564752967734</v>
      </c>
      <c r="CG101">
        <v>1.2305081338343999E-2</v>
      </c>
      <c r="CH101">
        <v>4.9865048977582997</v>
      </c>
      <c r="CI101">
        <v>5.2962326193543498E-2</v>
      </c>
      <c r="CJ101">
        <v>0.80060615920299905</v>
      </c>
      <c r="CK101">
        <v>3.7730007728083402E-3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2872-C215-495A-8DE8-ED9AE34FF1D4}">
  <dimension ref="A4:M113"/>
  <sheetViews>
    <sheetView topLeftCell="A22" zoomScale="85" zoomScaleNormal="85" workbookViewId="0">
      <selection activeCell="J22" sqref="J22"/>
    </sheetView>
  </sheetViews>
  <sheetFormatPr defaultRowHeight="15" x14ac:dyDescent="0.25"/>
  <cols>
    <col min="1" max="1" width="15.5703125" customWidth="1"/>
    <col min="2" max="2" width="15.42578125" customWidth="1"/>
    <col min="3" max="3" width="19.5703125" customWidth="1"/>
    <col min="5" max="6" width="20.85546875" customWidth="1"/>
    <col min="7" max="7" width="30" customWidth="1"/>
    <col min="12" max="12" width="31.85546875" bestFit="1" customWidth="1"/>
    <col min="13" max="13" width="25.140625" customWidth="1"/>
  </cols>
  <sheetData>
    <row r="4" spans="1:13" x14ac:dyDescent="0.25">
      <c r="G4" t="s">
        <v>255</v>
      </c>
      <c r="H4">
        <v>0</v>
      </c>
    </row>
    <row r="9" spans="1:13" x14ac:dyDescent="0.25">
      <c r="A9" t="s">
        <v>250</v>
      </c>
      <c r="B9" t="s">
        <v>251</v>
      </c>
      <c r="C9" t="s">
        <v>252</v>
      </c>
      <c r="D9" t="s">
        <v>253</v>
      </c>
      <c r="E9" t="s">
        <v>213</v>
      </c>
      <c r="F9" t="s">
        <v>256</v>
      </c>
      <c r="G9" t="s">
        <v>257</v>
      </c>
      <c r="L9" t="s">
        <v>254</v>
      </c>
    </row>
    <row r="10" spans="1:13" hidden="1" x14ac:dyDescent="0.25">
      <c r="A10" t="str">
        <f>'2024-1076-Testlog'!A10</f>
        <v>2024-1076-01</v>
      </c>
      <c r="B10" t="e">
        <f>_xlfn.XLOOKUP(Table2[[#This Row],[Test id]],'[1]08 final_df - requested by F'!$AL:$AL,'[1]08 final_df - requested by F'!$AF:$AF)</f>
        <v>#N/A</v>
      </c>
      <c r="C10" s="308">
        <f>'2024-1076-Testlog'!I10</f>
        <v>6</v>
      </c>
      <c r="D10">
        <f>'2024-1076-Testlog'!U10</f>
        <v>33.56</v>
      </c>
      <c r="E10">
        <f>'2024-1076-Testlog'!AT10</f>
        <v>28.5</v>
      </c>
      <c r="F10">
        <f>ROUND('2024-1076-Testlog'!AX84,1)</f>
        <v>5.5</v>
      </c>
      <c r="G10" t="str">
        <f t="shared" ref="G10:G41" si="0">_xlfn.CONCAT(C10,"mm, ",ROUND(E10,$H$4),"kW, ",ROUND(D10,$H$4),"m3/h")</f>
        <v>6mm, 29kW, 34m3/h</v>
      </c>
      <c r="L10" t="str" cm="1">
        <f t="array" ref="L10:L35">_xlfn.UNIQUE(G10:G113)</f>
        <v>6mm, 29kW, 34m3/h</v>
      </c>
      <c r="M10" t="str" cm="1">
        <f t="array" ref="M10:M35">_xlfn._xlws.SORT(_xlfn.ANCHORARRAY(L10))</f>
        <v>5.5mm, 27kW, 26m3/h</v>
      </c>
    </row>
    <row r="11" spans="1:13" hidden="1" x14ac:dyDescent="0.25">
      <c r="A11" t="str">
        <f>'2024-1076-Testlog'!A11</f>
        <v>2024-1076-02</v>
      </c>
      <c r="B11" t="e">
        <f>_xlfn.XLOOKUP(Table2[[#This Row],[Test id]],'[1]08 final_df - requested by F'!$AL:$AL,'[1]08 final_df - requested by F'!$AF:$AF)</f>
        <v>#N/A</v>
      </c>
      <c r="C11" s="308">
        <f>'2024-1076-Testlog'!I11</f>
        <v>6</v>
      </c>
      <c r="D11">
        <f>'2024-1076-Testlog'!U11</f>
        <v>29.44</v>
      </c>
      <c r="E11">
        <f>'2024-1076-Testlog'!AT11</f>
        <v>26.99</v>
      </c>
      <c r="F11">
        <f>ROUND('2024-1076-Testlog'!AX78,1)</f>
        <v>3.8</v>
      </c>
      <c r="G11" t="str">
        <f t="shared" si="0"/>
        <v>6mm, 27kW, 29m3/h</v>
      </c>
      <c r="L11" t="str">
        <v>6mm, 27kW, 29m3/h</v>
      </c>
      <c r="M11" t="str">
        <v>5.5mm, 27kW, 29m3/h</v>
      </c>
    </row>
    <row r="12" spans="1:13" x14ac:dyDescent="0.25">
      <c r="A12" t="str">
        <f>'2024-1076-Testlog'!A12</f>
        <v>2024-1076-03</v>
      </c>
      <c r="B12" s="307" t="e" cm="1">
        <f t="array" ref="B12">xl</f>
        <v>#NAME?</v>
      </c>
      <c r="C12" s="308">
        <f>'2024-1076-Testlog'!I12</f>
        <v>6</v>
      </c>
      <c r="D12">
        <f>'2024-1076-Testlog'!U12</f>
        <v>26.38</v>
      </c>
      <c r="E12">
        <f>'2024-1076-Testlog'!AT12</f>
        <v>26.99</v>
      </c>
      <c r="F12">
        <f>ROUND('2024-1076-Testlog'!AX75,1)</f>
        <v>3.1</v>
      </c>
      <c r="G12" t="str">
        <f t="shared" si="0"/>
        <v>6mm, 27kW, 26m3/h</v>
      </c>
      <c r="L12" t="str">
        <v>6mm, 27kW, 26m3/h</v>
      </c>
      <c r="M12" t="str">
        <v>5.5mm, 27kW, 34m3/h</v>
      </c>
    </row>
    <row r="13" spans="1:13" x14ac:dyDescent="0.25">
      <c r="A13" t="str">
        <f>'2024-1076-Testlog'!A13</f>
        <v>2024-1076-04</v>
      </c>
      <c r="B13" s="307">
        <f>_xlfn.XLOOKUP(Table2[[#This Row],[Test id]],'[1]08 final_df - requested by F'!$AL:$AL,'[1]08 final_df - requested by F'!$AF:$AF)</f>
        <v>7.3999999999999996E-5</v>
      </c>
      <c r="C13" s="308">
        <f>'2024-1076-Testlog'!I13</f>
        <v>6</v>
      </c>
      <c r="D13">
        <f>'2024-1076-Testlog'!U13</f>
        <v>33.54</v>
      </c>
      <c r="E13">
        <f>'2024-1076-Testlog'!AT13</f>
        <v>27.01</v>
      </c>
      <c r="F13">
        <f>ROUND('2024-1076-Testlog'!AX81,1)</f>
        <v>4.7</v>
      </c>
      <c r="G13" t="str">
        <f t="shared" si="0"/>
        <v>6mm, 27kW, 34m3/h</v>
      </c>
      <c r="L13" t="str">
        <v>6mm, 27kW, 34m3/h</v>
      </c>
      <c r="M13" t="str">
        <v>5mm, 27kW, 27m3/h</v>
      </c>
    </row>
    <row r="14" spans="1:13" x14ac:dyDescent="0.25">
      <c r="A14" t="str">
        <f>'2024-1076-Testlog'!A14</f>
        <v>2024-1076-05</v>
      </c>
      <c r="B14" s="307">
        <f>_xlfn.XLOOKUP(Table2[[#This Row],[Test id]],'[1]08 final_df - requested by F'!$AL:$AL,'[1]08 final_df - requested by F'!$AF:$AF)</f>
        <v>1.0180823889999999</v>
      </c>
      <c r="C14" s="308">
        <f>'2024-1076-Testlog'!I14</f>
        <v>6</v>
      </c>
      <c r="D14">
        <f>'2024-1076-Testlog'!U14</f>
        <v>26.35</v>
      </c>
      <c r="E14">
        <f>'2024-1076-Testlog'!AT14</f>
        <v>27</v>
      </c>
      <c r="F14">
        <f>ROUND('2024-1076-Testlog'!AX76,1)</f>
        <v>3.3</v>
      </c>
      <c r="G14" t="str">
        <f t="shared" si="0"/>
        <v>6mm, 27kW, 26m3/h</v>
      </c>
      <c r="L14" t="str">
        <v>6mm, 0kW, 0m3/h</v>
      </c>
      <c r="M14" t="str">
        <v>5mm, 27kW, 30m3/h</v>
      </c>
    </row>
    <row r="15" spans="1:13" x14ac:dyDescent="0.25">
      <c r="A15" t="str">
        <f>'2024-1076-Testlog'!A15</f>
        <v>2024-1076-06</v>
      </c>
      <c r="B15" s="307">
        <f>_xlfn.XLOOKUP(Table2[[#This Row],[Test id]],'[1]08 final_df - requested by F'!$AL:$AL,'[1]08 final_df - requested by F'!$AF:$AF)</f>
        <v>1.0152597249999999</v>
      </c>
      <c r="C15" s="308">
        <f>'2024-1076-Testlog'!I15</f>
        <v>6</v>
      </c>
      <c r="D15">
        <f>'2024-1076-Testlog'!U15</f>
        <v>29.47</v>
      </c>
      <c r="E15">
        <f>'2024-1076-Testlog'!AT15</f>
        <v>27</v>
      </c>
      <c r="F15">
        <f>ROUND('2024-1076-Testlog'!AX79,1)</f>
        <v>4</v>
      </c>
      <c r="G15" t="str">
        <f t="shared" si="0"/>
        <v>6mm, 27kW, 29m3/h</v>
      </c>
      <c r="L15" t="str">
        <v>7.5mm, 27kW, 29m3/h</v>
      </c>
      <c r="M15" t="str">
        <v>5mm, 27kW, 33m3/h</v>
      </c>
    </row>
    <row r="16" spans="1:13" x14ac:dyDescent="0.25">
      <c r="A16" t="str">
        <f>'2024-1076-Testlog'!A16</f>
        <v>2024-1076-07</v>
      </c>
      <c r="B16" s="307">
        <f>_xlfn.XLOOKUP(Table2[[#This Row],[Test id]],'[1]08 final_df - requested by F'!$AL:$AL,'[1]08 final_df - requested by F'!$AF:$AF)</f>
        <v>1.0141875890000001</v>
      </c>
      <c r="C16" s="308">
        <f>'2024-1076-Testlog'!I16</f>
        <v>6</v>
      </c>
      <c r="D16">
        <f>'2024-1076-Testlog'!U16</f>
        <v>33.76</v>
      </c>
      <c r="E16">
        <f>'2024-1076-Testlog'!AT16</f>
        <v>27</v>
      </c>
      <c r="F16">
        <f>ROUND('2024-1076-Testlog'!AX82,1)</f>
        <v>4.8</v>
      </c>
      <c r="G16" t="str">
        <f t="shared" si="0"/>
        <v>6mm, 27kW, 34m3/h</v>
      </c>
      <c r="L16" t="str">
        <v>7.5mm, 27kW, 33m3/h</v>
      </c>
      <c r="M16" t="str">
        <v>6.5mm, 27kW, 26m3/h</v>
      </c>
    </row>
    <row r="17" spans="1:13" hidden="1" x14ac:dyDescent="0.25">
      <c r="A17" t="str">
        <f>'2024-1076-Testlog'!A17</f>
        <v>2024-1076-08</v>
      </c>
      <c r="B17" t="e">
        <f>_xlfn.XLOOKUP(Table2[[#This Row],[Test id]],'[1]08 final_df - requested by F'!$AL:$AL,'[1]08 final_df - requested by F'!$AF:$AF)</f>
        <v>#N/A</v>
      </c>
      <c r="C17" s="308">
        <f>'2024-1076-Testlog'!I17</f>
        <v>6</v>
      </c>
      <c r="D17">
        <f>'2024-1076-Testlog'!U17</f>
        <v>0</v>
      </c>
      <c r="E17">
        <f>'2024-1076-Testlog'!AT17</f>
        <v>0</v>
      </c>
      <c r="F17">
        <f>ROUND('2024-1076-Testlog'!AX74,1)</f>
        <v>6.1</v>
      </c>
      <c r="G17" t="str">
        <f t="shared" si="0"/>
        <v>6mm, 0kW, 0m3/h</v>
      </c>
      <c r="L17" t="str">
        <v>7.5mm, 27kW, 26m3/h</v>
      </c>
      <c r="M17" t="str">
        <v>6.5mm, 27kW, 29m3/h</v>
      </c>
    </row>
    <row r="18" spans="1:13" x14ac:dyDescent="0.25">
      <c r="A18" t="str">
        <f>'2024-1076-Testlog'!A18</f>
        <v>2024-1076-09</v>
      </c>
      <c r="B18" s="307">
        <f>_xlfn.XLOOKUP(Table2[[#This Row],[Test id]],'[1]08 final_df - requested by F'!$AL:$AL,'[1]08 final_df - requested by F'!$AF:$AF)</f>
        <v>1.978760716</v>
      </c>
      <c r="C18" s="308">
        <f>'2024-1076-Testlog'!I18</f>
        <v>6</v>
      </c>
      <c r="D18">
        <f>'2024-1076-Testlog'!U18</f>
        <v>33.82</v>
      </c>
      <c r="E18">
        <f>'2024-1076-Testlog'!AT18</f>
        <v>27</v>
      </c>
      <c r="F18">
        <f>ROUND('2024-1076-Testlog'!AX83,1)</f>
        <v>5</v>
      </c>
      <c r="G18" t="str">
        <f t="shared" si="0"/>
        <v>6mm, 27kW, 34m3/h</v>
      </c>
      <c r="L18" t="str">
        <v>7.5mm, 27kW, 34m3/h</v>
      </c>
      <c r="M18" t="str">
        <v>6.5mm, 27kW, 33m3/h</v>
      </c>
    </row>
    <row r="19" spans="1:13" x14ac:dyDescent="0.25">
      <c r="A19" t="str">
        <f>'2024-1076-Testlog'!A19</f>
        <v>2024-1076-10</v>
      </c>
      <c r="B19" s="307">
        <f>_xlfn.XLOOKUP(Table2[[#This Row],[Test id]],'[1]08 final_df - requested by F'!$AL:$AL,'[1]08 final_df - requested by F'!$AF:$AF)</f>
        <v>1.9987959799999999</v>
      </c>
      <c r="C19" s="308">
        <f>'2024-1076-Testlog'!I19</f>
        <v>6</v>
      </c>
      <c r="D19">
        <f>'2024-1076-Testlog'!U19</f>
        <v>29.38</v>
      </c>
      <c r="E19">
        <f>'2024-1076-Testlog'!AT19</f>
        <v>27</v>
      </c>
      <c r="F19">
        <f>ROUND('2024-1076-Testlog'!AX80,1)</f>
        <v>4.2</v>
      </c>
      <c r="G19" t="str">
        <f t="shared" si="0"/>
        <v>6mm, 27kW, 29m3/h</v>
      </c>
      <c r="L19" t="str">
        <v>6.5mm, 27kW, 34m3/h</v>
      </c>
      <c r="M19" t="str">
        <v>6.5mm, 27kW, 34m3/h</v>
      </c>
    </row>
    <row r="20" spans="1:13" x14ac:dyDescent="0.25">
      <c r="A20" t="str">
        <f>'2024-1076-Testlog'!A109</f>
        <v>2024-1076-100</v>
      </c>
      <c r="B20" s="307">
        <f>_xlfn.XLOOKUP(Table2[[#This Row],[Test id]],'[1]08 final_df - requested by F'!$AL:$AL,'[1]08 final_df - requested by F'!$AF:$AF)</f>
        <v>2.4956309910000001</v>
      </c>
      <c r="C20" s="308">
        <f>'2024-1076-Testlog'!I109</f>
        <v>7.5</v>
      </c>
      <c r="D20">
        <f>'2024-1076-Testlog'!U109</f>
        <v>28.94</v>
      </c>
      <c r="E20">
        <f>'2024-1076-Testlog'!AT109</f>
        <v>27.01</v>
      </c>
      <c r="F20">
        <f>ROUND('2024-1076-Testlog'!AX104,1)</f>
        <v>6</v>
      </c>
      <c r="G20" t="str">
        <f t="shared" si="0"/>
        <v>7.5mm, 27kW, 29m3/h</v>
      </c>
      <c r="L20" t="str">
        <v>6.5mm, 27kW, 29m3/h</v>
      </c>
      <c r="M20" t="str">
        <v>6mm, 0kW, 0m3/h</v>
      </c>
    </row>
    <row r="21" spans="1:13" x14ac:dyDescent="0.25">
      <c r="A21" t="str">
        <f>'2024-1076-Testlog'!A110</f>
        <v>2024-1076-101</v>
      </c>
      <c r="B21" s="307">
        <f>_xlfn.XLOOKUP(Table2[[#This Row],[Test id]],'[1]08 final_df - requested by F'!$AL:$AL,'[1]08 final_df - requested by F'!$AF:$AF)</f>
        <v>2.4983470099999998</v>
      </c>
      <c r="C21" s="308">
        <f>'2024-1076-Testlog'!I110</f>
        <v>7.5</v>
      </c>
      <c r="D21">
        <f>'2024-1076-Testlog'!U110</f>
        <v>32.58</v>
      </c>
      <c r="E21">
        <f>'2024-1076-Testlog'!AT110</f>
        <v>27.01</v>
      </c>
      <c r="F21">
        <f>ROUND('2024-1076-Testlog'!AX119,1)</f>
        <v>0</v>
      </c>
      <c r="G21" t="str">
        <f t="shared" si="0"/>
        <v>7.5mm, 27kW, 33m3/h</v>
      </c>
      <c r="L21" t="str">
        <v>6.5mm, 27kW, 26m3/h</v>
      </c>
      <c r="M21" t="str">
        <v>6mm, 27kW, 26m3/h</v>
      </c>
    </row>
    <row r="22" spans="1:13" x14ac:dyDescent="0.25">
      <c r="A22" t="str">
        <f>'2024-1076-Testlog'!A111</f>
        <v>2024-1076-102</v>
      </c>
      <c r="B22" s="307">
        <f>_xlfn.XLOOKUP(Table2[[#This Row],[Test id]],'[1]08 final_df - requested by F'!$AL:$AL,'[1]08 final_df - requested by F'!$AF:$AF)</f>
        <v>4.9906410409999999</v>
      </c>
      <c r="C22" s="308">
        <f>'2024-1076-Testlog'!I111</f>
        <v>7.5</v>
      </c>
      <c r="D22">
        <f>'2024-1076-Testlog'!U111</f>
        <v>25.7</v>
      </c>
      <c r="E22">
        <f>'2024-1076-Testlog'!AT111</f>
        <v>27</v>
      </c>
      <c r="F22">
        <f>ROUND('2024-1076-Testlog'!AX94,1)</f>
        <v>2.6</v>
      </c>
      <c r="G22" t="str">
        <f t="shared" si="0"/>
        <v>7.5mm, 27kW, 26m3/h</v>
      </c>
      <c r="L22" t="str">
        <v>7mm, 27kW, 33m3/h</v>
      </c>
      <c r="M22" t="str">
        <v>6mm, 27kW, 29m3/h</v>
      </c>
    </row>
    <row r="23" spans="1:13" x14ac:dyDescent="0.25">
      <c r="A23" t="str">
        <f>'2024-1076-Testlog'!A112</f>
        <v>2024-1076-103</v>
      </c>
      <c r="B23" s="307">
        <f>_xlfn.XLOOKUP(Table2[[#This Row],[Test id]],'[1]08 final_df - requested by F'!$AL:$AL,'[1]08 final_df - requested by F'!$AF:$AF)</f>
        <v>5.0031933649999996</v>
      </c>
      <c r="C23" s="308">
        <f>'2024-1076-Testlog'!I112</f>
        <v>7.5</v>
      </c>
      <c r="D23">
        <f>'2024-1076-Testlog'!U112</f>
        <v>29.21</v>
      </c>
      <c r="E23">
        <f>'2024-1076-Testlog'!AT112</f>
        <v>27</v>
      </c>
      <c r="F23">
        <f>ROUND('2024-1076-Testlog'!AX105,1)</f>
        <v>2.4</v>
      </c>
      <c r="G23" t="str">
        <f t="shared" si="0"/>
        <v>7.5mm, 27kW, 29m3/h</v>
      </c>
      <c r="L23" t="str">
        <v>7mm, 27kW, 29m3/h</v>
      </c>
      <c r="M23" t="str">
        <v>6mm, 27kW, 34m3/h</v>
      </c>
    </row>
    <row r="24" spans="1:13" x14ac:dyDescent="0.25">
      <c r="A24" t="str">
        <f>'2024-1076-Testlog'!A113</f>
        <v>2024-1076-104</v>
      </c>
      <c r="B24" s="307">
        <f>_xlfn.XLOOKUP(Table2[[#This Row],[Test id]],'[1]08 final_df - requested by F'!$AL:$AL,'[1]08 final_df - requested by F'!$AF:$AF)</f>
        <v>4.9865048979999997</v>
      </c>
      <c r="C24" s="308">
        <f>'2024-1076-Testlog'!I113</f>
        <v>7.5</v>
      </c>
      <c r="D24">
        <f>'2024-1076-Testlog'!U113</f>
        <v>33.619999999999997</v>
      </c>
      <c r="E24">
        <f>'2024-1076-Testlog'!AT113</f>
        <v>27</v>
      </c>
      <c r="F24">
        <f>ROUND('2024-1076-Testlog'!AX123,1)</f>
        <v>0</v>
      </c>
      <c r="G24" t="str">
        <f t="shared" si="0"/>
        <v>7.5mm, 27kW, 34m3/h</v>
      </c>
      <c r="L24" t="str">
        <v>7mm, 27kW, 26m3/h</v>
      </c>
      <c r="M24" t="str">
        <v>6mm, 29kW, 34m3/h</v>
      </c>
    </row>
    <row r="25" spans="1:13" x14ac:dyDescent="0.25">
      <c r="A25" t="str">
        <f>'2024-1076-Testlog'!A20</f>
        <v>2024-1076-11</v>
      </c>
      <c r="B25" s="307">
        <f>_xlfn.XLOOKUP(Table2[[#This Row],[Test id]],'[1]08 final_df - requested by F'!$AL:$AL,'[1]08 final_df - requested by F'!$AF:$AF)</f>
        <v>1.9969781090000001</v>
      </c>
      <c r="C25" s="308">
        <f>'2024-1076-Testlog'!I20</f>
        <v>6</v>
      </c>
      <c r="D25">
        <f>'2024-1076-Testlog'!U20</f>
        <v>26.06</v>
      </c>
      <c r="E25">
        <f>'2024-1076-Testlog'!AT20</f>
        <v>26.92</v>
      </c>
      <c r="F25">
        <f>ROUND('2024-1076-Testlog'!AX77,1)</f>
        <v>3.5</v>
      </c>
      <c r="G25" t="str">
        <f t="shared" si="0"/>
        <v>6mm, 27kW, 26m3/h</v>
      </c>
      <c r="L25" t="str">
        <v>7mm, 27kW, 34m3/h</v>
      </c>
      <c r="M25" t="str">
        <v>7.5mm, 26kW, 27m3/h</v>
      </c>
    </row>
    <row r="26" spans="1:13" x14ac:dyDescent="0.25">
      <c r="A26" t="str">
        <f>'2024-1076-Testlog'!A21</f>
        <v>2024-1076-12</v>
      </c>
      <c r="B26" s="307">
        <f>_xlfn.XLOOKUP(Table2[[#This Row],[Test id]],'[1]08 final_df - requested by F'!$AL:$AL,'[1]08 final_df - requested by F'!$AF:$AF)</f>
        <v>0</v>
      </c>
      <c r="C26" s="308">
        <f>'2024-1076-Testlog'!I21</f>
        <v>6.5</v>
      </c>
      <c r="D26">
        <f>'2024-1076-Testlog'!U21</f>
        <v>33.5</v>
      </c>
      <c r="E26">
        <f>'2024-1076-Testlog'!AT21</f>
        <v>27</v>
      </c>
      <c r="F26">
        <f>ROUND('2024-1076-Testlog'!AX70,1)</f>
        <v>3.9</v>
      </c>
      <c r="G26" t="str">
        <f t="shared" si="0"/>
        <v>6.5mm, 27kW, 34m3/h</v>
      </c>
      <c r="L26" t="str">
        <v>5.5mm, 27kW, 34m3/h</v>
      </c>
      <c r="M26" t="str">
        <v>7.5mm, 27kW, 26m3/h</v>
      </c>
    </row>
    <row r="27" spans="1:13" x14ac:dyDescent="0.25">
      <c r="A27" t="str">
        <f>'2024-1076-Testlog'!A22</f>
        <v>2024-1076-13</v>
      </c>
      <c r="B27" s="307">
        <f>_xlfn.XLOOKUP(Table2[[#This Row],[Test id]],'[1]08 final_df - requested by F'!$AL:$AL,'[1]08 final_df - requested by F'!$AF:$AF)</f>
        <v>0</v>
      </c>
      <c r="C27" s="308">
        <f>'2024-1076-Testlog'!I22</f>
        <v>6.5</v>
      </c>
      <c r="D27">
        <f>'2024-1076-Testlog'!U22</f>
        <v>29.45</v>
      </c>
      <c r="E27">
        <f>'2024-1076-Testlog'!AT22</f>
        <v>27</v>
      </c>
      <c r="F27">
        <f>ROUND('2024-1076-Testlog'!AX60,1)</f>
        <v>5.7</v>
      </c>
      <c r="G27" t="str">
        <f t="shared" si="0"/>
        <v>6.5mm, 27kW, 29m3/h</v>
      </c>
      <c r="L27" t="str">
        <v>5.5mm, 27kW, 29m3/h</v>
      </c>
      <c r="M27" t="str">
        <v>7.5mm, 27kW, 27m3/h</v>
      </c>
    </row>
    <row r="28" spans="1:13" x14ac:dyDescent="0.25">
      <c r="A28" t="str">
        <f>'2024-1076-Testlog'!A23</f>
        <v>2024-1076-14</v>
      </c>
      <c r="B28" s="307">
        <f>_xlfn.XLOOKUP(Table2[[#This Row],[Test id]],'[1]08 final_df - requested by F'!$AL:$AL,'[1]08 final_df - requested by F'!$AF:$AF)</f>
        <v>0</v>
      </c>
      <c r="C28" s="308">
        <f>'2024-1076-Testlog'!I23</f>
        <v>6.5</v>
      </c>
      <c r="D28">
        <f>'2024-1076-Testlog'!U23</f>
        <v>26.42</v>
      </c>
      <c r="E28">
        <f>'2024-1076-Testlog'!AT23</f>
        <v>27.01</v>
      </c>
      <c r="F28">
        <f>ROUND('2024-1076-Testlog'!AX53,1)</f>
        <v>3.8</v>
      </c>
      <c r="G28" t="str">
        <f t="shared" si="0"/>
        <v>6.5mm, 27kW, 26m3/h</v>
      </c>
      <c r="L28" t="str">
        <v>5.5mm, 27kW, 26m3/h</v>
      </c>
      <c r="M28" t="str">
        <v>7.5mm, 27kW, 29m3/h</v>
      </c>
    </row>
    <row r="29" spans="1:13" x14ac:dyDescent="0.25">
      <c r="A29" t="str">
        <f>'2024-1076-Testlog'!A24</f>
        <v>2024-1076-15</v>
      </c>
      <c r="B29" s="307">
        <f>_xlfn.XLOOKUP(Table2[[#This Row],[Test id]],'[1]08 final_df - requested by F'!$AL:$AL,'[1]08 final_df - requested by F'!$AF:$AF)</f>
        <v>0.95626023800000004</v>
      </c>
      <c r="C29" s="308">
        <f>'2024-1076-Testlog'!I24</f>
        <v>6.5</v>
      </c>
      <c r="D29">
        <f>'2024-1076-Testlog'!U24</f>
        <v>33.56</v>
      </c>
      <c r="E29">
        <f>'2024-1076-Testlog'!AT24</f>
        <v>26.99</v>
      </c>
      <c r="F29">
        <f>ROUND('2024-1076-Testlog'!AX71,1)</f>
        <v>4.2</v>
      </c>
      <c r="G29" t="str">
        <f t="shared" si="0"/>
        <v>6.5mm, 27kW, 34m3/h</v>
      </c>
      <c r="L29" t="str">
        <v>5mm, 27kW, 27m3/h</v>
      </c>
      <c r="M29" t="str">
        <v>7.5mm, 27kW, 30m3/h</v>
      </c>
    </row>
    <row r="30" spans="1:13" x14ac:dyDescent="0.25">
      <c r="A30" t="str">
        <f>'2024-1076-Testlog'!A25</f>
        <v>2024-1076-16</v>
      </c>
      <c r="B30">
        <f>_xlfn.XLOOKUP(Table2[[#This Row],[Test id]],'[1]08 final_df - requested by F'!$AL:$AL,'[1]08 final_df - requested by F'!$AF:$AF)</f>
        <v>0.95519388199999999</v>
      </c>
      <c r="C30" s="308">
        <f>'2024-1076-Testlog'!I25</f>
        <v>6.5</v>
      </c>
      <c r="D30">
        <f>'2024-1076-Testlog'!U25</f>
        <v>29.33</v>
      </c>
      <c r="E30">
        <f>'2024-1076-Testlog'!AT25</f>
        <v>27</v>
      </c>
      <c r="F30">
        <f>ROUND('2024-1076-Testlog'!AX61,1)</f>
        <v>5.9</v>
      </c>
      <c r="G30" t="str">
        <f t="shared" si="0"/>
        <v>6.5mm, 27kW, 29m3/h</v>
      </c>
      <c r="L30" t="str">
        <v>5mm, 27kW, 30m3/h</v>
      </c>
      <c r="M30" t="str">
        <v>7.5mm, 27kW, 33m3/h</v>
      </c>
    </row>
    <row r="31" spans="1:13" x14ac:dyDescent="0.25">
      <c r="A31" t="str">
        <f>'2024-1076-Testlog'!A26</f>
        <v>2024-1076-17</v>
      </c>
      <c r="B31">
        <f>_xlfn.XLOOKUP(Table2[[#This Row],[Test id]],'[1]08 final_df - requested by F'!$AL:$AL,'[1]08 final_df - requested by F'!$AF:$AF)</f>
        <v>0.94717280100000001</v>
      </c>
      <c r="C31" s="308">
        <f>'2024-1076-Testlog'!I26</f>
        <v>6.5</v>
      </c>
      <c r="D31">
        <f>'2024-1076-Testlog'!U26</f>
        <v>26.26</v>
      </c>
      <c r="E31">
        <f>'2024-1076-Testlog'!AT26</f>
        <v>27</v>
      </c>
      <c r="F31">
        <f>ROUND('2024-1076-Testlog'!AX54,1)</f>
        <v>4.2</v>
      </c>
      <c r="G31" t="str">
        <f t="shared" si="0"/>
        <v>6.5mm, 27kW, 26m3/h</v>
      </c>
      <c r="L31" t="str">
        <v>5mm, 27kW, 33m3/h</v>
      </c>
      <c r="M31" t="str">
        <v>7.5mm, 27kW, 34m3/h</v>
      </c>
    </row>
    <row r="32" spans="1:13" x14ac:dyDescent="0.25">
      <c r="A32" t="str">
        <f>'2024-1076-Testlog'!A27</f>
        <v>2024-1076-18</v>
      </c>
      <c r="B32">
        <f>_xlfn.XLOOKUP(Table2[[#This Row],[Test id]],'[1]08 final_df - requested by F'!$AL:$AL,'[1]08 final_df - requested by F'!$AF:$AF)</f>
        <v>2.0360766350000001</v>
      </c>
      <c r="C32" s="308">
        <f>'2024-1076-Testlog'!I27</f>
        <v>6.5</v>
      </c>
      <c r="D32">
        <f>'2024-1076-Testlog'!U27</f>
        <v>33.56</v>
      </c>
      <c r="E32">
        <f>'2024-1076-Testlog'!AT27</f>
        <v>27</v>
      </c>
      <c r="F32">
        <f>ROUND('2024-1076-Testlog'!AX72,1)</f>
        <v>5.7</v>
      </c>
      <c r="G32" t="str">
        <f t="shared" si="0"/>
        <v>6.5mm, 27kW, 34m3/h</v>
      </c>
      <c r="L32" t="str">
        <v>6.5mm, 27kW, 33m3/h</v>
      </c>
      <c r="M32" t="str">
        <v>7mm, 27kW, 26m3/h</v>
      </c>
    </row>
    <row r="33" spans="1:13" x14ac:dyDescent="0.25">
      <c r="A33" t="str">
        <f>'2024-1076-Testlog'!A28</f>
        <v>2024-1076-19</v>
      </c>
      <c r="B33">
        <f>_xlfn.XLOOKUP(Table2[[#This Row],[Test id]],'[1]08 final_df - requested by F'!$AL:$AL,'[1]08 final_df - requested by F'!$AF:$AF)</f>
        <v>2.019746842</v>
      </c>
      <c r="C33" s="308">
        <f>'2024-1076-Testlog'!I28</f>
        <v>6.5</v>
      </c>
      <c r="D33">
        <f>'2024-1076-Testlog'!U28</f>
        <v>29.37</v>
      </c>
      <c r="E33">
        <f>'2024-1076-Testlog'!AT28</f>
        <v>27</v>
      </c>
      <c r="F33">
        <f>ROUND('2024-1076-Testlog'!AX62,1)</f>
        <v>6.1</v>
      </c>
      <c r="G33" t="str">
        <f t="shared" si="0"/>
        <v>6.5mm, 27kW, 29m3/h</v>
      </c>
      <c r="L33" t="str">
        <v>7.5mm, 27kW, 27m3/h</v>
      </c>
      <c r="M33" t="str">
        <v>7mm, 27kW, 29m3/h</v>
      </c>
    </row>
    <row r="34" spans="1:13" x14ac:dyDescent="0.25">
      <c r="A34" t="str">
        <f>'2024-1076-Testlog'!A29</f>
        <v>2024-1076-20</v>
      </c>
      <c r="B34">
        <f>_xlfn.XLOOKUP(Table2[[#This Row],[Test id]],'[1]08 final_df - requested by F'!$AL:$AL,'[1]08 final_df - requested by F'!$AF:$AF)</f>
        <v>1.9999913659999999</v>
      </c>
      <c r="C34" s="308">
        <f>'2024-1076-Testlog'!I29</f>
        <v>6.5</v>
      </c>
      <c r="D34">
        <f>'2024-1076-Testlog'!U29</f>
        <v>26.17</v>
      </c>
      <c r="E34">
        <f>'2024-1076-Testlog'!AT29</f>
        <v>27</v>
      </c>
      <c r="F34">
        <f>ROUND('2024-1076-Testlog'!AX55,1)</f>
        <v>4.4000000000000004</v>
      </c>
      <c r="G34" t="str">
        <f t="shared" si="0"/>
        <v>6.5mm, 27kW, 26m3/h</v>
      </c>
      <c r="L34" t="str">
        <v>7.5mm, 27kW, 30m3/h</v>
      </c>
      <c r="M34" t="str">
        <v>7mm, 27kW, 33m3/h</v>
      </c>
    </row>
    <row r="35" spans="1:13" x14ac:dyDescent="0.25">
      <c r="A35" t="str">
        <f>'2024-1076-Testlog'!A30</f>
        <v>2024-1076-21</v>
      </c>
      <c r="B35">
        <f>_xlfn.XLOOKUP(Table2[[#This Row],[Test id]],'[1]08 final_df - requested by F'!$AL:$AL,'[1]08 final_df - requested by F'!$AF:$AF)</f>
        <v>4.0299999999999997E-5</v>
      </c>
      <c r="C35" s="308">
        <f>'2024-1076-Testlog'!I30</f>
        <v>7</v>
      </c>
      <c r="D35">
        <f>'2024-1076-Testlog'!U30</f>
        <v>33.46</v>
      </c>
      <c r="E35">
        <f>'2024-1076-Testlog'!AT30</f>
        <v>27.01</v>
      </c>
      <c r="F35">
        <f>ROUND('2024-1076-Testlog'!AX139,1)</f>
        <v>0</v>
      </c>
      <c r="G35" t="str">
        <f t="shared" si="0"/>
        <v>7mm, 27kW, 33m3/h</v>
      </c>
      <c r="L35" t="str">
        <v>7.5mm, 26kW, 27m3/h</v>
      </c>
      <c r="M35" t="str">
        <v>7mm, 27kW, 34m3/h</v>
      </c>
    </row>
    <row r="36" spans="1:13" x14ac:dyDescent="0.25">
      <c r="A36" t="str">
        <f>'2024-1076-Testlog'!A31</f>
        <v>2024-1076-22</v>
      </c>
      <c r="B36">
        <f>_xlfn.XLOOKUP(Table2[[#This Row],[Test id]],'[1]08 final_df - requested by F'!$AL:$AL,'[1]08 final_df - requested by F'!$AF:$AF)</f>
        <v>0</v>
      </c>
      <c r="C36" s="308">
        <f>'2024-1076-Testlog'!I31</f>
        <v>7</v>
      </c>
      <c r="D36">
        <f>'2024-1076-Testlog'!U31</f>
        <v>29.46</v>
      </c>
      <c r="E36">
        <f>'2024-1076-Testlog'!AT31</f>
        <v>26.99</v>
      </c>
      <c r="F36">
        <f>ROUND('2024-1076-Testlog'!AX130,1)</f>
        <v>0</v>
      </c>
      <c r="G36" t="str">
        <f t="shared" si="0"/>
        <v>7mm, 27kW, 29m3/h</v>
      </c>
    </row>
    <row r="37" spans="1:13" x14ac:dyDescent="0.25">
      <c r="A37" t="str">
        <f>'2024-1076-Testlog'!A32</f>
        <v>2024-1076-23</v>
      </c>
      <c r="B37">
        <f>_xlfn.XLOOKUP(Table2[[#This Row],[Test id]],'[1]08 final_df - requested by F'!$AL:$AL,'[1]08 final_df - requested by F'!$AF:$AF)</f>
        <v>0</v>
      </c>
      <c r="C37" s="308">
        <f>'2024-1076-Testlog'!I32</f>
        <v>7</v>
      </c>
      <c r="D37">
        <f>'2024-1076-Testlog'!U32</f>
        <v>26.38</v>
      </c>
      <c r="E37">
        <f>'2024-1076-Testlog'!AT32</f>
        <v>27</v>
      </c>
      <c r="F37">
        <f>ROUND('2024-1076-Testlog'!AX124,1)</f>
        <v>0</v>
      </c>
      <c r="G37" t="str">
        <f t="shared" si="0"/>
        <v>7mm, 27kW, 26m3/h</v>
      </c>
    </row>
    <row r="38" spans="1:13" x14ac:dyDescent="0.25">
      <c r="A38" t="str">
        <f>'2024-1076-Testlog'!A33</f>
        <v>2024-1076-24</v>
      </c>
      <c r="B38">
        <f>_xlfn.XLOOKUP(Table2[[#This Row],[Test id]],'[1]08 final_df - requested by F'!$AL:$AL,'[1]08 final_df - requested by F'!$AF:$AF)</f>
        <v>1.0094733410000001</v>
      </c>
      <c r="C38" s="308">
        <f>'2024-1076-Testlog'!I33</f>
        <v>7</v>
      </c>
      <c r="D38">
        <f>'2024-1076-Testlog'!U33</f>
        <v>33.46</v>
      </c>
      <c r="E38">
        <f>'2024-1076-Testlog'!AT33</f>
        <v>27</v>
      </c>
      <c r="F38">
        <f>ROUND('2024-1076-Testlog'!AX140,1)</f>
        <v>0</v>
      </c>
      <c r="G38" t="str">
        <f t="shared" si="0"/>
        <v>7mm, 27kW, 33m3/h</v>
      </c>
    </row>
    <row r="39" spans="1:13" x14ac:dyDescent="0.25">
      <c r="A39" t="str">
        <f>'2024-1076-Testlog'!A34</f>
        <v>2024-1076-25</v>
      </c>
      <c r="B39">
        <f>_xlfn.XLOOKUP(Table2[[#This Row],[Test id]],'[1]08 final_df - requested by F'!$AL:$AL,'[1]08 final_df - requested by F'!$AF:$AF)</f>
        <v>1.0027136860000001</v>
      </c>
      <c r="C39" s="308">
        <f>'2024-1076-Testlog'!I34</f>
        <v>7</v>
      </c>
      <c r="D39">
        <f>'2024-1076-Testlog'!U34</f>
        <v>29.35</v>
      </c>
      <c r="E39">
        <f>'2024-1076-Testlog'!AT34</f>
        <v>26.99</v>
      </c>
      <c r="F39">
        <f>ROUND('2024-1076-Testlog'!AX131,1)</f>
        <v>0</v>
      </c>
      <c r="G39" t="str">
        <f t="shared" si="0"/>
        <v>7mm, 27kW, 29m3/h</v>
      </c>
    </row>
    <row r="40" spans="1:13" x14ac:dyDescent="0.25">
      <c r="A40" t="str">
        <f>'2024-1076-Testlog'!A35</f>
        <v>2024-1076-26</v>
      </c>
      <c r="B40">
        <f>_xlfn.XLOOKUP(Table2[[#This Row],[Test id]],'[1]08 final_df - requested by F'!$AL:$AL,'[1]08 final_df - requested by F'!$AF:$AF)</f>
        <v>0.99993813399999998</v>
      </c>
      <c r="C40" s="308">
        <f>'2024-1076-Testlog'!I35</f>
        <v>7</v>
      </c>
      <c r="D40">
        <f>'2024-1076-Testlog'!U35</f>
        <v>26.33</v>
      </c>
      <c r="E40">
        <f>'2024-1076-Testlog'!AT35</f>
        <v>26.99</v>
      </c>
      <c r="F40">
        <f>ROUND('2024-1076-Testlog'!AX125,1)</f>
        <v>0</v>
      </c>
      <c r="G40" t="str">
        <f t="shared" si="0"/>
        <v>7mm, 27kW, 26m3/h</v>
      </c>
    </row>
    <row r="41" spans="1:13" x14ac:dyDescent="0.25">
      <c r="A41" t="str">
        <f>'2024-1076-Testlog'!A36</f>
        <v>2024-1076-27</v>
      </c>
      <c r="B41">
        <f>_xlfn.XLOOKUP(Table2[[#This Row],[Test id]],'[1]08 final_df - requested by F'!$AL:$AL,'[1]08 final_df - requested by F'!$AF:$AF)</f>
        <v>1.948192173</v>
      </c>
      <c r="C41" s="308">
        <f>'2024-1076-Testlog'!I36</f>
        <v>7</v>
      </c>
      <c r="D41">
        <f>'2024-1076-Testlog'!U36</f>
        <v>33.72</v>
      </c>
      <c r="E41">
        <f>'2024-1076-Testlog'!AT36</f>
        <v>27</v>
      </c>
      <c r="F41">
        <f>ROUND('2024-1076-Testlog'!AX143,1)</f>
        <v>0</v>
      </c>
      <c r="G41" t="str">
        <f t="shared" si="0"/>
        <v>7mm, 27kW, 34m3/h</v>
      </c>
    </row>
    <row r="42" spans="1:13" x14ac:dyDescent="0.25">
      <c r="A42" t="str">
        <f>'2024-1076-Testlog'!A37</f>
        <v>2024-1076-28</v>
      </c>
      <c r="B42">
        <f>_xlfn.XLOOKUP(Table2[[#This Row],[Test id]],'[1]08 final_df - requested by F'!$AL:$AL,'[1]08 final_df - requested by F'!$AF:$AF)</f>
        <v>1.940848629</v>
      </c>
      <c r="C42" s="308">
        <f>'2024-1076-Testlog'!I37</f>
        <v>7</v>
      </c>
      <c r="D42">
        <f>'2024-1076-Testlog'!U37</f>
        <v>29.43</v>
      </c>
      <c r="E42">
        <f>'2024-1076-Testlog'!AT37</f>
        <v>27</v>
      </c>
      <c r="F42">
        <f>ROUND('2024-1076-Testlog'!AX132,1)</f>
        <v>0</v>
      </c>
      <c r="G42" t="str">
        <f t="shared" ref="G42:G73" si="1">_xlfn.CONCAT(C42,"mm, ",ROUND(E42,$H$4),"kW, ",ROUND(D42,$H$4),"m3/h")</f>
        <v>7mm, 27kW, 29m3/h</v>
      </c>
    </row>
    <row r="43" spans="1:13" x14ac:dyDescent="0.25">
      <c r="A43" t="str">
        <f>'2024-1076-Testlog'!A38</f>
        <v>2024-1076-29</v>
      </c>
      <c r="B43">
        <f>_xlfn.XLOOKUP(Table2[[#This Row],[Test id]],'[1]08 final_df - requested by F'!$AL:$AL,'[1]08 final_df - requested by F'!$AF:$AF)</f>
        <v>1.982473516</v>
      </c>
      <c r="C43" s="308">
        <f>'2024-1076-Testlog'!I38</f>
        <v>7</v>
      </c>
      <c r="D43">
        <f>'2024-1076-Testlog'!U38</f>
        <v>26.3</v>
      </c>
      <c r="E43">
        <f>'2024-1076-Testlog'!AT38</f>
        <v>27.01</v>
      </c>
      <c r="F43">
        <f>ROUND('2024-1076-Testlog'!AX126,1)</f>
        <v>0</v>
      </c>
      <c r="G43" t="str">
        <f t="shared" si="1"/>
        <v>7mm, 27kW, 26m3/h</v>
      </c>
    </row>
    <row r="44" spans="1:13" x14ac:dyDescent="0.25">
      <c r="A44" t="str">
        <f>'2024-1076-Testlog'!A39</f>
        <v>2024-1076-30</v>
      </c>
      <c r="B44">
        <f>_xlfn.XLOOKUP(Table2[[#This Row],[Test id]],'[1]08 final_df - requested by F'!$AL:$AL,'[1]08 final_df - requested by F'!$AF:$AF)</f>
        <v>0</v>
      </c>
      <c r="C44" s="308">
        <f>'2024-1076-Testlog'!I39</f>
        <v>5.5</v>
      </c>
      <c r="D44">
        <f>'2024-1076-Testlog'!U39</f>
        <v>33.869999999999997</v>
      </c>
      <c r="E44">
        <f>'2024-1076-Testlog'!AT39</f>
        <v>26.99</v>
      </c>
      <c r="F44">
        <f>ROUND('2024-1076-Testlog'!AX47,1)</f>
        <v>4.2</v>
      </c>
      <c r="G44" t="str">
        <f t="shared" si="1"/>
        <v>5.5mm, 27kW, 34m3/h</v>
      </c>
    </row>
    <row r="45" spans="1:13" x14ac:dyDescent="0.25">
      <c r="A45" t="str">
        <f>'2024-1076-Testlog'!A40</f>
        <v>2024-1076-31</v>
      </c>
      <c r="B45">
        <f>_xlfn.XLOOKUP(Table2[[#This Row],[Test id]],'[1]08 final_df - requested by F'!$AL:$AL,'[1]08 final_df - requested by F'!$AF:$AF)</f>
        <v>0</v>
      </c>
      <c r="C45" s="308">
        <f>'2024-1076-Testlog'!I40</f>
        <v>5.5</v>
      </c>
      <c r="D45">
        <f>'2024-1076-Testlog'!U40</f>
        <v>29.26</v>
      </c>
      <c r="E45">
        <f>'2024-1076-Testlog'!AT40</f>
        <v>27</v>
      </c>
      <c r="F45">
        <f>ROUND('2024-1076-Testlog'!AX44,1)</f>
        <v>4.0999999999999996</v>
      </c>
      <c r="G45" t="str">
        <f t="shared" si="1"/>
        <v>5.5mm, 27kW, 29m3/h</v>
      </c>
    </row>
    <row r="46" spans="1:13" x14ac:dyDescent="0.25">
      <c r="A46" t="str">
        <f>'2024-1076-Testlog'!A41</f>
        <v>2024-1076-32</v>
      </c>
      <c r="B46">
        <f>_xlfn.XLOOKUP(Table2[[#This Row],[Test id]],'[1]08 final_df - requested by F'!$AL:$AL,'[1]08 final_df - requested by F'!$AF:$AF)</f>
        <v>0</v>
      </c>
      <c r="C46" s="308">
        <f>'2024-1076-Testlog'!I41</f>
        <v>5.5</v>
      </c>
      <c r="D46">
        <f>'2024-1076-Testlog'!U41</f>
        <v>26.07</v>
      </c>
      <c r="E46">
        <f>'2024-1076-Testlog'!AT41</f>
        <v>27</v>
      </c>
      <c r="F46">
        <f>ROUND('2024-1076-Testlog'!AX41,1)</f>
        <v>4.2</v>
      </c>
      <c r="G46" t="str">
        <f t="shared" si="1"/>
        <v>5.5mm, 27kW, 26m3/h</v>
      </c>
    </row>
    <row r="47" spans="1:13" x14ac:dyDescent="0.25">
      <c r="A47" t="str">
        <f>'2024-1076-Testlog'!A42</f>
        <v>2024-1076-33</v>
      </c>
      <c r="B47">
        <f>_xlfn.XLOOKUP(Table2[[#This Row],[Test id]],'[1]08 final_df - requested by F'!$AL:$AL,'[1]08 final_df - requested by F'!$AF:$AF)</f>
        <v>1.026092169</v>
      </c>
      <c r="C47" s="308">
        <f>'2024-1076-Testlog'!I42</f>
        <v>5.5</v>
      </c>
      <c r="D47">
        <f>'2024-1076-Testlog'!U42</f>
        <v>33.9</v>
      </c>
      <c r="E47">
        <f>'2024-1076-Testlog'!AT42</f>
        <v>27</v>
      </c>
      <c r="F47">
        <f>ROUND('2024-1076-Testlog'!AX48,1)</f>
        <v>5.3</v>
      </c>
      <c r="G47" t="str">
        <f t="shared" si="1"/>
        <v>5.5mm, 27kW, 34m3/h</v>
      </c>
    </row>
    <row r="48" spans="1:13" x14ac:dyDescent="0.25">
      <c r="A48" t="str">
        <f>'2024-1076-Testlog'!A43</f>
        <v>2024-1076-34</v>
      </c>
      <c r="B48">
        <f>_xlfn.XLOOKUP(Table2[[#This Row],[Test id]],'[1]08 final_df - requested by F'!$AL:$AL,'[1]08 final_df - requested by F'!$AF:$AF)</f>
        <v>1.0249995709999999</v>
      </c>
      <c r="C48" s="308">
        <f>'2024-1076-Testlog'!I43</f>
        <v>5.5</v>
      </c>
      <c r="D48">
        <f>'2024-1076-Testlog'!U43</f>
        <v>29.26</v>
      </c>
      <c r="E48">
        <f>'2024-1076-Testlog'!AT43</f>
        <v>27</v>
      </c>
      <c r="F48">
        <f>ROUND('2024-1076-Testlog'!AX45,1)</f>
        <v>5.3</v>
      </c>
      <c r="G48" t="str">
        <f t="shared" si="1"/>
        <v>5.5mm, 27kW, 29m3/h</v>
      </c>
    </row>
    <row r="49" spans="1:7" x14ac:dyDescent="0.25">
      <c r="A49" t="str">
        <f>'2024-1076-Testlog'!A44</f>
        <v>2024-1076-35</v>
      </c>
      <c r="B49">
        <f>_xlfn.XLOOKUP(Table2[[#This Row],[Test id]],'[1]08 final_df - requested by F'!$AL:$AL,'[1]08 final_df - requested by F'!$AF:$AF)</f>
        <v>1.042577868</v>
      </c>
      <c r="C49" s="308">
        <f>'2024-1076-Testlog'!I44</f>
        <v>5.5</v>
      </c>
      <c r="D49">
        <f>'2024-1076-Testlog'!U44</f>
        <v>25.98</v>
      </c>
      <c r="E49">
        <f>'2024-1076-Testlog'!AT44</f>
        <v>26.99</v>
      </c>
      <c r="F49">
        <f>ROUND('2024-1076-Testlog'!AX42,1)</f>
        <v>5.3</v>
      </c>
      <c r="G49" t="str">
        <f t="shared" si="1"/>
        <v>5.5mm, 27kW, 26m3/h</v>
      </c>
    </row>
    <row r="50" spans="1:7" x14ac:dyDescent="0.25">
      <c r="A50" t="str">
        <f>'2024-1076-Testlog'!A45</f>
        <v>2024-1076-36</v>
      </c>
      <c r="B50">
        <f>_xlfn.XLOOKUP(Table2[[#This Row],[Test id]],'[1]08 final_df - requested by F'!$AL:$AL,'[1]08 final_df - requested by F'!$AF:$AF)</f>
        <v>1.9650143659999999</v>
      </c>
      <c r="C50" s="308">
        <f>'2024-1076-Testlog'!I45</f>
        <v>5.5</v>
      </c>
      <c r="D50">
        <f>'2024-1076-Testlog'!U45</f>
        <v>33.799999999999997</v>
      </c>
      <c r="E50">
        <f>'2024-1076-Testlog'!AT45</f>
        <v>27</v>
      </c>
      <c r="F50">
        <f>ROUND('2024-1076-Testlog'!AX49,1)</f>
        <v>5.9</v>
      </c>
      <c r="G50" t="str">
        <f t="shared" si="1"/>
        <v>5.5mm, 27kW, 34m3/h</v>
      </c>
    </row>
    <row r="51" spans="1:7" x14ac:dyDescent="0.25">
      <c r="A51" t="str">
        <f>'2024-1076-Testlog'!A46</f>
        <v>2024-1076-37</v>
      </c>
      <c r="B51">
        <f>_xlfn.XLOOKUP(Table2[[#This Row],[Test id]],'[1]08 final_df - requested by F'!$AL:$AL,'[1]08 final_df - requested by F'!$AF:$AF)</f>
        <v>1.9615158210000001</v>
      </c>
      <c r="C51" s="308">
        <f>'2024-1076-Testlog'!I46</f>
        <v>5.5</v>
      </c>
      <c r="D51">
        <f>'2024-1076-Testlog'!U46</f>
        <v>29.22</v>
      </c>
      <c r="E51">
        <f>'2024-1076-Testlog'!AT46</f>
        <v>26.99</v>
      </c>
      <c r="F51">
        <f>ROUND('2024-1076-Testlog'!AX46,1)</f>
        <v>4.5999999999999996</v>
      </c>
      <c r="G51" t="str">
        <f t="shared" si="1"/>
        <v>5.5mm, 27kW, 29m3/h</v>
      </c>
    </row>
    <row r="52" spans="1:7" x14ac:dyDescent="0.25">
      <c r="A52" t="str">
        <f>'2024-1076-Testlog'!A47</f>
        <v>2024-1076-38</v>
      </c>
      <c r="B52">
        <f>_xlfn.XLOOKUP(Table2[[#This Row],[Test id]],'[1]08 final_df - requested by F'!$AL:$AL,'[1]08 final_df - requested by F'!$AF:$AF)</f>
        <v>1.956824186</v>
      </c>
      <c r="C52" s="308">
        <f>'2024-1076-Testlog'!I47</f>
        <v>5.5</v>
      </c>
      <c r="D52">
        <f>'2024-1076-Testlog'!U47</f>
        <v>25.96</v>
      </c>
      <c r="E52">
        <f>'2024-1076-Testlog'!AT47</f>
        <v>27.01</v>
      </c>
      <c r="F52">
        <f>ROUND('2024-1076-Testlog'!AX43,1)</f>
        <v>4.5999999999999996</v>
      </c>
      <c r="G52" t="str">
        <f t="shared" si="1"/>
        <v>5.5mm, 27kW, 26m3/h</v>
      </c>
    </row>
    <row r="53" spans="1:7" x14ac:dyDescent="0.25">
      <c r="A53" t="str">
        <f>'2024-1076-Testlog'!A48</f>
        <v>2024-1076-39</v>
      </c>
      <c r="B53">
        <f>_xlfn.XLOOKUP(Table2[[#This Row],[Test id]],'[1]08 final_df - requested by F'!$AL:$AL,'[1]08 final_df - requested by F'!$AF:$AF)</f>
        <v>0</v>
      </c>
      <c r="C53" s="308">
        <f>'2024-1076-Testlog'!I48</f>
        <v>5</v>
      </c>
      <c r="D53">
        <f>'2024-1076-Testlog'!U48</f>
        <v>26.56</v>
      </c>
      <c r="E53">
        <f>'2024-1076-Testlog'!AT48</f>
        <v>27</v>
      </c>
      <c r="F53">
        <f>ROUND('2024-1076-Testlog'!AX50,1)</f>
        <v>6.5</v>
      </c>
      <c r="G53" t="str">
        <f t="shared" si="1"/>
        <v>5mm, 27kW, 27m3/h</v>
      </c>
    </row>
    <row r="54" spans="1:7" x14ac:dyDescent="0.25">
      <c r="A54" t="str">
        <f>'2024-1076-Testlog'!A49</f>
        <v>2024-1076-40</v>
      </c>
      <c r="B54">
        <f>_xlfn.XLOOKUP(Table2[[#This Row],[Test id]],'[1]08 final_df - requested by F'!$AL:$AL,'[1]08 final_df - requested by F'!$AF:$AF)</f>
        <v>0</v>
      </c>
      <c r="C54" s="308">
        <f>'2024-1076-Testlog'!I49</f>
        <v>5</v>
      </c>
      <c r="D54">
        <f>'2024-1076-Testlog'!U49</f>
        <v>29.67</v>
      </c>
      <c r="E54">
        <f>'2024-1076-Testlog'!AT49</f>
        <v>26.99</v>
      </c>
      <c r="F54">
        <f>ROUND('2024-1076-Testlog'!AX51,1)</f>
        <v>3.3</v>
      </c>
      <c r="G54" t="str">
        <f t="shared" si="1"/>
        <v>5mm, 27kW, 30m3/h</v>
      </c>
    </row>
    <row r="55" spans="1:7" x14ac:dyDescent="0.25">
      <c r="A55" t="str">
        <f>'2024-1076-Testlog'!A50</f>
        <v>2024-1076-41</v>
      </c>
      <c r="B55">
        <f>_xlfn.XLOOKUP(Table2[[#This Row],[Test id]],'[1]08 final_df - requested by F'!$AL:$AL,'[1]08 final_df - requested by F'!$AF:$AF)</f>
        <v>1.03304E-4</v>
      </c>
      <c r="C55" s="308">
        <f>'2024-1076-Testlog'!I50</f>
        <v>5</v>
      </c>
      <c r="D55">
        <f>'2024-1076-Testlog'!U50</f>
        <v>32.79</v>
      </c>
      <c r="E55">
        <f>'2024-1076-Testlog'!AT50</f>
        <v>27</v>
      </c>
      <c r="F55">
        <f>ROUND('2024-1076-Testlog'!AX52,1)</f>
        <v>3.3</v>
      </c>
      <c r="G55" t="str">
        <f t="shared" si="1"/>
        <v>5mm, 27kW, 33m3/h</v>
      </c>
    </row>
    <row r="56" spans="1:7" x14ac:dyDescent="0.25">
      <c r="A56" t="str">
        <f>'2024-1076-Testlog'!A51</f>
        <v>2024-1076-42</v>
      </c>
      <c r="B56">
        <f>_xlfn.XLOOKUP(Table2[[#This Row],[Test id]],'[1]08 final_df - requested by F'!$AL:$AL,'[1]08 final_df - requested by F'!$AF:$AF)</f>
        <v>0</v>
      </c>
      <c r="C56" s="308">
        <f>'2024-1076-Testlog'!I51</f>
        <v>7</v>
      </c>
      <c r="D56">
        <f>'2024-1076-Testlog'!U51</f>
        <v>29.32</v>
      </c>
      <c r="E56">
        <f>'2024-1076-Testlog'!AT51</f>
        <v>27</v>
      </c>
      <c r="F56">
        <f>ROUND('2024-1076-Testlog'!AX133,1)</f>
        <v>0</v>
      </c>
      <c r="G56" t="str">
        <f t="shared" si="1"/>
        <v>7mm, 27kW, 29m3/h</v>
      </c>
    </row>
    <row r="57" spans="1:7" x14ac:dyDescent="0.25">
      <c r="A57" t="str">
        <f>'2024-1076-Testlog'!A52</f>
        <v>2024-1076-43</v>
      </c>
      <c r="B57">
        <f>_xlfn.XLOOKUP(Table2[[#This Row],[Test id]],'[1]08 final_df - requested by F'!$AL:$AL,'[1]08 final_df - requested by F'!$AF:$AF)</f>
        <v>0.94436841100000002</v>
      </c>
      <c r="C57" s="308">
        <f>'2024-1076-Testlog'!I52</f>
        <v>7</v>
      </c>
      <c r="D57">
        <f>'2024-1076-Testlog'!U52</f>
        <v>29.41</v>
      </c>
      <c r="E57">
        <f>'2024-1076-Testlog'!AT52</f>
        <v>27</v>
      </c>
      <c r="F57">
        <f>ROUND('2024-1076-Testlog'!AX134,1)</f>
        <v>0</v>
      </c>
      <c r="G57" t="str">
        <f t="shared" si="1"/>
        <v>7mm, 27kW, 29m3/h</v>
      </c>
    </row>
    <row r="58" spans="1:7" x14ac:dyDescent="0.25">
      <c r="A58" t="str">
        <f>'2024-1076-Testlog'!A53</f>
        <v>2024-1076-44</v>
      </c>
      <c r="B58">
        <f>_xlfn.XLOOKUP(Table2[[#This Row],[Test id]],'[1]08 final_df - requested by F'!$AL:$AL,'[1]08 final_df - requested by F'!$AF:$AF)</f>
        <v>2.0061038710000001</v>
      </c>
      <c r="C58" s="308">
        <f>'2024-1076-Testlog'!I53</f>
        <v>7</v>
      </c>
      <c r="D58">
        <f>'2024-1076-Testlog'!U53</f>
        <v>29.09</v>
      </c>
      <c r="E58">
        <f>'2024-1076-Testlog'!AT53</f>
        <v>27</v>
      </c>
      <c r="F58">
        <f>ROUND('2024-1076-Testlog'!AX135,1)</f>
        <v>0</v>
      </c>
      <c r="G58" t="str">
        <f t="shared" si="1"/>
        <v>7mm, 27kW, 29m3/h</v>
      </c>
    </row>
    <row r="59" spans="1:7" x14ac:dyDescent="0.25">
      <c r="A59" t="str">
        <f>'2024-1076-Testlog'!A54</f>
        <v>2024-1076-45</v>
      </c>
      <c r="B59">
        <f>_xlfn.XLOOKUP(Table2[[#This Row],[Test id]],'[1]08 final_df - requested by F'!$AL:$AL,'[1]08 final_df - requested by F'!$AF:$AF)</f>
        <v>2.967276783</v>
      </c>
      <c r="C59" s="308">
        <f>'2024-1076-Testlog'!I54</f>
        <v>7</v>
      </c>
      <c r="D59">
        <f>'2024-1076-Testlog'!U54</f>
        <v>25.98</v>
      </c>
      <c r="E59">
        <f>'2024-1076-Testlog'!AT54</f>
        <v>26.98</v>
      </c>
      <c r="F59">
        <f>ROUND('2024-1076-Testlog'!AX127,1)</f>
        <v>0</v>
      </c>
      <c r="G59" t="str">
        <f t="shared" si="1"/>
        <v>7mm, 27kW, 26m3/h</v>
      </c>
    </row>
    <row r="60" spans="1:7" x14ac:dyDescent="0.25">
      <c r="A60" t="str">
        <f>'2024-1076-Testlog'!A55</f>
        <v>2024-1076-46</v>
      </c>
      <c r="B60">
        <f>_xlfn.XLOOKUP(Table2[[#This Row],[Test id]],'[1]08 final_df - requested by F'!$AL:$AL,'[1]08 final_df - requested by F'!$AF:$AF)</f>
        <v>2.9645303699999999</v>
      </c>
      <c r="C60" s="308">
        <f>'2024-1076-Testlog'!I55</f>
        <v>7</v>
      </c>
      <c r="D60">
        <f>'2024-1076-Testlog'!U55</f>
        <v>28.75</v>
      </c>
      <c r="E60">
        <f>'2024-1076-Testlog'!AT55</f>
        <v>27</v>
      </c>
      <c r="F60">
        <f>ROUND('2024-1076-Testlog'!AX136,1)</f>
        <v>0</v>
      </c>
      <c r="G60" t="str">
        <f t="shared" si="1"/>
        <v>7mm, 27kW, 29m3/h</v>
      </c>
    </row>
    <row r="61" spans="1:7" x14ac:dyDescent="0.25">
      <c r="A61" t="str">
        <f>'2024-1076-Testlog'!A56</f>
        <v>2024-1076-47</v>
      </c>
      <c r="B61">
        <f>_xlfn.XLOOKUP(Table2[[#This Row],[Test id]],'[1]08 final_df - requested by F'!$AL:$AL,'[1]08 final_df - requested by F'!$AF:$AF)</f>
        <v>2.96330655</v>
      </c>
      <c r="C61" s="308">
        <f>'2024-1076-Testlog'!I56</f>
        <v>7</v>
      </c>
      <c r="D61">
        <f>'2024-1076-Testlog'!U56</f>
        <v>32.630000000000003</v>
      </c>
      <c r="E61">
        <f>'2024-1076-Testlog'!AT56</f>
        <v>27</v>
      </c>
      <c r="F61">
        <f>ROUND('2024-1076-Testlog'!AX141,1)</f>
        <v>0</v>
      </c>
      <c r="G61" t="str">
        <f t="shared" si="1"/>
        <v>7mm, 27kW, 33m3/h</v>
      </c>
    </row>
    <row r="62" spans="1:7" x14ac:dyDescent="0.25">
      <c r="A62" t="str">
        <f>'2024-1076-Testlog'!A57</f>
        <v>2024-1076-48</v>
      </c>
      <c r="B62">
        <f>_xlfn.XLOOKUP(Table2[[#This Row],[Test id]],'[1]08 final_df - requested by F'!$AL:$AL,'[1]08 final_df - requested by F'!$AF:$AF)</f>
        <v>3.9782045250000002</v>
      </c>
      <c r="C62" s="308">
        <f>'2024-1076-Testlog'!I57</f>
        <v>7</v>
      </c>
      <c r="D62">
        <f>'2024-1076-Testlog'!U57</f>
        <v>25.75</v>
      </c>
      <c r="E62">
        <f>'2024-1076-Testlog'!AT57</f>
        <v>27</v>
      </c>
      <c r="F62">
        <f>ROUND('2024-1076-Testlog'!AX128,1)</f>
        <v>0</v>
      </c>
      <c r="G62" t="str">
        <f t="shared" si="1"/>
        <v>7mm, 27kW, 26m3/h</v>
      </c>
    </row>
    <row r="63" spans="1:7" x14ac:dyDescent="0.25">
      <c r="A63" t="str">
        <f>'2024-1076-Testlog'!A58</f>
        <v>2024-1076-49</v>
      </c>
      <c r="B63">
        <f>_xlfn.XLOOKUP(Table2[[#This Row],[Test id]],'[1]08 final_df - requested by F'!$AL:$AL,'[1]08 final_df - requested by F'!$AF:$AF)</f>
        <v>3.9769567690000001</v>
      </c>
      <c r="C63" s="308">
        <f>'2024-1076-Testlog'!I58</f>
        <v>7</v>
      </c>
      <c r="D63">
        <f>'2024-1076-Testlog'!U58</f>
        <v>28.86</v>
      </c>
      <c r="E63">
        <f>'2024-1076-Testlog'!AT58</f>
        <v>27</v>
      </c>
      <c r="F63">
        <f>ROUND('2024-1076-Testlog'!AX137,1)</f>
        <v>0</v>
      </c>
      <c r="G63" t="str">
        <f t="shared" si="1"/>
        <v>7mm, 27kW, 29m3/h</v>
      </c>
    </row>
    <row r="64" spans="1:7" x14ac:dyDescent="0.25">
      <c r="A64" t="str">
        <f>'2024-1076-Testlog'!A59</f>
        <v>2024-1076-50</v>
      </c>
      <c r="B64">
        <f>_xlfn.XLOOKUP(Table2[[#This Row],[Test id]],'[1]08 final_df - requested by F'!$AL:$AL,'[1]08 final_df - requested by F'!$AF:$AF)</f>
        <v>3.9725332400000002</v>
      </c>
      <c r="C64" s="308">
        <f>'2024-1076-Testlog'!I59</f>
        <v>7</v>
      </c>
      <c r="D64">
        <f>'2024-1076-Testlog'!U59</f>
        <v>32.97</v>
      </c>
      <c r="E64">
        <f>'2024-1076-Testlog'!AT59</f>
        <v>27.01</v>
      </c>
      <c r="F64">
        <f>ROUND('2024-1076-Testlog'!AX142,1)</f>
        <v>0</v>
      </c>
      <c r="G64" t="str">
        <f t="shared" si="1"/>
        <v>7mm, 27kW, 33m3/h</v>
      </c>
    </row>
    <row r="65" spans="1:7" x14ac:dyDescent="0.25">
      <c r="A65" t="str">
        <f>'2024-1076-Testlog'!A60</f>
        <v>2024-1076-51</v>
      </c>
      <c r="B65">
        <f>_xlfn.XLOOKUP(Table2[[#This Row],[Test id]],'[1]08 final_df - requested by F'!$AL:$AL,'[1]08 final_df - requested by F'!$AF:$AF)</f>
        <v>4.9571560579999998</v>
      </c>
      <c r="C65" s="308">
        <f>'2024-1076-Testlog'!I60</f>
        <v>7</v>
      </c>
      <c r="D65">
        <f>'2024-1076-Testlog'!U60</f>
        <v>25.95</v>
      </c>
      <c r="E65">
        <f>'2024-1076-Testlog'!AT60</f>
        <v>27.01</v>
      </c>
      <c r="F65">
        <f>ROUND('2024-1076-Testlog'!AX129,1)</f>
        <v>0</v>
      </c>
      <c r="G65" t="str">
        <f t="shared" si="1"/>
        <v>7mm, 27kW, 26m3/h</v>
      </c>
    </row>
    <row r="66" spans="1:7" x14ac:dyDescent="0.25">
      <c r="A66" t="str">
        <f>'2024-1076-Testlog'!A61</f>
        <v>2024-1076-52</v>
      </c>
      <c r="B66">
        <f>_xlfn.XLOOKUP(Table2[[#This Row],[Test id]],'[1]08 final_df - requested by F'!$AL:$AL,'[1]08 final_df - requested by F'!$AF:$AF)</f>
        <v>4.9587098210000002</v>
      </c>
      <c r="C66" s="308">
        <f>'2024-1076-Testlog'!I61</f>
        <v>7</v>
      </c>
      <c r="D66">
        <f>'2024-1076-Testlog'!U61</f>
        <v>29.49</v>
      </c>
      <c r="E66">
        <f>'2024-1076-Testlog'!AT61</f>
        <v>27</v>
      </c>
      <c r="F66">
        <f>ROUND('2024-1076-Testlog'!AX138,1)</f>
        <v>0</v>
      </c>
      <c r="G66" t="str">
        <f t="shared" si="1"/>
        <v>7mm, 27kW, 29m3/h</v>
      </c>
    </row>
    <row r="67" spans="1:7" x14ac:dyDescent="0.25">
      <c r="A67" t="str">
        <f>'2024-1076-Testlog'!A62</f>
        <v>2024-1076-53</v>
      </c>
      <c r="B67">
        <f>_xlfn.XLOOKUP(Table2[[#This Row],[Test id]],'[1]08 final_df - requested by F'!$AL:$AL,'[1]08 final_df - requested by F'!$AF:$AF)</f>
        <v>4.952025473</v>
      </c>
      <c r="C67" s="308">
        <f>'2024-1076-Testlog'!I62</f>
        <v>7</v>
      </c>
      <c r="D67">
        <f>'2024-1076-Testlog'!U62</f>
        <v>33.950000000000003</v>
      </c>
      <c r="E67">
        <f>'2024-1076-Testlog'!AT62</f>
        <v>27.01</v>
      </c>
      <c r="F67">
        <f>ROUND('2024-1076-Testlog'!AX144,1)</f>
        <v>0</v>
      </c>
      <c r="G67" t="str">
        <f t="shared" si="1"/>
        <v>7mm, 27kW, 34m3/h</v>
      </c>
    </row>
    <row r="68" spans="1:7" x14ac:dyDescent="0.25">
      <c r="A68" t="str">
        <f>'2024-1076-Testlog'!A63</f>
        <v>2024-1076-54</v>
      </c>
      <c r="B68">
        <f>_xlfn.XLOOKUP(Table2[[#This Row],[Test id]],'[1]08 final_df - requested by F'!$AL:$AL,'[1]08 final_df - requested by F'!$AF:$AF)</f>
        <v>2.9603884759999999</v>
      </c>
      <c r="C68" s="308">
        <f>'2024-1076-Testlog'!I63</f>
        <v>6.5</v>
      </c>
      <c r="D68">
        <f>'2024-1076-Testlog'!U63</f>
        <v>26.2</v>
      </c>
      <c r="E68">
        <f>'2024-1076-Testlog'!AT63</f>
        <v>26.97</v>
      </c>
      <c r="F68">
        <f>ROUND('2024-1076-Testlog'!AX56,1)</f>
        <v>4.7</v>
      </c>
      <c r="G68" t="str">
        <f t="shared" si="1"/>
        <v>6.5mm, 27kW, 26m3/h</v>
      </c>
    </row>
    <row r="69" spans="1:7" x14ac:dyDescent="0.25">
      <c r="A69" t="str">
        <f>'2024-1076-Testlog'!A64</f>
        <v>2024-1076-55</v>
      </c>
      <c r="B69">
        <f>_xlfn.XLOOKUP(Table2[[#This Row],[Test id]],'[1]08 final_df - requested by F'!$AL:$AL,'[1]08 final_df - requested by F'!$AF:$AF)</f>
        <v>2.9603712510000002</v>
      </c>
      <c r="C69" s="308">
        <f>'2024-1076-Testlog'!I64</f>
        <v>6.5</v>
      </c>
      <c r="D69">
        <f>'2024-1076-Testlog'!U64</f>
        <v>28.91</v>
      </c>
      <c r="E69">
        <f>'2024-1076-Testlog'!AT64</f>
        <v>27</v>
      </c>
      <c r="F69">
        <f>ROUND('2024-1076-Testlog'!AX63,1)</f>
        <v>4.0999999999999996</v>
      </c>
      <c r="G69" t="str">
        <f t="shared" si="1"/>
        <v>6.5mm, 27kW, 29m3/h</v>
      </c>
    </row>
    <row r="70" spans="1:7" x14ac:dyDescent="0.25">
      <c r="A70" t="str">
        <f>'2024-1076-Testlog'!A65</f>
        <v>2024-1076-56</v>
      </c>
      <c r="B70">
        <f>_xlfn.XLOOKUP(Table2[[#This Row],[Test id]],'[1]08 final_df - requested by F'!$AL:$AL,'[1]08 final_df - requested by F'!$AF:$AF)</f>
        <v>2.9694864600000002</v>
      </c>
      <c r="C70" s="308">
        <f>'2024-1076-Testlog'!I65</f>
        <v>6.5</v>
      </c>
      <c r="D70">
        <f>'2024-1076-Testlog'!U65</f>
        <v>32.659999999999997</v>
      </c>
      <c r="E70">
        <f>'2024-1076-Testlog'!AT65</f>
        <v>27.01</v>
      </c>
      <c r="F70">
        <f>ROUND('2024-1076-Testlog'!AX67,1)</f>
        <v>5</v>
      </c>
      <c r="G70" t="str">
        <f t="shared" si="1"/>
        <v>6.5mm, 27kW, 33m3/h</v>
      </c>
    </row>
    <row r="71" spans="1:7" x14ac:dyDescent="0.25">
      <c r="A71" t="str">
        <f>'2024-1076-Testlog'!A66</f>
        <v>2024-1076-57</v>
      </c>
      <c r="B71">
        <f>_xlfn.XLOOKUP(Table2[[#This Row],[Test id]],'[1]08 final_df - requested by F'!$AL:$AL,'[1]08 final_df - requested by F'!$AF:$AF)</f>
        <v>3.9423103020000001</v>
      </c>
      <c r="C71" s="308">
        <f>'2024-1076-Testlog'!I66</f>
        <v>6.5</v>
      </c>
      <c r="D71">
        <f>'2024-1076-Testlog'!U66</f>
        <v>25.75</v>
      </c>
      <c r="E71">
        <f>'2024-1076-Testlog'!AT66</f>
        <v>26.99</v>
      </c>
      <c r="F71">
        <f>ROUND('2024-1076-Testlog'!AX57,1)</f>
        <v>4.9000000000000004</v>
      </c>
      <c r="G71" t="str">
        <f t="shared" si="1"/>
        <v>6.5mm, 27kW, 26m3/h</v>
      </c>
    </row>
    <row r="72" spans="1:7" x14ac:dyDescent="0.25">
      <c r="A72" t="str">
        <f>'2024-1076-Testlog'!A67</f>
        <v>2024-1076-58</v>
      </c>
      <c r="B72">
        <f>_xlfn.XLOOKUP(Table2[[#This Row],[Test id]],'[1]08 final_df - requested by F'!$AL:$AL,'[1]08 final_df - requested by F'!$AF:$AF)</f>
        <v>3.940217149</v>
      </c>
      <c r="C72" s="308">
        <f>'2024-1076-Testlog'!I67</f>
        <v>6.5</v>
      </c>
      <c r="D72">
        <f>'2024-1076-Testlog'!U67</f>
        <v>28.93</v>
      </c>
      <c r="E72">
        <f>'2024-1076-Testlog'!AT67</f>
        <v>27</v>
      </c>
      <c r="F72">
        <f>ROUND('2024-1076-Testlog'!AX64,1)</f>
        <v>4.2</v>
      </c>
      <c r="G72" t="str">
        <f t="shared" si="1"/>
        <v>6.5mm, 27kW, 29m3/h</v>
      </c>
    </row>
    <row r="73" spans="1:7" x14ac:dyDescent="0.25">
      <c r="A73" t="str">
        <f>'2024-1076-Testlog'!A68</f>
        <v>2024-1076-59</v>
      </c>
      <c r="B73">
        <f>_xlfn.XLOOKUP(Table2[[#This Row],[Test id]],'[1]08 final_df - requested by F'!$AL:$AL,'[1]08 final_df - requested by F'!$AF:$AF)</f>
        <v>3.939861053</v>
      </c>
      <c r="C73" s="308">
        <f>'2024-1076-Testlog'!I68</f>
        <v>6.5</v>
      </c>
      <c r="D73">
        <f>'2024-1076-Testlog'!U68</f>
        <v>33.14</v>
      </c>
      <c r="E73">
        <f>'2024-1076-Testlog'!AT68</f>
        <v>27</v>
      </c>
      <c r="F73">
        <f>ROUND('2024-1076-Testlog'!AX68,1)</f>
        <v>5.3</v>
      </c>
      <c r="G73" t="str">
        <f t="shared" si="1"/>
        <v>6.5mm, 27kW, 33m3/h</v>
      </c>
    </row>
    <row r="74" spans="1:7" x14ac:dyDescent="0.25">
      <c r="A74" t="str">
        <f>'2024-1076-Testlog'!A69</f>
        <v>2024-1076-60</v>
      </c>
      <c r="B74">
        <f>_xlfn.XLOOKUP(Table2[[#This Row],[Test id]],'[1]08 final_df - requested by F'!$AL:$AL,'[1]08 final_df - requested by F'!$AF:$AF)</f>
        <v>2.4865564</v>
      </c>
      <c r="C74" s="308">
        <f>'2024-1076-Testlog'!I69</f>
        <v>6.5</v>
      </c>
      <c r="D74">
        <f>'2024-1076-Testlog'!U69</f>
        <v>26.36</v>
      </c>
      <c r="E74">
        <f>'2024-1076-Testlog'!AT69</f>
        <v>26.98</v>
      </c>
      <c r="F74">
        <f>ROUND('2024-1076-Testlog'!AX58,1)</f>
        <v>5.0999999999999996</v>
      </c>
      <c r="G74" t="str">
        <f t="shared" ref="G74:G105" si="2">_xlfn.CONCAT(C74,"mm, ",ROUND(E74,$H$4),"kW, ",ROUND(D74,$H$4),"m3/h")</f>
        <v>6.5mm, 27kW, 26m3/h</v>
      </c>
    </row>
    <row r="75" spans="1:7" x14ac:dyDescent="0.25">
      <c r="A75" t="str">
        <f>'2024-1076-Testlog'!A70</f>
        <v>2024-1076-61</v>
      </c>
      <c r="B75">
        <f>_xlfn.XLOOKUP(Table2[[#This Row],[Test id]],'[1]08 final_df - requested by F'!$AL:$AL,'[1]08 final_df - requested by F'!$AF:$AF)</f>
        <v>2.4843900680000002</v>
      </c>
      <c r="C75" s="308">
        <f>'2024-1076-Testlog'!I70</f>
        <v>6.5</v>
      </c>
      <c r="D75">
        <f>'2024-1076-Testlog'!U70</f>
        <v>28.86</v>
      </c>
      <c r="E75">
        <f>'2024-1076-Testlog'!AT70</f>
        <v>27</v>
      </c>
      <c r="F75">
        <f>ROUND('2024-1076-Testlog'!AX65,1)</f>
        <v>4.5</v>
      </c>
      <c r="G75" t="str">
        <f t="shared" si="2"/>
        <v>6.5mm, 27kW, 29m3/h</v>
      </c>
    </row>
    <row r="76" spans="1:7" x14ac:dyDescent="0.25">
      <c r="A76" t="str">
        <f>'2024-1076-Testlog'!A71</f>
        <v>2024-1076-62</v>
      </c>
      <c r="B76">
        <f>_xlfn.XLOOKUP(Table2[[#This Row],[Test id]],'[1]08 final_df - requested by F'!$AL:$AL,'[1]08 final_df - requested by F'!$AF:$AF)</f>
        <v>2.4845049050000001</v>
      </c>
      <c r="C76" s="308">
        <f>'2024-1076-Testlog'!I71</f>
        <v>6.5</v>
      </c>
      <c r="D76">
        <f>'2024-1076-Testlog'!U71</f>
        <v>32.619999999999997</v>
      </c>
      <c r="E76">
        <f>'2024-1076-Testlog'!AT71</f>
        <v>26.99</v>
      </c>
      <c r="F76">
        <f>ROUND('2024-1076-Testlog'!AX69,1)</f>
        <v>3.8</v>
      </c>
      <c r="G76" t="str">
        <f t="shared" si="2"/>
        <v>6.5mm, 27kW, 33m3/h</v>
      </c>
    </row>
    <row r="77" spans="1:7" x14ac:dyDescent="0.25">
      <c r="A77" t="str">
        <f>'2024-1076-Testlog'!A72</f>
        <v>2024-1076-63</v>
      </c>
      <c r="B77">
        <f>_xlfn.XLOOKUP(Table2[[#This Row],[Test id]],'[1]08 final_df - requested by F'!$AL:$AL,'[1]08 final_df - requested by F'!$AF:$AF)</f>
        <v>4.9723366310000001</v>
      </c>
      <c r="C77" s="308">
        <f>'2024-1076-Testlog'!I72</f>
        <v>6.5</v>
      </c>
      <c r="D77">
        <f>'2024-1076-Testlog'!U72</f>
        <v>25.86</v>
      </c>
      <c r="E77">
        <f>'2024-1076-Testlog'!AT72</f>
        <v>27</v>
      </c>
      <c r="F77">
        <f>ROUND('2024-1076-Testlog'!AX59,1)</f>
        <v>5.4</v>
      </c>
      <c r="G77" t="str">
        <f t="shared" si="2"/>
        <v>6.5mm, 27kW, 26m3/h</v>
      </c>
    </row>
    <row r="78" spans="1:7" x14ac:dyDescent="0.25">
      <c r="A78" t="str">
        <f>'2024-1076-Testlog'!A73</f>
        <v>2024-1076-64</v>
      </c>
      <c r="B78">
        <f>_xlfn.XLOOKUP(Table2[[#This Row],[Test id]],'[1]08 final_df - requested by F'!$AL:$AL,'[1]08 final_df - requested by F'!$AF:$AF)</f>
        <v>4.9729142560000001</v>
      </c>
      <c r="C78" s="308">
        <f>'2024-1076-Testlog'!I73</f>
        <v>6.5</v>
      </c>
      <c r="D78">
        <f>'2024-1076-Testlog'!U73</f>
        <v>29.48</v>
      </c>
      <c r="E78">
        <f>'2024-1076-Testlog'!AT73</f>
        <v>27</v>
      </c>
      <c r="F78">
        <f>ROUND('2024-1076-Testlog'!AX66,1)</f>
        <v>4.8</v>
      </c>
      <c r="G78" t="str">
        <f t="shared" si="2"/>
        <v>6.5mm, 27kW, 29m3/h</v>
      </c>
    </row>
    <row r="79" spans="1:7" x14ac:dyDescent="0.25">
      <c r="A79" t="str">
        <f>'2024-1076-Testlog'!A74</f>
        <v>2024-1076-65</v>
      </c>
      <c r="B79">
        <f>_xlfn.XLOOKUP(Table2[[#This Row],[Test id]],'[1]08 final_df - requested by F'!$AL:$AL,'[1]08 final_df - requested by F'!$AF:$AF)</f>
        <v>4.9747204939999996</v>
      </c>
      <c r="C79" s="308">
        <f>'2024-1076-Testlog'!I74</f>
        <v>6.5</v>
      </c>
      <c r="D79">
        <f>'2024-1076-Testlog'!U74</f>
        <v>33.85</v>
      </c>
      <c r="E79">
        <f>'2024-1076-Testlog'!AT74</f>
        <v>27</v>
      </c>
      <c r="F79">
        <f>ROUND('2024-1076-Testlog'!AX73,1)</f>
        <v>5.9</v>
      </c>
      <c r="G79" t="str">
        <f t="shared" si="2"/>
        <v>6.5mm, 27kW, 34m3/h</v>
      </c>
    </row>
    <row r="80" spans="1:7" x14ac:dyDescent="0.25">
      <c r="A80" t="str">
        <f>'2024-1076-Testlog'!A75</f>
        <v>2024-1076-66</v>
      </c>
      <c r="B80">
        <f>_xlfn.XLOOKUP(Table2[[#This Row],[Test id]],'[1]08 final_df - requested by F'!$AL:$AL,'[1]08 final_df - requested by F'!$AF:$AF)</f>
        <v>1.988790598</v>
      </c>
      <c r="C80" s="308">
        <f>'2024-1076-Testlog'!I75</f>
        <v>7.5</v>
      </c>
      <c r="D80">
        <f>'2024-1076-Testlog'!U75</f>
        <v>26.52</v>
      </c>
      <c r="E80">
        <f>'2024-1076-Testlog'!AT75</f>
        <v>26.81</v>
      </c>
      <c r="F80">
        <f>ROUND('2024-1076-Testlog'!AX95,1)</f>
        <v>3</v>
      </c>
      <c r="G80" t="str">
        <f t="shared" si="2"/>
        <v>7.5mm, 27kW, 27m3/h</v>
      </c>
    </row>
    <row r="81" spans="1:7" x14ac:dyDescent="0.25">
      <c r="A81" t="str">
        <f>'2024-1076-Testlog'!A76</f>
        <v>2024-1076-67</v>
      </c>
      <c r="B81">
        <f>_xlfn.XLOOKUP(Table2[[#This Row],[Test id]],'[1]08 final_df - requested by F'!$AL:$AL,'[1]08 final_df - requested by F'!$AF:$AF)</f>
        <v>1.985878466</v>
      </c>
      <c r="C81" s="308">
        <f>'2024-1076-Testlog'!I76</f>
        <v>7.5</v>
      </c>
      <c r="D81">
        <f>'2024-1076-Testlog'!U76</f>
        <v>29.64</v>
      </c>
      <c r="E81">
        <f>'2024-1076-Testlog'!AT76</f>
        <v>27</v>
      </c>
      <c r="F81">
        <f>ROUND('2024-1076-Testlog'!AX106,1)</f>
        <v>2.7</v>
      </c>
      <c r="G81" t="str">
        <f t="shared" si="2"/>
        <v>7.5mm, 27kW, 30m3/h</v>
      </c>
    </row>
    <row r="82" spans="1:7" x14ac:dyDescent="0.25">
      <c r="A82" t="str">
        <f>'2024-1076-Testlog'!A77</f>
        <v>2024-1076-68</v>
      </c>
      <c r="B82">
        <f>_xlfn.XLOOKUP(Table2[[#This Row],[Test id]],'[1]08 final_df - requested by F'!$AL:$AL,'[1]08 final_df - requested by F'!$AF:$AF)</f>
        <v>1.984942091</v>
      </c>
      <c r="C82" s="308">
        <f>'2024-1076-Testlog'!I77</f>
        <v>7.5</v>
      </c>
      <c r="D82">
        <f>'2024-1076-Testlog'!U77</f>
        <v>32.78</v>
      </c>
      <c r="E82">
        <f>'2024-1076-Testlog'!AT77</f>
        <v>26.99</v>
      </c>
      <c r="F82">
        <f>ROUND('2024-1076-Testlog'!AX111,1)</f>
        <v>5.6</v>
      </c>
      <c r="G82" t="str">
        <f t="shared" si="2"/>
        <v>7.5mm, 27kW, 33m3/h</v>
      </c>
    </row>
    <row r="83" spans="1:7" x14ac:dyDescent="0.25">
      <c r="A83" t="str">
        <f>'2024-1076-Testlog'!A78</f>
        <v>2024-1076-69</v>
      </c>
      <c r="B83">
        <f>_xlfn.XLOOKUP(Table2[[#This Row],[Test id]],'[1]08 final_df - requested by F'!$AL:$AL,'[1]08 final_df - requested by F'!$AF:$AF)</f>
        <v>2.9642582480000002</v>
      </c>
      <c r="C83" s="308">
        <f>'2024-1076-Testlog'!I78</f>
        <v>7.5</v>
      </c>
      <c r="D83">
        <f>'2024-1076-Testlog'!U78</f>
        <v>26.27</v>
      </c>
      <c r="E83">
        <f>'2024-1076-Testlog'!AT78</f>
        <v>26.98</v>
      </c>
      <c r="F83">
        <f>ROUND('2024-1076-Testlog'!AX88,1)</f>
        <v>2.6</v>
      </c>
      <c r="G83" t="str">
        <f t="shared" si="2"/>
        <v>7.5mm, 27kW, 26m3/h</v>
      </c>
    </row>
    <row r="84" spans="1:7" x14ac:dyDescent="0.25">
      <c r="A84" t="str">
        <f>'2024-1076-Testlog'!A79</f>
        <v>2024-1076-70</v>
      </c>
      <c r="B84">
        <f>_xlfn.XLOOKUP(Table2[[#This Row],[Test id]],'[1]08 final_df - requested by F'!$AL:$AL,'[1]08 final_df - requested by F'!$AF:$AF)</f>
        <v>2.9644032239999998</v>
      </c>
      <c r="C84" s="308">
        <f>'2024-1076-Testlog'!I79</f>
        <v>7.5</v>
      </c>
      <c r="D84">
        <f>'2024-1076-Testlog'!U79</f>
        <v>28.83</v>
      </c>
      <c r="E84">
        <f>'2024-1076-Testlog'!AT79</f>
        <v>27.01</v>
      </c>
      <c r="F84">
        <f>ROUND('2024-1076-Testlog'!AX98,1)</f>
        <v>3.9</v>
      </c>
      <c r="G84" t="str">
        <f t="shared" si="2"/>
        <v>7.5mm, 27kW, 29m3/h</v>
      </c>
    </row>
    <row r="85" spans="1:7" x14ac:dyDescent="0.25">
      <c r="A85" t="str">
        <f>'2024-1076-Testlog'!A80</f>
        <v>2024-1076-71</v>
      </c>
      <c r="B85">
        <f>_xlfn.XLOOKUP(Table2[[#This Row],[Test id]],'[1]08 final_df - requested by F'!$AL:$AL,'[1]08 final_df - requested by F'!$AF:$AF)</f>
        <v>2.9647737890000001</v>
      </c>
      <c r="C85" s="308">
        <f>'2024-1076-Testlog'!I80</f>
        <v>7.5</v>
      </c>
      <c r="D85">
        <f>'2024-1076-Testlog'!U80</f>
        <v>32.67</v>
      </c>
      <c r="E85">
        <f>'2024-1076-Testlog'!AT80</f>
        <v>27</v>
      </c>
      <c r="F85">
        <f>ROUND('2024-1076-Testlog'!AX112,1)</f>
        <v>5.8</v>
      </c>
      <c r="G85" t="str">
        <f t="shared" si="2"/>
        <v>7.5mm, 27kW, 33m3/h</v>
      </c>
    </row>
    <row r="86" spans="1:7" x14ac:dyDescent="0.25">
      <c r="A86" t="str">
        <f>'2024-1076-Testlog'!A81</f>
        <v>2024-1076-72</v>
      </c>
      <c r="B86">
        <f>_xlfn.XLOOKUP(Table2[[#This Row],[Test id]],'[1]08 final_df - requested by F'!$AL:$AL,'[1]08 final_df - requested by F'!$AF:$AF)</f>
        <v>3.978478951</v>
      </c>
      <c r="C86" s="308">
        <f>'2024-1076-Testlog'!I81</f>
        <v>7.5</v>
      </c>
      <c r="D86">
        <f>'2024-1076-Testlog'!U81</f>
        <v>25.73</v>
      </c>
      <c r="E86">
        <f>'2024-1076-Testlog'!AT81</f>
        <v>26.99</v>
      </c>
      <c r="F86">
        <f>ROUND('2024-1076-Testlog'!AX89,1)</f>
        <v>3</v>
      </c>
      <c r="G86" t="str">
        <f t="shared" si="2"/>
        <v>7.5mm, 27kW, 26m3/h</v>
      </c>
    </row>
    <row r="87" spans="1:7" x14ac:dyDescent="0.25">
      <c r="A87" t="str">
        <f>'2024-1076-Testlog'!A82</f>
        <v>2024-1076-73</v>
      </c>
      <c r="B87">
        <f>_xlfn.XLOOKUP(Table2[[#This Row],[Test id]],'[1]08 final_df - requested by F'!$AL:$AL,'[1]08 final_df - requested by F'!$AF:$AF)</f>
        <v>3.9973265840000001</v>
      </c>
      <c r="C87" s="308">
        <f>'2024-1076-Testlog'!I82</f>
        <v>7.5</v>
      </c>
      <c r="D87">
        <f>'2024-1076-Testlog'!U82</f>
        <v>28.76</v>
      </c>
      <c r="E87">
        <f>'2024-1076-Testlog'!AT82</f>
        <v>27.01</v>
      </c>
      <c r="F87">
        <f>ROUND('2024-1076-Testlog'!AX99,1)</f>
        <v>3.5</v>
      </c>
      <c r="G87" t="str">
        <f t="shared" si="2"/>
        <v>7.5mm, 27kW, 29m3/h</v>
      </c>
    </row>
    <row r="88" spans="1:7" x14ac:dyDescent="0.25">
      <c r="A88" t="str">
        <f>'2024-1076-Testlog'!A83</f>
        <v>2024-1076-74</v>
      </c>
      <c r="B88">
        <f>_xlfn.XLOOKUP(Table2[[#This Row],[Test id]],'[1]08 final_df - requested by F'!$AL:$AL,'[1]08 final_df - requested by F'!$AF:$AF)</f>
        <v>3.9924195349999998</v>
      </c>
      <c r="C88" s="308">
        <f>'2024-1076-Testlog'!I83</f>
        <v>7.5</v>
      </c>
      <c r="D88">
        <f>'2024-1076-Testlog'!U83</f>
        <v>32.89</v>
      </c>
      <c r="E88">
        <f>'2024-1076-Testlog'!AT83</f>
        <v>26.99</v>
      </c>
      <c r="F88">
        <f>ROUND('2024-1076-Testlog'!AX113,1)</f>
        <v>5.9</v>
      </c>
      <c r="G88" t="str">
        <f t="shared" si="2"/>
        <v>7.5mm, 27kW, 33m3/h</v>
      </c>
    </row>
    <row r="89" spans="1:7" x14ac:dyDescent="0.25">
      <c r="A89" t="str">
        <f>'2024-1076-Testlog'!A84</f>
        <v>2024-1076-75</v>
      </c>
      <c r="B89">
        <f>_xlfn.XLOOKUP(Table2[[#This Row],[Test id]],'[1]08 final_df - requested by F'!$AL:$AL,'[1]08 final_df - requested by F'!$AF:$AF)</f>
        <v>4.9623699549999998</v>
      </c>
      <c r="C89" s="308">
        <f>'2024-1076-Testlog'!I84</f>
        <v>7.5</v>
      </c>
      <c r="D89">
        <f>'2024-1076-Testlog'!U84</f>
        <v>25.86</v>
      </c>
      <c r="E89">
        <f>'2024-1076-Testlog'!AT84</f>
        <v>27</v>
      </c>
      <c r="F89">
        <f>ROUND('2024-1076-Testlog'!AX90,1)</f>
        <v>2.5</v>
      </c>
      <c r="G89" t="str">
        <f t="shared" si="2"/>
        <v>7.5mm, 27kW, 26m3/h</v>
      </c>
    </row>
    <row r="90" spans="1:7" x14ac:dyDescent="0.25">
      <c r="A90" t="str">
        <f>'2024-1076-Testlog'!A85</f>
        <v>2024-1076-76</v>
      </c>
      <c r="B90">
        <f>_xlfn.XLOOKUP(Table2[[#This Row],[Test id]],'[1]08 final_df - requested by F'!$AL:$AL,'[1]08 final_df - requested by F'!$AF:$AF)</f>
        <v>4.9545347120000001</v>
      </c>
      <c r="C90" s="308">
        <f>'2024-1076-Testlog'!I85</f>
        <v>7.5</v>
      </c>
      <c r="D90">
        <f>'2024-1076-Testlog'!U85</f>
        <v>29.34</v>
      </c>
      <c r="E90">
        <f>'2024-1076-Testlog'!AT85</f>
        <v>27.01</v>
      </c>
      <c r="F90">
        <f>ROUND('2024-1076-Testlog'!AX100,1)</f>
        <v>3.7</v>
      </c>
      <c r="G90" t="str">
        <f t="shared" si="2"/>
        <v>7.5mm, 27kW, 29m3/h</v>
      </c>
    </row>
    <row r="91" spans="1:7" x14ac:dyDescent="0.25">
      <c r="A91" t="str">
        <f>'2024-1076-Testlog'!A86</f>
        <v>2024-1076-77</v>
      </c>
      <c r="B91">
        <f>_xlfn.XLOOKUP(Table2[[#This Row],[Test id]],'[1]08 final_df - requested by F'!$AL:$AL,'[1]08 final_df - requested by F'!$AF:$AF)</f>
        <v>4.9526544939999999</v>
      </c>
      <c r="C91" s="308">
        <f>'2024-1076-Testlog'!I86</f>
        <v>7.5</v>
      </c>
      <c r="D91">
        <f>'2024-1076-Testlog'!U86</f>
        <v>33.69</v>
      </c>
      <c r="E91">
        <f>'2024-1076-Testlog'!AT86</f>
        <v>27</v>
      </c>
      <c r="F91">
        <f>ROUND('2024-1076-Testlog'!AX120,1)</f>
        <v>0</v>
      </c>
      <c r="G91" t="str">
        <f t="shared" si="2"/>
        <v>7.5mm, 27kW, 34m3/h</v>
      </c>
    </row>
    <row r="92" spans="1:7" x14ac:dyDescent="0.25">
      <c r="A92" t="str">
        <f>'2024-1076-Testlog'!A87</f>
        <v>2024-1076-78</v>
      </c>
      <c r="B92">
        <f>_xlfn.XLOOKUP(Table2[[#This Row],[Test id]],'[1]08 final_df - requested by F'!$AL:$AL,'[1]08 final_df - requested by F'!$AF:$AF)</f>
        <v>0</v>
      </c>
      <c r="C92" s="308">
        <f>'2024-1076-Testlog'!I87</f>
        <v>7.5</v>
      </c>
      <c r="D92">
        <f>'2024-1076-Testlog'!U87</f>
        <v>26.96</v>
      </c>
      <c r="E92">
        <f>'2024-1076-Testlog'!AT87</f>
        <v>26.09</v>
      </c>
      <c r="F92">
        <f>ROUND('2024-1076-Testlog'!AX85,1)</f>
        <v>5.7</v>
      </c>
      <c r="G92" t="str">
        <f t="shared" si="2"/>
        <v>7.5mm, 26kW, 27m3/h</v>
      </c>
    </row>
    <row r="93" spans="1:7" x14ac:dyDescent="0.25">
      <c r="A93" t="str">
        <f>'2024-1076-Testlog'!A88</f>
        <v>2024-1076-79</v>
      </c>
      <c r="B93">
        <f>_xlfn.XLOOKUP(Table2[[#This Row],[Test id]],'[1]08 final_df - requested by F'!$AL:$AL,'[1]08 final_df - requested by F'!$AF:$AF)</f>
        <v>0</v>
      </c>
      <c r="C93" s="308">
        <f>'2024-1076-Testlog'!I88</f>
        <v>7.5</v>
      </c>
      <c r="D93">
        <f>'2024-1076-Testlog'!U88</f>
        <v>29.59</v>
      </c>
      <c r="E93">
        <f>'2024-1076-Testlog'!AT88</f>
        <v>26.97</v>
      </c>
      <c r="F93">
        <f>ROUND('2024-1076-Testlog'!AX107,1)</f>
        <v>3</v>
      </c>
      <c r="G93" t="str">
        <f t="shared" si="2"/>
        <v>7.5mm, 27kW, 30m3/h</v>
      </c>
    </row>
    <row r="94" spans="1:7" x14ac:dyDescent="0.25">
      <c r="A94" t="str">
        <f>'2024-1076-Testlog'!A89</f>
        <v>2024-1076-80</v>
      </c>
      <c r="B94">
        <f>_xlfn.XLOOKUP(Table2[[#This Row],[Test id]],'[1]08 final_df - requested by F'!$AL:$AL,'[1]08 final_df - requested by F'!$AF:$AF)</f>
        <v>2.1165800000000001E-4</v>
      </c>
      <c r="C94" s="308">
        <f>'2024-1076-Testlog'!I89</f>
        <v>7.5</v>
      </c>
      <c r="D94">
        <f>'2024-1076-Testlog'!U89</f>
        <v>33.54</v>
      </c>
      <c r="E94">
        <f>'2024-1076-Testlog'!AT89</f>
        <v>27</v>
      </c>
      <c r="F94">
        <f>ROUND('2024-1076-Testlog'!AX121,1)</f>
        <v>0</v>
      </c>
      <c r="G94" t="str">
        <f t="shared" si="2"/>
        <v>7.5mm, 27kW, 34m3/h</v>
      </c>
    </row>
    <row r="95" spans="1:7" x14ac:dyDescent="0.25">
      <c r="A95" t="str">
        <f>'2024-1076-Testlog'!A90</f>
        <v>2024-1076-81</v>
      </c>
      <c r="B95">
        <f>_xlfn.XLOOKUP(Table2[[#This Row],[Test id]],'[1]08 final_df - requested by F'!$AL:$AL,'[1]08 final_df - requested by F'!$AF:$AF)</f>
        <v>0.98949829099999997</v>
      </c>
      <c r="C95" s="308">
        <f>'2024-1076-Testlog'!I90</f>
        <v>7.5</v>
      </c>
      <c r="D95">
        <f>'2024-1076-Testlog'!U90</f>
        <v>26.83</v>
      </c>
      <c r="E95">
        <f>'2024-1076-Testlog'!AT90</f>
        <v>26.44</v>
      </c>
      <c r="F95">
        <f>ROUND('2024-1076-Testlog'!AX86,1)</f>
        <v>5.8</v>
      </c>
      <c r="G95" t="str">
        <f t="shared" si="2"/>
        <v>7.5mm, 26kW, 27m3/h</v>
      </c>
    </row>
    <row r="96" spans="1:7" x14ac:dyDescent="0.25">
      <c r="A96" t="str">
        <f>'2024-1076-Testlog'!A91</f>
        <v>2024-1076-82</v>
      </c>
      <c r="B96">
        <f>_xlfn.XLOOKUP(Table2[[#This Row],[Test id]],'[1]08 final_df - requested by F'!$AL:$AL,'[1]08 final_df - requested by F'!$AF:$AF)</f>
        <v>0.988755045</v>
      </c>
      <c r="C96" s="308">
        <f>'2024-1076-Testlog'!I91</f>
        <v>7.5</v>
      </c>
      <c r="D96">
        <f>'2024-1076-Testlog'!U91</f>
        <v>29.56</v>
      </c>
      <c r="E96">
        <f>'2024-1076-Testlog'!AT91</f>
        <v>26.99</v>
      </c>
      <c r="F96">
        <f>ROUND('2024-1076-Testlog'!AX108,1)</f>
        <v>3.5</v>
      </c>
      <c r="G96" t="str">
        <f t="shared" si="2"/>
        <v>7.5mm, 27kW, 30m3/h</v>
      </c>
    </row>
    <row r="97" spans="1:7" x14ac:dyDescent="0.25">
      <c r="A97" t="str">
        <f>'2024-1076-Testlog'!A92</f>
        <v>2024-1076-83</v>
      </c>
      <c r="B97">
        <f>_xlfn.XLOOKUP(Table2[[#This Row],[Test id]],'[1]08 final_df - requested by F'!$AL:$AL,'[1]08 final_df - requested by F'!$AF:$AF)</f>
        <v>0.99358387199999998</v>
      </c>
      <c r="C97" s="308">
        <f>'2024-1076-Testlog'!I92</f>
        <v>7.5</v>
      </c>
      <c r="D97">
        <f>'2024-1076-Testlog'!U92</f>
        <v>33.119999999999997</v>
      </c>
      <c r="E97">
        <f>'2024-1076-Testlog'!AT92</f>
        <v>27.01</v>
      </c>
      <c r="F97">
        <f>ROUND('2024-1076-Testlog'!AX114,1)</f>
        <v>0</v>
      </c>
      <c r="G97" t="str">
        <f t="shared" si="2"/>
        <v>7.5mm, 27kW, 33m3/h</v>
      </c>
    </row>
    <row r="98" spans="1:7" x14ac:dyDescent="0.25">
      <c r="A98" t="str">
        <f>'2024-1076-Testlog'!A93</f>
        <v>2024-1076-84</v>
      </c>
      <c r="B98">
        <f>_xlfn.XLOOKUP(Table2[[#This Row],[Test id]],'[1]08 final_df - requested by F'!$AL:$AL,'[1]08 final_df - requested by F'!$AF:$AF)</f>
        <v>0</v>
      </c>
      <c r="C98" s="308">
        <f>'2024-1076-Testlog'!I93</f>
        <v>7.5</v>
      </c>
      <c r="D98">
        <f>'2024-1076-Testlog'!U93</f>
        <v>27.38</v>
      </c>
      <c r="E98">
        <f>'2024-1076-Testlog'!AT93</f>
        <v>26.99</v>
      </c>
      <c r="F98">
        <f>ROUND('2024-1076-Testlog'!AX96,1)</f>
        <v>3.5</v>
      </c>
      <c r="G98" t="str">
        <f t="shared" si="2"/>
        <v>7.5mm, 27kW, 27m3/h</v>
      </c>
    </row>
    <row r="99" spans="1:7" x14ac:dyDescent="0.25">
      <c r="A99" t="str">
        <f>'2024-1076-Testlog'!A94</f>
        <v>2024-1076-85</v>
      </c>
      <c r="B99">
        <f>_xlfn.XLOOKUP(Table2[[#This Row],[Test id]],'[1]08 final_df - requested by F'!$AL:$AL,'[1]08 final_df - requested by F'!$AF:$AF)</f>
        <v>0</v>
      </c>
      <c r="C99" s="308">
        <f>'2024-1076-Testlog'!I94</f>
        <v>7.5</v>
      </c>
      <c r="D99">
        <f>'2024-1076-Testlog'!U94</f>
        <v>29.79</v>
      </c>
      <c r="E99">
        <f>'2024-1076-Testlog'!AT94</f>
        <v>27</v>
      </c>
      <c r="F99">
        <f>ROUND('2024-1076-Testlog'!AX109,1)</f>
        <v>3.7</v>
      </c>
      <c r="G99" t="str">
        <f t="shared" si="2"/>
        <v>7.5mm, 27kW, 30m3/h</v>
      </c>
    </row>
    <row r="100" spans="1:7" x14ac:dyDescent="0.25">
      <c r="A100" t="str">
        <f>'2024-1076-Testlog'!A95</f>
        <v>2024-1076-86</v>
      </c>
      <c r="B100">
        <f>_xlfn.XLOOKUP(Table2[[#This Row],[Test id]],'[1]08 final_df - requested by F'!$AL:$AL,'[1]08 final_df - requested by F'!$AF:$AF)</f>
        <v>0</v>
      </c>
      <c r="C100" s="308">
        <f>'2024-1076-Testlog'!I95</f>
        <v>7.5</v>
      </c>
      <c r="D100">
        <f>'2024-1076-Testlog'!U95</f>
        <v>33.340000000000003</v>
      </c>
      <c r="E100">
        <f>'2024-1076-Testlog'!AT95</f>
        <v>27</v>
      </c>
      <c r="F100">
        <f>ROUND('2024-1076-Testlog'!AX115,1)</f>
        <v>0</v>
      </c>
      <c r="G100" t="str">
        <f t="shared" si="2"/>
        <v>7.5mm, 27kW, 33m3/h</v>
      </c>
    </row>
    <row r="101" spans="1:7" x14ac:dyDescent="0.25">
      <c r="A101" t="str">
        <f>'2024-1076-Testlog'!A96</f>
        <v>2024-1076-87</v>
      </c>
      <c r="B101">
        <f>_xlfn.XLOOKUP(Table2[[#This Row],[Test id]],'[1]08 final_df - requested by F'!$AL:$AL,'[1]08 final_df - requested by F'!$AF:$AF)</f>
        <v>2.4990999409999999</v>
      </c>
      <c r="C101" s="308">
        <f>'2024-1076-Testlog'!I96</f>
        <v>7.5</v>
      </c>
      <c r="D101">
        <f>'2024-1076-Testlog'!U96</f>
        <v>26.53</v>
      </c>
      <c r="E101">
        <f>'2024-1076-Testlog'!AT96</f>
        <v>27</v>
      </c>
      <c r="F101">
        <f>ROUND('2024-1076-Testlog'!AX97,1)</f>
        <v>3.6</v>
      </c>
      <c r="G101" t="str">
        <f t="shared" si="2"/>
        <v>7.5mm, 27kW, 27m3/h</v>
      </c>
    </row>
    <row r="102" spans="1:7" x14ac:dyDescent="0.25">
      <c r="A102" t="str">
        <f>'2024-1076-Testlog'!A97</f>
        <v>2024-1076-88</v>
      </c>
      <c r="B102">
        <f>_xlfn.XLOOKUP(Table2[[#This Row],[Test id]],'[1]08 final_df - requested by F'!$AL:$AL,'[1]08 final_df - requested by F'!$AF:$AF)</f>
        <v>2.5057366349999999</v>
      </c>
      <c r="C102" s="308">
        <f>'2024-1076-Testlog'!I97</f>
        <v>7.5</v>
      </c>
      <c r="D102">
        <f>'2024-1076-Testlog'!U97</f>
        <v>29.04</v>
      </c>
      <c r="E102">
        <f>'2024-1076-Testlog'!AT97</f>
        <v>27</v>
      </c>
      <c r="F102">
        <f>ROUND('2024-1076-Testlog'!AX101,1)</f>
        <v>3.9</v>
      </c>
      <c r="G102" t="str">
        <f t="shared" si="2"/>
        <v>7.5mm, 27kW, 29m3/h</v>
      </c>
    </row>
    <row r="103" spans="1:7" hidden="1" x14ac:dyDescent="0.25">
      <c r="A103" t="str">
        <f>'2024-1076-Testlog'!A98</f>
        <v>2024-1076-89</v>
      </c>
      <c r="B103" t="e">
        <f>_xlfn.XLOOKUP(Table2[[#This Row],[Test id]],'[1]08 final_df - requested by F'!$AL:$AL,'[1]08 final_df - requested by F'!$AF:$AF)</f>
        <v>#N/A</v>
      </c>
      <c r="C103" s="308">
        <f>'2024-1076-Testlog'!I98</f>
        <v>7.5</v>
      </c>
      <c r="D103">
        <f>'2024-1076-Testlog'!U98</f>
        <v>32.75</v>
      </c>
      <c r="E103">
        <f>'2024-1076-Testlog'!AT98</f>
        <v>27</v>
      </c>
      <c r="F103">
        <f>ROUND('2024-1076-Testlog'!AX116,1)</f>
        <v>0</v>
      </c>
      <c r="G103" t="str">
        <f t="shared" si="2"/>
        <v>7.5mm, 27kW, 33m3/h</v>
      </c>
    </row>
    <row r="104" spans="1:7" x14ac:dyDescent="0.25">
      <c r="A104" t="str">
        <f>'2024-1076-Testlog'!A99</f>
        <v>2024-1076-90</v>
      </c>
      <c r="B104">
        <f>_xlfn.XLOOKUP(Table2[[#This Row],[Test id]],'[1]08 final_df - requested by F'!$AL:$AL,'[1]08 final_df - requested by F'!$AF:$AF)</f>
        <v>2.5054499140000002</v>
      </c>
      <c r="C104" s="308">
        <f>'2024-1076-Testlog'!I99</f>
        <v>7.5</v>
      </c>
      <c r="D104">
        <f>'2024-1076-Testlog'!U99</f>
        <v>26.39</v>
      </c>
      <c r="E104">
        <f>'2024-1076-Testlog'!AT99</f>
        <v>27</v>
      </c>
      <c r="F104">
        <f>ROUND('2024-1076-Testlog'!AX91,1)</f>
        <v>2.7</v>
      </c>
      <c r="G104" t="str">
        <f t="shared" si="2"/>
        <v>7.5mm, 27kW, 26m3/h</v>
      </c>
    </row>
    <row r="105" spans="1:7" x14ac:dyDescent="0.25">
      <c r="A105" t="str">
        <f>'2024-1076-Testlog'!A100</f>
        <v>2024-1076-91</v>
      </c>
      <c r="B105">
        <f>_xlfn.XLOOKUP(Table2[[#This Row],[Test id]],'[1]08 final_df - requested by F'!$AL:$AL,'[1]08 final_df - requested by F'!$AF:$AF)</f>
        <v>2.5166531000000001</v>
      </c>
      <c r="C105" s="308">
        <f>'2024-1076-Testlog'!I100</f>
        <v>7.5</v>
      </c>
      <c r="D105">
        <f>'2024-1076-Testlog'!U100</f>
        <v>29</v>
      </c>
      <c r="E105">
        <f>'2024-1076-Testlog'!AT100</f>
        <v>27</v>
      </c>
      <c r="F105">
        <f>ROUND('2024-1076-Testlog'!AX102,1)</f>
        <v>5.6</v>
      </c>
      <c r="G105" t="str">
        <f t="shared" si="2"/>
        <v>7.5mm, 27kW, 29m3/h</v>
      </c>
    </row>
    <row r="106" spans="1:7" x14ac:dyDescent="0.25">
      <c r="A106" t="str">
        <f>'2024-1076-Testlog'!A101</f>
        <v>2024-1076-92</v>
      </c>
      <c r="B106">
        <f>_xlfn.XLOOKUP(Table2[[#This Row],[Test id]],'[1]08 final_df - requested by F'!$AL:$AL,'[1]08 final_df - requested by F'!$AF:$AF)</f>
        <v>2.5131471009999999</v>
      </c>
      <c r="C106" s="308">
        <f>'2024-1076-Testlog'!I101</f>
        <v>7.5</v>
      </c>
      <c r="D106">
        <f>'2024-1076-Testlog'!U101</f>
        <v>32.78</v>
      </c>
      <c r="E106">
        <f>'2024-1076-Testlog'!AT101</f>
        <v>27</v>
      </c>
      <c r="F106">
        <f>ROUND('2024-1076-Testlog'!AX117,1)</f>
        <v>0</v>
      </c>
      <c r="G106" t="str">
        <f t="shared" ref="G106:G113" si="3">_xlfn.CONCAT(C106,"mm, ",ROUND(E106,$H$4),"kW, ",ROUND(D106,$H$4),"m3/h")</f>
        <v>7.5mm, 27kW, 33m3/h</v>
      </c>
    </row>
    <row r="107" spans="1:7" x14ac:dyDescent="0.25">
      <c r="A107" t="str">
        <f>'2024-1076-Testlog'!A102</f>
        <v>2024-1076-93</v>
      </c>
      <c r="B107">
        <f>_xlfn.XLOOKUP(Table2[[#This Row],[Test id]],'[1]08 final_df - requested by F'!$AL:$AL,'[1]08 final_df - requested by F'!$AF:$AF)</f>
        <v>5.0184190050000002</v>
      </c>
      <c r="C107" s="308">
        <f>'2024-1076-Testlog'!I102</f>
        <v>7.5</v>
      </c>
      <c r="D107">
        <f>'2024-1076-Testlog'!U102</f>
        <v>25.84</v>
      </c>
      <c r="E107">
        <f>'2024-1076-Testlog'!AT102</f>
        <v>27</v>
      </c>
      <c r="F107">
        <f>ROUND('2024-1076-Testlog'!AX92,1)</f>
        <v>3</v>
      </c>
      <c r="G107" t="str">
        <f t="shared" si="3"/>
        <v>7.5mm, 27kW, 26m3/h</v>
      </c>
    </row>
    <row r="108" spans="1:7" x14ac:dyDescent="0.25">
      <c r="A108" t="str">
        <f>'2024-1076-Testlog'!A103</f>
        <v>2024-1076-94</v>
      </c>
      <c r="B108">
        <f>_xlfn.XLOOKUP(Table2[[#This Row],[Test id]],'[1]08 final_df - requested by F'!$AL:$AL,'[1]08 final_df - requested by F'!$AF:$AF)</f>
        <v>5.0447829520000003</v>
      </c>
      <c r="C108" s="308">
        <f>'2024-1076-Testlog'!I103</f>
        <v>7.5</v>
      </c>
      <c r="D108">
        <f>'2024-1076-Testlog'!U103</f>
        <v>29.33</v>
      </c>
      <c r="E108">
        <f>'2024-1076-Testlog'!AT103</f>
        <v>27</v>
      </c>
      <c r="F108">
        <f>ROUND('2024-1076-Testlog'!AX103,1)</f>
        <v>5.8</v>
      </c>
      <c r="G108" t="str">
        <f t="shared" si="3"/>
        <v>7.5mm, 27kW, 29m3/h</v>
      </c>
    </row>
    <row r="109" spans="1:7" x14ac:dyDescent="0.25">
      <c r="A109" t="str">
        <f>'2024-1076-Testlog'!A104</f>
        <v>2024-1076-95</v>
      </c>
      <c r="B109">
        <f>_xlfn.XLOOKUP(Table2[[#This Row],[Test id]],'[1]08 final_df - requested by F'!$AL:$AL,'[1]08 final_df - requested by F'!$AF:$AF)</f>
        <v>5.0600416539999999</v>
      </c>
      <c r="C109" s="308">
        <f>'2024-1076-Testlog'!I104</f>
        <v>7.5</v>
      </c>
      <c r="D109">
        <f>'2024-1076-Testlog'!U104</f>
        <v>33.64</v>
      </c>
      <c r="E109">
        <f>'2024-1076-Testlog'!AT104</f>
        <v>27.01</v>
      </c>
      <c r="F109">
        <f>ROUND('2024-1076-Testlog'!AX122,1)</f>
        <v>0</v>
      </c>
      <c r="G109" t="str">
        <f t="shared" si="3"/>
        <v>7.5mm, 27kW, 34m3/h</v>
      </c>
    </row>
    <row r="110" spans="1:7" x14ac:dyDescent="0.25">
      <c r="A110" t="str">
        <f>'2024-1076-Testlog'!A105</f>
        <v>2024-1076-96</v>
      </c>
      <c r="B110">
        <f>_xlfn.XLOOKUP(Table2[[#This Row],[Test id]],'[1]08 final_df - requested by F'!$AL:$AL,'[1]08 final_df - requested by F'!$AF:$AF)</f>
        <v>0</v>
      </c>
      <c r="C110" s="308">
        <f>'2024-1076-Testlog'!I105</f>
        <v>7.5</v>
      </c>
      <c r="D110">
        <f>'2024-1076-Testlog'!U105</f>
        <v>26.89</v>
      </c>
      <c r="E110">
        <f>'2024-1076-Testlog'!AT105</f>
        <v>26.38</v>
      </c>
      <c r="F110">
        <f>ROUND('2024-1076-Testlog'!AX87,1)</f>
        <v>2.2999999999999998</v>
      </c>
      <c r="G110" t="str">
        <f t="shared" si="3"/>
        <v>7.5mm, 26kW, 27m3/h</v>
      </c>
    </row>
    <row r="111" spans="1:7" x14ac:dyDescent="0.25">
      <c r="A111" t="str">
        <f>'2024-1076-Testlog'!A106</f>
        <v>2024-1076-97</v>
      </c>
      <c r="B111">
        <f>_xlfn.XLOOKUP(Table2[[#This Row],[Test id]],'[1]08 final_df - requested by F'!$AL:$AL,'[1]08 final_df - requested by F'!$AF:$AF)</f>
        <v>0</v>
      </c>
      <c r="C111" s="308">
        <f>'2024-1076-Testlog'!I106</f>
        <v>7.5</v>
      </c>
      <c r="D111">
        <f>'2024-1076-Testlog'!U106</f>
        <v>29.73</v>
      </c>
      <c r="E111">
        <f>'2024-1076-Testlog'!AT106</f>
        <v>26.99</v>
      </c>
      <c r="F111">
        <f>ROUND('2024-1076-Testlog'!AX110,1)</f>
        <v>3.9</v>
      </c>
      <c r="G111" t="str">
        <f t="shared" si="3"/>
        <v>7.5mm, 27kW, 30m3/h</v>
      </c>
    </row>
    <row r="112" spans="1:7" x14ac:dyDescent="0.25">
      <c r="A112" t="str">
        <f>'2024-1076-Testlog'!A107</f>
        <v>2024-1076-98</v>
      </c>
      <c r="B112">
        <f>_xlfn.XLOOKUP(Table2[[#This Row],[Test id]],'[1]08 final_df - requested by F'!$AL:$AL,'[1]08 final_df - requested by F'!$AF:$AF)</f>
        <v>1.3761400000000001E-3</v>
      </c>
      <c r="C112" s="308">
        <f>'2024-1076-Testlog'!I107</f>
        <v>7.5</v>
      </c>
      <c r="D112">
        <f>'2024-1076-Testlog'!U107</f>
        <v>33.15</v>
      </c>
      <c r="E112">
        <f>'2024-1076-Testlog'!AT107</f>
        <v>27</v>
      </c>
      <c r="F112">
        <f>ROUND('2024-1076-Testlog'!AX118,1)</f>
        <v>0</v>
      </c>
      <c r="G112" t="str">
        <f t="shared" si="3"/>
        <v>7.5mm, 27kW, 33m3/h</v>
      </c>
    </row>
    <row r="113" spans="1:7" x14ac:dyDescent="0.25">
      <c r="A113" t="str">
        <f>'2024-1076-Testlog'!A108</f>
        <v>2024-1076-99</v>
      </c>
      <c r="B113">
        <f>_xlfn.XLOOKUP(Table2[[#This Row],[Test id]],'[1]08 final_df - requested by F'!$AL:$AL,'[1]08 final_df - requested by F'!$AF:$AF)</f>
        <v>2.4950889310000002</v>
      </c>
      <c r="C113" s="308">
        <f>'2024-1076-Testlog'!I108</f>
        <v>7.5</v>
      </c>
      <c r="D113">
        <f>'2024-1076-Testlog'!U108</f>
        <v>26.48</v>
      </c>
      <c r="E113">
        <f>'2024-1076-Testlog'!AT108</f>
        <v>27</v>
      </c>
      <c r="F113">
        <f>ROUND('2024-1076-Testlog'!AX93,1)</f>
        <v>2.4</v>
      </c>
      <c r="G113" t="str">
        <f t="shared" si="3"/>
        <v>7.5mm, 27kW, 26m3/h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7632-CE59-4F4B-A818-6AFEFECFAFD2}">
  <dimension ref="B2:D10"/>
  <sheetViews>
    <sheetView workbookViewId="0">
      <selection activeCell="Q11" sqref="Q11"/>
    </sheetView>
  </sheetViews>
  <sheetFormatPr defaultRowHeight="15" x14ac:dyDescent="0.25"/>
  <sheetData>
    <row r="2" spans="2:4" x14ac:dyDescent="0.25">
      <c r="B2" t="s">
        <v>204</v>
      </c>
      <c r="C2">
        <v>1.2</v>
      </c>
      <c r="D2" t="s">
        <v>205</v>
      </c>
    </row>
    <row r="3" spans="2:4" x14ac:dyDescent="0.25">
      <c r="B3" t="s">
        <v>6</v>
      </c>
      <c r="C3">
        <v>1</v>
      </c>
      <c r="D3" t="s">
        <v>206</v>
      </c>
    </row>
    <row r="4" spans="2:4" x14ac:dyDescent="0.25">
      <c r="B4" t="s">
        <v>207</v>
      </c>
      <c r="C4">
        <v>20</v>
      </c>
    </row>
    <row r="5" spans="2:4" x14ac:dyDescent="0.25">
      <c r="B5" t="s">
        <v>208</v>
      </c>
      <c r="C5">
        <v>30</v>
      </c>
      <c r="D5" t="s">
        <v>209</v>
      </c>
    </row>
    <row r="6" spans="2:4" x14ac:dyDescent="0.25">
      <c r="C6">
        <f>C5/3600</f>
        <v>8.3333333333333332E-3</v>
      </c>
      <c r="D6" t="s">
        <v>210</v>
      </c>
    </row>
    <row r="7" spans="2:4" x14ac:dyDescent="0.25">
      <c r="B7" t="s">
        <v>211</v>
      </c>
      <c r="C7">
        <f>C6*C2</f>
        <v>0.01</v>
      </c>
      <c r="D7" t="s">
        <v>212</v>
      </c>
    </row>
    <row r="8" spans="2:4" x14ac:dyDescent="0.25">
      <c r="B8" t="s">
        <v>213</v>
      </c>
      <c r="C8">
        <v>7</v>
      </c>
      <c r="D8" t="s">
        <v>214</v>
      </c>
    </row>
    <row r="10" spans="2:4" x14ac:dyDescent="0.25">
      <c r="B10" t="s">
        <v>215</v>
      </c>
      <c r="C10">
        <f>C4+C8/(C7*C3)</f>
        <v>720</v>
      </c>
      <c r="D10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0624-A670-4F6B-A684-430F913C9474}">
  <dimension ref="A1:BM289"/>
  <sheetViews>
    <sheetView zoomScale="85" zoomScaleNormal="85" workbookViewId="0">
      <selection activeCell="U33" sqref="U33"/>
    </sheetView>
  </sheetViews>
  <sheetFormatPr defaultColWidth="9.140625" defaultRowHeight="15" x14ac:dyDescent="0.25"/>
  <cols>
    <col min="1" max="1" width="11.7109375" style="179" customWidth="1"/>
    <col min="2" max="2" width="13" style="179" bestFit="1" customWidth="1"/>
    <col min="3" max="8" width="10.5703125" style="179" bestFit="1" customWidth="1"/>
    <col min="9" max="21" width="9.140625" style="179"/>
    <col min="22" max="22" width="26.140625" style="179" bestFit="1" customWidth="1"/>
    <col min="23" max="23" width="24.5703125" style="179" bestFit="1" customWidth="1"/>
    <col min="24" max="28" width="9.140625" style="179"/>
    <col min="29" max="29" width="22.28515625" style="179" bestFit="1" customWidth="1"/>
    <col min="30" max="30" width="9.140625" style="179"/>
    <col min="31" max="31" width="26.140625" style="179" bestFit="1" customWidth="1"/>
    <col min="32" max="32" width="24.5703125" style="179" bestFit="1" customWidth="1"/>
    <col min="33" max="33" width="22.28515625" style="179" bestFit="1" customWidth="1"/>
    <col min="34" max="34" width="13.140625" style="179" bestFit="1" customWidth="1"/>
    <col min="35" max="35" width="26.140625" style="179" bestFit="1" customWidth="1"/>
    <col min="36" max="36" width="24.5703125" style="179" bestFit="1" customWidth="1"/>
    <col min="37" max="37" width="9.140625" style="179"/>
    <col min="38" max="38" width="13.140625" style="179" bestFit="1" customWidth="1"/>
    <col min="39" max="16384" width="9.140625" style="179"/>
  </cols>
  <sheetData>
    <row r="1" spans="1:65" x14ac:dyDescent="0.25">
      <c r="B1" s="180"/>
      <c r="C1" s="180"/>
      <c r="D1" s="180"/>
      <c r="E1" s="180"/>
      <c r="F1" s="180"/>
      <c r="G1" s="180"/>
      <c r="H1" s="180"/>
      <c r="AC1" s="179" t="s">
        <v>217</v>
      </c>
      <c r="AG1" s="179" t="s">
        <v>217</v>
      </c>
      <c r="AK1" s="179" t="s">
        <v>217</v>
      </c>
      <c r="AO1" s="179" t="s">
        <v>217</v>
      </c>
      <c r="AS1" s="179" t="s">
        <v>217</v>
      </c>
      <c r="AW1" s="179" t="s">
        <v>217</v>
      </c>
    </row>
    <row r="2" spans="1:65" x14ac:dyDescent="0.25">
      <c r="AB2" s="179" t="s">
        <v>218</v>
      </c>
      <c r="AC2" s="179">
        <v>0</v>
      </c>
      <c r="AF2" s="179" t="s">
        <v>218</v>
      </c>
      <c r="AG2" s="179">
        <v>1.5</v>
      </c>
      <c r="AJ2" s="179" t="s">
        <v>218</v>
      </c>
      <c r="AK2" s="179">
        <v>2.5</v>
      </c>
      <c r="AN2" s="179" t="s">
        <v>218</v>
      </c>
      <c r="AO2" s="179">
        <v>3.5</v>
      </c>
      <c r="AR2" s="179" t="s">
        <v>218</v>
      </c>
      <c r="AS2" s="179">
        <v>4.5</v>
      </c>
      <c r="AV2" s="179" t="s">
        <v>218</v>
      </c>
      <c r="AW2" s="179">
        <v>5.5</v>
      </c>
      <c r="AZ2" s="179" t="s">
        <v>218</v>
      </c>
      <c r="BA2" s="179">
        <v>6.5</v>
      </c>
      <c r="BD2" s="179" t="s">
        <v>218</v>
      </c>
      <c r="BE2" s="179">
        <v>7.5</v>
      </c>
      <c r="BH2" s="179" t="s">
        <v>218</v>
      </c>
      <c r="BI2" s="179">
        <v>8.5</v>
      </c>
      <c r="BL2" s="179" t="s">
        <v>218</v>
      </c>
      <c r="BM2" s="179">
        <v>6.5</v>
      </c>
    </row>
    <row r="3" spans="1:65" x14ac:dyDescent="0.25">
      <c r="A3" s="179" t="s">
        <v>219</v>
      </c>
      <c r="B3" s="179" t="s">
        <v>220</v>
      </c>
      <c r="C3" s="179" t="s">
        <v>221</v>
      </c>
      <c r="D3" s="179" t="s">
        <v>222</v>
      </c>
      <c r="E3" s="179" t="s">
        <v>223</v>
      </c>
      <c r="F3" s="179" t="s">
        <v>224</v>
      </c>
      <c r="G3" s="179" t="s">
        <v>225</v>
      </c>
      <c r="H3" s="179" t="s">
        <v>226</v>
      </c>
      <c r="J3" s="179" t="s">
        <v>227</v>
      </c>
      <c r="K3" s="179" t="s">
        <v>228</v>
      </c>
      <c r="L3" s="179" t="s">
        <v>229</v>
      </c>
      <c r="M3" s="179" t="s">
        <v>230</v>
      </c>
      <c r="N3" s="179" t="s">
        <v>231</v>
      </c>
      <c r="O3" s="179" t="s">
        <v>232</v>
      </c>
      <c r="P3" s="179" t="s">
        <v>233</v>
      </c>
      <c r="R3" s="179" t="str">
        <f>J3</f>
        <v>P=1 bar</v>
      </c>
      <c r="AB3" s="179" t="s">
        <v>234</v>
      </c>
      <c r="AC3" s="179">
        <v>1.5</v>
      </c>
      <c r="AF3" s="179" t="s">
        <v>234</v>
      </c>
      <c r="AG3" s="179">
        <v>2.5</v>
      </c>
      <c r="AJ3" s="179" t="s">
        <v>234</v>
      </c>
      <c r="AK3" s="179">
        <v>3.5</v>
      </c>
      <c r="AN3" s="179" t="s">
        <v>234</v>
      </c>
      <c r="AO3" s="179">
        <v>4.5</v>
      </c>
      <c r="AR3" s="179" t="s">
        <v>234</v>
      </c>
      <c r="AS3" s="179">
        <v>5.5</v>
      </c>
      <c r="AV3" s="179" t="s">
        <v>234</v>
      </c>
      <c r="AW3" s="179">
        <v>6.5</v>
      </c>
      <c r="AZ3" s="179" t="s">
        <v>234</v>
      </c>
      <c r="BA3" s="179">
        <v>7.5</v>
      </c>
      <c r="BD3" s="179" t="s">
        <v>234</v>
      </c>
      <c r="BE3" s="179">
        <v>8.5</v>
      </c>
      <c r="BH3" s="179" t="s">
        <v>234</v>
      </c>
      <c r="BI3" s="179">
        <v>9.5</v>
      </c>
      <c r="BL3" s="179" t="s">
        <v>234</v>
      </c>
    </row>
    <row r="4" spans="1:65" x14ac:dyDescent="0.25">
      <c r="A4" s="179" t="s">
        <v>235</v>
      </c>
      <c r="B4" s="181" t="s">
        <v>236</v>
      </c>
      <c r="C4" s="181" t="s">
        <v>236</v>
      </c>
      <c r="D4" s="181" t="s">
        <v>236</v>
      </c>
      <c r="E4" s="181" t="s">
        <v>236</v>
      </c>
      <c r="F4" s="181" t="s">
        <v>236</v>
      </c>
      <c r="G4" s="181" t="s">
        <v>236</v>
      </c>
      <c r="H4" s="181" t="s">
        <v>236</v>
      </c>
      <c r="I4" s="181"/>
      <c r="J4" s="179" t="s">
        <v>237</v>
      </c>
      <c r="K4" s="179" t="s">
        <v>237</v>
      </c>
      <c r="L4" s="179" t="s">
        <v>237</v>
      </c>
      <c r="M4" s="179" t="s">
        <v>237</v>
      </c>
      <c r="N4" s="179" t="s">
        <v>237</v>
      </c>
      <c r="O4" s="179" t="s">
        <v>237</v>
      </c>
      <c r="P4" s="179" t="s">
        <v>237</v>
      </c>
      <c r="R4" s="179" t="s">
        <v>238</v>
      </c>
      <c r="V4" s="225" t="str">
        <f>'2024-1076-Testlog'!$T9</f>
        <v>Specific enthalpy [kWh/m3]</v>
      </c>
      <c r="W4" s="179" t="str">
        <f>'2024-1076-Testlog'!$BR9</f>
        <v>N Energy cost [kWh/kgN]</v>
      </c>
      <c r="X4" s="225" t="str">
        <f>'2024-1076-Testlog'!AY9</f>
        <v>Quench diameter [mm]</v>
      </c>
      <c r="Y4" s="179" t="s">
        <v>239</v>
      </c>
      <c r="AA4" s="225" t="str">
        <f>V4</f>
        <v>Specific enthalpy [kWh/m3]</v>
      </c>
      <c r="AB4" s="225" t="str">
        <f t="shared" ref="AB4:AD4" si="0">W4</f>
        <v>N Energy cost [kWh/kgN]</v>
      </c>
      <c r="AC4" s="225" t="str">
        <f t="shared" si="0"/>
        <v>Quench diameter [mm]</v>
      </c>
      <c r="AD4" s="225" t="str">
        <f t="shared" si="0"/>
        <v>Pressure Bara</v>
      </c>
      <c r="AE4" s="225" t="s">
        <v>40</v>
      </c>
      <c r="AF4" s="225" t="s">
        <v>80</v>
      </c>
      <c r="AG4" s="225" t="s">
        <v>198</v>
      </c>
      <c r="AH4" s="225" t="s">
        <v>239</v>
      </c>
      <c r="AI4" s="225" t="s">
        <v>40</v>
      </c>
      <c r="AJ4" s="225" t="s">
        <v>80</v>
      </c>
      <c r="AK4" s="225" t="s">
        <v>198</v>
      </c>
      <c r="AL4" s="225" t="s">
        <v>239</v>
      </c>
      <c r="AM4" s="225" t="s">
        <v>40</v>
      </c>
      <c r="AN4" s="225" t="s">
        <v>80</v>
      </c>
      <c r="AO4" s="225" t="s">
        <v>198</v>
      </c>
      <c r="AP4" s="225" t="s">
        <v>239</v>
      </c>
      <c r="AQ4" s="225" t="s">
        <v>40</v>
      </c>
      <c r="AR4" s="225" t="s">
        <v>80</v>
      </c>
      <c r="AS4" s="225" t="s">
        <v>198</v>
      </c>
      <c r="AT4" s="225" t="s">
        <v>239</v>
      </c>
      <c r="AU4" s="225" t="s">
        <v>40</v>
      </c>
      <c r="AV4" s="225" t="s">
        <v>80</v>
      </c>
      <c r="AW4" s="225" t="s">
        <v>198</v>
      </c>
      <c r="AX4" s="225" t="s">
        <v>239</v>
      </c>
      <c r="AY4" s="225" t="s">
        <v>40</v>
      </c>
      <c r="AZ4" s="225" t="s">
        <v>80</v>
      </c>
      <c r="BA4" s="225" t="s">
        <v>198</v>
      </c>
      <c r="BB4" s="225" t="s">
        <v>239</v>
      </c>
      <c r="BC4" s="225" t="s">
        <v>40</v>
      </c>
      <c r="BD4" s="225" t="s">
        <v>80</v>
      </c>
      <c r="BE4" s="225" t="s">
        <v>198</v>
      </c>
      <c r="BG4" s="225" t="s">
        <v>40</v>
      </c>
      <c r="BH4" s="225" t="s">
        <v>80</v>
      </c>
      <c r="BI4" s="225" t="s">
        <v>198</v>
      </c>
      <c r="BK4" s="225" t="s">
        <v>40</v>
      </c>
      <c r="BL4" s="225" t="s">
        <v>80</v>
      </c>
      <c r="BM4" s="225" t="s">
        <v>198</v>
      </c>
    </row>
    <row r="5" spans="1:65" x14ac:dyDescent="0.25">
      <c r="A5" s="179">
        <v>300</v>
      </c>
      <c r="B5" s="179">
        <v>0</v>
      </c>
      <c r="C5" s="179">
        <v>0</v>
      </c>
      <c r="D5" s="179">
        <v>0</v>
      </c>
      <c r="E5" s="179">
        <v>0</v>
      </c>
      <c r="F5" s="179">
        <v>0</v>
      </c>
      <c r="G5" s="179">
        <v>0</v>
      </c>
      <c r="H5" s="179">
        <v>0</v>
      </c>
      <c r="J5" s="179">
        <v>0</v>
      </c>
      <c r="K5" s="179">
        <v>0</v>
      </c>
      <c r="L5" s="179">
        <v>0</v>
      </c>
      <c r="M5" s="179">
        <v>0</v>
      </c>
      <c r="N5" s="179">
        <v>0</v>
      </c>
      <c r="O5" s="179">
        <v>0</v>
      </c>
      <c r="P5" s="179">
        <v>0</v>
      </c>
      <c r="R5" s="179">
        <f>J5*1000/3600</f>
        <v>0</v>
      </c>
      <c r="V5" s="225" t="e">
        <f>'2024-1076-Testlog'!$T11</f>
        <v>#REF!</v>
      </c>
      <c r="W5" s="179" t="e">
        <f>'2024-1076-Testlog'!$BR11</f>
        <v>#REF!</v>
      </c>
      <c r="X5" s="225" t="e">
        <f>'2024-1076-Testlog'!AY11</f>
        <v>#REF!</v>
      </c>
      <c r="Y5" s="225" t="e">
        <f>X5+1</f>
        <v>#REF!</v>
      </c>
      <c r="AA5" s="179" t="e" cm="1">
        <f t="array" ref="AA5">_xlfn._xlws.FILTER($V$5:$Y$85,($Y$5:$Y$85&gt;AC$2)*($Y$5:$Y$85&lt;AC$3))</f>
        <v>#REF!</v>
      </c>
      <c r="AE5" s="179" t="e" cm="1">
        <f t="array" ref="AE5">_xlfn._xlws.FILTER($V$5:$Y$85,($Y$5:$Y$85&gt;AG$2)*($Y$5:$Y$85&lt;AG$3))</f>
        <v>#REF!</v>
      </c>
      <c r="AI5" s="179" t="e" cm="1">
        <f t="array" ref="AI5">_xlfn._xlws.FILTER($V$5:$Y$85,($Y$5:$Y$85&gt;AK$2)*($Y$5:$Y$85&lt;AK$3))</f>
        <v>#REF!</v>
      </c>
      <c r="AM5" s="179" t="e" cm="1">
        <f t="array" ref="AM5">_xlfn._xlws.FILTER($V$5:$Y$85,($Y$5:$Y$85&gt;AO$2)*($Y$5:$Y$85&lt;AO$3))</f>
        <v>#REF!</v>
      </c>
      <c r="AQ5" s="179" t="e" cm="1">
        <f t="array" ref="AQ5">_xlfn._xlws.FILTER($V$5:$Y$85,($Y$5:$Y$85&gt;AS$2)*($Y$5:$Y$85&lt;AS$3))</f>
        <v>#REF!</v>
      </c>
      <c r="AU5" s="179" t="e" cm="1">
        <f t="array" ref="AU5">_xlfn._xlws.FILTER($V$5:$Y$85,($Y$5:$Y$85&gt;AW$2)*($Y$5:$Y$85&lt;AW$3))</f>
        <v>#REF!</v>
      </c>
      <c r="AY5" s="179" t="e" cm="1">
        <f t="array" ref="AY5">_xlfn._xlws.FILTER($V$5:$Y$85,($Y$5:$Y$85&gt;BA$2)*($Y$5:$Y$85&lt;BA$3))</f>
        <v>#REF!</v>
      </c>
      <c r="BC5" s="179" t="e" cm="1">
        <f t="array" ref="BC5">_xlfn._xlws.FILTER($V$5:$X$85,($X$5:$X$85&gt;BE$2)*($X$5:$X$85&lt;BE$3))</f>
        <v>#REF!</v>
      </c>
      <c r="BG5" s="179" t="e" cm="1">
        <f t="array" ref="BG5">_xlfn._xlws.FILTER($V$5:$X$85,($X$5:$X$85&gt;BI$2)*($X$5:$X$85&lt;BI$3))</f>
        <v>#REF!</v>
      </c>
      <c r="BK5" s="179" t="e" cm="1">
        <f t="array" ref="BK5">_xlfn._xlws.FILTER($V$5:$X$85,($X$5:$X$85&gt;BM$2)*($X$5:$X$85&lt;BM$3),"none")</f>
        <v>#REF!</v>
      </c>
    </row>
    <row r="6" spans="1:65" x14ac:dyDescent="0.25">
      <c r="A6" s="179">
        <v>320</v>
      </c>
      <c r="B6" s="179">
        <v>4861146637.8666677</v>
      </c>
      <c r="C6" s="179">
        <v>3945642497.2623081</v>
      </c>
      <c r="D6" s="179">
        <v>3355098734.335638</v>
      </c>
      <c r="E6" s="179">
        <v>2968639168.1628509</v>
      </c>
      <c r="F6" s="179">
        <v>3006894829.0292788</v>
      </c>
      <c r="G6" s="179">
        <v>2657574473.0372672</v>
      </c>
      <c r="H6" s="179">
        <v>2435647585.9360337</v>
      </c>
      <c r="J6" s="179">
        <v>6.8060408796296306E-3</v>
      </c>
      <c r="K6" s="179">
        <v>6.8060408796296306E-3</v>
      </c>
      <c r="L6" s="179">
        <v>6.8060408796296306E-3</v>
      </c>
      <c r="M6" s="179">
        <v>6.8060408796296306E-3</v>
      </c>
      <c r="N6" s="179">
        <v>6.8060408829861115E-3</v>
      </c>
      <c r="O6" s="179">
        <v>6.8060408829861115E-3</v>
      </c>
      <c r="P6" s="179">
        <v>6.8060408829861115E-3</v>
      </c>
      <c r="R6" s="179">
        <f t="shared" ref="R6:R69" si="1">J6*1000/3600</f>
        <v>1.8905669110082309E-3</v>
      </c>
      <c r="V6" s="225">
        <f>'2024-1076-Testlog'!$T12</f>
        <v>2.4166666666666666E-2</v>
      </c>
      <c r="W6" s="179">
        <f>'2024-1076-Testlog'!$BR12</f>
        <v>132.02632806200478</v>
      </c>
      <c r="X6" s="225">
        <f>'2024-1076-Testlog'!AY12</f>
        <v>6</v>
      </c>
      <c r="Y6" s="225">
        <f t="shared" ref="Y6:Y69" si="2">X6+1</f>
        <v>7</v>
      </c>
    </row>
    <row r="7" spans="1:65" x14ac:dyDescent="0.25">
      <c r="A7" s="179">
        <v>340</v>
      </c>
      <c r="B7" s="179">
        <v>8279924840.3086519</v>
      </c>
      <c r="C7" s="179">
        <v>6255545894.3174572</v>
      </c>
      <c r="D7" s="179">
        <v>5822978812.1985006</v>
      </c>
      <c r="E7" s="179">
        <v>4834241832.2298975</v>
      </c>
      <c r="F7" s="179">
        <v>4214690986.8106847</v>
      </c>
      <c r="G7" s="179">
        <v>3766030333.3759995</v>
      </c>
      <c r="H7" s="179">
        <v>3398746443.5125465</v>
      </c>
      <c r="J7" s="179">
        <v>1.3621348128587965E-2</v>
      </c>
      <c r="K7" s="179">
        <v>1.3621348128587965E-2</v>
      </c>
      <c r="L7" s="179">
        <v>1.3621348128587965E-2</v>
      </c>
      <c r="M7" s="179">
        <v>1.3621348128587965E-2</v>
      </c>
      <c r="N7" s="179">
        <v>1.3621348138657407E-2</v>
      </c>
      <c r="O7" s="179">
        <v>1.3621348138657407E-2</v>
      </c>
      <c r="P7" s="179">
        <v>1.3621348138657407E-2</v>
      </c>
      <c r="R7" s="179">
        <f t="shared" si="1"/>
        <v>3.7837078134966566E-3</v>
      </c>
      <c r="V7" s="225">
        <f>'2024-1076-Testlog'!$T13</f>
        <v>3.2118055555555559E-2</v>
      </c>
      <c r="W7" s="179">
        <f>'2024-1076-Testlog'!$BR13</f>
        <v>1.2311199066134131</v>
      </c>
      <c r="X7" s="225">
        <f>'2024-1076-Testlog'!AY13</f>
        <v>6</v>
      </c>
      <c r="Y7" s="225">
        <f t="shared" si="2"/>
        <v>7</v>
      </c>
    </row>
    <row r="8" spans="1:65" x14ac:dyDescent="0.25">
      <c r="A8" s="179">
        <v>360</v>
      </c>
      <c r="B8" s="179">
        <v>10130475219.658728</v>
      </c>
      <c r="C8" s="179">
        <v>8038529287.2535954</v>
      </c>
      <c r="D8" s="179">
        <v>6331638510.9923563</v>
      </c>
      <c r="E8" s="179">
        <v>5278831967.7368679</v>
      </c>
      <c r="F8" s="179">
        <v>4453804865.8882837</v>
      </c>
      <c r="G8" s="179">
        <v>3881666034.8328681</v>
      </c>
      <c r="H8" s="179">
        <v>3436416107.3079214</v>
      </c>
      <c r="J8" s="179">
        <v>2.0447984489351853E-2</v>
      </c>
      <c r="K8" s="179">
        <v>2.0447984489351853E-2</v>
      </c>
      <c r="L8" s="179">
        <v>2.0447984492708338E-2</v>
      </c>
      <c r="M8" s="179">
        <v>2.0447984492708338E-2</v>
      </c>
      <c r="N8" s="179">
        <v>2.044798450949074E-2</v>
      </c>
      <c r="O8" s="179">
        <v>2.044798450949074E-2</v>
      </c>
      <c r="P8" s="179">
        <v>2.044798450949074E-2</v>
      </c>
      <c r="R8" s="179">
        <f t="shared" si="1"/>
        <v>5.679995691486626E-3</v>
      </c>
      <c r="V8" s="225">
        <f>'2024-1076-Testlog'!$T14</f>
        <v>1.8229166666666664E-2</v>
      </c>
      <c r="W8" s="179">
        <f>'2024-1076-Testlog'!$BR14</f>
        <v>165.61592196479279</v>
      </c>
      <c r="X8" s="225">
        <f>'2024-1076-Testlog'!AY14</f>
        <v>6</v>
      </c>
      <c r="Y8" s="225">
        <f t="shared" si="2"/>
        <v>7</v>
      </c>
    </row>
    <row r="9" spans="1:65" x14ac:dyDescent="0.25">
      <c r="A9" s="179">
        <v>380</v>
      </c>
      <c r="B9" s="179">
        <v>12473750760.654509</v>
      </c>
      <c r="C9" s="179">
        <v>8191354378.6957321</v>
      </c>
      <c r="D9" s="179">
        <v>6273235052.9958563</v>
      </c>
      <c r="E9" s="179">
        <v>4976230358.48034</v>
      </c>
      <c r="F9" s="179">
        <v>4176479054.463428</v>
      </c>
      <c r="G9" s="179">
        <v>3570730183.9687324</v>
      </c>
      <c r="H9" s="179">
        <v>3139366806.4257712</v>
      </c>
      <c r="J9" s="179">
        <v>2.7288076225810191E-2</v>
      </c>
      <c r="K9" s="179">
        <v>2.7288076225810191E-2</v>
      </c>
      <c r="L9" s="179">
        <v>2.728807623587963E-2</v>
      </c>
      <c r="M9" s="179">
        <v>2.728807623587963E-2</v>
      </c>
      <c r="N9" s="179">
        <v>2.7288076259375002E-2</v>
      </c>
      <c r="O9" s="179">
        <v>2.7288076259375002E-2</v>
      </c>
      <c r="P9" s="179">
        <v>2.7288076262731487E-2</v>
      </c>
      <c r="R9" s="179">
        <f t="shared" si="1"/>
        <v>7.5800211738361644E-3</v>
      </c>
      <c r="V9" s="225">
        <f>'2024-1076-Testlog'!$T15</f>
        <v>1.2731481481481481E-2</v>
      </c>
      <c r="W9" s="179">
        <f>'2024-1076-Testlog'!$BR15</f>
        <v>149.59314378283582</v>
      </c>
      <c r="X9" s="225">
        <f>'2024-1076-Testlog'!AY15</f>
        <v>6</v>
      </c>
      <c r="Y9" s="225">
        <f t="shared" si="2"/>
        <v>7</v>
      </c>
    </row>
    <row r="10" spans="1:65" x14ac:dyDescent="0.25">
      <c r="A10" s="179">
        <v>400</v>
      </c>
      <c r="B10" s="179">
        <v>12193418975.545334</v>
      </c>
      <c r="C10" s="179">
        <v>7818580900.1792984</v>
      </c>
      <c r="D10" s="179">
        <v>5646027137.1063538</v>
      </c>
      <c r="E10" s="179">
        <v>4467817642.5297108</v>
      </c>
      <c r="F10" s="179">
        <v>3681032149.7125034</v>
      </c>
      <c r="G10" s="179">
        <v>3163697901.3337941</v>
      </c>
      <c r="H10" s="179">
        <v>2760774112.5557728</v>
      </c>
      <c r="J10" s="179">
        <v>3.4143758332060188E-2</v>
      </c>
      <c r="K10" s="179">
        <v>3.414375833541667E-2</v>
      </c>
      <c r="L10" s="179">
        <v>3.4143758348842604E-2</v>
      </c>
      <c r="M10" s="179">
        <v>3.4143758352199079E-2</v>
      </c>
      <c r="N10" s="179">
        <v>3.4143758389120378E-2</v>
      </c>
      <c r="O10" s="179">
        <v>3.4143758385763889E-2</v>
      </c>
      <c r="P10" s="179">
        <v>3.414375839247686E-2</v>
      </c>
      <c r="R10" s="179">
        <f t="shared" si="1"/>
        <v>9.4843773144611624E-3</v>
      </c>
      <c r="V10" s="225">
        <f>'2024-1076-Testlog'!$T16</f>
        <v>8.1527777777777779E-3</v>
      </c>
      <c r="W10" s="179">
        <f>'2024-1076-Testlog'!$BR16</f>
        <v>1.8692981148635623</v>
      </c>
      <c r="X10" s="225">
        <f>'2024-1076-Testlog'!AY16</f>
        <v>6</v>
      </c>
      <c r="Y10" s="225">
        <f t="shared" si="2"/>
        <v>7</v>
      </c>
    </row>
    <row r="11" spans="1:65" x14ac:dyDescent="0.25">
      <c r="A11" s="179">
        <v>420</v>
      </c>
      <c r="B11" s="179">
        <v>11640824161.22702</v>
      </c>
      <c r="C11" s="179">
        <v>6967237895.9800224</v>
      </c>
      <c r="D11" s="179">
        <v>4979961184.8002996</v>
      </c>
      <c r="E11" s="179">
        <v>3927965251.2346811</v>
      </c>
      <c r="F11" s="179">
        <v>3210528679.6075249</v>
      </c>
      <c r="G11" s="179">
        <v>2714694134.2722478</v>
      </c>
      <c r="H11" s="179">
        <v>2351524351.0004015</v>
      </c>
      <c r="J11" s="179">
        <v>4.1017128890972233E-2</v>
      </c>
      <c r="K11" s="179">
        <v>4.1017128901041672E-2</v>
      </c>
      <c r="L11" s="179">
        <v>4.1017128917824074E-2</v>
      </c>
      <c r="M11" s="179">
        <v>4.1017128927893526E-2</v>
      </c>
      <c r="N11" s="179">
        <v>4.1017128978240745E-2</v>
      </c>
      <c r="O11" s="179">
        <v>4.1017128974884264E-2</v>
      </c>
      <c r="P11" s="179">
        <v>4.1017128984953723E-2</v>
      </c>
      <c r="R11" s="179">
        <f t="shared" si="1"/>
        <v>1.1393646914158954E-2</v>
      </c>
      <c r="V11" s="225">
        <f>'2024-1076-Testlog'!$T18</f>
        <v>1.345486111111111E-2</v>
      </c>
      <c r="W11" s="179">
        <f>'2024-1076-Testlog'!$BR18</f>
        <v>182.49301969817387</v>
      </c>
      <c r="X11" s="225">
        <f>'2024-1076-Testlog'!AY18</f>
        <v>6</v>
      </c>
      <c r="Y11" s="225">
        <f t="shared" si="2"/>
        <v>7</v>
      </c>
    </row>
    <row r="12" spans="1:65" x14ac:dyDescent="0.25">
      <c r="A12" s="179">
        <v>440</v>
      </c>
      <c r="B12" s="179">
        <v>10834635333.429869</v>
      </c>
      <c r="C12" s="179">
        <v>6160198612.052866</v>
      </c>
      <c r="D12" s="179">
        <v>4376720593.0614138</v>
      </c>
      <c r="E12" s="179">
        <v>3379692836.6651521</v>
      </c>
      <c r="F12" s="179">
        <v>2746706890.4020333</v>
      </c>
      <c r="G12" s="179">
        <v>2313423550.268394</v>
      </c>
      <c r="H12" s="179">
        <v>1998212556.2845745</v>
      </c>
      <c r="J12" s="179">
        <v>4.7910212152893511E-2</v>
      </c>
      <c r="K12" s="179">
        <v>4.7910212169675941E-2</v>
      </c>
      <c r="L12" s="179">
        <v>4.7910212193171313E-2</v>
      </c>
      <c r="M12" s="179">
        <v>4.7910212213310183E-2</v>
      </c>
      <c r="N12" s="179">
        <v>4.7910212267013905E-2</v>
      </c>
      <c r="O12" s="179">
        <v>4.7910212273726861E-2</v>
      </c>
      <c r="P12" s="179">
        <v>4.791021229050927E-2</v>
      </c>
      <c r="R12" s="179">
        <f t="shared" si="1"/>
        <v>1.3308392264692643E-2</v>
      </c>
      <c r="V12" s="225">
        <f>'2024-1076-Testlog'!$T19</f>
        <v>1.4236111111111111E-2</v>
      </c>
      <c r="W12" s="179">
        <f>'2024-1076-Testlog'!$BR19</f>
        <v>2.3156322372339657</v>
      </c>
      <c r="X12" s="225">
        <f>'2024-1076-Testlog'!AY19</f>
        <v>6</v>
      </c>
      <c r="Y12" s="225">
        <f t="shared" si="2"/>
        <v>7</v>
      </c>
    </row>
    <row r="13" spans="1:65" x14ac:dyDescent="0.25">
      <c r="A13" s="179">
        <v>460</v>
      </c>
      <c r="B13" s="179">
        <v>9658743906.5080376</v>
      </c>
      <c r="C13" s="179">
        <v>5456220470.5328169</v>
      </c>
      <c r="D13" s="179">
        <v>3787895379.3004742</v>
      </c>
      <c r="E13" s="179">
        <v>2900604270.3678026</v>
      </c>
      <c r="F13" s="179">
        <v>2349489461.15552</v>
      </c>
      <c r="G13" s="179">
        <v>1974360892.6943195</v>
      </c>
      <c r="H13" s="179">
        <v>1702528596.707942</v>
      </c>
      <c r="J13" s="179">
        <v>5.4824929418171305E-2</v>
      </c>
      <c r="K13" s="179">
        <v>5.4824929441666677E-2</v>
      </c>
      <c r="L13" s="179">
        <v>5.4824929475231488E-2</v>
      </c>
      <c r="M13" s="179">
        <v>5.482492950543983E-2</v>
      </c>
      <c r="N13" s="179">
        <v>5.4824929555787043E-2</v>
      </c>
      <c r="O13" s="179">
        <v>5.4824929582638897E-2</v>
      </c>
      <c r="P13" s="179">
        <v>5.4824929609490744E-2</v>
      </c>
      <c r="R13" s="179">
        <f t="shared" si="1"/>
        <v>1.5229147060603139E-2</v>
      </c>
      <c r="V13" s="225">
        <f>'2024-1076-Testlog'!$T20</f>
        <v>1.0329861111111111E-2</v>
      </c>
      <c r="W13" s="179">
        <f>'2024-1076-Testlog'!$BR20</f>
        <v>155.93690690832605</v>
      </c>
      <c r="X13" s="225">
        <f>'2024-1076-Testlog'!AY20</f>
        <v>6.5</v>
      </c>
      <c r="Y13" s="225">
        <f t="shared" si="2"/>
        <v>7.5</v>
      </c>
    </row>
    <row r="14" spans="1:65" x14ac:dyDescent="0.25">
      <c r="A14" s="179">
        <v>480</v>
      </c>
      <c r="B14" s="179">
        <v>8678097029.4384251</v>
      </c>
      <c r="C14" s="179">
        <v>4771838635.7295361</v>
      </c>
      <c r="D14" s="179">
        <v>3281574565.4897161</v>
      </c>
      <c r="E14" s="179">
        <v>2502902694.102241</v>
      </c>
      <c r="F14" s="179">
        <v>2020472977.9929156</v>
      </c>
      <c r="G14" s="179">
        <v>1691258532.4781594</v>
      </c>
      <c r="H14" s="179">
        <v>1456296894.0360715</v>
      </c>
      <c r="J14" s="179">
        <v>6.1763076696412032E-2</v>
      </c>
      <c r="K14" s="179">
        <v>6.1763076726620389E-2</v>
      </c>
      <c r="L14" s="179">
        <v>6.1763076773611127E-2</v>
      </c>
      <c r="M14" s="179">
        <v>6.1763076813888901E-2</v>
      </c>
      <c r="N14" s="179">
        <v>6.176307686423612E-2</v>
      </c>
      <c r="O14" s="179">
        <v>6.1763076914583326E-2</v>
      </c>
      <c r="P14" s="179">
        <v>6.1763076951504639E-2</v>
      </c>
      <c r="R14" s="179">
        <f t="shared" si="1"/>
        <v>1.7156410193447786E-2</v>
      </c>
      <c r="V14" s="225">
        <f>'2024-1076-Testlog'!$T21</f>
        <v>1.1128472222222222E-2</v>
      </c>
      <c r="W14" s="179">
        <f>'2024-1076-Testlog'!$BR21</f>
        <v>115.14764787672085</v>
      </c>
      <c r="X14" s="225">
        <f>'2024-1076-Testlog'!AY21</f>
        <v>6.5</v>
      </c>
      <c r="Y14" s="225">
        <f t="shared" si="2"/>
        <v>7.5</v>
      </c>
    </row>
    <row r="15" spans="1:65" x14ac:dyDescent="0.25">
      <c r="A15" s="179">
        <v>500</v>
      </c>
      <c r="B15" s="179">
        <v>7699933856.4249935</v>
      </c>
      <c r="C15" s="179">
        <v>4180618318.0185523</v>
      </c>
      <c r="D15" s="179">
        <v>2855054932.1470652</v>
      </c>
      <c r="E15" s="179">
        <v>2165606402.0904708</v>
      </c>
      <c r="F15" s="179">
        <v>1745318346.6711233</v>
      </c>
      <c r="G15" s="179">
        <v>1461649981.294769</v>
      </c>
      <c r="H15" s="179">
        <v>1257299771.3223991</v>
      </c>
      <c r="J15" s="179">
        <v>6.8726308152314827E-2</v>
      </c>
      <c r="K15" s="179">
        <v>6.8726308195949076E-2</v>
      </c>
      <c r="L15" s="179">
        <v>6.8726308256365748E-2</v>
      </c>
      <c r="M15" s="179">
        <v>6.8726308310069456E-2</v>
      </c>
      <c r="N15" s="179">
        <v>6.8726308383912041E-2</v>
      </c>
      <c r="O15" s="179">
        <v>6.8726308437615763E-2</v>
      </c>
      <c r="P15" s="179">
        <v>6.8726308484606494E-2</v>
      </c>
      <c r="R15" s="179">
        <f t="shared" si="1"/>
        <v>1.9090641153420785E-2</v>
      </c>
      <c r="V15" s="225">
        <f>'2024-1076-Testlog'!$T22</f>
        <v>1.1909722222222221E-2</v>
      </c>
      <c r="W15" s="179">
        <f>'2024-1076-Testlog'!$BR22</f>
        <v>2.367574587063451</v>
      </c>
      <c r="X15" s="225">
        <f>'2024-1076-Testlog'!AY22</f>
        <v>6.5</v>
      </c>
      <c r="Y15" s="225">
        <f t="shared" si="2"/>
        <v>7.5</v>
      </c>
    </row>
    <row r="16" spans="1:65" x14ac:dyDescent="0.25">
      <c r="A16" s="179">
        <v>520</v>
      </c>
      <c r="B16" s="179">
        <v>6940682532.6247702</v>
      </c>
      <c r="C16" s="179">
        <v>3678000800.9331121</v>
      </c>
      <c r="D16" s="179">
        <v>2498792169.5599427</v>
      </c>
      <c r="E16" s="179">
        <v>1891993640.1866825</v>
      </c>
      <c r="F16" s="179">
        <v>1521579881.402823</v>
      </c>
      <c r="G16" s="179">
        <v>1272458470.4629958</v>
      </c>
      <c r="H16" s="179">
        <v>1090678689.8385749</v>
      </c>
      <c r="J16" s="179">
        <v>7.5716124458680575E-2</v>
      </c>
      <c r="K16" s="179">
        <v>7.5716124519097233E-2</v>
      </c>
      <c r="L16" s="179">
        <v>7.5716124596296314E-2</v>
      </c>
      <c r="M16" s="179">
        <v>7.5716124666782431E-2</v>
      </c>
      <c r="N16" s="179">
        <v>7.5716124764120374E-2</v>
      </c>
      <c r="O16" s="179">
        <v>7.5716124824537032E-2</v>
      </c>
      <c r="P16" s="179">
        <v>7.5716124884953703E-2</v>
      </c>
      <c r="R16" s="179">
        <f t="shared" si="1"/>
        <v>2.1032256794077938E-2</v>
      </c>
      <c r="V16" s="225">
        <f>'2024-1076-Testlog'!$T23</f>
        <v>1.3125000000000001E-2</v>
      </c>
      <c r="W16" s="179">
        <f>'2024-1076-Testlog'!$BR23</f>
        <v>165.23829797472391</v>
      </c>
      <c r="X16" s="225">
        <f>'2024-1076-Testlog'!AY23</f>
        <v>6.5</v>
      </c>
      <c r="Y16" s="225">
        <f t="shared" si="2"/>
        <v>7.5</v>
      </c>
    </row>
    <row r="17" spans="1:25" x14ac:dyDescent="0.25">
      <c r="A17" s="179">
        <v>540</v>
      </c>
      <c r="B17" s="179">
        <v>6220193254.9156485</v>
      </c>
      <c r="C17" s="179">
        <v>3253582471.3668494</v>
      </c>
      <c r="D17" s="179">
        <v>2201752866.4663539</v>
      </c>
      <c r="E17" s="179">
        <v>1662607346.6191235</v>
      </c>
      <c r="F17" s="179">
        <v>1337928366.4620075</v>
      </c>
      <c r="G17" s="179">
        <v>1116696118.112756</v>
      </c>
      <c r="H17" s="179">
        <v>958245994.1395458</v>
      </c>
      <c r="J17" s="179">
        <v>8.2733865257754641E-2</v>
      </c>
      <c r="K17" s="179">
        <v>8.2733865334953721E-2</v>
      </c>
      <c r="L17" s="179">
        <v>8.2733865432291678E-2</v>
      </c>
      <c r="M17" s="179">
        <v>8.2733865522916672E-2</v>
      </c>
      <c r="N17" s="179">
        <v>8.2733865626967606E-2</v>
      </c>
      <c r="O17" s="179">
        <v>8.2733865717592586E-2</v>
      </c>
      <c r="P17" s="179">
        <v>8.2733865794791681E-2</v>
      </c>
      <c r="R17" s="179">
        <f t="shared" si="1"/>
        <v>2.2981629238265178E-2</v>
      </c>
      <c r="V17" s="225">
        <f>'2024-1076-Testlog'!$T24</f>
        <v>1.0683760683760684E-2</v>
      </c>
      <c r="W17" s="179">
        <f>'2024-1076-Testlog'!$BR24</f>
        <v>124.9389478488564</v>
      </c>
      <c r="X17" s="225">
        <f>'2024-1076-Testlog'!AY24</f>
        <v>6.5</v>
      </c>
      <c r="Y17" s="225">
        <f t="shared" si="2"/>
        <v>7.5</v>
      </c>
    </row>
    <row r="18" spans="1:25" x14ac:dyDescent="0.25">
      <c r="A18" s="179">
        <v>560</v>
      </c>
      <c r="B18" s="179">
        <v>5576084417.8910141</v>
      </c>
      <c r="C18" s="179">
        <v>2895702544.0545197</v>
      </c>
      <c r="D18" s="179">
        <v>1953629898.1392398</v>
      </c>
      <c r="E18" s="179">
        <v>1479807024.0158155</v>
      </c>
      <c r="F18" s="179">
        <v>1183845620.7616985</v>
      </c>
      <c r="G18" s="179">
        <v>986538018.62916923</v>
      </c>
      <c r="H18" s="179">
        <v>845604016.88464165</v>
      </c>
      <c r="J18" s="179">
        <v>8.9780705093171306E-2</v>
      </c>
      <c r="K18" s="179">
        <v>8.9780705190509277E-2</v>
      </c>
      <c r="L18" s="179">
        <v>8.9780705311342607E-2</v>
      </c>
      <c r="M18" s="179">
        <v>8.9780705422106519E-2</v>
      </c>
      <c r="N18" s="179">
        <v>8.9780705539583325E-2</v>
      </c>
      <c r="O18" s="179">
        <v>8.9780705660416668E-2</v>
      </c>
      <c r="P18" s="179">
        <v>8.9780705757754639E-2</v>
      </c>
      <c r="R18" s="179">
        <f t="shared" si="1"/>
        <v>2.4939084748103142E-2</v>
      </c>
      <c r="V18" s="225">
        <f>'2024-1076-Testlog'!$T25</f>
        <v>2.1254960317460318E-2</v>
      </c>
      <c r="W18" s="179">
        <f>'2024-1076-Testlog'!$BR25</f>
        <v>2.2997821757659644</v>
      </c>
      <c r="X18" s="225">
        <f>'2024-1076-Testlog'!AY25</f>
        <v>6.5</v>
      </c>
      <c r="Y18" s="225">
        <f t="shared" si="2"/>
        <v>7.5</v>
      </c>
    </row>
    <row r="19" spans="1:25" x14ac:dyDescent="0.25">
      <c r="A19" s="179">
        <v>580</v>
      </c>
      <c r="B19" s="179">
        <v>5031244331.2025204</v>
      </c>
      <c r="C19" s="179">
        <v>2593408712.4855952</v>
      </c>
      <c r="D19" s="179">
        <v>1745540121.407685</v>
      </c>
      <c r="E19" s="179">
        <v>1317706854.1278985</v>
      </c>
      <c r="F19" s="179">
        <v>1057522699.7198266</v>
      </c>
      <c r="G19" s="179">
        <v>878471238.67286348</v>
      </c>
      <c r="H19" s="179">
        <v>754686655.98318541</v>
      </c>
      <c r="J19" s="179">
        <v>9.6857652265393529E-2</v>
      </c>
      <c r="K19" s="179">
        <v>9.6857652386226872E-2</v>
      </c>
      <c r="L19" s="179">
        <v>9.6857652533912056E-2</v>
      </c>
      <c r="M19" s="179">
        <v>9.6857652668171312E-2</v>
      </c>
      <c r="N19" s="179">
        <v>9.6857652805787051E-2</v>
      </c>
      <c r="O19" s="179">
        <v>9.685765295347222E-2</v>
      </c>
      <c r="P19" s="179">
        <v>9.6857653074305564E-2</v>
      </c>
      <c r="R19" s="179">
        <f t="shared" si="1"/>
        <v>2.6904903407053756E-2</v>
      </c>
      <c r="V19" s="225">
        <f>'2024-1076-Testlog'!$T26</f>
        <v>1.5885416666666666E-2</v>
      </c>
      <c r="W19" s="179">
        <f>'2024-1076-Testlog'!$BR26</f>
        <v>225.37218689472851</v>
      </c>
      <c r="X19" s="225">
        <f>'2024-1076-Testlog'!AY26</f>
        <v>6.5</v>
      </c>
      <c r="Y19" s="225">
        <f t="shared" si="2"/>
        <v>7.5</v>
      </c>
    </row>
    <row r="20" spans="1:25" x14ac:dyDescent="0.25">
      <c r="A20" s="179">
        <v>600</v>
      </c>
      <c r="B20" s="179">
        <v>4557934805.2124815</v>
      </c>
      <c r="C20" s="179">
        <v>2337181761.7979078</v>
      </c>
      <c r="D20" s="179">
        <v>1570136925.3337238</v>
      </c>
      <c r="E20" s="179">
        <v>1180233455.0485194</v>
      </c>
      <c r="F20" s="179">
        <v>947953468.05453598</v>
      </c>
      <c r="G20" s="179">
        <v>788563063.21985102</v>
      </c>
      <c r="H20" s="179">
        <v>677624534.39771259</v>
      </c>
      <c r="J20" s="179">
        <v>0.10396555014409724</v>
      </c>
      <c r="K20" s="179">
        <v>0.10396555029178244</v>
      </c>
      <c r="L20" s="179">
        <v>0.10396555046631946</v>
      </c>
      <c r="M20" s="179">
        <v>0.1039655506274306</v>
      </c>
      <c r="N20" s="179">
        <v>0.10396555079189815</v>
      </c>
      <c r="O20" s="179">
        <v>0.1039655509630787</v>
      </c>
      <c r="P20" s="179">
        <v>0.10396555111412038</v>
      </c>
      <c r="R20" s="179">
        <f t="shared" si="1"/>
        <v>2.8879319484471453E-2</v>
      </c>
      <c r="V20" s="225">
        <f>'2024-1076-Testlog'!$T27</f>
        <v>0.79787234042553179</v>
      </c>
      <c r="W20" s="179">
        <f>'2024-1076-Testlog'!$BR27</f>
        <v>176.34903539498126</v>
      </c>
      <c r="X20" s="225">
        <f>'2024-1076-Testlog'!AY27</f>
        <v>6.5</v>
      </c>
      <c r="Y20" s="225">
        <f t="shared" si="2"/>
        <v>7.5</v>
      </c>
    </row>
    <row r="21" spans="1:25" x14ac:dyDescent="0.25">
      <c r="A21" s="179">
        <v>620</v>
      </c>
      <c r="B21" s="179">
        <v>4149317266.9651937</v>
      </c>
      <c r="C21" s="179">
        <v>2119026622.2607515</v>
      </c>
      <c r="D21" s="179">
        <v>1421455112.168222</v>
      </c>
      <c r="E21" s="179">
        <v>1069964401.864126</v>
      </c>
      <c r="F21" s="179">
        <v>857899386.80755317</v>
      </c>
      <c r="G21" s="179">
        <v>713309603.76399088</v>
      </c>
      <c r="H21" s="179">
        <v>612391204.23048246</v>
      </c>
      <c r="J21" s="179">
        <v>0.11110508054814816</v>
      </c>
      <c r="K21" s="179">
        <v>0.11110508072268521</v>
      </c>
      <c r="L21" s="179">
        <v>0.11110508092743056</v>
      </c>
      <c r="M21" s="179">
        <v>0.11110508111875003</v>
      </c>
      <c r="N21" s="179">
        <v>0.11110508131678241</v>
      </c>
      <c r="O21" s="179">
        <v>0.11110508151145836</v>
      </c>
      <c r="P21" s="179">
        <v>0.11110508169270836</v>
      </c>
      <c r="R21" s="179">
        <f t="shared" si="1"/>
        <v>3.0862522374485602E-2</v>
      </c>
      <c r="V21" s="225">
        <f>'2024-1076-Testlog'!$T28</f>
        <v>0.91185410334346506</v>
      </c>
      <c r="W21" s="179">
        <f>'2024-1076-Testlog'!$BR28</f>
        <v>2.6872567420485951</v>
      </c>
      <c r="X21" s="225">
        <f>'2024-1076-Testlog'!AY28</f>
        <v>6.5</v>
      </c>
      <c r="Y21" s="225">
        <f t="shared" si="2"/>
        <v>7.5</v>
      </c>
    </row>
    <row r="22" spans="1:25" x14ac:dyDescent="0.25">
      <c r="A22" s="179">
        <v>640</v>
      </c>
      <c r="B22" s="179">
        <v>3796764018.2282553</v>
      </c>
      <c r="C22" s="179">
        <v>1932361172.3409622</v>
      </c>
      <c r="D22" s="179">
        <v>1294673720.6841846</v>
      </c>
      <c r="E22" s="179">
        <v>974746152.49209261</v>
      </c>
      <c r="F22" s="179">
        <v>779796923.56484926</v>
      </c>
      <c r="G22" s="179">
        <v>649830770.83604085</v>
      </c>
      <c r="H22" s="179">
        <v>556997804.56956482</v>
      </c>
      <c r="J22" s="179">
        <v>0.11827676888101854</v>
      </c>
      <c r="K22" s="179">
        <v>0.11827676908576391</v>
      </c>
      <c r="L22" s="179">
        <v>0.11827676932407409</v>
      </c>
      <c r="M22" s="179">
        <v>0.11827676954895835</v>
      </c>
      <c r="N22" s="179">
        <v>0.11827676978726853</v>
      </c>
      <c r="O22" s="179">
        <v>0.1182767700054398</v>
      </c>
      <c r="P22" s="179">
        <v>0.11827677021689817</v>
      </c>
      <c r="R22" s="179">
        <f t="shared" si="1"/>
        <v>3.2854658022505152E-2</v>
      </c>
      <c r="V22" s="225">
        <f>'2024-1076-Testlog'!$T29</f>
        <v>1.0231148162182644</v>
      </c>
      <c r="W22" s="179">
        <f>'2024-1076-Testlog'!$BR29</f>
        <v>154.28737865411156</v>
      </c>
      <c r="X22" s="225">
        <f>'2024-1076-Testlog'!AY29</f>
        <v>7</v>
      </c>
      <c r="Y22" s="225">
        <f t="shared" si="2"/>
        <v>8</v>
      </c>
    </row>
    <row r="23" spans="1:25" x14ac:dyDescent="0.25">
      <c r="A23" s="179">
        <v>660</v>
      </c>
      <c r="B23" s="179">
        <v>3491826344.7077403</v>
      </c>
      <c r="C23" s="179">
        <v>1771785267.3577847</v>
      </c>
      <c r="D23" s="179">
        <v>1185934531.1281042</v>
      </c>
      <c r="E23" s="179">
        <v>892516614.76068377</v>
      </c>
      <c r="F23" s="179">
        <v>712240081.51527417</v>
      </c>
      <c r="G23" s="179">
        <v>594189240.49900544</v>
      </c>
      <c r="H23" s="179">
        <v>509707358.97252697</v>
      </c>
      <c r="J23" s="179">
        <v>0.12548099076990743</v>
      </c>
      <c r="K23" s="179">
        <v>0.12548099100821761</v>
      </c>
      <c r="L23" s="179">
        <v>0.12548099128344908</v>
      </c>
      <c r="M23" s="179">
        <v>0.12548099154189818</v>
      </c>
      <c r="N23" s="179">
        <v>0.12548099181041666</v>
      </c>
      <c r="O23" s="179">
        <v>0.12548099206886573</v>
      </c>
      <c r="P23" s="179">
        <v>0.12548099231724538</v>
      </c>
      <c r="R23" s="179">
        <f t="shared" si="1"/>
        <v>3.4855830769418734E-2</v>
      </c>
      <c r="V23" s="225">
        <f>'2024-1076-Testlog'!$T30</f>
        <v>1.5069444444444444E-2</v>
      </c>
      <c r="W23" s="179">
        <f>'2024-1076-Testlog'!$BR30</f>
        <v>115.32800022861207</v>
      </c>
      <c r="X23" s="225">
        <f>'2024-1076-Testlog'!AY30</f>
        <v>7</v>
      </c>
      <c r="Y23" s="225">
        <f t="shared" si="2"/>
        <v>8</v>
      </c>
    </row>
    <row r="24" spans="1:25" x14ac:dyDescent="0.25">
      <c r="A24" s="179">
        <v>680</v>
      </c>
      <c r="B24" s="179">
        <v>3226978383.0457196</v>
      </c>
      <c r="C24" s="179">
        <v>1632957288.4999061</v>
      </c>
      <c r="D24" s="179">
        <v>1092142294.1862857</v>
      </c>
      <c r="E24" s="179">
        <v>821306778.06380367</v>
      </c>
      <c r="F24" s="179">
        <v>655625296.89981782</v>
      </c>
      <c r="G24" s="179">
        <v>546879756.13838446</v>
      </c>
      <c r="H24" s="179">
        <v>469076245.46057236</v>
      </c>
      <c r="J24" s="179">
        <v>0.13271797995347223</v>
      </c>
      <c r="K24" s="179">
        <v>0.13271798022870374</v>
      </c>
      <c r="L24" s="179">
        <v>0.13271798054421297</v>
      </c>
      <c r="M24" s="179">
        <v>0.13271798083958339</v>
      </c>
      <c r="N24" s="179">
        <v>0.13271798113159722</v>
      </c>
      <c r="O24" s="179">
        <v>0.13271798144039351</v>
      </c>
      <c r="P24" s="179">
        <v>0.13271798172905094</v>
      </c>
      <c r="R24" s="179">
        <f t="shared" si="1"/>
        <v>3.6866105542631172E-2</v>
      </c>
      <c r="V24" s="225">
        <f>'2024-1076-Testlog'!$T31</f>
        <v>1.5972222222222221E-2</v>
      </c>
      <c r="W24" s="179">
        <f>'2024-1076-Testlog'!$BR31</f>
        <v>2.1348001824708498</v>
      </c>
      <c r="X24" s="225">
        <f>'2024-1076-Testlog'!AY31</f>
        <v>7</v>
      </c>
      <c r="Y24" s="225">
        <f t="shared" si="2"/>
        <v>8</v>
      </c>
    </row>
    <row r="25" spans="1:25" x14ac:dyDescent="0.25">
      <c r="A25" s="179">
        <v>700</v>
      </c>
      <c r="B25" s="179">
        <v>2992067218.4284091</v>
      </c>
      <c r="C25" s="179">
        <v>1512287878.8146715</v>
      </c>
      <c r="D25" s="179">
        <v>1010782430.2641572</v>
      </c>
      <c r="E25" s="179">
        <v>759379090.66389894</v>
      </c>
      <c r="F25" s="179">
        <v>607503274.03142488</v>
      </c>
      <c r="G25" s="179">
        <v>506252729.57336032</v>
      </c>
      <c r="H25" s="179">
        <v>433930912.09290987</v>
      </c>
      <c r="J25" s="179">
        <v>0.13998783725706021</v>
      </c>
      <c r="K25" s="179">
        <v>0.13998783757256944</v>
      </c>
      <c r="L25" s="179">
        <v>0.13998783793171299</v>
      </c>
      <c r="M25" s="179">
        <v>0.13998783826736114</v>
      </c>
      <c r="N25" s="179">
        <v>0.1399878386130787</v>
      </c>
      <c r="O25" s="179">
        <v>0.13998783894872688</v>
      </c>
      <c r="P25" s="179">
        <v>0.13998783928101849</v>
      </c>
      <c r="R25" s="179">
        <f t="shared" si="1"/>
        <v>3.8885510349183396E-2</v>
      </c>
      <c r="V25" s="225">
        <f>'2024-1076-Testlog'!$T32</f>
        <v>8.0729166666666675E-3</v>
      </c>
      <c r="W25" s="179">
        <f>'2024-1076-Testlog'!$BR32</f>
        <v>181.97033730665353</v>
      </c>
      <c r="X25" s="225">
        <f>'2024-1076-Testlog'!AY32</f>
        <v>7</v>
      </c>
      <c r="Y25" s="225">
        <f t="shared" si="2"/>
        <v>8</v>
      </c>
    </row>
    <row r="26" spans="1:25" x14ac:dyDescent="0.25">
      <c r="A26" s="179">
        <v>720</v>
      </c>
      <c r="B26" s="179">
        <v>2789855354.1868906</v>
      </c>
      <c r="C26" s="179">
        <v>1406874454.17467</v>
      </c>
      <c r="D26" s="179">
        <v>939834766.57199788</v>
      </c>
      <c r="E26" s="179">
        <v>705256736.0779084</v>
      </c>
      <c r="F26" s="179">
        <v>564836492.644467</v>
      </c>
      <c r="G26" s="179">
        <v>470171159.86028451</v>
      </c>
      <c r="H26" s="179">
        <v>402041263.50895286</v>
      </c>
      <c r="J26" s="179">
        <v>0.14729054050104171</v>
      </c>
      <c r="K26" s="179">
        <v>0.1472905408601852</v>
      </c>
      <c r="L26" s="179">
        <v>0.14729054126631952</v>
      </c>
      <c r="M26" s="179">
        <v>0.14729054164560187</v>
      </c>
      <c r="N26" s="179">
        <v>0.14729054205173611</v>
      </c>
      <c r="O26" s="179">
        <v>0.14729054242094905</v>
      </c>
      <c r="P26" s="179">
        <v>0.14729054279351858</v>
      </c>
      <c r="R26" s="179">
        <f t="shared" si="1"/>
        <v>4.0914039028067138E-2</v>
      </c>
      <c r="V26" s="225">
        <f>'2024-1076-Testlog'!$T33</f>
        <v>8.9409722222222217E-3</v>
      </c>
      <c r="W26" s="179">
        <f>'2024-1076-Testlog'!$BR33</f>
        <v>137.3612108562325</v>
      </c>
      <c r="X26" s="225">
        <f>'2024-1076-Testlog'!AY33</f>
        <v>7</v>
      </c>
      <c r="Y26" s="225">
        <f t="shared" si="2"/>
        <v>8</v>
      </c>
    </row>
    <row r="27" spans="1:25" x14ac:dyDescent="0.25">
      <c r="A27" s="179">
        <v>740</v>
      </c>
      <c r="B27" s="179">
        <v>2598589229.2460551</v>
      </c>
      <c r="C27" s="179">
        <v>1314351676.2372713</v>
      </c>
      <c r="D27" s="179">
        <v>877648871.91943491</v>
      </c>
      <c r="E27" s="179">
        <v>659343541.27482581</v>
      </c>
      <c r="F27" s="179">
        <v>526950505.68132961</v>
      </c>
      <c r="G27" s="179">
        <v>438109264.61846215</v>
      </c>
      <c r="H27" s="179">
        <v>375433577.62303454</v>
      </c>
      <c r="J27" s="179">
        <v>0.15462595520127317</v>
      </c>
      <c r="K27" s="179">
        <v>0.15462595561076392</v>
      </c>
      <c r="L27" s="179">
        <v>0.1546259560638889</v>
      </c>
      <c r="M27" s="179">
        <v>0.15462595649016209</v>
      </c>
      <c r="N27" s="179">
        <v>0.1546259569365741</v>
      </c>
      <c r="O27" s="179">
        <v>0.15462595736620374</v>
      </c>
      <c r="P27" s="179">
        <v>0.15462595777905092</v>
      </c>
      <c r="R27" s="179">
        <f t="shared" si="1"/>
        <v>4.295165422257588E-2</v>
      </c>
      <c r="V27" s="225">
        <f>'2024-1076-Testlog'!$T34</f>
        <v>9.7222222222222224E-3</v>
      </c>
      <c r="W27" s="179">
        <f>'2024-1076-Testlog'!$BR34</f>
        <v>2.2238993552359476</v>
      </c>
      <c r="X27" s="225">
        <f>'2024-1076-Testlog'!AY34</f>
        <v>7</v>
      </c>
      <c r="Y27" s="225">
        <f t="shared" si="2"/>
        <v>8</v>
      </c>
    </row>
    <row r="28" spans="1:25" x14ac:dyDescent="0.25">
      <c r="A28" s="179">
        <v>760</v>
      </c>
      <c r="B28" s="179">
        <v>2457397901.5643754</v>
      </c>
      <c r="C28" s="179">
        <v>1232762707.4682968</v>
      </c>
      <c r="D28" s="179">
        <v>822882945.97445929</v>
      </c>
      <c r="E28" s="179">
        <v>617079922.98904181</v>
      </c>
      <c r="F28" s="179">
        <v>492351003.86407936</v>
      </c>
      <c r="G28" s="179">
        <v>410778057.72946739</v>
      </c>
      <c r="H28" s="179">
        <v>351946727.26661998</v>
      </c>
      <c r="J28" s="179">
        <v>0.16199384595092595</v>
      </c>
      <c r="K28" s="179">
        <v>0.16199384641412037</v>
      </c>
      <c r="L28" s="179">
        <v>0.16199384691759264</v>
      </c>
      <c r="M28" s="179">
        <v>0.16199384739085654</v>
      </c>
      <c r="N28" s="179">
        <v>0.16199384787754628</v>
      </c>
      <c r="O28" s="179">
        <v>0.16199384837094902</v>
      </c>
      <c r="P28" s="179">
        <v>0.1619938488307871</v>
      </c>
      <c r="R28" s="179">
        <f t="shared" si="1"/>
        <v>4.4998290541923877E-2</v>
      </c>
      <c r="V28" s="225">
        <f>'2024-1076-Testlog'!$T35</f>
        <v>1.1024305555555555E-2</v>
      </c>
      <c r="W28" s="179">
        <f>'2024-1076-Testlog'!$BR35</f>
        <v>221.65342290172813</v>
      </c>
      <c r="X28" s="225">
        <f>'2024-1076-Testlog'!AY35</f>
        <v>7</v>
      </c>
      <c r="Y28" s="225">
        <f t="shared" si="2"/>
        <v>8</v>
      </c>
    </row>
    <row r="29" spans="1:25" x14ac:dyDescent="0.25">
      <c r="A29" s="179">
        <v>780</v>
      </c>
      <c r="B29" s="179">
        <v>2304531254.2981081</v>
      </c>
      <c r="C29" s="179">
        <v>1160504290.0896285</v>
      </c>
      <c r="D29" s="179">
        <v>774427828.53858411</v>
      </c>
      <c r="E29" s="179">
        <v>580741881.56055057</v>
      </c>
      <c r="F29" s="179">
        <v>463111549.77129954</v>
      </c>
      <c r="G29" s="179">
        <v>386645729.22029501</v>
      </c>
      <c r="H29" s="179">
        <v>331473679.81619728</v>
      </c>
      <c r="J29" s="179">
        <v>0.16939388839976857</v>
      </c>
      <c r="K29" s="179">
        <v>0.16939388891666671</v>
      </c>
      <c r="L29" s="179">
        <v>0.1693938894738426</v>
      </c>
      <c r="M29" s="179">
        <v>0.16939388999745372</v>
      </c>
      <c r="N29" s="179">
        <v>0.16939389053784729</v>
      </c>
      <c r="O29" s="179">
        <v>0.16939389108495373</v>
      </c>
      <c r="P29" s="179">
        <v>0.1693938915951389</v>
      </c>
      <c r="R29" s="179">
        <f t="shared" si="1"/>
        <v>4.7053857888824602E-2</v>
      </c>
      <c r="V29" s="225">
        <f>'2024-1076-Testlog'!$T36</f>
        <v>0.79225352112676062</v>
      </c>
      <c r="W29" s="179">
        <f>'2024-1076-Testlog'!$BR36</f>
        <v>177.94993691242283</v>
      </c>
      <c r="X29" s="225">
        <f>'2024-1076-Testlog'!AY36</f>
        <v>7</v>
      </c>
      <c r="Y29" s="225">
        <f t="shared" si="2"/>
        <v>8</v>
      </c>
    </row>
    <row r="30" spans="1:25" x14ac:dyDescent="0.25">
      <c r="A30" s="179">
        <v>800</v>
      </c>
      <c r="B30" s="179">
        <v>2180649926.8242879</v>
      </c>
      <c r="C30" s="179">
        <v>1096232001.2601774</v>
      </c>
      <c r="D30" s="179">
        <v>731369749.83133173</v>
      </c>
      <c r="E30" s="179">
        <v>548119969.00673282</v>
      </c>
      <c r="F30" s="179">
        <v>438020728.18226117</v>
      </c>
      <c r="G30" s="179">
        <v>364753724.31889862</v>
      </c>
      <c r="H30" s="179">
        <v>312807374.48463327</v>
      </c>
      <c r="J30" s="179">
        <v>0.17682568174363436</v>
      </c>
      <c r="K30" s="179">
        <v>0.1768256823175926</v>
      </c>
      <c r="L30" s="179">
        <v>0.17682568292847226</v>
      </c>
      <c r="M30" s="179">
        <v>0.17682568351250005</v>
      </c>
      <c r="N30" s="179">
        <v>0.17682568412002314</v>
      </c>
      <c r="O30" s="179">
        <v>0.17682568470740737</v>
      </c>
      <c r="P30" s="179">
        <v>0.17682568527129633</v>
      </c>
      <c r="R30" s="179">
        <f t="shared" si="1"/>
        <v>4.9118244928787323E-2</v>
      </c>
      <c r="V30" s="225">
        <f>'2024-1076-Testlog'!$T37</f>
        <v>0.91031692515171947</v>
      </c>
      <c r="W30" s="179">
        <f>'2024-1076-Testlog'!$BR37</f>
        <v>2.239724995599996</v>
      </c>
      <c r="X30" s="225">
        <f>'2024-1076-Testlog'!AY37</f>
        <v>7</v>
      </c>
      <c r="Y30" s="225">
        <f t="shared" si="2"/>
        <v>8</v>
      </c>
    </row>
    <row r="31" spans="1:25" x14ac:dyDescent="0.25">
      <c r="A31" s="179">
        <v>820</v>
      </c>
      <c r="B31" s="179">
        <v>2064727923.6180496</v>
      </c>
      <c r="C31" s="179">
        <v>1038844863.5473987</v>
      </c>
      <c r="D31" s="179">
        <v>692954434.28181243</v>
      </c>
      <c r="E31" s="179">
        <v>517874386.32197243</v>
      </c>
      <c r="F31" s="179">
        <v>415116132.43641102</v>
      </c>
      <c r="G31" s="179">
        <v>346005890.36178219</v>
      </c>
      <c r="H31" s="179">
        <v>295236802.76539212</v>
      </c>
      <c r="J31" s="179">
        <v>0.18428876166365743</v>
      </c>
      <c r="K31" s="179">
        <v>0.18428876229803245</v>
      </c>
      <c r="L31" s="179">
        <v>0.18428876296597224</v>
      </c>
      <c r="M31" s="179">
        <v>0.18428876361377319</v>
      </c>
      <c r="N31" s="179">
        <v>0.18428876427164356</v>
      </c>
      <c r="O31" s="179">
        <v>0.18428876492280094</v>
      </c>
      <c r="P31" s="179">
        <v>0.18428876554039356</v>
      </c>
      <c r="R31" s="179">
        <f t="shared" si="1"/>
        <v>5.1191322684349283E-2</v>
      </c>
      <c r="V31" s="225">
        <f>'2024-1076-Testlog'!$T38</f>
        <v>1.0246585735963583</v>
      </c>
      <c r="W31" s="179">
        <f>'2024-1076-Testlog'!$BR38</f>
        <v>148.04713027668564</v>
      </c>
      <c r="X31" s="225">
        <f>'2024-1076-Testlog'!AY38</f>
        <v>5.5</v>
      </c>
      <c r="Y31" s="225">
        <f t="shared" si="2"/>
        <v>6.5</v>
      </c>
    </row>
    <row r="32" spans="1:25" x14ac:dyDescent="0.25">
      <c r="A32" s="179">
        <v>840</v>
      </c>
      <c r="B32" s="179">
        <v>1968557805.689754</v>
      </c>
      <c r="C32" s="179">
        <v>987406679.6654793</v>
      </c>
      <c r="D32" s="179">
        <v>658545399.16410136</v>
      </c>
      <c r="E32" s="179">
        <v>492877297.16563499</v>
      </c>
      <c r="F32" s="179">
        <v>394183643.17983299</v>
      </c>
      <c r="G32" s="179">
        <v>328749159.66051197</v>
      </c>
      <c r="H32" s="179">
        <v>280982188.73738396</v>
      </c>
      <c r="J32" s="179">
        <v>0.19178261365821767</v>
      </c>
      <c r="K32" s="179">
        <v>0.19178261435300928</v>
      </c>
      <c r="L32" s="179">
        <v>0.19178261508136574</v>
      </c>
      <c r="M32" s="179">
        <v>0.1917826157929399</v>
      </c>
      <c r="N32" s="179">
        <v>0.19178261649444442</v>
      </c>
      <c r="O32" s="179">
        <v>0.19178261722280088</v>
      </c>
      <c r="P32" s="179">
        <v>0.19178261790081019</v>
      </c>
      <c r="R32" s="179">
        <f t="shared" si="1"/>
        <v>5.3272948238393791E-2</v>
      </c>
      <c r="V32" s="225">
        <f>'2024-1076-Testlog'!$T39</f>
        <v>0.79687038677295541</v>
      </c>
      <c r="W32" s="179">
        <f>'2024-1076-Testlog'!$BR39</f>
        <v>107.15066312623527</v>
      </c>
      <c r="X32" s="225">
        <f>'2024-1076-Testlog'!AY39</f>
        <v>5.5</v>
      </c>
      <c r="Y32" s="225">
        <f t="shared" si="2"/>
        <v>6.5</v>
      </c>
    </row>
    <row r="33" spans="1:25" x14ac:dyDescent="0.25">
      <c r="A33" s="179">
        <v>860</v>
      </c>
      <c r="B33" s="179">
        <v>1877179884.5767031</v>
      </c>
      <c r="C33" s="179">
        <v>941144480.86432409</v>
      </c>
      <c r="D33" s="179">
        <v>627615226.13123965</v>
      </c>
      <c r="E33" s="179">
        <v>469294976.62116051</v>
      </c>
      <c r="F33" s="179">
        <v>375849003.63424951</v>
      </c>
      <c r="G33" s="179">
        <v>313437381.32488215</v>
      </c>
      <c r="H33" s="179">
        <v>269013186.5522998</v>
      </c>
      <c r="J33" s="179">
        <v>0.19930668670717594</v>
      </c>
      <c r="K33" s="179">
        <v>0.19930668746238431</v>
      </c>
      <c r="L33" s="179">
        <v>0.1993066882578704</v>
      </c>
      <c r="M33" s="179">
        <v>0.1993066890332176</v>
      </c>
      <c r="N33" s="179">
        <v>0.19930668980520838</v>
      </c>
      <c r="O33" s="179">
        <v>0.19930669058726855</v>
      </c>
      <c r="P33" s="179">
        <v>0.19930669133240744</v>
      </c>
      <c r="R33" s="179">
        <f t="shared" si="1"/>
        <v>5.5362968529771094E-2</v>
      </c>
      <c r="V33" s="225">
        <f>'2024-1076-Testlog'!$T40</f>
        <v>0.92276144907723845</v>
      </c>
      <c r="W33" s="179">
        <f>'2024-1076-Testlog'!$BR40</f>
        <v>2.3307567989004085</v>
      </c>
      <c r="X33" s="225">
        <f>'2024-1076-Testlog'!AY40</f>
        <v>5.5</v>
      </c>
      <c r="Y33" s="225">
        <f t="shared" si="2"/>
        <v>6.5</v>
      </c>
    </row>
    <row r="34" spans="1:25" x14ac:dyDescent="0.25">
      <c r="A34" s="179">
        <v>880</v>
      </c>
      <c r="B34" s="179">
        <v>1790884572.9188857</v>
      </c>
      <c r="C34" s="179">
        <v>899391892.27901709</v>
      </c>
      <c r="D34" s="179">
        <v>597919811.42546022</v>
      </c>
      <c r="E34" s="179">
        <v>448854619.95524871</v>
      </c>
      <c r="F34" s="179">
        <v>359265604.07908893</v>
      </c>
      <c r="G34" s="179">
        <v>300504366.65504539</v>
      </c>
      <c r="H34" s="179">
        <v>256953010.17777157</v>
      </c>
      <c r="J34" s="179">
        <v>0.20686040723819454</v>
      </c>
      <c r="K34" s="179">
        <v>0.20686040805717593</v>
      </c>
      <c r="L34" s="179">
        <v>0.20686040892314819</v>
      </c>
      <c r="M34" s="179">
        <v>0.2068604097622686</v>
      </c>
      <c r="N34" s="179">
        <v>0.2068604106148148</v>
      </c>
      <c r="O34" s="179">
        <v>0.2068604114472222</v>
      </c>
      <c r="P34" s="179">
        <v>0.20686041225949076</v>
      </c>
      <c r="R34" s="179">
        <f t="shared" si="1"/>
        <v>5.7461224232831815E-2</v>
      </c>
      <c r="V34" s="225">
        <f>'2024-1076-Testlog'!$T41</f>
        <v>1.0356731875719218</v>
      </c>
      <c r="W34" s="179">
        <f>'2024-1076-Testlog'!$BR41</f>
        <v>162.47131585153727</v>
      </c>
      <c r="X34" s="225">
        <f>'2024-1076-Testlog'!AY41</f>
        <v>5.5</v>
      </c>
      <c r="Y34" s="225">
        <f t="shared" si="2"/>
        <v>6.5</v>
      </c>
    </row>
    <row r="35" spans="1:25" x14ac:dyDescent="0.25">
      <c r="A35" s="179">
        <v>900</v>
      </c>
      <c r="B35" s="179">
        <v>1717726053.3821008</v>
      </c>
      <c r="C35" s="179">
        <v>861592749.32430792</v>
      </c>
      <c r="D35" s="179">
        <v>572883213.79553556</v>
      </c>
      <c r="E35" s="179">
        <v>429933777.89642847</v>
      </c>
      <c r="F35" s="179">
        <v>343545216.52143258</v>
      </c>
      <c r="G35" s="179">
        <v>287182330.64503998</v>
      </c>
      <c r="H35" s="179">
        <v>246706969.61952645</v>
      </c>
      <c r="J35" s="179">
        <v>0.21444319336157405</v>
      </c>
      <c r="K35" s="179">
        <v>0.21444319424768521</v>
      </c>
      <c r="L35" s="179">
        <v>0.21444319518414354</v>
      </c>
      <c r="M35" s="179">
        <v>0.21444319609039353</v>
      </c>
      <c r="N35" s="179">
        <v>0.21444319701006953</v>
      </c>
      <c r="O35" s="179">
        <v>0.21444319791296299</v>
      </c>
      <c r="P35" s="179">
        <v>0.21444319879236115</v>
      </c>
      <c r="R35" s="179">
        <f t="shared" si="1"/>
        <v>5.956755371154835E-2</v>
      </c>
      <c r="V35" s="225">
        <f>'2024-1076-Testlog'!$T42</f>
        <v>0.79646017699115046</v>
      </c>
      <c r="W35" s="179">
        <f>'2024-1076-Testlog'!$BR42</f>
        <v>121.37490513652389</v>
      </c>
      <c r="X35" s="225">
        <f>'2024-1076-Testlog'!AY42</f>
        <v>5.5</v>
      </c>
      <c r="Y35" s="225">
        <f t="shared" si="2"/>
        <v>6.5</v>
      </c>
    </row>
    <row r="36" spans="1:25" x14ac:dyDescent="0.25">
      <c r="A36" s="179">
        <v>920</v>
      </c>
      <c r="B36" s="179">
        <v>1654958443.5322993</v>
      </c>
      <c r="C36" s="179">
        <v>827270609.26419616</v>
      </c>
      <c r="D36" s="179">
        <v>550146693.16037464</v>
      </c>
      <c r="E36" s="179">
        <v>412842133.46267068</v>
      </c>
      <c r="F36" s="179">
        <v>330991694.56012237</v>
      </c>
      <c r="G36" s="179">
        <v>275826413.3508637</v>
      </c>
      <c r="H36" s="179">
        <v>236422641.02279949</v>
      </c>
      <c r="J36" s="179">
        <v>0.22205446932662046</v>
      </c>
      <c r="K36" s="179">
        <v>0.22205447028321762</v>
      </c>
      <c r="L36" s="179">
        <v>0.2220544712935186</v>
      </c>
      <c r="M36" s="179">
        <v>0.22205447226689823</v>
      </c>
      <c r="N36" s="179">
        <v>0.22205447325370367</v>
      </c>
      <c r="O36" s="179">
        <v>0.22205447423379623</v>
      </c>
      <c r="P36" s="179">
        <v>0.22205447518032412</v>
      </c>
      <c r="R36" s="179">
        <f t="shared" si="1"/>
        <v>6.1681797035172348E-2</v>
      </c>
      <c r="V36" s="225">
        <f>'2024-1076-Testlog'!$T43</f>
        <v>0.92276144907723845</v>
      </c>
      <c r="W36" s="179">
        <f>'2024-1076-Testlog'!$BR43</f>
        <v>2.0742504384460112</v>
      </c>
      <c r="X36" s="225">
        <f>'2024-1076-Testlog'!AY43</f>
        <v>5.5</v>
      </c>
      <c r="Y36" s="225">
        <f t="shared" si="2"/>
        <v>6.5</v>
      </c>
    </row>
    <row r="37" spans="1:25" x14ac:dyDescent="0.25">
      <c r="A37" s="179">
        <v>940</v>
      </c>
      <c r="B37" s="179">
        <v>1587642717.4463997</v>
      </c>
      <c r="C37" s="179">
        <v>796016828.05209208</v>
      </c>
      <c r="D37" s="179">
        <v>529441249.07248563</v>
      </c>
      <c r="E37" s="179">
        <v>397311200.14212388</v>
      </c>
      <c r="F37" s="179">
        <v>317528549.31712002</v>
      </c>
      <c r="G37" s="179">
        <v>264251948.29906899</v>
      </c>
      <c r="H37" s="179">
        <v>227592719.48494428</v>
      </c>
      <c r="J37" s="179">
        <v>0.22969368018611114</v>
      </c>
      <c r="K37" s="179">
        <v>0.22969368121655101</v>
      </c>
      <c r="L37" s="179">
        <v>0.22969368230069448</v>
      </c>
      <c r="M37" s="179">
        <v>0.22969368334456022</v>
      </c>
      <c r="N37" s="179">
        <v>0.22969368440185187</v>
      </c>
      <c r="O37" s="179">
        <v>0.22969368545914351</v>
      </c>
      <c r="P37" s="179">
        <v>0.2296936864761574</v>
      </c>
      <c r="R37" s="179">
        <f t="shared" si="1"/>
        <v>6.3803800051697529E-2</v>
      </c>
      <c r="V37" s="225">
        <f>'2024-1076-Testlog'!$T44</f>
        <v>1.0388760585065435</v>
      </c>
      <c r="W37" s="179">
        <f>'2024-1076-Testlog'!$BR44</f>
        <v>213.11954079577239</v>
      </c>
      <c r="X37" s="225">
        <f>'2024-1076-Testlog'!AY44</f>
        <v>5.5</v>
      </c>
      <c r="Y37" s="225">
        <f t="shared" si="2"/>
        <v>6.5</v>
      </c>
    </row>
    <row r="38" spans="1:25" x14ac:dyDescent="0.25">
      <c r="A38" s="179">
        <v>960</v>
      </c>
      <c r="B38" s="179">
        <v>1535386192.4467204</v>
      </c>
      <c r="C38" s="179">
        <v>767483128.01747143</v>
      </c>
      <c r="D38" s="179">
        <v>510534158.23307061</v>
      </c>
      <c r="E38" s="179">
        <v>383846553.58302802</v>
      </c>
      <c r="F38" s="179">
        <v>305922818.59922755</v>
      </c>
      <c r="G38" s="179">
        <v>255897704.83125126</v>
      </c>
      <c r="H38" s="179">
        <v>218751264.81578663</v>
      </c>
      <c r="J38" s="179">
        <v>0.23736030664201396</v>
      </c>
      <c r="K38" s="179">
        <v>0.23736030775300929</v>
      </c>
      <c r="L38" s="179">
        <v>0.23736030890763893</v>
      </c>
      <c r="M38" s="179">
        <v>0.23736031002534727</v>
      </c>
      <c r="N38" s="179">
        <v>0.23736031115648143</v>
      </c>
      <c r="O38" s="179">
        <v>0.23736031229097221</v>
      </c>
      <c r="P38" s="179">
        <v>0.23736031338518526</v>
      </c>
      <c r="R38" s="179">
        <f t="shared" si="1"/>
        <v>6.5933418511670547E-2</v>
      </c>
      <c r="V38" s="225">
        <f>'2024-1076-Testlog'!$T45</f>
        <v>0.79881656804733736</v>
      </c>
      <c r="W38" s="179">
        <f>'2024-1076-Testlog'!$BR45</f>
        <v>166.00091248499837</v>
      </c>
      <c r="X38" s="225">
        <f>'2024-1076-Testlog'!AY45</f>
        <v>5.5</v>
      </c>
      <c r="Y38" s="225">
        <f t="shared" si="2"/>
        <v>6.5</v>
      </c>
    </row>
    <row r="39" spans="1:25" x14ac:dyDescent="0.25">
      <c r="A39" s="179">
        <v>980</v>
      </c>
      <c r="B39" s="179">
        <v>1479103802.4385803</v>
      </c>
      <c r="C39" s="179">
        <v>739047062.81772041</v>
      </c>
      <c r="D39" s="179">
        <v>493226222.91835904</v>
      </c>
      <c r="E39" s="179">
        <v>371739368.22051674</v>
      </c>
      <c r="F39" s="179">
        <v>295820766.32235271</v>
      </c>
      <c r="G39" s="179">
        <v>247097347.2019313</v>
      </c>
      <c r="H39" s="179">
        <v>212154289.0158028</v>
      </c>
      <c r="J39" s="179">
        <v>0.24505388005231485</v>
      </c>
      <c r="K39" s="179">
        <v>0.24505388124722224</v>
      </c>
      <c r="L39" s="179">
        <v>0.24505388247569451</v>
      </c>
      <c r="M39" s="179">
        <v>0.24505388366724537</v>
      </c>
      <c r="N39" s="179">
        <v>0.24505388488564819</v>
      </c>
      <c r="O39" s="179">
        <v>0.24505388609062495</v>
      </c>
      <c r="P39" s="179">
        <v>0.24505388726203706</v>
      </c>
      <c r="R39" s="179">
        <f t="shared" si="1"/>
        <v>6.8070522236754125E-2</v>
      </c>
      <c r="V39" s="225">
        <f>'2024-1076-Testlog'!$T46</f>
        <v>0.92368240930869261</v>
      </c>
      <c r="W39" s="179">
        <f>'2024-1076-Testlog'!$BR46</f>
        <v>2.698572365091584</v>
      </c>
      <c r="X39" s="225">
        <f>'2024-1076-Testlog'!AY46</f>
        <v>5.5</v>
      </c>
      <c r="Y39" s="225">
        <f t="shared" si="2"/>
        <v>6.5</v>
      </c>
    </row>
    <row r="40" spans="1:25" x14ac:dyDescent="0.25">
      <c r="A40" s="179">
        <v>1000</v>
      </c>
      <c r="B40" s="179">
        <v>1434765062.8168266</v>
      </c>
      <c r="C40" s="179">
        <v>715302945.66962516</v>
      </c>
      <c r="D40" s="179">
        <v>477344593.75600809</v>
      </c>
      <c r="E40" s="179">
        <v>358098393.03786319</v>
      </c>
      <c r="F40" s="179">
        <v>286953018.41984421</v>
      </c>
      <c r="G40" s="179">
        <v>239391745.85971627</v>
      </c>
      <c r="H40" s="179">
        <v>204386350.06906867</v>
      </c>
      <c r="J40" s="179">
        <v>0.25277395609942133</v>
      </c>
      <c r="K40" s="179">
        <v>0.25277395737488428</v>
      </c>
      <c r="L40" s="179">
        <v>0.25277395868391211</v>
      </c>
      <c r="M40" s="179">
        <v>0.25277395995266211</v>
      </c>
      <c r="N40" s="179">
        <v>0.25277396125833329</v>
      </c>
      <c r="O40" s="179">
        <v>0.25277396253715284</v>
      </c>
      <c r="P40" s="179">
        <v>0.25277396378576394</v>
      </c>
      <c r="R40" s="179">
        <f t="shared" si="1"/>
        <v>7.0214987805394813E-2</v>
      </c>
      <c r="V40" s="225">
        <f>'2024-1076-Testlog'!$T47</f>
        <v>1.0404468412942989</v>
      </c>
      <c r="W40" s="179">
        <f>'2024-1076-Testlog'!$BR47</f>
        <v>136.46277609207368</v>
      </c>
      <c r="X40" s="225">
        <f>'2024-1076-Testlog'!AY47</f>
        <v>5</v>
      </c>
      <c r="Y40" s="225">
        <f t="shared" si="2"/>
        <v>6</v>
      </c>
    </row>
    <row r="41" spans="1:25" x14ac:dyDescent="0.25">
      <c r="A41" s="179">
        <v>1020</v>
      </c>
      <c r="B41" s="179">
        <v>1391205846.3188536</v>
      </c>
      <c r="C41" s="179">
        <v>693462051.72319472</v>
      </c>
      <c r="D41" s="179">
        <v>462739172.45695448</v>
      </c>
      <c r="E41" s="179">
        <v>346183785.80891281</v>
      </c>
      <c r="F41" s="179">
        <v>277377072.08942908</v>
      </c>
      <c r="G41" s="179">
        <v>231387092.43520328</v>
      </c>
      <c r="H41" s="179">
        <v>198478706.96816355</v>
      </c>
      <c r="J41" s="179">
        <v>0.2605199680011574</v>
      </c>
      <c r="K41" s="179">
        <v>0.26051996935717597</v>
      </c>
      <c r="L41" s="179">
        <v>0.26051997075011579</v>
      </c>
      <c r="M41" s="179">
        <v>0.26051997209942135</v>
      </c>
      <c r="N41" s="179">
        <v>0.26051997348229178</v>
      </c>
      <c r="O41" s="179">
        <v>0.26051997484502315</v>
      </c>
      <c r="P41" s="179">
        <v>0.26051997617418987</v>
      </c>
      <c r="R41" s="179">
        <f t="shared" si="1"/>
        <v>7.236665777809928E-2</v>
      </c>
      <c r="V41" s="225">
        <f>'2024-1076-Testlog'!$T48</f>
        <v>1.0165662650602409</v>
      </c>
      <c r="W41" s="179">
        <f>'2024-1076-Testlog'!$BR48</f>
        <v>137.85033401618873</v>
      </c>
      <c r="X41" s="225">
        <f>'2024-1076-Testlog'!AY48</f>
        <v>5</v>
      </c>
      <c r="Y41" s="225">
        <f t="shared" si="2"/>
        <v>6</v>
      </c>
    </row>
    <row r="42" spans="1:25" x14ac:dyDescent="0.25">
      <c r="A42" s="179">
        <v>1040</v>
      </c>
      <c r="B42" s="179">
        <v>1348675537.9659638</v>
      </c>
      <c r="C42" s="179">
        <v>673329752.54741502</v>
      </c>
      <c r="D42" s="179">
        <v>449277444.65463644</v>
      </c>
      <c r="E42" s="179">
        <v>338160563.16401422</v>
      </c>
      <c r="F42" s="179">
        <v>270528452.00684047</v>
      </c>
      <c r="G42" s="179">
        <v>224340668.72752696</v>
      </c>
      <c r="H42" s="179">
        <v>192426097.61838594</v>
      </c>
      <c r="J42" s="179">
        <v>0.26829121306469911</v>
      </c>
      <c r="K42" s="179">
        <v>0.26829121450462967</v>
      </c>
      <c r="L42" s="179">
        <v>0.26829121598148159</v>
      </c>
      <c r="M42" s="179">
        <v>0.26829121741469913</v>
      </c>
      <c r="N42" s="179">
        <v>0.26829121887812502</v>
      </c>
      <c r="O42" s="179">
        <v>0.26829122032476849</v>
      </c>
      <c r="P42" s="179">
        <v>0.26829122173449083</v>
      </c>
      <c r="R42" s="179">
        <f t="shared" si="1"/>
        <v>7.4525336962416408E-2</v>
      </c>
      <c r="V42" s="225">
        <f>'2024-1076-Testlog'!$T49</f>
        <v>0.90967307044152335</v>
      </c>
      <c r="W42" s="179">
        <f>'2024-1076-Testlog'!$BR49</f>
        <v>2.3181898062430699</v>
      </c>
      <c r="X42" s="225">
        <f>'2024-1076-Testlog'!AY49</f>
        <v>5</v>
      </c>
      <c r="Y42" s="225">
        <f t="shared" si="2"/>
        <v>6</v>
      </c>
    </row>
    <row r="43" spans="1:25" x14ac:dyDescent="0.25">
      <c r="A43" s="179">
        <v>1060</v>
      </c>
      <c r="B43" s="179">
        <v>1310974180.1368821</v>
      </c>
      <c r="C43" s="179">
        <v>654735326.95464969</v>
      </c>
      <c r="D43" s="179">
        <v>436846186.23793238</v>
      </c>
      <c r="E43" s="179">
        <v>328653949.25632441</v>
      </c>
      <c r="F43" s="179">
        <v>262923160.87862042</v>
      </c>
      <c r="G43" s="179">
        <v>218092945.71666285</v>
      </c>
      <c r="H43" s="179">
        <v>187059958.40534008</v>
      </c>
      <c r="J43" s="179">
        <v>0.27608698233402779</v>
      </c>
      <c r="K43" s="179">
        <v>0.27608698386122693</v>
      </c>
      <c r="L43" s="179">
        <v>0.27608698542199078</v>
      </c>
      <c r="M43" s="179">
        <v>0.2760869869424768</v>
      </c>
      <c r="N43" s="179">
        <v>0.27608698848981489</v>
      </c>
      <c r="O43" s="179">
        <v>0.2760869900203704</v>
      </c>
      <c r="P43" s="179">
        <v>0.27608699151400468</v>
      </c>
      <c r="R43" s="179">
        <f t="shared" si="1"/>
        <v>7.6690828426118823E-2</v>
      </c>
      <c r="V43" s="225">
        <f>'2024-1076-Testlog'!$T50</f>
        <v>0.82342177493138158</v>
      </c>
      <c r="W43" s="179">
        <f>'2024-1076-Testlog'!$BR50</f>
        <v>117.64093332937327</v>
      </c>
      <c r="X43" s="225">
        <f>'2024-1076-Testlog'!AY50</f>
        <v>7</v>
      </c>
      <c r="Y43" s="225">
        <f t="shared" si="2"/>
        <v>8</v>
      </c>
    </row>
    <row r="44" spans="1:25" x14ac:dyDescent="0.25">
      <c r="A44" s="179">
        <v>1080</v>
      </c>
      <c r="B44" s="179">
        <v>1277338225.4455941</v>
      </c>
      <c r="C44" s="179">
        <v>637528759.79350936</v>
      </c>
      <c r="D44" s="179">
        <v>425347739.38349879</v>
      </c>
      <c r="E44" s="179">
        <v>320174915.95328844</v>
      </c>
      <c r="F44" s="179">
        <v>254798887.45222026</v>
      </c>
      <c r="G44" s="179">
        <v>212517850.57575685</v>
      </c>
      <c r="H44" s="179">
        <v>182271865.44833919</v>
      </c>
      <c r="J44" s="179">
        <v>0.2839065906270834</v>
      </c>
      <c r="K44" s="179">
        <v>0.2839065922415509</v>
      </c>
      <c r="L44" s="179">
        <v>0.28390659389293987</v>
      </c>
      <c r="M44" s="179">
        <v>0.28390659550069458</v>
      </c>
      <c r="N44" s="179">
        <v>0.28390659712523147</v>
      </c>
      <c r="O44" s="179">
        <v>0.28390659874976854</v>
      </c>
      <c r="P44" s="179">
        <v>0.28390660045821764</v>
      </c>
      <c r="R44" s="179">
        <f t="shared" si="1"/>
        <v>7.8862941840856501E-2</v>
      </c>
      <c r="V44" s="225">
        <f>'2024-1076-Testlog'!$T51</f>
        <v>0.90030010003334449</v>
      </c>
      <c r="W44" s="179">
        <f>'2024-1076-Testlog'!$BR51</f>
        <v>148.83968430328409</v>
      </c>
      <c r="X44" s="225">
        <f>'2024-1076-Testlog'!AY51</f>
        <v>7</v>
      </c>
      <c r="Y44" s="225">
        <f t="shared" si="2"/>
        <v>8</v>
      </c>
    </row>
    <row r="45" spans="1:25" x14ac:dyDescent="0.25">
      <c r="A45" s="179">
        <v>1100</v>
      </c>
      <c r="B45" s="179">
        <v>1247156555.1107192</v>
      </c>
      <c r="C45" s="179">
        <v>621577143.80445206</v>
      </c>
      <c r="D45" s="179">
        <v>414684730.10165173</v>
      </c>
      <c r="E45" s="179">
        <v>310627197.15149909</v>
      </c>
      <c r="F45" s="179">
        <v>248810840.97500339</v>
      </c>
      <c r="G45" s="179">
        <v>207514437.04671597</v>
      </c>
      <c r="H45" s="179">
        <v>174254284.52644798</v>
      </c>
      <c r="J45" s="179">
        <v>0.29174937614305557</v>
      </c>
      <c r="K45" s="179">
        <v>0.29174937784479171</v>
      </c>
      <c r="L45" s="179">
        <v>0.29174937958680552</v>
      </c>
      <c r="M45" s="179">
        <v>0.29174938128518518</v>
      </c>
      <c r="N45" s="179">
        <v>0.29174938300370368</v>
      </c>
      <c r="O45" s="179">
        <v>0.29174938470879636</v>
      </c>
      <c r="P45" s="179">
        <v>0.2917493866387732</v>
      </c>
      <c r="R45" s="179">
        <f t="shared" si="1"/>
        <v>8.1041493373070997E-2</v>
      </c>
      <c r="V45" s="225">
        <f>'2024-1076-Testlog'!$T52</f>
        <v>0.90331214452994313</v>
      </c>
      <c r="W45" s="179">
        <f>'2024-1076-Testlog'!$BR52</f>
        <v>2.8469063074671164</v>
      </c>
      <c r="X45" s="225">
        <f>'2024-1076-Testlog'!AY52</f>
        <v>7</v>
      </c>
      <c r="Y45" s="225">
        <f t="shared" si="2"/>
        <v>8</v>
      </c>
    </row>
    <row r="46" spans="1:25" x14ac:dyDescent="0.25">
      <c r="A46" s="179">
        <v>1120</v>
      </c>
      <c r="B46" s="179">
        <v>1217043430.973316</v>
      </c>
      <c r="C46" s="179">
        <v>606765406.45667565</v>
      </c>
      <c r="D46" s="179">
        <v>404785887.51487517</v>
      </c>
      <c r="E46" s="179">
        <v>303900791.21378469</v>
      </c>
      <c r="F46" s="179">
        <v>243408692.06006294</v>
      </c>
      <c r="G46" s="179">
        <v>202201709.97043648</v>
      </c>
      <c r="H46" s="179">
        <v>170063690.99531022</v>
      </c>
      <c r="J46" s="179">
        <v>0.29961469993206025</v>
      </c>
      <c r="K46" s="179">
        <v>0.2996147017210648</v>
      </c>
      <c r="L46" s="179">
        <v>0.29961470355370379</v>
      </c>
      <c r="M46" s="179">
        <v>0.29961470534606499</v>
      </c>
      <c r="N46" s="179">
        <v>0.2996147071518519</v>
      </c>
      <c r="O46" s="179">
        <v>0.29961470894756947</v>
      </c>
      <c r="P46" s="179">
        <v>0.29961471097824088</v>
      </c>
      <c r="R46" s="179">
        <f t="shared" si="1"/>
        <v>8.3226305536683406E-2</v>
      </c>
      <c r="V46" s="225">
        <f>'2024-1076-Testlog'!$T53</f>
        <v>0.91216216216216217</v>
      </c>
      <c r="W46" s="179">
        <f>'2024-1076-Testlog'!$BR53</f>
        <v>280.21947166792501</v>
      </c>
      <c r="X46" s="225">
        <f>'2024-1076-Testlog'!AY53</f>
        <v>7</v>
      </c>
      <c r="Y46" s="225">
        <f t="shared" si="2"/>
        <v>8</v>
      </c>
    </row>
    <row r="47" spans="1:25" x14ac:dyDescent="0.25">
      <c r="A47" s="179">
        <v>1140</v>
      </c>
      <c r="B47" s="179">
        <v>1187190213.0627604</v>
      </c>
      <c r="C47" s="179">
        <v>592988765.79115248</v>
      </c>
      <c r="D47" s="179">
        <v>395581584.33354455</v>
      </c>
      <c r="E47" s="179">
        <v>296130597.95391637</v>
      </c>
      <c r="F47" s="179">
        <v>237438048.4620454</v>
      </c>
      <c r="G47" s="179">
        <v>198162583.10777014</v>
      </c>
      <c r="H47" s="179">
        <v>166281537.69947055</v>
      </c>
      <c r="J47" s="179">
        <v>0.30750194530775465</v>
      </c>
      <c r="K47" s="179">
        <v>0.30750194718738433</v>
      </c>
      <c r="L47" s="179">
        <v>0.30750194911400469</v>
      </c>
      <c r="M47" s="179">
        <v>0.30750195100034722</v>
      </c>
      <c r="N47" s="179">
        <v>0.30750195288333337</v>
      </c>
      <c r="O47" s="179">
        <v>0.30750195491400462</v>
      </c>
      <c r="P47" s="179">
        <v>0.30750195692118054</v>
      </c>
      <c r="R47" s="179">
        <f t="shared" si="1"/>
        <v>8.5417207029931858E-2</v>
      </c>
      <c r="V47" s="225">
        <f>'2024-1076-Testlog'!$T54</f>
        <v>1.0116235470566179</v>
      </c>
      <c r="W47" s="179">
        <f>'2024-1076-Testlog'!$BR54</f>
        <v>302.13027480363456</v>
      </c>
      <c r="X47" s="225">
        <f>'2024-1076-Testlog'!AY54</f>
        <v>7</v>
      </c>
      <c r="Y47" s="225">
        <f t="shared" si="2"/>
        <v>8</v>
      </c>
    </row>
    <row r="48" spans="1:25" x14ac:dyDescent="0.25">
      <c r="A48" s="179">
        <v>1160</v>
      </c>
      <c r="B48" s="179">
        <v>1162729330.7157335</v>
      </c>
      <c r="C48" s="179">
        <v>580155076.85769808</v>
      </c>
      <c r="D48" s="179">
        <v>387007727.45095289</v>
      </c>
      <c r="E48" s="179">
        <v>290682338.19125336</v>
      </c>
      <c r="F48" s="179">
        <v>232046846.53910246</v>
      </c>
      <c r="G48" s="179">
        <v>189708475.89360499</v>
      </c>
      <c r="H48" s="179">
        <v>162363111.0201658</v>
      </c>
      <c r="J48" s="179">
        <v>0.3154105172297455</v>
      </c>
      <c r="K48" s="179">
        <v>0.31541051920671292</v>
      </c>
      <c r="L48" s="179">
        <v>0.31541052122731483</v>
      </c>
      <c r="M48" s="179">
        <v>0.31541052321099539</v>
      </c>
      <c r="N48" s="179">
        <v>0.31541052519467599</v>
      </c>
      <c r="O48" s="179">
        <v>0.31541052744687503</v>
      </c>
      <c r="P48" s="179">
        <v>0.31541052943055564</v>
      </c>
      <c r="R48" s="179">
        <f t="shared" si="1"/>
        <v>8.7614032563818195E-2</v>
      </c>
      <c r="V48" s="225">
        <f>'2024-1076-Testlog'!$T55</f>
        <v>0.91993185689948886</v>
      </c>
      <c r="W48" s="179">
        <f>'2024-1076-Testlog'!$BR55</f>
        <v>2.7532555313043914</v>
      </c>
      <c r="X48" s="225">
        <f>'2024-1076-Testlog'!AY55</f>
        <v>7</v>
      </c>
      <c r="Y48" s="225">
        <f t="shared" si="2"/>
        <v>8</v>
      </c>
    </row>
    <row r="49" spans="1:25" x14ac:dyDescent="0.25">
      <c r="A49" s="179">
        <v>1180</v>
      </c>
      <c r="B49" s="179">
        <v>1138113750.305222</v>
      </c>
      <c r="C49" s="179">
        <v>568183020.330001</v>
      </c>
      <c r="D49" s="179">
        <v>379008071.39096719</v>
      </c>
      <c r="E49" s="179">
        <v>284236619.06417221</v>
      </c>
      <c r="F49" s="179">
        <v>227156315.88509378</v>
      </c>
      <c r="G49" s="179">
        <v>185371710.63500196</v>
      </c>
      <c r="H49" s="179">
        <v>159270522.52058664</v>
      </c>
      <c r="J49" s="179">
        <v>0.3233398416490742</v>
      </c>
      <c r="K49" s="179">
        <v>0.32333984373009272</v>
      </c>
      <c r="L49" s="179">
        <v>0.32333984585138897</v>
      </c>
      <c r="M49" s="179">
        <v>0.32333984793576387</v>
      </c>
      <c r="N49" s="179">
        <v>0.323339850026852</v>
      </c>
      <c r="O49" s="179">
        <v>0.32333985238310181</v>
      </c>
      <c r="P49" s="179">
        <v>0.32333985446747693</v>
      </c>
      <c r="R49" s="179">
        <f t="shared" si="1"/>
        <v>8.9816622680298386E-2</v>
      </c>
      <c r="V49" s="225">
        <f>'2024-1076-Testlog'!$T56</f>
        <v>0.80838323353293418</v>
      </c>
      <c r="W49" s="179">
        <f>'2024-1076-Testlog'!$BR56</f>
        <v>357.84841907501527</v>
      </c>
      <c r="X49" s="225">
        <f>'2024-1076-Testlog'!AY56</f>
        <v>7</v>
      </c>
      <c r="Y49" s="225">
        <f t="shared" si="2"/>
        <v>8</v>
      </c>
    </row>
    <row r="50" spans="1:25" x14ac:dyDescent="0.25">
      <c r="A50" s="179">
        <v>1200</v>
      </c>
      <c r="B50" s="179">
        <v>1115694063.3992176</v>
      </c>
      <c r="C50" s="179">
        <v>556998952.51145685</v>
      </c>
      <c r="D50" s="179">
        <v>371533062.38743877</v>
      </c>
      <c r="E50" s="179">
        <v>278376612.55983061</v>
      </c>
      <c r="F50" s="179">
        <v>222701291.53477523</v>
      </c>
      <c r="G50" s="179">
        <v>182015480.01364514</v>
      </c>
      <c r="H50" s="179">
        <v>156013269.61687565</v>
      </c>
      <c r="J50" s="179">
        <v>0.33128936484363442</v>
      </c>
      <c r="K50" s="179">
        <v>0.33128936703877321</v>
      </c>
      <c r="L50" s="179">
        <v>0.33128936927083341</v>
      </c>
      <c r="M50" s="179">
        <v>0.33128937146597232</v>
      </c>
      <c r="N50" s="179">
        <v>0.33128937367789363</v>
      </c>
      <c r="O50" s="179">
        <v>0.33128937614490744</v>
      </c>
      <c r="P50" s="179">
        <v>0.33128937834004635</v>
      </c>
      <c r="R50" s="179">
        <f t="shared" si="1"/>
        <v>9.2024823567676231E-2</v>
      </c>
      <c r="V50" s="225">
        <f>'2024-1076-Testlog'!$T57</f>
        <v>1.0266159695817489</v>
      </c>
      <c r="W50" s="179">
        <f>'2024-1076-Testlog'!$BR57</f>
        <v>441.52680105616423</v>
      </c>
      <c r="X50" s="225">
        <f>'2024-1076-Testlog'!AY57</f>
        <v>7</v>
      </c>
      <c r="Y50" s="225">
        <f t="shared" si="2"/>
        <v>8</v>
      </c>
    </row>
    <row r="51" spans="1:25" x14ac:dyDescent="0.25">
      <c r="A51" s="179">
        <v>1220</v>
      </c>
      <c r="B51" s="179">
        <v>1095195610.006454</v>
      </c>
      <c r="C51" s="179">
        <v>546532533.48057199</v>
      </c>
      <c r="D51" s="179">
        <v>364541166.15236509</v>
      </c>
      <c r="E51" s="179">
        <v>273027643.63307565</v>
      </c>
      <c r="F51" s="179">
        <v>218627400.39775518</v>
      </c>
      <c r="G51" s="179">
        <v>178389229.88320786</v>
      </c>
      <c r="H51" s="179">
        <v>153039182.47539535</v>
      </c>
      <c r="J51" s="179">
        <v>0.33925855274687505</v>
      </c>
      <c r="K51" s="179">
        <v>0.33925855507291686</v>
      </c>
      <c r="L51" s="179">
        <v>0.33925855743587968</v>
      </c>
      <c r="M51" s="179">
        <v>0.33925855976192132</v>
      </c>
      <c r="N51" s="179">
        <v>0.33925856216516209</v>
      </c>
      <c r="O51" s="179">
        <v>0.33925856470937499</v>
      </c>
      <c r="P51" s="179">
        <v>0.33925856703541668</v>
      </c>
      <c r="R51" s="179">
        <f t="shared" si="1"/>
        <v>9.4238486874131958E-2</v>
      </c>
      <c r="V51" s="225">
        <f>'2024-1076-Testlog'!$T58</f>
        <v>0.9180550833049983</v>
      </c>
      <c r="W51" s="179">
        <f>'2024-1076-Testlog'!$BR58</f>
        <v>2.7508254682049746</v>
      </c>
      <c r="X51" s="225">
        <f>'2024-1076-Testlog'!AY58</f>
        <v>7</v>
      </c>
      <c r="Y51" s="225">
        <f t="shared" si="2"/>
        <v>8</v>
      </c>
    </row>
    <row r="52" spans="1:25" x14ac:dyDescent="0.25">
      <c r="A52" s="179">
        <v>1240</v>
      </c>
      <c r="B52" s="179">
        <v>1074444558.4595985</v>
      </c>
      <c r="C52" s="179">
        <v>536733022.83120543</v>
      </c>
      <c r="D52" s="179">
        <v>357988798.00450063</v>
      </c>
      <c r="E52" s="179">
        <v>268127161.37980831</v>
      </c>
      <c r="F52" s="179">
        <v>210332969.21875224</v>
      </c>
      <c r="G52" s="179">
        <v>175071266.86370635</v>
      </c>
      <c r="H52" s="179">
        <v>150313715.05196285</v>
      </c>
      <c r="J52" s="179">
        <v>0.34724689027650468</v>
      </c>
      <c r="K52" s="179">
        <v>0.3472468927636575</v>
      </c>
      <c r="L52" s="179">
        <v>0.34724689529780106</v>
      </c>
      <c r="M52" s="179">
        <v>0.34724689778831036</v>
      </c>
      <c r="N52" s="179">
        <v>0.34724690048692131</v>
      </c>
      <c r="O52" s="179">
        <v>0.34724690308148154</v>
      </c>
      <c r="P52" s="179">
        <v>0.34724690557199084</v>
      </c>
      <c r="R52" s="179">
        <f t="shared" si="1"/>
        <v>9.645746952125131E-2</v>
      </c>
      <c r="V52" s="225">
        <f>'2024-1076-Testlog'!$T59</f>
        <v>0.80219780219780223</v>
      </c>
      <c r="W52" s="179">
        <f>'2024-1076-Testlog'!$BR59</f>
        <v>595.8502046167705</v>
      </c>
      <c r="X52" s="225">
        <f>'2024-1076-Testlog'!AY59</f>
        <v>7</v>
      </c>
      <c r="Y52" s="225">
        <f t="shared" si="2"/>
        <v>8</v>
      </c>
    </row>
    <row r="53" spans="1:25" x14ac:dyDescent="0.25">
      <c r="A53" s="179">
        <v>1260</v>
      </c>
      <c r="B53" s="179">
        <v>1053577294.349409</v>
      </c>
      <c r="C53" s="179">
        <v>527527920.44225317</v>
      </c>
      <c r="D53" s="179">
        <v>351833610.01167154</v>
      </c>
      <c r="E53" s="179">
        <v>263622376.72306418</v>
      </c>
      <c r="F53" s="179">
        <v>206429727.28443018</v>
      </c>
      <c r="G53" s="179">
        <v>172024774.05190146</v>
      </c>
      <c r="H53" s="179">
        <v>147807695.34360543</v>
      </c>
      <c r="J53" s="179">
        <v>0.35525388065983804</v>
      </c>
      <c r="K53" s="179">
        <v>0.35525388338194464</v>
      </c>
      <c r="L53" s="179">
        <v>0.35525388615439812</v>
      </c>
      <c r="M53" s="179">
        <v>0.35525388888321763</v>
      </c>
      <c r="N53" s="179">
        <v>0.35525389195104179</v>
      </c>
      <c r="O53" s="179">
        <v>0.35525389466643514</v>
      </c>
      <c r="P53" s="179">
        <v>0.35525389739189817</v>
      </c>
      <c r="R53" s="179">
        <f t="shared" si="1"/>
        <v>9.8681633516621681E-2</v>
      </c>
      <c r="V53" s="225">
        <f>'2024-1076-Testlog'!$T60</f>
        <v>1.01886080724255</v>
      </c>
      <c r="W53" s="179">
        <f>'2024-1076-Testlog'!$BR60</f>
        <v>693.95309476032185</v>
      </c>
      <c r="X53" s="225">
        <f>'2024-1076-Testlog'!AY60</f>
        <v>7</v>
      </c>
      <c r="Y53" s="225">
        <f t="shared" si="2"/>
        <v>8</v>
      </c>
    </row>
    <row r="54" spans="1:25" x14ac:dyDescent="0.25">
      <c r="A54" s="179">
        <v>1280</v>
      </c>
      <c r="B54" s="179">
        <v>1036146788.4968147</v>
      </c>
      <c r="C54" s="179">
        <v>518871995.33634281</v>
      </c>
      <c r="D54" s="179">
        <v>346038648.24002755</v>
      </c>
      <c r="E54" s="179">
        <v>259468431.63411209</v>
      </c>
      <c r="F54" s="179">
        <v>203504654.18931663</v>
      </c>
      <c r="G54" s="179">
        <v>169218545.41885561</v>
      </c>
      <c r="H54" s="179">
        <v>145157168.40372065</v>
      </c>
      <c r="J54" s="179">
        <v>0.36327904479270834</v>
      </c>
      <c r="K54" s="179">
        <v>0.36327904789409721</v>
      </c>
      <c r="L54" s="179">
        <v>0.36327905104247693</v>
      </c>
      <c r="M54" s="179">
        <v>0.36327905414722234</v>
      </c>
      <c r="N54" s="179">
        <v>0.36327905758761581</v>
      </c>
      <c r="O54" s="179">
        <v>0.3632790606923611</v>
      </c>
      <c r="P54" s="179">
        <v>0.3632790637903936</v>
      </c>
      <c r="R54" s="179">
        <f t="shared" si="1"/>
        <v>0.10091084577575232</v>
      </c>
      <c r="V54" s="225">
        <f>'2024-1076-Testlog'!$T61</f>
        <v>0.89820359281437134</v>
      </c>
      <c r="W54" s="179">
        <f>'2024-1076-Testlog'!$BR61</f>
        <v>2.6985053694063694</v>
      </c>
      <c r="X54" s="225">
        <f>'2024-1076-Testlog'!AY61</f>
        <v>7</v>
      </c>
      <c r="Y54" s="225">
        <f t="shared" si="2"/>
        <v>8</v>
      </c>
    </row>
    <row r="55" spans="1:25" x14ac:dyDescent="0.25">
      <c r="A55" s="179">
        <v>1300</v>
      </c>
      <c r="B55" s="179">
        <v>1020049879.1821743</v>
      </c>
      <c r="C55" s="179">
        <v>510700149.25116342</v>
      </c>
      <c r="D55" s="179">
        <v>340551473.74040854</v>
      </c>
      <c r="E55" s="179">
        <v>255626965.42922014</v>
      </c>
      <c r="F55" s="179">
        <v>200160739.23263803</v>
      </c>
      <c r="G55" s="179">
        <v>166625957.41332272</v>
      </c>
      <c r="H55" s="179">
        <v>143036216.56171578</v>
      </c>
      <c r="J55" s="179">
        <v>0.37132192062523151</v>
      </c>
      <c r="K55" s="179">
        <v>0.37132192436435207</v>
      </c>
      <c r="L55" s="179">
        <v>0.37132192815046305</v>
      </c>
      <c r="M55" s="179">
        <v>0.37132193188958323</v>
      </c>
      <c r="N55" s="179">
        <v>0.37132193588043999</v>
      </c>
      <c r="O55" s="179">
        <v>0.3713219397068287</v>
      </c>
      <c r="P55" s="179">
        <v>0.37132194342916669</v>
      </c>
      <c r="R55" s="179">
        <f t="shared" si="1"/>
        <v>0.10314497795145319</v>
      </c>
      <c r="V55" s="225">
        <f>'2024-1076-Testlog'!$T62</f>
        <v>0.78289855072463777</v>
      </c>
      <c r="W55" s="179">
        <f>'2024-1076-Testlog'!$BR62</f>
        <v>240.19450769262696</v>
      </c>
      <c r="X55" s="225">
        <f>'2024-1076-Testlog'!AY62</f>
        <v>6.5</v>
      </c>
      <c r="Y55" s="225">
        <f t="shared" si="2"/>
        <v>7.5</v>
      </c>
    </row>
    <row r="56" spans="1:25" x14ac:dyDescent="0.25">
      <c r="A56" s="179">
        <v>1320</v>
      </c>
      <c r="B56" s="179">
        <v>1005143162.9911836</v>
      </c>
      <c r="C56" s="179">
        <v>502917489.44850397</v>
      </c>
      <c r="D56" s="179">
        <v>335294752.53845507</v>
      </c>
      <c r="E56" s="179">
        <v>251091757.33618414</v>
      </c>
      <c r="F56" s="179">
        <v>197068987.95339054</v>
      </c>
      <c r="G56" s="179">
        <v>164224158.75927269</v>
      </c>
      <c r="H56" s="179">
        <v>140459541.4514302</v>
      </c>
      <c r="J56" s="179">
        <v>0.37938206255092582</v>
      </c>
      <c r="K56" s="179">
        <v>0.37938206740775454</v>
      </c>
      <c r="L56" s="179">
        <v>0.37938207230821774</v>
      </c>
      <c r="M56" s="179">
        <v>0.37938207716168992</v>
      </c>
      <c r="N56" s="179">
        <v>0.37938208226354175</v>
      </c>
      <c r="O56" s="179">
        <v>0.37938208718749999</v>
      </c>
      <c r="P56" s="179">
        <v>0.37938209199062517</v>
      </c>
      <c r="R56" s="179">
        <f t="shared" si="1"/>
        <v>0.10538390626414605</v>
      </c>
      <c r="V56" s="225">
        <f>'2024-1076-Testlog'!$T63</f>
        <v>1.0101123595505619</v>
      </c>
      <c r="W56" s="179">
        <f>'2024-1076-Testlog'!$BR63</f>
        <v>299.48226029399149</v>
      </c>
      <c r="X56" s="225">
        <f>'2024-1076-Testlog'!AY63</f>
        <v>6.5</v>
      </c>
      <c r="Y56" s="225">
        <f t="shared" si="2"/>
        <v>7.5</v>
      </c>
    </row>
    <row r="57" spans="1:25" x14ac:dyDescent="0.25">
      <c r="A57" s="179">
        <v>1340</v>
      </c>
      <c r="B57" s="179">
        <v>989825616.73667693</v>
      </c>
      <c r="C57" s="179">
        <v>495366841.86094606</v>
      </c>
      <c r="D57" s="179">
        <v>330122278.62059796</v>
      </c>
      <c r="E57" s="179">
        <v>247825755.32555461</v>
      </c>
      <c r="F57" s="179">
        <v>193636453.67905211</v>
      </c>
      <c r="G57" s="179">
        <v>161207050.46038058</v>
      </c>
      <c r="H57" s="179">
        <v>138369387.36863473</v>
      </c>
      <c r="J57" s="179">
        <v>0.3874590408629629</v>
      </c>
      <c r="K57" s="179">
        <v>0.3874590477068286</v>
      </c>
      <c r="L57" s="179">
        <v>0.38745905458761587</v>
      </c>
      <c r="M57" s="179">
        <v>0.38745906153888898</v>
      </c>
      <c r="N57" s="179">
        <v>0.38745906844988431</v>
      </c>
      <c r="O57" s="179">
        <v>0.38745907532060192</v>
      </c>
      <c r="P57" s="179">
        <v>0.3874590820134261</v>
      </c>
      <c r="R57" s="179">
        <f t="shared" si="1"/>
        <v>0.10762751135082303</v>
      </c>
      <c r="V57" s="225">
        <f>'2024-1076-Testlog'!$T64</f>
        <v>0.92118730808597749</v>
      </c>
      <c r="W57" s="179">
        <f>'2024-1076-Testlog'!$BR64</f>
        <v>2.584536729816048</v>
      </c>
      <c r="X57" s="225">
        <f>'2024-1076-Testlog'!AY64</f>
        <v>6.5</v>
      </c>
      <c r="Y57" s="225">
        <f t="shared" si="2"/>
        <v>7.5</v>
      </c>
    </row>
    <row r="58" spans="1:25" x14ac:dyDescent="0.25">
      <c r="A58" s="179">
        <v>1360</v>
      </c>
      <c r="B58" s="179">
        <v>975606477.07607436</v>
      </c>
      <c r="C58" s="179">
        <v>487715532.70328522</v>
      </c>
      <c r="D58" s="179">
        <v>324713159.63196343</v>
      </c>
      <c r="E58" s="179">
        <v>237911072.02121651</v>
      </c>
      <c r="F58" s="179">
        <v>189929011.96068037</v>
      </c>
      <c r="G58" s="179">
        <v>158422100.54139066</v>
      </c>
      <c r="H58" s="179">
        <v>135609321.4776167</v>
      </c>
      <c r="J58" s="179">
        <v>0.39555244127083317</v>
      </c>
      <c r="K58" s="179">
        <v>0.3955524516390046</v>
      </c>
      <c r="L58" s="179">
        <v>0.39555246203067151</v>
      </c>
      <c r="M58" s="179">
        <v>0.39555247259351867</v>
      </c>
      <c r="N58" s="179">
        <v>0.39555248276701405</v>
      </c>
      <c r="O58" s="179">
        <v>0.39555249304456025</v>
      </c>
      <c r="P58" s="179">
        <v>0.39555250300324102</v>
      </c>
      <c r="R58" s="179">
        <f t="shared" si="1"/>
        <v>0.109875678130787</v>
      </c>
      <c r="V58" s="225">
        <f>'2024-1076-Testlog'!$T65</f>
        <v>0.81038103810381046</v>
      </c>
      <c r="W58" s="179">
        <f>'2024-1076-Testlog'!$BR65</f>
        <v>401.00390378066811</v>
      </c>
      <c r="X58" s="225">
        <f>'2024-1076-Testlog'!AY65</f>
        <v>6.5</v>
      </c>
      <c r="Y58" s="225">
        <f t="shared" si="2"/>
        <v>7.5</v>
      </c>
    </row>
    <row r="59" spans="1:25" x14ac:dyDescent="0.25">
      <c r="A59" s="179">
        <v>1380</v>
      </c>
      <c r="B59" s="179">
        <v>961038166.99581301</v>
      </c>
      <c r="C59" s="179">
        <v>479214574.66359794</v>
      </c>
      <c r="D59" s="179">
        <v>318337314.54986262</v>
      </c>
      <c r="E59" s="179">
        <v>232978978.30593506</v>
      </c>
      <c r="F59" s="179">
        <v>185508738.1673643</v>
      </c>
      <c r="G59" s="179">
        <v>154108601.49340224</v>
      </c>
      <c r="H59" s="179">
        <v>131799551.84775321</v>
      </c>
      <c r="J59" s="179">
        <v>0.40366186449756936</v>
      </c>
      <c r="K59" s="179">
        <v>0.4036618810718749</v>
      </c>
      <c r="L59" s="179">
        <v>0.40366189762604182</v>
      </c>
      <c r="M59" s="179">
        <v>0.40366191427754639</v>
      </c>
      <c r="N59" s="179">
        <v>0.40366193049270843</v>
      </c>
      <c r="O59" s="179">
        <v>0.40366194644270836</v>
      </c>
      <c r="P59" s="179">
        <v>0.40366196189930581</v>
      </c>
      <c r="R59" s="179">
        <f t="shared" si="1"/>
        <v>0.11212829569376927</v>
      </c>
      <c r="V59" s="225">
        <f>'2024-1076-Testlog'!$T66</f>
        <v>1.0333078101071975</v>
      </c>
      <c r="W59" s="179">
        <f>'2024-1076-Testlog'!$BR66</f>
        <v>479.19441026372812</v>
      </c>
      <c r="X59" s="225">
        <f>'2024-1076-Testlog'!AY66</f>
        <v>6.5</v>
      </c>
      <c r="Y59" s="225">
        <f t="shared" si="2"/>
        <v>7.5</v>
      </c>
    </row>
    <row r="60" spans="1:25" x14ac:dyDescent="0.25">
      <c r="A60" s="179">
        <v>1400</v>
      </c>
      <c r="B60" s="179">
        <v>943683510.28573239</v>
      </c>
      <c r="C60" s="179">
        <v>468192638.00099635</v>
      </c>
      <c r="D60" s="179">
        <v>309374637.0017935</v>
      </c>
      <c r="E60" s="179">
        <v>225519298.95913917</v>
      </c>
      <c r="F60" s="179">
        <v>178702645.78052381</v>
      </c>
      <c r="G60" s="179">
        <v>147672697.61641374</v>
      </c>
      <c r="H60" s="179">
        <v>125600629.23946823</v>
      </c>
      <c r="J60" s="179">
        <v>0.41178692601793981</v>
      </c>
      <c r="K60" s="179">
        <v>0.41178695338668969</v>
      </c>
      <c r="L60" s="179">
        <v>0.41178698061111124</v>
      </c>
      <c r="M60" s="179">
        <v>0.4117870077180556</v>
      </c>
      <c r="N60" s="179">
        <v>0.41178703402280109</v>
      </c>
      <c r="O60" s="179">
        <v>0.41178705955891215</v>
      </c>
      <c r="P60" s="179">
        <v>0.41178708389675944</v>
      </c>
      <c r="R60" s="179">
        <f t="shared" si="1"/>
        <v>0.11438525722720551</v>
      </c>
      <c r="V60" s="225">
        <f>'2024-1076-Testlog'!$T67</f>
        <v>0.92402464065708423</v>
      </c>
      <c r="W60" s="179">
        <f>'2024-1076-Testlog'!$BR67</f>
        <v>2.6370775740565713</v>
      </c>
      <c r="X60" s="225">
        <f>'2024-1076-Testlog'!AY67</f>
        <v>6.5</v>
      </c>
      <c r="Y60" s="225">
        <f t="shared" si="2"/>
        <v>7.5</v>
      </c>
    </row>
    <row r="61" spans="1:25" x14ac:dyDescent="0.25">
      <c r="A61" s="179">
        <v>1420</v>
      </c>
      <c r="B61" s="179">
        <v>920497728.84228718</v>
      </c>
      <c r="C61" s="179">
        <v>451085872.37891763</v>
      </c>
      <c r="D61" s="179">
        <v>294518360.77140868</v>
      </c>
      <c r="E61" s="179">
        <v>212339072.8524234</v>
      </c>
      <c r="F61" s="179">
        <v>166627206.16239563</v>
      </c>
      <c r="G61" s="179">
        <v>136331363.71997821</v>
      </c>
      <c r="H61" s="179">
        <v>114805369.26021412</v>
      </c>
      <c r="J61" s="179">
        <v>0.4199272559846064</v>
      </c>
      <c r="K61" s="179">
        <v>0.4199273018442129</v>
      </c>
      <c r="L61" s="179">
        <v>0.41992734723726871</v>
      </c>
      <c r="M61" s="179">
        <v>0.41992739191875006</v>
      </c>
      <c r="N61" s="179">
        <v>0.41992743488506962</v>
      </c>
      <c r="O61" s="179">
        <v>0.41992747561597232</v>
      </c>
      <c r="P61" s="179">
        <v>0.41992751343009282</v>
      </c>
      <c r="R61" s="179">
        <f t="shared" si="1"/>
        <v>0.116646459995724</v>
      </c>
      <c r="V61" s="225">
        <f>'2024-1076-Testlog'!$T68</f>
        <v>0.8040500297796308</v>
      </c>
      <c r="W61" s="179">
        <f>'2024-1076-Testlog'!$BR68</f>
        <v>206.93066204627635</v>
      </c>
      <c r="X61" s="225">
        <f>'2024-1076-Testlog'!AY68</f>
        <v>6.5</v>
      </c>
      <c r="Y61" s="225">
        <f t="shared" si="2"/>
        <v>7.5</v>
      </c>
    </row>
    <row r="62" spans="1:25" x14ac:dyDescent="0.25">
      <c r="A62" s="179">
        <v>1440</v>
      </c>
      <c r="B62" s="179">
        <v>884106923.52388608</v>
      </c>
      <c r="C62" s="179">
        <v>421257142.04610139</v>
      </c>
      <c r="D62" s="179">
        <v>268164861.40597704</v>
      </c>
      <c r="E62" s="179">
        <v>189126065.53239256</v>
      </c>
      <c r="F62" s="179">
        <v>145308762.9810909</v>
      </c>
      <c r="G62" s="179">
        <v>116662855.6080341</v>
      </c>
      <c r="H62" s="179">
        <v>96681088.065580234</v>
      </c>
      <c r="J62" s="179">
        <v>0.42808249941944443</v>
      </c>
      <c r="K62" s="179">
        <v>0.42808257646076386</v>
      </c>
      <c r="L62" s="179">
        <v>0.42808265218969926</v>
      </c>
      <c r="M62" s="179">
        <v>0.42808272561608812</v>
      </c>
      <c r="N62" s="179">
        <v>0.4280827949140048</v>
      </c>
      <c r="O62" s="179">
        <v>0.42808285833807885</v>
      </c>
      <c r="P62" s="179">
        <v>0.42808291471689841</v>
      </c>
      <c r="R62" s="179">
        <f t="shared" si="1"/>
        <v>0.11891180539429012</v>
      </c>
      <c r="V62" s="225">
        <f>'2024-1076-Testlog'!$T69</f>
        <v>1.009352787130565</v>
      </c>
      <c r="W62" s="179">
        <f>'2024-1076-Testlog'!$BR69</f>
        <v>251.96331835351546</v>
      </c>
      <c r="X62" s="225">
        <f>'2024-1076-Testlog'!AY69</f>
        <v>6.5</v>
      </c>
      <c r="Y62" s="225">
        <f t="shared" si="2"/>
        <v>7.5</v>
      </c>
    </row>
    <row r="63" spans="1:25" x14ac:dyDescent="0.25">
      <c r="A63" s="179">
        <v>1460</v>
      </c>
      <c r="B63" s="179">
        <v>819072564.49236524</v>
      </c>
      <c r="C63" s="179">
        <v>369505920.53697097</v>
      </c>
      <c r="D63" s="179">
        <v>224476996.4208962</v>
      </c>
      <c r="E63" s="179">
        <v>152615079.86003724</v>
      </c>
      <c r="F63" s="179">
        <v>113477098.87841414</v>
      </c>
      <c r="G63" s="179">
        <v>88708688.507613406</v>
      </c>
      <c r="H63" s="179">
        <v>71905228.88949357</v>
      </c>
      <c r="J63" s="179">
        <v>0.43625231678749993</v>
      </c>
      <c r="K63" s="179">
        <v>0.43625244554884257</v>
      </c>
      <c r="L63" s="179">
        <v>0.43625257079594909</v>
      </c>
      <c r="M63" s="179">
        <v>0.43625269010543988</v>
      </c>
      <c r="N63" s="179">
        <v>0.43625280111770848</v>
      </c>
      <c r="O63" s="179">
        <v>0.43625289592152788</v>
      </c>
      <c r="P63" s="179">
        <v>0.43625297545335673</v>
      </c>
      <c r="R63" s="179">
        <f t="shared" si="1"/>
        <v>0.12118119910763887</v>
      </c>
      <c r="V63" s="225">
        <f>'2024-1076-Testlog'!$T70</f>
        <v>0.9256085018854987</v>
      </c>
      <c r="W63" s="179">
        <f>'2024-1076-Testlog'!$BR70</f>
        <v>2.7397496701997572</v>
      </c>
      <c r="X63" s="225">
        <f>'2024-1076-Testlog'!AY70</f>
        <v>6.5</v>
      </c>
      <c r="Y63" s="225">
        <f t="shared" si="2"/>
        <v>7.5</v>
      </c>
    </row>
    <row r="64" spans="1:25" x14ac:dyDescent="0.25">
      <c r="A64" s="179">
        <v>1480</v>
      </c>
      <c r="B64" s="179">
        <v>712002041.96437514</v>
      </c>
      <c r="C64" s="179">
        <v>291281003.52171528</v>
      </c>
      <c r="D64" s="179">
        <v>165107625.44964463</v>
      </c>
      <c r="E64" s="179">
        <v>102674290.92405133</v>
      </c>
      <c r="F64" s="179">
        <v>69258502.344533548</v>
      </c>
      <c r="G64" s="179">
        <v>49151210.123353608</v>
      </c>
      <c r="H64" s="179">
        <v>37715046.22690092</v>
      </c>
      <c r="J64" s="179">
        <v>0.44443638512141198</v>
      </c>
      <c r="K64" s="179">
        <v>0.44443659921793982</v>
      </c>
      <c r="L64" s="179">
        <v>0.44443680666527796</v>
      </c>
      <c r="M64" s="179">
        <v>0.44443699985092605</v>
      </c>
      <c r="N64" s="179">
        <v>0.44443716735613453</v>
      </c>
      <c r="O64" s="179">
        <v>0.44443730218599559</v>
      </c>
      <c r="P64" s="179">
        <v>0.44443740536759285</v>
      </c>
      <c r="R64" s="179">
        <f t="shared" si="1"/>
        <v>0.12345455142261444</v>
      </c>
      <c r="V64" s="225">
        <f>'2024-1076-Testlog'!$T71</f>
        <v>0.81986634264884561</v>
      </c>
      <c r="W64" s="179">
        <f>'2024-1076-Testlog'!$BR71</f>
        <v>575.63239710258449</v>
      </c>
      <c r="X64" s="225">
        <f>'2024-1076-Testlog'!AY71</f>
        <v>6.5</v>
      </c>
      <c r="Y64" s="225">
        <f t="shared" si="2"/>
        <v>7.5</v>
      </c>
    </row>
    <row r="65" spans="1:25" x14ac:dyDescent="0.25">
      <c r="A65" s="179">
        <v>1500</v>
      </c>
      <c r="B65" s="179">
        <v>550280160.66289008</v>
      </c>
      <c r="C65" s="179">
        <v>181646470.81827155</v>
      </c>
      <c r="D65" s="179">
        <v>82868334.04600133</v>
      </c>
      <c r="E65" s="179">
        <v>49107387.70977255</v>
      </c>
      <c r="F65" s="179">
        <v>32464315.600767743</v>
      </c>
      <c r="G65" s="179">
        <v>23727750.569481201</v>
      </c>
      <c r="H65" s="179">
        <v>18651385.706334777</v>
      </c>
      <c r="J65" s="179">
        <v>0.45263440074687494</v>
      </c>
      <c r="K65" s="179">
        <v>0.45263475526516206</v>
      </c>
      <c r="L65" s="179">
        <v>0.45263509212164366</v>
      </c>
      <c r="M65" s="179">
        <v>0.45263539205682879</v>
      </c>
      <c r="N65" s="179">
        <v>0.45263563534803264</v>
      </c>
      <c r="O65" s="179">
        <v>0.45263581080474546</v>
      </c>
      <c r="P65" s="179">
        <v>0.45263592850648171</v>
      </c>
      <c r="R65" s="179">
        <f t="shared" si="1"/>
        <v>0.12573177798524304</v>
      </c>
      <c r="V65" s="225">
        <f>'2024-1076-Testlog'!$T72</f>
        <v>1.0328997704667175</v>
      </c>
      <c r="W65" s="179">
        <f>'2024-1076-Testlog'!$BR72</f>
        <v>668.26600902313498</v>
      </c>
      <c r="X65" s="225">
        <f>'2024-1076-Testlog'!AY72</f>
        <v>6.5</v>
      </c>
      <c r="Y65" s="225">
        <f t="shared" si="2"/>
        <v>7.5</v>
      </c>
    </row>
    <row r="66" spans="1:25" x14ac:dyDescent="0.25">
      <c r="A66" s="179">
        <v>1520</v>
      </c>
      <c r="B66" s="179">
        <v>323758727.50495732</v>
      </c>
      <c r="C66" s="179">
        <v>81737477.53344208</v>
      </c>
      <c r="D66" s="179">
        <v>38785586.98823569</v>
      </c>
      <c r="E66" s="179">
        <v>22442442.176744182</v>
      </c>
      <c r="F66" s="179">
        <v>14738330.800843827</v>
      </c>
      <c r="G66" s="179">
        <v>10911255.19977114</v>
      </c>
      <c r="H66" s="179">
        <v>8643053.0932709705</v>
      </c>
      <c r="J66" s="179">
        <v>0.46084608296469903</v>
      </c>
      <c r="K66" s="179">
        <v>0.46084666101458327</v>
      </c>
      <c r="L66" s="179">
        <v>0.46084719427893528</v>
      </c>
      <c r="M66" s="179">
        <v>0.46084764027812508</v>
      </c>
      <c r="N66" s="179">
        <v>0.46084797064317151</v>
      </c>
      <c r="O66" s="179">
        <v>0.46084817222002333</v>
      </c>
      <c r="P66" s="179">
        <v>0.46084827504583359</v>
      </c>
      <c r="R66" s="179">
        <f t="shared" si="1"/>
        <v>0.12801280082352751</v>
      </c>
      <c r="V66" s="225">
        <f>'2024-1076-Testlog'!$T73</f>
        <v>0.9084791386271871</v>
      </c>
      <c r="W66" s="179">
        <f>'2024-1076-Testlog'!$BR73</f>
        <v>2.70091322969221</v>
      </c>
      <c r="X66" s="225">
        <f>'2024-1076-Testlog'!AY73</f>
        <v>6.5</v>
      </c>
      <c r="Y66" s="225">
        <f t="shared" si="2"/>
        <v>7.5</v>
      </c>
    </row>
    <row r="67" spans="1:25" x14ac:dyDescent="0.25">
      <c r="A67" s="179">
        <v>1540</v>
      </c>
      <c r="B67" s="179">
        <v>149733808.79375368</v>
      </c>
      <c r="C67" s="179">
        <v>38656942.802850582</v>
      </c>
      <c r="D67" s="179">
        <v>17696449.007086493</v>
      </c>
      <c r="E67" s="179">
        <v>10139654.855259037</v>
      </c>
      <c r="F67" s="179">
        <v>6991959.2320983401</v>
      </c>
      <c r="G67" s="179">
        <v>5221270.4410401667</v>
      </c>
      <c r="H67" s="179">
        <v>4166195.417883757</v>
      </c>
      <c r="J67" s="179">
        <v>0.46907117660173614</v>
      </c>
      <c r="K67" s="179">
        <v>0.46907210326585652</v>
      </c>
      <c r="L67" s="179">
        <v>0.46907292689606511</v>
      </c>
      <c r="M67" s="179">
        <v>0.46907355488703711</v>
      </c>
      <c r="N67" s="179">
        <v>0.4690739525528938</v>
      </c>
      <c r="O67" s="179">
        <v>0.46907414869895853</v>
      </c>
      <c r="P67" s="179">
        <v>0.46907418821145858</v>
      </c>
      <c r="R67" s="179">
        <f t="shared" si="1"/>
        <v>0.1302975490560378</v>
      </c>
      <c r="V67" s="225">
        <f>'2024-1076-Testlog'!$T74</f>
        <v>0.78924291142940661</v>
      </c>
      <c r="W67" s="179">
        <f>'2024-1076-Testlog'!$BR74</f>
        <v>172.47553787913952</v>
      </c>
      <c r="X67" s="225">
        <f>'2024-1076-Testlog'!AY74</f>
        <v>7.5</v>
      </c>
      <c r="Y67" s="225">
        <f t="shared" si="2"/>
        <v>8.5</v>
      </c>
    </row>
    <row r="68" spans="1:25" x14ac:dyDescent="0.25">
      <c r="A68" s="179">
        <v>1560</v>
      </c>
      <c r="B68" s="179">
        <v>69338340.703847036</v>
      </c>
      <c r="C68" s="179">
        <v>18042222.149108551</v>
      </c>
      <c r="D68" s="179">
        <v>8346572.9759363951</v>
      </c>
      <c r="E68" s="179">
        <v>4928906.1932314979</v>
      </c>
      <c r="F68" s="179">
        <v>3526720.449378401</v>
      </c>
      <c r="G68" s="179">
        <v>2597458.3056188961</v>
      </c>
      <c r="H68" s="179">
        <v>2125192.8221909953</v>
      </c>
      <c r="J68" s="179">
        <v>0.47730945965023142</v>
      </c>
      <c r="K68" s="179">
        <v>0.47731092257604163</v>
      </c>
      <c r="L68" s="179">
        <v>0.47731214357673629</v>
      </c>
      <c r="M68" s="179">
        <v>0.47731296440763904</v>
      </c>
      <c r="N68" s="179">
        <v>0.4773133822056716</v>
      </c>
      <c r="O68" s="179">
        <v>0.47731351172222236</v>
      </c>
      <c r="P68" s="179">
        <v>0.47731343604363446</v>
      </c>
      <c r="R68" s="179">
        <f t="shared" si="1"/>
        <v>0.13258596101395317</v>
      </c>
      <c r="V68" s="225">
        <f>'2024-1076-Testlog'!$T75</f>
        <v>0.9992545657845695</v>
      </c>
      <c r="W68" s="179">
        <f>'2024-1076-Testlog'!$BR75</f>
        <v>218.59776188867937</v>
      </c>
      <c r="X68" s="225">
        <f>'2024-1076-Testlog'!AY75</f>
        <v>7.5</v>
      </c>
      <c r="Y68" s="225">
        <f t="shared" si="2"/>
        <v>8.5</v>
      </c>
    </row>
    <row r="69" spans="1:25" x14ac:dyDescent="0.25">
      <c r="A69" s="179">
        <v>1580</v>
      </c>
      <c r="B69" s="179">
        <v>33427172.504933007</v>
      </c>
      <c r="C69" s="179">
        <v>8649832.1525020692</v>
      </c>
      <c r="D69" s="179">
        <v>4107417.2585363258</v>
      </c>
      <c r="E69" s="179">
        <v>2477217.6287014289</v>
      </c>
      <c r="F69" s="179">
        <v>1744959.5576649657</v>
      </c>
      <c r="G69" s="179">
        <v>1336028.4088583498</v>
      </c>
      <c r="H69" s="179">
        <v>1149648.3102019273</v>
      </c>
      <c r="J69" s="179">
        <v>0.48556075652256947</v>
      </c>
      <c r="K69" s="179">
        <v>0.48556302192604173</v>
      </c>
      <c r="L69" s="179">
        <v>0.48556476285914368</v>
      </c>
      <c r="M69" s="179">
        <v>0.48556573143229165</v>
      </c>
      <c r="N69" s="179">
        <v>0.4855660731489585</v>
      </c>
      <c r="O69" s="179">
        <v>0.48556606714756939</v>
      </c>
      <c r="P69" s="179">
        <v>0.48556587922488442</v>
      </c>
      <c r="R69" s="179">
        <f t="shared" si="1"/>
        <v>0.13487798792293595</v>
      </c>
      <c r="V69" s="225">
        <f>'2024-1076-Testlog'!$T76</f>
        <v>0.90391697355205891</v>
      </c>
      <c r="W69" s="179">
        <f>'2024-1076-Testlog'!$BR76</f>
        <v>2.6637509201145764</v>
      </c>
      <c r="X69" s="225">
        <f>'2024-1076-Testlog'!AY76</f>
        <v>7.5</v>
      </c>
      <c r="Y69" s="225">
        <f t="shared" si="2"/>
        <v>8.5</v>
      </c>
    </row>
    <row r="70" spans="1:25" x14ac:dyDescent="0.25">
      <c r="A70" s="179">
        <v>1600</v>
      </c>
      <c r="B70" s="179">
        <v>16468927.602847381</v>
      </c>
      <c r="C70" s="179">
        <v>4262659.4731311435</v>
      </c>
      <c r="D70" s="179">
        <v>2001164.9349210358</v>
      </c>
      <c r="E70" s="179">
        <v>1269137.2539024693</v>
      </c>
      <c r="F70" s="179">
        <v>929214.93429403822</v>
      </c>
      <c r="G70" s="179">
        <v>723516.64674517873</v>
      </c>
      <c r="H70" s="179">
        <v>617893.43405055068</v>
      </c>
      <c r="J70" s="179">
        <v>0.4938249507555556</v>
      </c>
      <c r="K70" s="179">
        <v>0.49382837981087968</v>
      </c>
      <c r="L70" s="179">
        <v>0.49383072632037051</v>
      </c>
      <c r="M70" s="179">
        <v>0.49383175843842597</v>
      </c>
      <c r="N70" s="179">
        <v>0.49383190824155099</v>
      </c>
      <c r="O70" s="179">
        <v>0.4938317166334491</v>
      </c>
      <c r="P70" s="179">
        <v>0.493831441257639</v>
      </c>
      <c r="R70" s="179">
        <f t="shared" ref="R70:R133" si="3">J70*1000/3600</f>
        <v>0.13717359743209878</v>
      </c>
      <c r="V70" s="225">
        <f>'2024-1076-Testlog'!$T77</f>
        <v>0.8163944343617664</v>
      </c>
      <c r="W70" s="179">
        <f>'2024-1076-Testlog'!$BR77</f>
        <v>268.87597106883555</v>
      </c>
      <c r="X70" s="225">
        <f>'2024-1076-Testlog'!AY77</f>
        <v>7.5</v>
      </c>
      <c r="Y70" s="225">
        <f t="shared" ref="Y70:Y85" si="4">X70+1</f>
        <v>8.5</v>
      </c>
    </row>
    <row r="71" spans="1:25" x14ac:dyDescent="0.25">
      <c r="A71" s="179">
        <v>1620</v>
      </c>
      <c r="B71" s="179">
        <v>8043843.0814851001</v>
      </c>
      <c r="C71" s="179">
        <v>2157591.4529435965</v>
      </c>
      <c r="D71" s="179">
        <v>1043946.8934276792</v>
      </c>
      <c r="E71" s="179">
        <v>657027.90583752294</v>
      </c>
      <c r="F71" s="179">
        <v>497518.11928255984</v>
      </c>
      <c r="G71" s="179">
        <v>407917.42023750365</v>
      </c>
      <c r="H71" s="179">
        <v>352748.01874010765</v>
      </c>
      <c r="J71" s="179">
        <v>0.50210200686446782</v>
      </c>
      <c r="K71" s="179">
        <v>0.50210708213969912</v>
      </c>
      <c r="L71" s="179">
        <v>0.50211004186157415</v>
      </c>
      <c r="M71" s="179">
        <v>0.50211095981226861</v>
      </c>
      <c r="N71" s="179">
        <v>0.50211083713622684</v>
      </c>
      <c r="O71" s="179">
        <v>0.50211049314722223</v>
      </c>
      <c r="P71" s="179">
        <v>0.50211014838958357</v>
      </c>
      <c r="R71" s="179">
        <f t="shared" si="3"/>
        <v>0.13947277968457439</v>
      </c>
      <c r="V71" s="225">
        <f>'2024-1076-Testlog'!$T78</f>
        <v>1.0150489089541008</v>
      </c>
      <c r="W71" s="179">
        <f>'2024-1076-Testlog'!$BR78</f>
        <v>322.22989742038817</v>
      </c>
      <c r="X71" s="225">
        <f>'2024-1076-Testlog'!AY78</f>
        <v>7.5</v>
      </c>
      <c r="Y71" s="225">
        <f t="shared" si="4"/>
        <v>8.5</v>
      </c>
    </row>
    <row r="72" spans="1:25" x14ac:dyDescent="0.25">
      <c r="A72" s="179">
        <v>1640</v>
      </c>
      <c r="B72" s="179">
        <v>4050470.8517010966</v>
      </c>
      <c r="C72" s="179">
        <v>1085933.9952018487</v>
      </c>
      <c r="D72" s="179">
        <v>542155.77688984829</v>
      </c>
      <c r="E72" s="179">
        <v>363037.82667942776</v>
      </c>
      <c r="F72" s="179">
        <v>284065.11947380158</v>
      </c>
      <c r="G72" s="179">
        <v>235193.50251637329</v>
      </c>
      <c r="H72" s="179">
        <v>206836.69980496648</v>
      </c>
      <c r="J72" s="179">
        <v>0.51039199240185207</v>
      </c>
      <c r="K72" s="179">
        <v>0.5103992911581019</v>
      </c>
      <c r="L72" s="179">
        <v>0.51040275305995375</v>
      </c>
      <c r="M72" s="179">
        <v>0.51040334382083341</v>
      </c>
      <c r="N72" s="179">
        <v>0.51040299711307879</v>
      </c>
      <c r="O72" s="179">
        <v>0.51040256622476854</v>
      </c>
      <c r="P72" s="179">
        <v>0.51040222251099554</v>
      </c>
      <c r="R72" s="179">
        <f t="shared" si="3"/>
        <v>0.1417755534449589</v>
      </c>
      <c r="V72" s="225">
        <f>'2024-1076-Testlog'!$T79</f>
        <v>0.92754120879120883</v>
      </c>
      <c r="W72" s="179">
        <f>'2024-1076-Testlog'!$BR79</f>
        <v>2.6444028795679744</v>
      </c>
      <c r="X72" s="225">
        <f>'2024-1076-Testlog'!AY79</f>
        <v>7.5</v>
      </c>
      <c r="Y72" s="225">
        <f t="shared" si="4"/>
        <v>8.5</v>
      </c>
    </row>
    <row r="73" spans="1:25" x14ac:dyDescent="0.25">
      <c r="A73" s="179">
        <v>1660</v>
      </c>
      <c r="B73" s="179">
        <v>2092081.716817122</v>
      </c>
      <c r="C73" s="179">
        <v>574435.95055583934</v>
      </c>
      <c r="D73" s="179">
        <v>297862.56704397709</v>
      </c>
      <c r="E73" s="179">
        <v>207747.40320084189</v>
      </c>
      <c r="F73" s="179">
        <v>163749.18253880457</v>
      </c>
      <c r="G73" s="179">
        <v>140024.78737246332</v>
      </c>
      <c r="H73" s="179">
        <v>124531.79600128181</v>
      </c>
      <c r="J73" s="179">
        <v>0.5186951221153937</v>
      </c>
      <c r="K73" s="179">
        <v>0.51870529909814811</v>
      </c>
      <c r="L73" s="179">
        <v>0.518708980151389</v>
      </c>
      <c r="M73" s="179">
        <v>0.51870921404780101</v>
      </c>
      <c r="N73" s="179">
        <v>0.51870873305057874</v>
      </c>
      <c r="O73" s="179">
        <v>0.51870834722638892</v>
      </c>
      <c r="P73" s="179">
        <v>0.51870812766550933</v>
      </c>
      <c r="R73" s="179">
        <f t="shared" si="3"/>
        <v>0.14408197836538714</v>
      </c>
      <c r="V73" s="225">
        <f>'2024-1076-Testlog'!$T80</f>
        <v>0.81694402420574896</v>
      </c>
      <c r="W73" s="179">
        <f>'2024-1076-Testlog'!$BR80</f>
        <v>413.2556386148002</v>
      </c>
      <c r="X73" s="225">
        <f>'2024-1076-Testlog'!AY80</f>
        <v>7.5</v>
      </c>
      <c r="Y73" s="225">
        <f t="shared" si="4"/>
        <v>8.5</v>
      </c>
    </row>
    <row r="74" spans="1:25" x14ac:dyDescent="0.25">
      <c r="A74" s="179">
        <v>1680</v>
      </c>
      <c r="B74" s="179">
        <v>1096348.2532285594</v>
      </c>
      <c r="C74" s="179">
        <v>306055.44139413018</v>
      </c>
      <c r="D74" s="179">
        <v>168834.65043584458</v>
      </c>
      <c r="E74" s="179">
        <v>120456.08183691946</v>
      </c>
      <c r="F74" s="179">
        <v>98197.815986898771</v>
      </c>
      <c r="G74" s="179">
        <v>84431.745704793095</v>
      </c>
      <c r="H74" s="179">
        <v>75917.628867786771</v>
      </c>
      <c r="J74" s="179">
        <v>0.52701178913969915</v>
      </c>
      <c r="K74" s="179">
        <v>0.52702549324409731</v>
      </c>
      <c r="L74" s="179">
        <v>0.52702914269606493</v>
      </c>
      <c r="M74" s="179">
        <v>0.52702908789814806</v>
      </c>
      <c r="N74" s="179">
        <v>0.52702867563159728</v>
      </c>
      <c r="O74" s="179">
        <v>0.52702854260081022</v>
      </c>
      <c r="P74" s="179">
        <v>0.52702860355451409</v>
      </c>
      <c r="R74" s="179">
        <f t="shared" si="3"/>
        <v>0.14639216364991645</v>
      </c>
      <c r="V74" s="225">
        <f>'2024-1076-Testlog'!$T81</f>
        <v>1.0344959754695284</v>
      </c>
      <c r="W74" s="179">
        <f>'2024-1076-Testlog'!$BR81</f>
        <v>508.63154936483181</v>
      </c>
      <c r="X74" s="225">
        <f>'2024-1076-Testlog'!AY81</f>
        <v>7.5</v>
      </c>
      <c r="Y74" s="225">
        <f t="shared" si="4"/>
        <v>8.5</v>
      </c>
    </row>
    <row r="75" spans="1:25" x14ac:dyDescent="0.25">
      <c r="A75" s="179">
        <v>1700</v>
      </c>
      <c r="B75" s="179">
        <v>588250.9747130461</v>
      </c>
      <c r="C75" s="179">
        <v>170291.39116514771</v>
      </c>
      <c r="D75" s="179">
        <v>97429.186324943832</v>
      </c>
      <c r="E75" s="179">
        <v>72260.459817819705</v>
      </c>
      <c r="F75" s="179">
        <v>59980.909450485553</v>
      </c>
      <c r="G75" s="179">
        <v>52440.488075132344</v>
      </c>
      <c r="H75" s="179">
        <v>47304.617243171968</v>
      </c>
      <c r="J75" s="179">
        <v>0.53534264891840289</v>
      </c>
      <c r="K75" s="179">
        <v>0.53536043551122692</v>
      </c>
      <c r="L75" s="179">
        <v>0.53536388020104175</v>
      </c>
      <c r="M75" s="179">
        <v>0.53536383643587981</v>
      </c>
      <c r="N75" s="179">
        <v>0.53536388013391212</v>
      </c>
      <c r="O75" s="179">
        <v>0.53536424574537045</v>
      </c>
      <c r="P75" s="179">
        <v>0.53536484848553267</v>
      </c>
      <c r="R75" s="179">
        <f t="shared" si="3"/>
        <v>0.14870629136622304</v>
      </c>
      <c r="V75" s="225">
        <f>'2024-1076-Testlog'!$T82</f>
        <v>0.92754120879120883</v>
      </c>
      <c r="W75" s="179">
        <f>'2024-1076-Testlog'!$BR82</f>
        <v>2.9361595934185027</v>
      </c>
      <c r="X75" s="225">
        <f>'2024-1076-Testlog'!AY82</f>
        <v>7.5</v>
      </c>
      <c r="Y75" s="225">
        <f t="shared" si="4"/>
        <v>8.5</v>
      </c>
    </row>
    <row r="76" spans="1:25" x14ac:dyDescent="0.25">
      <c r="A76" s="179">
        <v>1720</v>
      </c>
      <c r="B76" s="179">
        <v>316999.3303342259</v>
      </c>
      <c r="C76" s="179">
        <v>96646.898544841373</v>
      </c>
      <c r="D76" s="179">
        <v>58231.433362996373</v>
      </c>
      <c r="E76" s="179">
        <v>44594.405988321996</v>
      </c>
      <c r="F76" s="179">
        <v>37430.712456293528</v>
      </c>
      <c r="G76" s="179">
        <v>33050.603083254471</v>
      </c>
      <c r="H76" s="179">
        <v>29872.744026530869</v>
      </c>
      <c r="J76" s="179">
        <v>0.54368864759664359</v>
      </c>
      <c r="K76" s="179">
        <v>0.54371097195104179</v>
      </c>
      <c r="L76" s="179">
        <v>0.5437143222532409</v>
      </c>
      <c r="M76" s="179">
        <v>0.54371493076319444</v>
      </c>
      <c r="N76" s="179">
        <v>0.54371589624502326</v>
      </c>
      <c r="O76" s="179">
        <v>0.54371721862152789</v>
      </c>
      <c r="P76" s="179">
        <v>0.54371873928217596</v>
      </c>
      <c r="R76" s="179">
        <f t="shared" si="3"/>
        <v>0.15102462433240099</v>
      </c>
      <c r="V76" s="225">
        <f>'2024-1076-Testlog'!$T83</f>
        <v>0.81124135858130431</v>
      </c>
      <c r="W76" s="179">
        <f>'2024-1076-Testlog'!$BR83</f>
        <v>596.85724073383039</v>
      </c>
      <c r="X76" s="225">
        <f>'2024-1076-Testlog'!AY83</f>
        <v>7.5</v>
      </c>
      <c r="Y76" s="225">
        <f t="shared" si="4"/>
        <v>8.5</v>
      </c>
    </row>
    <row r="77" spans="1:25" x14ac:dyDescent="0.25">
      <c r="A77" s="179">
        <v>1740</v>
      </c>
      <c r="B77" s="179">
        <v>175243.09873089418</v>
      </c>
      <c r="C77" s="179">
        <v>56530.089207514713</v>
      </c>
      <c r="D77" s="179">
        <v>35683.147511746552</v>
      </c>
      <c r="E77" s="179">
        <v>27916.519475953657</v>
      </c>
      <c r="F77" s="179">
        <v>23778.254279849971</v>
      </c>
      <c r="G77" s="179">
        <v>21077.494866692417</v>
      </c>
      <c r="H77" s="179">
        <v>19157.584100100274</v>
      </c>
      <c r="J77" s="179">
        <v>0.55205109227222227</v>
      </c>
      <c r="K77" s="179">
        <v>0.55207836459386572</v>
      </c>
      <c r="L77" s="179">
        <v>0.55208235021087959</v>
      </c>
      <c r="M77" s="179">
        <v>0.5520845060453704</v>
      </c>
      <c r="N77" s="179">
        <v>0.55208713710729185</v>
      </c>
      <c r="O77" s="179">
        <v>0.55209005348020834</v>
      </c>
      <c r="P77" s="179">
        <v>0.55209304910636581</v>
      </c>
      <c r="R77" s="179">
        <f t="shared" si="3"/>
        <v>0.15334752563117285</v>
      </c>
      <c r="V77" s="225">
        <f>'2024-1076-Testlog'!$T84</f>
        <v>1.0305343511450382</v>
      </c>
      <c r="W77" s="179">
        <f>'2024-1076-Testlog'!$BR84</f>
        <v>726.37609676427712</v>
      </c>
      <c r="X77" s="225">
        <f>'2024-1076-Testlog'!AY84</f>
        <v>7.5</v>
      </c>
      <c r="Y77" s="225">
        <f t="shared" si="4"/>
        <v>8.5</v>
      </c>
    </row>
    <row r="78" spans="1:25" x14ac:dyDescent="0.25">
      <c r="A78" s="179">
        <v>1760</v>
      </c>
      <c r="B78" s="179">
        <v>98937.048715962912</v>
      </c>
      <c r="C78" s="179">
        <v>33970.138730359467</v>
      </c>
      <c r="D78" s="179">
        <v>22354.182293970156</v>
      </c>
      <c r="E78" s="179">
        <v>17824.750138742977</v>
      </c>
      <c r="F78" s="179">
        <v>15298.777189622117</v>
      </c>
      <c r="G78" s="179">
        <v>13647.336574144814</v>
      </c>
      <c r="H78" s="179">
        <v>12445.358912314859</v>
      </c>
      <c r="J78" s="179">
        <v>0.56043180107060198</v>
      </c>
      <c r="K78" s="179">
        <v>0.56046460283969912</v>
      </c>
      <c r="L78" s="179">
        <v>0.56047070050590286</v>
      </c>
      <c r="M78" s="179">
        <v>0.56047572272523172</v>
      </c>
      <c r="N78" s="179">
        <v>0.56048107516863432</v>
      </c>
      <c r="O78" s="179">
        <v>0.56048649311377319</v>
      </c>
      <c r="P78" s="179">
        <v>0.56049186783078708</v>
      </c>
      <c r="R78" s="179">
        <f t="shared" si="3"/>
        <v>0.15567550029738944</v>
      </c>
      <c r="V78" s="225">
        <f>'2024-1076-Testlog'!$T85</f>
        <v>0.91435341909275569</v>
      </c>
      <c r="W78" s="179">
        <f>'2024-1076-Testlog'!$BR85</f>
        <v>2.5662958336404884</v>
      </c>
      <c r="X78" s="225">
        <f>'2024-1076-Testlog'!AY85</f>
        <v>7.5</v>
      </c>
      <c r="Y78" s="225">
        <f t="shared" si="4"/>
        <v>8.5</v>
      </c>
    </row>
    <row r="79" spans="1:25" x14ac:dyDescent="0.25">
      <c r="A79" s="179">
        <v>1780</v>
      </c>
      <c r="B79" s="179">
        <v>57022.230823691985</v>
      </c>
      <c r="C79" s="179">
        <v>20914.762841801126</v>
      </c>
      <c r="D79" s="179">
        <v>14287.623669611281</v>
      </c>
      <c r="E79" s="179">
        <v>11554.298767814978</v>
      </c>
      <c r="F79" s="179">
        <v>10002.043739924809</v>
      </c>
      <c r="G79" s="179">
        <v>8946.9292348672552</v>
      </c>
      <c r="H79" s="179">
        <v>8195.2165145751133</v>
      </c>
      <c r="J79" s="179">
        <v>0.56883315778842602</v>
      </c>
      <c r="K79" s="179">
        <v>0.56887279869733787</v>
      </c>
      <c r="L79" s="179">
        <v>0.56888334534282414</v>
      </c>
      <c r="M79" s="179">
        <v>0.56889305182407413</v>
      </c>
      <c r="N79" s="179">
        <v>0.56890264747766217</v>
      </c>
      <c r="O79" s="179">
        <v>0.5689119942179397</v>
      </c>
      <c r="P79" s="179">
        <v>0.56892102399895839</v>
      </c>
      <c r="R79" s="179">
        <f t="shared" si="3"/>
        <v>0.15800921049678499</v>
      </c>
      <c r="V79" s="225">
        <f>'2024-1076-Testlog'!$T86</f>
        <v>0.79341757272994418</v>
      </c>
      <c r="W79" s="179">
        <f>'2024-1076-Testlog'!$BR86</f>
        <v>117.64958290333524</v>
      </c>
      <c r="X79" s="225">
        <f>'2024-1076-Testlog'!AY86</f>
        <v>7.5</v>
      </c>
      <c r="Y79" s="225">
        <f t="shared" si="4"/>
        <v>8.5</v>
      </c>
    </row>
    <row r="80" spans="1:25" x14ac:dyDescent="0.25">
      <c r="A80" s="179">
        <v>1800</v>
      </c>
      <c r="B80" s="179">
        <v>33429.812194622697</v>
      </c>
      <c r="C80" s="179">
        <v>13174.65964980671</v>
      </c>
      <c r="D80" s="179">
        <v>9286.4224690010051</v>
      </c>
      <c r="E80" s="179">
        <v>7612.8239620459835</v>
      </c>
      <c r="F80" s="179">
        <v>6597.9644907548591</v>
      </c>
      <c r="G80" s="179">
        <v>5962.174311456577</v>
      </c>
      <c r="H80" s="179">
        <v>5438.1637829839829</v>
      </c>
      <c r="J80" s="179">
        <v>0.57725836842939826</v>
      </c>
      <c r="K80" s="179">
        <v>0.57730741945567132</v>
      </c>
      <c r="L80" s="179">
        <v>0.57732582294629631</v>
      </c>
      <c r="M80" s="179">
        <v>0.57734276705891219</v>
      </c>
      <c r="N80" s="179">
        <v>0.57735884390706016</v>
      </c>
      <c r="O80" s="179">
        <v>0.57737416443923606</v>
      </c>
      <c r="P80" s="179">
        <v>0.57738867450196774</v>
      </c>
      <c r="R80" s="179">
        <f t="shared" si="3"/>
        <v>0.16034954678594396</v>
      </c>
      <c r="V80" s="225">
        <f>'2024-1076-Testlog'!$T87</f>
        <v>0.95954394998161086</v>
      </c>
      <c r="W80" s="179">
        <f>'2024-1076-Testlog'!$BR87</f>
        <v>143.37867820493202</v>
      </c>
      <c r="X80" s="225">
        <f>'2024-1076-Testlog'!AY87</f>
        <v>7.5</v>
      </c>
      <c r="Y80" s="225">
        <f t="shared" si="4"/>
        <v>8.5</v>
      </c>
    </row>
    <row r="81" spans="1:25" x14ac:dyDescent="0.25">
      <c r="A81" s="179">
        <v>1820</v>
      </c>
      <c r="B81" s="179">
        <v>20040.179068870002</v>
      </c>
      <c r="C81" s="179">
        <v>8477.1566766885389</v>
      </c>
      <c r="D81" s="179">
        <v>6134.2933987571778</v>
      </c>
      <c r="E81" s="179">
        <v>5071.8278851949581</v>
      </c>
      <c r="F81" s="179">
        <v>4443.6547306001285</v>
      </c>
      <c r="G81" s="179">
        <v>4001.2243776221821</v>
      </c>
      <c r="H81" s="179">
        <v>3678.9228478963337</v>
      </c>
      <c r="J81" s="179">
        <v>0.58571171883773143</v>
      </c>
      <c r="K81" s="179">
        <v>0.5857748812673611</v>
      </c>
      <c r="L81" s="179">
        <v>0.58580580983449082</v>
      </c>
      <c r="M81" s="179">
        <v>0.58583361409131962</v>
      </c>
      <c r="N81" s="179">
        <v>0.58585931031331029</v>
      </c>
      <c r="O81" s="179">
        <v>0.58588343249652763</v>
      </c>
      <c r="P81" s="179">
        <v>0.58590596150902796</v>
      </c>
      <c r="R81" s="179">
        <f t="shared" si="3"/>
        <v>0.16269769967714762</v>
      </c>
      <c r="V81" s="225">
        <f>'2024-1076-Testlog'!$T88</f>
        <v>0.90442655935613681</v>
      </c>
      <c r="W81" s="179">
        <f>'2024-1076-Testlog'!$BR88</f>
        <v>2.6071598286077151</v>
      </c>
      <c r="X81" s="225">
        <f>'2024-1076-Testlog'!AY88</f>
        <v>7.5</v>
      </c>
      <c r="Y81" s="225">
        <f t="shared" si="4"/>
        <v>8.5</v>
      </c>
    </row>
    <row r="82" spans="1:25" x14ac:dyDescent="0.25">
      <c r="A82" s="179">
        <v>1840</v>
      </c>
      <c r="B82" s="179">
        <v>12286.630158457285</v>
      </c>
      <c r="C82" s="179">
        <v>5559.6432411833948</v>
      </c>
      <c r="D82" s="179">
        <v>4111.7623463508626</v>
      </c>
      <c r="E82" s="179">
        <v>3430.5300740837283</v>
      </c>
      <c r="F82" s="179">
        <v>3014.6022569830443</v>
      </c>
      <c r="G82" s="179">
        <v>2724.5948232684486</v>
      </c>
      <c r="H82" s="179">
        <v>2509.991577992686</v>
      </c>
      <c r="J82" s="179">
        <v>0.59419898548113448</v>
      </c>
      <c r="K82" s="179">
        <v>0.59428404165208326</v>
      </c>
      <c r="L82" s="179">
        <v>0.59433375305937519</v>
      </c>
      <c r="M82" s="179">
        <v>0.59437737548703717</v>
      </c>
      <c r="N82" s="179">
        <v>0.59441712103090294</v>
      </c>
      <c r="O82" s="179">
        <v>0.59445381565393518</v>
      </c>
      <c r="P82" s="179">
        <v>0.59448771926863431</v>
      </c>
      <c r="R82" s="179">
        <f t="shared" si="3"/>
        <v>0.16505527374475959</v>
      </c>
      <c r="V82" s="225">
        <f>'2024-1076-Testlog'!$T89</f>
        <v>0.80047435517343624</v>
      </c>
      <c r="W82" s="179">
        <f>'2024-1076-Testlog'!$BR89</f>
        <v>137.03357529068393</v>
      </c>
      <c r="X82" s="225">
        <f>'2024-1076-Testlog'!AY89</f>
        <v>7.5</v>
      </c>
      <c r="Y82" s="225">
        <f t="shared" si="4"/>
        <v>8.5</v>
      </c>
    </row>
    <row r="83" spans="1:25" x14ac:dyDescent="0.25">
      <c r="A83" s="179">
        <v>1860</v>
      </c>
      <c r="B83" s="179">
        <v>7710.314450818626</v>
      </c>
      <c r="C83" s="179">
        <v>3710.5459864276304</v>
      </c>
      <c r="D83" s="179">
        <v>2795.3746870291088</v>
      </c>
      <c r="E83" s="179">
        <v>2349.1595061480007</v>
      </c>
      <c r="F83" s="179">
        <v>2071.6069778483943</v>
      </c>
      <c r="G83" s="179">
        <v>1879.6809662062308</v>
      </c>
      <c r="H83" s="179">
        <v>1734.7482197257023</v>
      </c>
      <c r="J83" s="179">
        <v>0.60272815417418979</v>
      </c>
      <c r="K83" s="179">
        <v>0.60284668159131938</v>
      </c>
      <c r="L83" s="179">
        <v>0.60292334009733783</v>
      </c>
      <c r="M83" s="179">
        <v>0.6029895312413196</v>
      </c>
      <c r="N83" s="179">
        <v>0.60304885959571786</v>
      </c>
      <c r="O83" s="179">
        <v>0.60310290857731474</v>
      </c>
      <c r="P83" s="179">
        <v>0.60315273283287041</v>
      </c>
      <c r="R83" s="179">
        <f t="shared" si="3"/>
        <v>0.16742448727060827</v>
      </c>
      <c r="V83" s="225">
        <f>'2024-1076-Testlog'!$T90</f>
        <v>0.97853441894892679</v>
      </c>
      <c r="W83" s="179">
        <f>'2024-1076-Testlog'!$BR90</f>
        <v>169.55553291342315</v>
      </c>
      <c r="X83" s="225">
        <f>'2024-1076-Testlog'!AY90</f>
        <v>7.5</v>
      </c>
      <c r="Y83" s="225">
        <f t="shared" si="4"/>
        <v>8.5</v>
      </c>
    </row>
    <row r="84" spans="1:25" x14ac:dyDescent="0.25">
      <c r="A84" s="179">
        <v>1880</v>
      </c>
      <c r="B84" s="179">
        <v>4919.6862983628025</v>
      </c>
      <c r="C84" s="179">
        <v>2517.784518581675</v>
      </c>
      <c r="D84" s="179">
        <v>1928.3791060016129</v>
      </c>
      <c r="E84" s="179">
        <v>1633.2471282553527</v>
      </c>
      <c r="F84" s="179">
        <v>1446.4712507322884</v>
      </c>
      <c r="G84" s="179">
        <v>1315.9663375833131</v>
      </c>
      <c r="H84" s="179">
        <v>1216.8759945610025</v>
      </c>
      <c r="J84" s="179">
        <v>0.61131014642094939</v>
      </c>
      <c r="K84" s="179">
        <v>0.61147833794583339</v>
      </c>
      <c r="L84" s="179">
        <v>0.61159237627037055</v>
      </c>
      <c r="M84" s="179">
        <v>0.61169019770428257</v>
      </c>
      <c r="N84" s="179">
        <v>0.61177595344988445</v>
      </c>
      <c r="O84" s="179">
        <v>0.61185384176064805</v>
      </c>
      <c r="P84" s="179">
        <v>0.61192497579687521</v>
      </c>
      <c r="R84" s="179">
        <f t="shared" si="3"/>
        <v>0.16980837400581927</v>
      </c>
      <c r="V84" s="225">
        <f>'2024-1076-Testlog'!$T91</f>
        <v>0.90753194351042366</v>
      </c>
      <c r="W84" s="179">
        <f>'2024-1076-Testlog'!$BR91</f>
        <v>2.6597633194503985</v>
      </c>
      <c r="X84" s="225">
        <f>'2024-1076-Testlog'!AY91</f>
        <v>7.5</v>
      </c>
      <c r="Y84" s="225">
        <f t="shared" si="4"/>
        <v>8.5</v>
      </c>
    </row>
    <row r="85" spans="1:25" x14ac:dyDescent="0.25">
      <c r="A85" s="179">
        <v>1900</v>
      </c>
      <c r="B85" s="179">
        <v>3210.6338617444926</v>
      </c>
      <c r="C85" s="179">
        <v>1735.5788319469818</v>
      </c>
      <c r="D85" s="179">
        <v>1349.3386376307583</v>
      </c>
      <c r="E85" s="179">
        <v>1148.6507353749632</v>
      </c>
      <c r="F85" s="179">
        <v>1022.9422876828741</v>
      </c>
      <c r="G85" s="179">
        <v>933.37105716198744</v>
      </c>
      <c r="H85" s="179">
        <v>865.21511213876568</v>
      </c>
      <c r="J85" s="179">
        <v>0.61995956555069442</v>
      </c>
      <c r="K85" s="179">
        <v>0.62019756986307883</v>
      </c>
      <c r="L85" s="179">
        <v>0.620363621342361</v>
      </c>
      <c r="M85" s="179">
        <v>0.62050255105497687</v>
      </c>
      <c r="N85" s="179">
        <v>0.62062470784224555</v>
      </c>
      <c r="O85" s="179">
        <v>0.6207314798274306</v>
      </c>
      <c r="P85" s="179">
        <v>0.62083157618043994</v>
      </c>
      <c r="R85" s="179">
        <f t="shared" si="3"/>
        <v>0.17221099043074845</v>
      </c>
      <c r="V85" s="225">
        <f>'2024-1076-Testlog'!$T92</f>
        <v>0.80940964938567583</v>
      </c>
      <c r="W85" s="179">
        <f>'2024-1076-Testlog'!$BR92</f>
        <v>6.8643380103080407</v>
      </c>
      <c r="X85" s="225">
        <f>'2024-1076-Testlog'!AY92</f>
        <v>7.5</v>
      </c>
      <c r="Y85" s="225">
        <f t="shared" si="4"/>
        <v>8.5</v>
      </c>
    </row>
    <row r="86" spans="1:25" x14ac:dyDescent="0.25">
      <c r="A86" s="179">
        <v>1920</v>
      </c>
      <c r="B86" s="179">
        <v>2142.534472262209</v>
      </c>
      <c r="C86" s="179">
        <v>1218.4417257604348</v>
      </c>
      <c r="D86" s="179">
        <v>957.66827050947006</v>
      </c>
      <c r="E86" s="179">
        <v>823.66005244314886</v>
      </c>
      <c r="F86" s="179">
        <v>734.20403409335302</v>
      </c>
      <c r="G86" s="179">
        <v>674.70419236286398</v>
      </c>
      <c r="H86" s="179">
        <v>627.75678031307916</v>
      </c>
      <c r="J86" s="179">
        <v>0.62869555958541656</v>
      </c>
      <c r="K86" s="179">
        <v>0.62902773425185199</v>
      </c>
      <c r="L86" s="179">
        <v>0.62926105474537031</v>
      </c>
      <c r="M86" s="179">
        <v>0.62945384178784747</v>
      </c>
      <c r="N86" s="179">
        <v>0.62962025493136586</v>
      </c>
      <c r="O86" s="179">
        <v>0.62976421778194458</v>
      </c>
      <c r="P86" s="179">
        <v>0.6298896158495374</v>
      </c>
      <c r="R86" s="179">
        <f t="shared" si="3"/>
        <v>0.1746376554403935</v>
      </c>
      <c r="V86" s="225"/>
    </row>
    <row r="87" spans="1:25" x14ac:dyDescent="0.25">
      <c r="A87" s="179">
        <v>1940</v>
      </c>
      <c r="B87" s="179">
        <v>1461.0420177776257</v>
      </c>
      <c r="C87" s="179">
        <v>869.20118474715446</v>
      </c>
      <c r="D87" s="179">
        <v>692.91988162321127</v>
      </c>
      <c r="E87" s="179">
        <v>598.37796699160242</v>
      </c>
      <c r="F87" s="179">
        <v>538.22514690358253</v>
      </c>
      <c r="G87" s="179">
        <v>495.50467060988683</v>
      </c>
      <c r="H87" s="179">
        <v>465.86622100393191</v>
      </c>
      <c r="J87" s="179">
        <v>0.63754213645370383</v>
      </c>
      <c r="K87" s="179">
        <v>0.63800054339756951</v>
      </c>
      <c r="L87" s="179">
        <v>0.63831072045636572</v>
      </c>
      <c r="M87" s="179">
        <v>0.63857144721863446</v>
      </c>
      <c r="N87" s="179">
        <v>0.63878105654016204</v>
      </c>
      <c r="O87" s="179">
        <v>0.63897050321226867</v>
      </c>
      <c r="P87" s="179">
        <v>0.63912750124733819</v>
      </c>
      <c r="R87" s="179">
        <f t="shared" si="3"/>
        <v>0.17709503790380662</v>
      </c>
      <c r="V87" s="225"/>
    </row>
    <row r="88" spans="1:25" x14ac:dyDescent="0.25">
      <c r="A88" s="179">
        <v>1960</v>
      </c>
      <c r="B88" s="179">
        <v>1015.9499990446718</v>
      </c>
      <c r="C88" s="179">
        <v>628.26242335694235</v>
      </c>
      <c r="D88" s="179">
        <v>510.73032428929412</v>
      </c>
      <c r="E88" s="179">
        <v>444.27885178362288</v>
      </c>
      <c r="F88" s="179">
        <v>404.37461428223043</v>
      </c>
      <c r="G88" s="179">
        <v>374.1001272527929</v>
      </c>
      <c r="H88" s="179">
        <v>351.99112151937317</v>
      </c>
      <c r="J88" s="179">
        <v>0.64652710565185179</v>
      </c>
      <c r="K88" s="179">
        <v>0.64714030955092605</v>
      </c>
      <c r="L88" s="179">
        <v>0.64753941637511581</v>
      </c>
      <c r="M88" s="179">
        <v>0.64786242732013899</v>
      </c>
      <c r="N88" s="179">
        <v>0.64812301131446781</v>
      </c>
      <c r="O88" s="179">
        <v>0.64835443080428234</v>
      </c>
      <c r="P88" s="179">
        <v>0.64854982627928259</v>
      </c>
      <c r="R88" s="179">
        <f t="shared" si="3"/>
        <v>0.17959086268106994</v>
      </c>
      <c r="V88" s="225"/>
    </row>
    <row r="89" spans="1:25" x14ac:dyDescent="0.25">
      <c r="A89" s="179">
        <v>1980</v>
      </c>
      <c r="B89" s="179">
        <v>722.11247346149628</v>
      </c>
      <c r="C89" s="179">
        <v>465.38350760538611</v>
      </c>
      <c r="D89" s="179">
        <v>384.19806299463113</v>
      </c>
      <c r="E89" s="179">
        <v>340.07216409169763</v>
      </c>
      <c r="F89" s="179">
        <v>311.02950423971276</v>
      </c>
      <c r="G89" s="179">
        <v>290.14255409725757</v>
      </c>
      <c r="H89" s="179">
        <v>274.74464676792849</v>
      </c>
      <c r="J89" s="179">
        <v>0.65567989182175934</v>
      </c>
      <c r="K89" s="179">
        <v>0.65646365671018536</v>
      </c>
      <c r="L89" s="179">
        <v>0.65695327811620363</v>
      </c>
      <c r="M89" s="179">
        <v>0.65733314565902801</v>
      </c>
      <c r="N89" s="179">
        <v>0.65764189159803244</v>
      </c>
      <c r="O89" s="179">
        <v>0.65789846314699085</v>
      </c>
      <c r="P89" s="179">
        <v>0.65811352740879647</v>
      </c>
      <c r="R89" s="179">
        <f t="shared" si="3"/>
        <v>0.18213330328382205</v>
      </c>
      <c r="V89" s="225"/>
    </row>
    <row r="90" spans="1:25" x14ac:dyDescent="0.25">
      <c r="A90" s="179">
        <v>2000</v>
      </c>
      <c r="B90" s="179">
        <v>525.04984449092069</v>
      </c>
      <c r="C90" s="179">
        <v>353.01558569248562</v>
      </c>
      <c r="D90" s="179">
        <v>297.50604474987972</v>
      </c>
      <c r="E90" s="179">
        <v>266.44812226070303</v>
      </c>
      <c r="F90" s="179">
        <v>246.47431005806649</v>
      </c>
      <c r="G90" s="179">
        <v>232.57268106980766</v>
      </c>
      <c r="H90" s="179">
        <v>222.20358333263991</v>
      </c>
      <c r="J90" s="179">
        <v>0.66502680933182878</v>
      </c>
      <c r="K90" s="179">
        <v>0.66598010074201397</v>
      </c>
      <c r="L90" s="179">
        <v>0.66654712999525456</v>
      </c>
      <c r="M90" s="179">
        <v>0.66696619468993079</v>
      </c>
      <c r="N90" s="179">
        <v>0.66729134572418991</v>
      </c>
      <c r="O90" s="179">
        <v>0.66755218164259267</v>
      </c>
      <c r="P90" s="179">
        <v>0.66776473539386583</v>
      </c>
      <c r="R90" s="179">
        <f t="shared" si="3"/>
        <v>0.18472966925884132</v>
      </c>
      <c r="V90" s="225"/>
    </row>
    <row r="91" spans="1:25" x14ac:dyDescent="0.25">
      <c r="A91" s="179">
        <v>2020</v>
      </c>
      <c r="B91" s="179">
        <v>391.38688371859894</v>
      </c>
      <c r="C91" s="179">
        <v>275.08091800340361</v>
      </c>
      <c r="D91" s="179">
        <v>236.48190509140832</v>
      </c>
      <c r="E91" s="179">
        <v>215.70001563646937</v>
      </c>
      <c r="F91" s="179">
        <v>202.42114622368794</v>
      </c>
      <c r="G91" s="179">
        <v>193.05019296623934</v>
      </c>
      <c r="H91" s="179">
        <v>186.22234132404557</v>
      </c>
      <c r="J91" s="179">
        <v>0.67458398614942128</v>
      </c>
      <c r="K91" s="179">
        <v>0.67566714217430557</v>
      </c>
      <c r="L91" s="179">
        <v>0.6762803785238426</v>
      </c>
      <c r="M91" s="179">
        <v>0.67669613419432884</v>
      </c>
      <c r="N91" s="179">
        <v>0.67700238020914361</v>
      </c>
      <c r="O91" s="179">
        <v>0.67723863802337958</v>
      </c>
      <c r="P91" s="179">
        <v>0.67742471497939816</v>
      </c>
      <c r="R91" s="179">
        <f t="shared" si="3"/>
        <v>0.18738444059706147</v>
      </c>
      <c r="V91" s="225"/>
    </row>
    <row r="92" spans="1:25" x14ac:dyDescent="0.25">
      <c r="A92" s="179">
        <v>2040</v>
      </c>
      <c r="B92" s="179">
        <v>299.75176717341088</v>
      </c>
      <c r="C92" s="179">
        <v>221.45127438700695</v>
      </c>
      <c r="D92" s="179">
        <v>194.79594368408937</v>
      </c>
      <c r="E92" s="179">
        <v>180.91588433990486</v>
      </c>
      <c r="F92" s="179">
        <v>172.24679633537889</v>
      </c>
      <c r="G92" s="179">
        <v>166.34050193930983</v>
      </c>
      <c r="H92" s="179">
        <v>162.01587297221624</v>
      </c>
      <c r="J92" s="179">
        <v>0.68434730734236104</v>
      </c>
      <c r="K92" s="179">
        <v>0.68548485053113428</v>
      </c>
      <c r="L92" s="179">
        <v>0.68607392142569434</v>
      </c>
      <c r="M92" s="179">
        <v>0.68644077299652784</v>
      </c>
      <c r="N92" s="179">
        <v>0.68669270872766208</v>
      </c>
      <c r="O92" s="179">
        <v>0.6868730673099539</v>
      </c>
      <c r="P92" s="179">
        <v>0.68700506065219924</v>
      </c>
      <c r="R92" s="179">
        <f t="shared" si="3"/>
        <v>0.19009647426176696</v>
      </c>
      <c r="V92" s="225"/>
    </row>
    <row r="93" spans="1:25" x14ac:dyDescent="0.25">
      <c r="A93" s="179">
        <v>2060</v>
      </c>
      <c r="B93" s="179">
        <v>236.61971149526158</v>
      </c>
      <c r="C93" s="179">
        <v>183.8059946853048</v>
      </c>
      <c r="D93" s="179">
        <v>166.26231418782078</v>
      </c>
      <c r="E93" s="179">
        <v>157.34894482394228</v>
      </c>
      <c r="F93" s="179">
        <v>151.95848361442199</v>
      </c>
      <c r="G93" s="179">
        <v>148.42425948582266</v>
      </c>
      <c r="H93" s="179">
        <v>146.06558237360011</v>
      </c>
      <c r="J93" s="179">
        <v>0.6942844198427085</v>
      </c>
      <c r="K93" s="179">
        <v>0.69536508430775468</v>
      </c>
      <c r="L93" s="179">
        <v>0.69584793203541673</v>
      </c>
      <c r="M93" s="179">
        <v>0.69611856642280123</v>
      </c>
      <c r="N93" s="179">
        <v>0.6962802040517363</v>
      </c>
      <c r="O93" s="179">
        <v>0.69639079994537056</v>
      </c>
      <c r="P93" s="179">
        <v>0.69645703260902792</v>
      </c>
      <c r="R93" s="179">
        <f t="shared" si="3"/>
        <v>0.19285678328964126</v>
      </c>
      <c r="V93" s="225"/>
    </row>
    <row r="94" spans="1:25" x14ac:dyDescent="0.25">
      <c r="A94" s="179">
        <v>2080</v>
      </c>
      <c r="B94" s="179">
        <v>192.97562546294034</v>
      </c>
      <c r="C94" s="179">
        <v>157.97577872437751</v>
      </c>
      <c r="D94" s="179">
        <v>146.90443096886202</v>
      </c>
      <c r="E94" s="179">
        <v>141.51975160858342</v>
      </c>
      <c r="F94" s="179">
        <v>138.61295444443789</v>
      </c>
      <c r="G94" s="179">
        <v>136.61501205649841</v>
      </c>
      <c r="H94" s="179">
        <v>135.4214123045827</v>
      </c>
      <c r="J94" s="179">
        <v>0.70432867850543979</v>
      </c>
      <c r="K94" s="179">
        <v>0.70521299585578723</v>
      </c>
      <c r="L94" s="179">
        <v>0.70552825695023136</v>
      </c>
      <c r="M94" s="179">
        <v>0.70566814055474547</v>
      </c>
      <c r="N94" s="179">
        <v>0.70573200085729182</v>
      </c>
      <c r="O94" s="179">
        <v>0.70576845526030108</v>
      </c>
      <c r="P94" s="179">
        <v>0.70577906258761602</v>
      </c>
      <c r="R94" s="179">
        <f t="shared" si="3"/>
        <v>0.19564685514039995</v>
      </c>
      <c r="V94" s="225"/>
    </row>
    <row r="95" spans="1:25" x14ac:dyDescent="0.25">
      <c r="A95" s="179">
        <v>2100</v>
      </c>
      <c r="B95" s="179">
        <v>163.04862364939262</v>
      </c>
      <c r="C95" s="179">
        <v>140.52598364325186</v>
      </c>
      <c r="D95" s="179">
        <v>133.95323952596277</v>
      </c>
      <c r="E95" s="179">
        <v>131.13874631280689</v>
      </c>
      <c r="F95" s="179">
        <v>129.6162379773979</v>
      </c>
      <c r="G95" s="179">
        <v>128.71853294859224</v>
      </c>
      <c r="H95" s="179">
        <v>128.18775935485291</v>
      </c>
      <c r="J95" s="179">
        <v>0.71440352324328704</v>
      </c>
      <c r="K95" s="179">
        <v>0.71496072536319455</v>
      </c>
      <c r="L95" s="179">
        <v>0.71507398886747686</v>
      </c>
      <c r="M95" s="179">
        <v>0.71508172428854189</v>
      </c>
      <c r="N95" s="179">
        <v>0.71506228195682875</v>
      </c>
      <c r="O95" s="179">
        <v>0.71503248978356482</v>
      </c>
      <c r="P95" s="179">
        <v>0.71500114546250015</v>
      </c>
      <c r="R95" s="179">
        <f t="shared" si="3"/>
        <v>0.19844542312313529</v>
      </c>
      <c r="V95" s="225"/>
    </row>
    <row r="96" spans="1:25" x14ac:dyDescent="0.25">
      <c r="A96" s="179">
        <v>2120</v>
      </c>
      <c r="B96" s="179">
        <v>142.29557858435507</v>
      </c>
      <c r="C96" s="179">
        <v>128.74038836990198</v>
      </c>
      <c r="D96" s="179">
        <v>125.31280955325046</v>
      </c>
      <c r="E96" s="179">
        <v>123.99972879513473</v>
      </c>
      <c r="F96" s="179">
        <v>123.38430721719585</v>
      </c>
      <c r="G96" s="179">
        <v>123.09948250135388</v>
      </c>
      <c r="H96" s="179">
        <v>122.92049854239251</v>
      </c>
      <c r="J96" s="179">
        <v>0.72442654021157393</v>
      </c>
      <c r="K96" s="179">
        <v>0.72457396413159736</v>
      </c>
      <c r="L96" s="179">
        <v>0.72449354161689816</v>
      </c>
      <c r="M96" s="179">
        <v>0.72439688858761597</v>
      </c>
      <c r="N96" s="179">
        <v>0.72431195698576389</v>
      </c>
      <c r="O96" s="179">
        <v>0.72423966928657413</v>
      </c>
      <c r="P96" s="179">
        <v>0.72418085492696771</v>
      </c>
      <c r="R96" s="179">
        <f t="shared" si="3"/>
        <v>0.20122959450321498</v>
      </c>
      <c r="V96" s="225"/>
    </row>
    <row r="97" spans="1:22" x14ac:dyDescent="0.25">
      <c r="A97" s="179">
        <v>2140</v>
      </c>
      <c r="B97" s="179">
        <v>128.31350601887456</v>
      </c>
      <c r="C97" s="179">
        <v>120.90480142524282</v>
      </c>
      <c r="D97" s="179">
        <v>119.31680539366734</v>
      </c>
      <c r="E97" s="179">
        <v>118.81634713570779</v>
      </c>
      <c r="F97" s="179">
        <v>118.62906302759279</v>
      </c>
      <c r="G97" s="179">
        <v>118.53869957559839</v>
      </c>
      <c r="H97" s="179">
        <v>118.48501737349238</v>
      </c>
      <c r="J97" s="179">
        <v>0.73432881959016216</v>
      </c>
      <c r="K97" s="179">
        <v>0.73407107032233787</v>
      </c>
      <c r="L97" s="179">
        <v>0.7338338960443288</v>
      </c>
      <c r="M97" s="179">
        <v>0.73366286308669004</v>
      </c>
      <c r="N97" s="179">
        <v>0.73353705367557875</v>
      </c>
      <c r="O97" s="179">
        <v>0.73344089349525476</v>
      </c>
      <c r="P97" s="179">
        <v>0.73336483415138909</v>
      </c>
      <c r="R97" s="179">
        <f t="shared" si="3"/>
        <v>0.20398022766393395</v>
      </c>
      <c r="V97" s="225"/>
    </row>
    <row r="98" spans="1:22" x14ac:dyDescent="0.25">
      <c r="A98" s="179">
        <v>2160</v>
      </c>
      <c r="B98" s="179">
        <v>118.99011130662095</v>
      </c>
      <c r="C98" s="179">
        <v>115.28614592881061</v>
      </c>
      <c r="D98" s="179">
        <v>114.74990765123549</v>
      </c>
      <c r="E98" s="179">
        <v>114.60695535316027</v>
      </c>
      <c r="F98" s="179">
        <v>114.54355026487029</v>
      </c>
      <c r="G98" s="179">
        <v>114.51599696417176</v>
      </c>
      <c r="H98" s="179">
        <v>114.50468400318734</v>
      </c>
      <c r="J98" s="179">
        <v>0.7441017722671297</v>
      </c>
      <c r="K98" s="179">
        <v>0.74349866689641209</v>
      </c>
      <c r="L98" s="179">
        <v>0.74315056348321751</v>
      </c>
      <c r="M98" s="179">
        <v>0.74293047662280109</v>
      </c>
      <c r="N98" s="179">
        <v>0.74277737922534726</v>
      </c>
      <c r="O98" s="179">
        <v>0.74266404533564834</v>
      </c>
      <c r="P98" s="179">
        <v>0.74257563898333345</v>
      </c>
      <c r="R98" s="179">
        <f t="shared" si="3"/>
        <v>0.20669493674086936</v>
      </c>
      <c r="V98" s="225"/>
    </row>
    <row r="99" spans="1:22" x14ac:dyDescent="0.25">
      <c r="A99" s="179">
        <v>2180</v>
      </c>
      <c r="B99" s="179">
        <v>112.61926255123313</v>
      </c>
      <c r="C99" s="179">
        <v>111.07868265741106</v>
      </c>
      <c r="D99" s="179">
        <v>110.87904280466788</v>
      </c>
      <c r="E99" s="179">
        <v>110.82118361019252</v>
      </c>
      <c r="F99" s="179">
        <v>110.80135905248663</v>
      </c>
      <c r="G99" s="179">
        <v>110.77458518214776</v>
      </c>
      <c r="H99" s="179">
        <v>110.75009307061114</v>
      </c>
      <c r="J99" s="179">
        <v>0.75378207845949075</v>
      </c>
      <c r="K99" s="179">
        <v>0.75290958738634262</v>
      </c>
      <c r="L99" s="179">
        <v>0.75248511083518488</v>
      </c>
      <c r="M99" s="179">
        <v>0.75222914072743075</v>
      </c>
      <c r="N99" s="179">
        <v>0.75205345583414351</v>
      </c>
      <c r="O99" s="179">
        <v>0.75192447579328736</v>
      </c>
      <c r="P99" s="179">
        <v>0.75182437040127337</v>
      </c>
      <c r="R99" s="179">
        <f t="shared" si="3"/>
        <v>0.20938391068319187</v>
      </c>
      <c r="V99" s="225"/>
    </row>
    <row r="100" spans="1:22" x14ac:dyDescent="0.25">
      <c r="A100" s="179">
        <v>2200</v>
      </c>
      <c r="B100" s="179">
        <v>108.01739777526177</v>
      </c>
      <c r="C100" s="179">
        <v>107.42353424387704</v>
      </c>
      <c r="D100" s="179">
        <v>107.34541003256426</v>
      </c>
      <c r="E100" s="179">
        <v>107.28976691105085</v>
      </c>
      <c r="F100" s="179">
        <v>107.24967178473523</v>
      </c>
      <c r="G100" s="179">
        <v>107.21949643783303</v>
      </c>
      <c r="H100" s="179">
        <v>107.19705278657536</v>
      </c>
      <c r="J100" s="179">
        <v>0.76342493903287034</v>
      </c>
      <c r="K100" s="179">
        <v>0.7623503513869212</v>
      </c>
      <c r="L100" s="179">
        <v>0.76186154317916654</v>
      </c>
      <c r="M100" s="179">
        <v>0.76157092226365775</v>
      </c>
      <c r="N100" s="179">
        <v>0.76137271122766215</v>
      </c>
      <c r="O100" s="179">
        <v>0.76122640352233828</v>
      </c>
      <c r="P100" s="179">
        <v>0.76111262750347242</v>
      </c>
      <c r="R100" s="179">
        <f t="shared" si="3"/>
        <v>0.21206248306468622</v>
      </c>
      <c r="V100" s="225"/>
    </row>
    <row r="101" spans="1:22" x14ac:dyDescent="0.25">
      <c r="A101" s="179">
        <v>2220</v>
      </c>
      <c r="B101" s="179">
        <v>104.36620793920666</v>
      </c>
      <c r="C101" s="179">
        <v>104.09786527679636</v>
      </c>
      <c r="D101" s="179">
        <v>103.99952412842329</v>
      </c>
      <c r="E101" s="179">
        <v>103.93644012292255</v>
      </c>
      <c r="F101" s="179">
        <v>103.89304740675347</v>
      </c>
      <c r="G101" s="179">
        <v>103.86120462408473</v>
      </c>
      <c r="H101" s="179">
        <v>103.83636894181986</v>
      </c>
      <c r="J101" s="179">
        <v>0.77308332619282405</v>
      </c>
      <c r="K101" s="179">
        <v>0.77184077690405084</v>
      </c>
      <c r="L101" s="179">
        <v>0.77128895587175927</v>
      </c>
      <c r="M101" s="179">
        <v>0.77096025293495385</v>
      </c>
      <c r="N101" s="179">
        <v>0.77073590715937523</v>
      </c>
      <c r="O101" s="179">
        <v>0.77057027700243086</v>
      </c>
      <c r="P101" s="179">
        <v>0.77044154270636589</v>
      </c>
      <c r="R101" s="179">
        <f t="shared" si="3"/>
        <v>0.21474536838689556</v>
      </c>
      <c r="V101" s="225"/>
    </row>
    <row r="102" spans="1:22" x14ac:dyDescent="0.25">
      <c r="A102" s="179">
        <v>2240</v>
      </c>
      <c r="B102" s="179">
        <v>101.19562858956562</v>
      </c>
      <c r="C102" s="179">
        <v>100.94812296557289</v>
      </c>
      <c r="D102" s="179">
        <v>100.83385287871054</v>
      </c>
      <c r="E102" s="179">
        <v>100.76495448446308</v>
      </c>
      <c r="F102" s="179">
        <v>100.71804678062951</v>
      </c>
      <c r="G102" s="179">
        <v>100.68328819840238</v>
      </c>
      <c r="H102" s="179">
        <v>100.65626512000146</v>
      </c>
      <c r="J102" s="179">
        <v>0.78279698747025461</v>
      </c>
      <c r="K102" s="179">
        <v>0.78139185569629621</v>
      </c>
      <c r="L102" s="179">
        <v>0.78076940413020834</v>
      </c>
      <c r="M102" s="179">
        <v>0.78039827987928245</v>
      </c>
      <c r="N102" s="179">
        <v>0.78014494608298635</v>
      </c>
      <c r="O102" s="179">
        <v>0.77995792842604184</v>
      </c>
      <c r="P102" s="179">
        <v>0.77981256198888904</v>
      </c>
      <c r="R102" s="179">
        <f t="shared" si="3"/>
        <v>0.21744360763062628</v>
      </c>
      <c r="V102" s="225"/>
    </row>
    <row r="103" spans="1:22" x14ac:dyDescent="0.25">
      <c r="A103" s="179">
        <v>2260</v>
      </c>
      <c r="B103" s="179">
        <v>98.241534478776686</v>
      </c>
      <c r="C103" s="179">
        <v>97.963189938269934</v>
      </c>
      <c r="D103" s="179">
        <v>97.837834534050984</v>
      </c>
      <c r="E103" s="179">
        <v>97.763078975849638</v>
      </c>
      <c r="F103" s="179">
        <v>97.712119500573024</v>
      </c>
      <c r="G103" s="179">
        <v>97.674444372841222</v>
      </c>
      <c r="H103" s="179">
        <v>97.645169657269278</v>
      </c>
      <c r="J103" s="179">
        <v>0.79258840204733794</v>
      </c>
      <c r="K103" s="179">
        <v>0.79100651161481472</v>
      </c>
      <c r="L103" s="179">
        <v>0.79030536005682861</v>
      </c>
      <c r="M103" s="179">
        <v>0.78988722707442149</v>
      </c>
      <c r="N103" s="179">
        <v>0.78960180614085662</v>
      </c>
      <c r="O103" s="179">
        <v>0.78939108486400467</v>
      </c>
      <c r="P103" s="179">
        <v>0.78922729044398154</v>
      </c>
      <c r="R103" s="179">
        <f t="shared" si="3"/>
        <v>0.22016344501314941</v>
      </c>
      <c r="V103" s="225"/>
    </row>
    <row r="104" spans="1:22" x14ac:dyDescent="0.25">
      <c r="A104" s="179">
        <v>2280</v>
      </c>
      <c r="B104" s="179">
        <v>95.442295825550829</v>
      </c>
      <c r="C104" s="179">
        <v>95.136794400964163</v>
      </c>
      <c r="D104" s="179">
        <v>95.000859548979847</v>
      </c>
      <c r="E104" s="179">
        <v>94.919889667189992</v>
      </c>
      <c r="F104" s="179">
        <v>94.86463371388507</v>
      </c>
      <c r="G104" s="179">
        <v>94.82385524119789</v>
      </c>
      <c r="H104" s="179">
        <v>94.792167838355468</v>
      </c>
      <c r="J104" s="179">
        <v>0.80246552689305539</v>
      </c>
      <c r="K104" s="179">
        <v>0.80068775928009261</v>
      </c>
      <c r="L104" s="179">
        <v>0.79989952450150448</v>
      </c>
      <c r="M104" s="179">
        <v>0.79942943256481491</v>
      </c>
      <c r="N104" s="179">
        <v>0.79910853864664377</v>
      </c>
      <c r="O104" s="179">
        <v>0.79887161708483811</v>
      </c>
      <c r="P104" s="179">
        <v>0.79868745467592606</v>
      </c>
      <c r="R104" s="179">
        <f t="shared" si="3"/>
        <v>0.2229070908036265</v>
      </c>
      <c r="V104" s="225"/>
    </row>
    <row r="105" spans="1:22" x14ac:dyDescent="0.25">
      <c r="A105" s="179">
        <v>2300</v>
      </c>
      <c r="B105" s="179">
        <v>92.791915041414725</v>
      </c>
      <c r="C105" s="179">
        <v>92.459941835850813</v>
      </c>
      <c r="D105" s="179">
        <v>92.312952387553651</v>
      </c>
      <c r="E105" s="179">
        <v>92.225355849384144</v>
      </c>
      <c r="F105" s="179">
        <v>92.165581442297011</v>
      </c>
      <c r="G105" s="179">
        <v>92.121474014500308</v>
      </c>
      <c r="H105" s="179">
        <v>92.087193649299437</v>
      </c>
      <c r="J105" s="179">
        <v>0.81243311802754625</v>
      </c>
      <c r="K105" s="179">
        <v>0.81043907084803257</v>
      </c>
      <c r="L105" s="179">
        <v>0.80955477583171298</v>
      </c>
      <c r="M105" s="179">
        <v>0.80902737086273158</v>
      </c>
      <c r="N105" s="179">
        <v>0.80866734024965314</v>
      </c>
      <c r="O105" s="179">
        <v>0.80840151744560218</v>
      </c>
      <c r="P105" s="179">
        <v>0.80819488619583346</v>
      </c>
      <c r="R105" s="179">
        <f t="shared" si="3"/>
        <v>0.22567586611876284</v>
      </c>
      <c r="V105" s="225"/>
    </row>
    <row r="106" spans="1:22" x14ac:dyDescent="0.25">
      <c r="A106" s="179">
        <v>2320</v>
      </c>
      <c r="B106" s="179">
        <v>90.282623931456087</v>
      </c>
      <c r="C106" s="179">
        <v>89.923733092168405</v>
      </c>
      <c r="D106" s="179">
        <v>89.764915173235508</v>
      </c>
      <c r="E106" s="179">
        <v>89.670262856673546</v>
      </c>
      <c r="F106" s="179">
        <v>89.605688296349243</v>
      </c>
      <c r="G106" s="179">
        <v>89.558028628445911</v>
      </c>
      <c r="H106" s="179">
        <v>89.520991642720674</v>
      </c>
      <c r="J106" s="179">
        <v>0.82249638436770811</v>
      </c>
      <c r="K106" s="179">
        <v>0.82026419092349545</v>
      </c>
      <c r="L106" s="179">
        <v>0.81927416089016181</v>
      </c>
      <c r="M106" s="179">
        <v>0.81868365831192136</v>
      </c>
      <c r="N106" s="179">
        <v>0.81828053850196791</v>
      </c>
      <c r="O106" s="179">
        <v>0.8179828946121529</v>
      </c>
      <c r="P106" s="179">
        <v>0.81775152297233811</v>
      </c>
      <c r="R106" s="179">
        <f t="shared" si="3"/>
        <v>0.22847121787991889</v>
      </c>
      <c r="V106" s="225"/>
    </row>
    <row r="107" spans="1:22" x14ac:dyDescent="0.25">
      <c r="A107" s="179">
        <v>2340</v>
      </c>
      <c r="B107" s="179">
        <v>87.906922931135782</v>
      </c>
      <c r="C107" s="179">
        <v>87.519655804614828</v>
      </c>
      <c r="D107" s="179">
        <v>87.3482480714828</v>
      </c>
      <c r="E107" s="179">
        <v>87.246108990301011</v>
      </c>
      <c r="F107" s="179">
        <v>87.176422727599302</v>
      </c>
      <c r="G107" s="179">
        <v>87.124990575661215</v>
      </c>
      <c r="H107" s="179">
        <v>87.085022539563482</v>
      </c>
      <c r="J107" s="179">
        <v>0.83266088316608777</v>
      </c>
      <c r="K107" s="179">
        <v>0.83016709328182881</v>
      </c>
      <c r="L107" s="179">
        <v>0.82906089550497675</v>
      </c>
      <c r="M107" s="179">
        <v>0.82840105973344902</v>
      </c>
      <c r="N107" s="179">
        <v>0.82795058984456038</v>
      </c>
      <c r="O107" s="179">
        <v>0.82761797532129666</v>
      </c>
      <c r="P107" s="179">
        <v>0.82735941364398147</v>
      </c>
      <c r="R107" s="179">
        <f t="shared" si="3"/>
        <v>0.23129468976835771</v>
      </c>
      <c r="V107" s="225"/>
    </row>
    <row r="108" spans="1:22" x14ac:dyDescent="0.25">
      <c r="A108" s="179">
        <v>2360</v>
      </c>
      <c r="B108" s="179">
        <v>85.657353544270023</v>
      </c>
      <c r="C108" s="179">
        <v>85.239906891130147</v>
      </c>
      <c r="D108" s="179">
        <v>85.055134264021291</v>
      </c>
      <c r="E108" s="179">
        <v>84.945035922368305</v>
      </c>
      <c r="F108" s="179">
        <v>84.869920788465521</v>
      </c>
      <c r="G108" s="179">
        <v>84.814483119480172</v>
      </c>
      <c r="H108" s="179">
        <v>84.771403590464885</v>
      </c>
      <c r="J108" s="179">
        <v>0.84293252833495358</v>
      </c>
      <c r="K108" s="179">
        <v>0.84015195809849541</v>
      </c>
      <c r="L108" s="179">
        <v>0.83891836837650458</v>
      </c>
      <c r="M108" s="179">
        <v>0.83818249071481499</v>
      </c>
      <c r="N108" s="179">
        <v>0.83768008413854189</v>
      </c>
      <c r="O108" s="179">
        <v>0.83730910876435205</v>
      </c>
      <c r="P108" s="179">
        <v>0.8370207198653935</v>
      </c>
      <c r="R108" s="179">
        <f t="shared" si="3"/>
        <v>0.23414792453748709</v>
      </c>
      <c r="V108" s="225"/>
    </row>
    <row r="109" spans="1:22" x14ac:dyDescent="0.25">
      <c r="A109" s="179">
        <v>2380</v>
      </c>
      <c r="B109" s="179">
        <v>83.526801682955067</v>
      </c>
      <c r="C109" s="179">
        <v>83.077283339508213</v>
      </c>
      <c r="D109" s="179">
        <v>82.878330545956501</v>
      </c>
      <c r="E109" s="179">
        <v>82.759789186115924</v>
      </c>
      <c r="F109" s="179">
        <v>82.678915584447012</v>
      </c>
      <c r="G109" s="179">
        <v>82.619230384335339</v>
      </c>
      <c r="H109" s="179">
        <v>82.572850335547159</v>
      </c>
      <c r="J109" s="179">
        <v>0.85331755282013877</v>
      </c>
      <c r="K109" s="179">
        <v>0.85022317848078688</v>
      </c>
      <c r="L109" s="179">
        <v>0.84885014514201385</v>
      </c>
      <c r="M109" s="179">
        <v>0.84803101902638889</v>
      </c>
      <c r="N109" s="179">
        <v>0.84747174785381973</v>
      </c>
      <c r="O109" s="179">
        <v>0.84705876894675936</v>
      </c>
      <c r="P109" s="179">
        <v>0.84673771888842575</v>
      </c>
      <c r="R109" s="179">
        <f t="shared" si="3"/>
        <v>0.23703265356114966</v>
      </c>
      <c r="V109" s="225"/>
    </row>
    <row r="110" spans="1:22" x14ac:dyDescent="0.25">
      <c r="A110" s="179">
        <v>2400</v>
      </c>
      <c r="B110" s="179">
        <v>81.508668666755611</v>
      </c>
      <c r="C110" s="179">
        <v>81.025136879526258</v>
      </c>
      <c r="D110" s="179">
        <v>80.811154833361371</v>
      </c>
      <c r="E110" s="179">
        <v>80.683663182594245</v>
      </c>
      <c r="F110" s="179">
        <v>80.596687791184152</v>
      </c>
      <c r="G110" s="179">
        <v>80.532501254897994</v>
      </c>
      <c r="H110" s="179">
        <v>80.482623739558107</v>
      </c>
      <c r="J110" s="179">
        <v>0.86382248706921294</v>
      </c>
      <c r="K110" s="179">
        <v>0.86038536263611121</v>
      </c>
      <c r="L110" s="179">
        <v>0.85885996884895821</v>
      </c>
      <c r="M110" s="179">
        <v>0.85794986725625011</v>
      </c>
      <c r="N110" s="179">
        <v>0.85732844658645868</v>
      </c>
      <c r="O110" s="179">
        <v>0.85686955721215297</v>
      </c>
      <c r="P110" s="179">
        <v>0.85651280576064803</v>
      </c>
      <c r="R110" s="179">
        <f t="shared" si="3"/>
        <v>0.23995069085255913</v>
      </c>
      <c r="V110" s="225"/>
    </row>
    <row r="111" spans="1:22" x14ac:dyDescent="0.25">
      <c r="A111" s="179">
        <v>2420</v>
      </c>
      <c r="B111" s="179">
        <v>79.596886334680178</v>
      </c>
      <c r="C111" s="179">
        <v>79.077321959511053</v>
      </c>
      <c r="D111" s="179">
        <v>78.847421582030378</v>
      </c>
      <c r="E111" s="179">
        <v>78.710454294725778</v>
      </c>
      <c r="F111" s="179">
        <v>78.617017818454215</v>
      </c>
      <c r="G111" s="179">
        <v>78.548064310075958</v>
      </c>
      <c r="H111" s="179">
        <v>78.494484604130449</v>
      </c>
      <c r="J111" s="179">
        <v>0.8744541544532406</v>
      </c>
      <c r="K111" s="179">
        <v>0.87064333625173618</v>
      </c>
      <c r="L111" s="179">
        <v>0.86895176282141195</v>
      </c>
      <c r="M111" s="179">
        <v>0.86794241513287052</v>
      </c>
      <c r="N111" s="179">
        <v>0.86725318707256971</v>
      </c>
      <c r="O111" s="179">
        <v>0.86674420360844961</v>
      </c>
      <c r="P111" s="179">
        <v>0.86634849502372679</v>
      </c>
      <c r="R111" s="179">
        <f t="shared" si="3"/>
        <v>0.24290393179256684</v>
      </c>
      <c r="V111" s="225"/>
    </row>
    <row r="112" spans="1:22" x14ac:dyDescent="0.25">
      <c r="A112" s="179">
        <v>2440</v>
      </c>
      <c r="B112" s="179">
        <v>77.785857431626482</v>
      </c>
      <c r="C112" s="179">
        <v>77.22815194447476</v>
      </c>
      <c r="D112" s="179">
        <v>76.981407707547916</v>
      </c>
      <c r="E112" s="179">
        <v>76.834415570895672</v>
      </c>
      <c r="F112" s="179">
        <v>76.734144693802435</v>
      </c>
      <c r="G112" s="179">
        <v>76.660149076475435</v>
      </c>
      <c r="H112" s="179">
        <v>76.602652282357667</v>
      </c>
      <c r="J112" s="179">
        <v>0.88521967136076396</v>
      </c>
      <c r="K112" s="179">
        <v>0.88100214341111105</v>
      </c>
      <c r="L112" s="179">
        <v>0.87912963134479161</v>
      </c>
      <c r="M112" s="179">
        <v>0.87801220101539357</v>
      </c>
      <c r="N112" s="179">
        <v>0.87724911853090315</v>
      </c>
      <c r="O112" s="179">
        <v>0.87668556877083359</v>
      </c>
      <c r="P112" s="179">
        <v>0.87624742222048613</v>
      </c>
      <c r="R112" s="179">
        <f t="shared" si="3"/>
        <v>0.24589435315576777</v>
      </c>
      <c r="V112" s="225"/>
    </row>
    <row r="113" spans="1:22" x14ac:dyDescent="0.25">
      <c r="A113" s="179">
        <v>2460</v>
      </c>
      <c r="B113" s="179">
        <v>76.070401517328676</v>
      </c>
      <c r="C113" s="179">
        <v>75.472363348523686</v>
      </c>
      <c r="D113" s="179">
        <v>75.207812381483052</v>
      </c>
      <c r="E113" s="179">
        <v>75.050222393898906</v>
      </c>
      <c r="F113" s="179">
        <v>74.942726807600252</v>
      </c>
      <c r="G113" s="179">
        <v>74.863402322698335</v>
      </c>
      <c r="H113" s="179">
        <v>74.801766287190375</v>
      </c>
      <c r="J113" s="179">
        <v>0.89612644706354172</v>
      </c>
      <c r="K113" s="179">
        <v>0.89146704644618058</v>
      </c>
      <c r="L113" s="179">
        <v>0.88939786120983788</v>
      </c>
      <c r="M113" s="179">
        <v>0.88816292282673637</v>
      </c>
      <c r="N113" s="179">
        <v>0.88731953417326404</v>
      </c>
      <c r="O113" s="179">
        <v>0.88669664514351898</v>
      </c>
      <c r="P113" s="179">
        <v>0.88621234511331015</v>
      </c>
      <c r="R113" s="179">
        <f t="shared" si="3"/>
        <v>0.24892401307320602</v>
      </c>
      <c r="V113" s="225"/>
    </row>
    <row r="114" spans="1:22" x14ac:dyDescent="0.25">
      <c r="A114" s="179">
        <v>2480</v>
      </c>
      <c r="B114" s="179">
        <v>74.445741281130964</v>
      </c>
      <c r="C114" s="179">
        <v>73.805081441999931</v>
      </c>
      <c r="D114" s="179">
        <v>73.521718788207181</v>
      </c>
      <c r="E114" s="179">
        <v>73.35293576160322</v>
      </c>
      <c r="F114" s="179">
        <v>73.237810755557618</v>
      </c>
      <c r="G114" s="179">
        <v>73.152859077864335</v>
      </c>
      <c r="H114" s="179">
        <v>73.086852303172137</v>
      </c>
      <c r="J114" s="179">
        <v>0.90718217786620348</v>
      </c>
      <c r="K114" s="179">
        <v>0.90204352538692134</v>
      </c>
      <c r="L114" s="179">
        <v>0.89976092155150444</v>
      </c>
      <c r="M114" s="179">
        <v>0.89839843843622713</v>
      </c>
      <c r="N114" s="179">
        <v>0.89746787103669001</v>
      </c>
      <c r="O114" s="179">
        <v>0.8967805574362272</v>
      </c>
      <c r="P114" s="179">
        <v>0.89624614454675922</v>
      </c>
      <c r="R114" s="179">
        <f t="shared" si="3"/>
        <v>0.25199504940727874</v>
      </c>
      <c r="V114" s="225"/>
    </row>
    <row r="115" spans="1:22" x14ac:dyDescent="0.25">
      <c r="A115" s="179">
        <v>2500</v>
      </c>
      <c r="B115" s="179">
        <v>72.907455558225919</v>
      </c>
      <c r="C115" s="179">
        <v>72.221787606130064</v>
      </c>
      <c r="D115" s="179">
        <v>71.918569206866209</v>
      </c>
      <c r="E115" s="179">
        <v>71.737974002804137</v>
      </c>
      <c r="F115" s="179">
        <v>71.614798077811159</v>
      </c>
      <c r="G115" s="179">
        <v>71.523908927910995</v>
      </c>
      <c r="H115" s="179">
        <v>71.453290781600003</v>
      </c>
      <c r="J115" s="179">
        <v>0.91839484174259256</v>
      </c>
      <c r="K115" s="179">
        <v>0.91273727583668973</v>
      </c>
      <c r="L115" s="179">
        <v>0.91022346285543965</v>
      </c>
      <c r="M115" s="179">
        <v>0.90872276556226872</v>
      </c>
      <c r="N115" s="179">
        <v>0.90769771065474558</v>
      </c>
      <c r="O115" s="179">
        <v>0.9069405632585652</v>
      </c>
      <c r="P115" s="179">
        <v>0.90635182496782385</v>
      </c>
      <c r="R115" s="179">
        <f t="shared" si="3"/>
        <v>0.25510967826183129</v>
      </c>
      <c r="V115" s="225"/>
    </row>
    <row r="116" spans="1:22" x14ac:dyDescent="0.25">
      <c r="A116" s="179">
        <v>2520</v>
      </c>
      <c r="B116" s="179">
        <v>71.451452889143184</v>
      </c>
      <c r="C116" s="179">
        <v>70.718295485270389</v>
      </c>
      <c r="D116" s="179">
        <v>70.394133676858317</v>
      </c>
      <c r="E116" s="179">
        <v>70.2010820323015</v>
      </c>
      <c r="F116" s="179">
        <v>70.069417338840879</v>
      </c>
      <c r="G116" s="179">
        <v>69.972268416089918</v>
      </c>
      <c r="H116" s="179">
        <v>69.896788911440737</v>
      </c>
      <c r="J116" s="179">
        <v>0.92977269315</v>
      </c>
      <c r="K116" s="179">
        <v>0.9235542066361111</v>
      </c>
      <c r="L116" s="179">
        <v>0.92079031616249996</v>
      </c>
      <c r="M116" s="179">
        <v>0.91914008141655124</v>
      </c>
      <c r="N116" s="179">
        <v>0.91801277922534752</v>
      </c>
      <c r="O116" s="179">
        <v>0.91718005309317174</v>
      </c>
      <c r="P116" s="179">
        <v>0.91653251459710638</v>
      </c>
      <c r="R116" s="179">
        <f t="shared" si="3"/>
        <v>0.25827019254166667</v>
      </c>
      <c r="V116" s="225"/>
    </row>
    <row r="117" spans="1:22" x14ac:dyDescent="0.25">
      <c r="A117" s="179">
        <v>2540</v>
      </c>
      <c r="B117" s="179">
        <v>70.073950065161952</v>
      </c>
      <c r="C117" s="179">
        <v>69.290718737981678</v>
      </c>
      <c r="D117" s="179">
        <v>68.944483924391747</v>
      </c>
      <c r="E117" s="179">
        <v>68.738306532398056</v>
      </c>
      <c r="F117" s="179">
        <v>68.597698387821367</v>
      </c>
      <c r="G117" s="179">
        <v>68.493954933564041</v>
      </c>
      <c r="H117" s="179">
        <v>68.413354405408612</v>
      </c>
      <c r="J117" s="179">
        <v>0.94132425193599556</v>
      </c>
      <c r="K117" s="179">
        <v>0.93450043623472245</v>
      </c>
      <c r="L117" s="179">
        <v>0.9314664909675926</v>
      </c>
      <c r="M117" s="179">
        <v>0.9296547213245373</v>
      </c>
      <c r="N117" s="179">
        <v>0.92841694643599559</v>
      </c>
      <c r="O117" s="179">
        <v>0.92750254987280101</v>
      </c>
      <c r="P117" s="179">
        <v>0.92679146519050948</v>
      </c>
      <c r="R117" s="179">
        <f t="shared" si="3"/>
        <v>0.26147895887110989</v>
      </c>
      <c r="V117" s="225"/>
    </row>
    <row r="118" spans="1:22" x14ac:dyDescent="0.25">
      <c r="A118" s="179">
        <v>2560</v>
      </c>
      <c r="B118" s="179">
        <v>68.771446283352191</v>
      </c>
      <c r="C118" s="179">
        <v>67.935453482536559</v>
      </c>
      <c r="D118" s="179">
        <v>67.565971138547468</v>
      </c>
      <c r="E118" s="179">
        <v>67.345972802600357</v>
      </c>
      <c r="F118" s="179">
        <v>67.195949004629909</v>
      </c>
      <c r="G118" s="179">
        <v>67.085263547446971</v>
      </c>
      <c r="H118" s="179">
        <v>66.999272617597498</v>
      </c>
      <c r="J118" s="179">
        <v>0.95305829238958339</v>
      </c>
      <c r="K118" s="179">
        <v>0.94558228742129657</v>
      </c>
      <c r="L118" s="179">
        <v>0.94225717229282391</v>
      </c>
      <c r="M118" s="179">
        <v>0.9402711768525468</v>
      </c>
      <c r="N118" s="179">
        <v>0.93891422412118075</v>
      </c>
      <c r="O118" s="179">
        <v>0.93791170802037049</v>
      </c>
      <c r="P118" s="179">
        <v>0.93713205135451416</v>
      </c>
      <c r="R118" s="179">
        <f t="shared" si="3"/>
        <v>0.26473841455266206</v>
      </c>
      <c r="V118" s="225"/>
    </row>
    <row r="119" spans="1:22" x14ac:dyDescent="0.25">
      <c r="A119" s="179">
        <v>2580</v>
      </c>
      <c r="B119" s="179">
        <v>67.540708495333149</v>
      </c>
      <c r="C119" s="179">
        <v>66.649154247829159</v>
      </c>
      <c r="D119" s="179">
        <v>66.255204184112017</v>
      </c>
      <c r="E119" s="179">
        <v>66.020663281321902</v>
      </c>
      <c r="F119" s="179">
        <v>65.860733638724597</v>
      </c>
      <c r="G119" s="179">
        <v>65.7427455989896</v>
      </c>
      <c r="H119" s="179">
        <v>65.651084809811152</v>
      </c>
      <c r="J119" s="179">
        <v>0.96498383005694455</v>
      </c>
      <c r="K119" s="179">
        <v>0.95680628165474557</v>
      </c>
      <c r="L119" s="179">
        <v>0.95316771709270842</v>
      </c>
      <c r="M119" s="179">
        <v>0.9509940934011577</v>
      </c>
      <c r="N119" s="179">
        <v>0.9495087644163196</v>
      </c>
      <c r="O119" s="179">
        <v>0.9484113120761577</v>
      </c>
      <c r="P119" s="179">
        <v>0.94755776947881976</v>
      </c>
      <c r="R119" s="179">
        <f t="shared" si="3"/>
        <v>0.26805106390470679</v>
      </c>
      <c r="V119" s="225"/>
    </row>
    <row r="120" spans="1:22" x14ac:dyDescent="0.25">
      <c r="A120" s="179">
        <v>2600</v>
      </c>
      <c r="B120" s="179">
        <v>66.378738601039743</v>
      </c>
      <c r="C120" s="179">
        <v>65.428715219990252</v>
      </c>
      <c r="D120" s="179">
        <v>65.009030258352581</v>
      </c>
      <c r="E120" s="179">
        <v>64.759197663397273</v>
      </c>
      <c r="F120" s="179">
        <v>64.588853668744619</v>
      </c>
      <c r="G120" s="179">
        <v>64.463189245128916</v>
      </c>
      <c r="H120" s="179">
        <v>64.365568827703683</v>
      </c>
      <c r="J120" s="179">
        <v>0.97711010645601848</v>
      </c>
      <c r="K120" s="179">
        <v>0.9681791317134264</v>
      </c>
      <c r="L120" s="179">
        <v>0.96420364973298622</v>
      </c>
      <c r="M120" s="179">
        <v>0.96182826701319468</v>
      </c>
      <c r="N120" s="179">
        <v>0.96020485791168997</v>
      </c>
      <c r="O120" s="179">
        <v>0.95900527478796327</v>
      </c>
      <c r="P120" s="179">
        <v>0.95807223617557891</v>
      </c>
      <c r="R120" s="179">
        <f t="shared" si="3"/>
        <v>0.27141947401556066</v>
      </c>
      <c r="V120" s="225"/>
    </row>
    <row r="121" spans="1:22" x14ac:dyDescent="0.25">
      <c r="A121" s="179">
        <v>2620</v>
      </c>
      <c r="B121" s="179">
        <v>65.282771222763557</v>
      </c>
      <c r="C121" s="179">
        <v>64.271252707496444</v>
      </c>
      <c r="D121" s="179">
        <v>63.824517136561845</v>
      </c>
      <c r="E121" s="179">
        <v>63.558615625447189</v>
      </c>
      <c r="F121" s="179">
        <v>63.377330157000337</v>
      </c>
      <c r="G121" s="179">
        <v>63.243601675689519</v>
      </c>
      <c r="H121" s="179">
        <v>63.139721413248864</v>
      </c>
      <c r="J121" s="179">
        <v>0.98944657143148151</v>
      </c>
      <c r="K121" s="179">
        <v>0.97970773320995419</v>
      </c>
      <c r="L121" s="179">
        <v>0.97537065652291677</v>
      </c>
      <c r="M121" s="179">
        <v>0.97277864032581041</v>
      </c>
      <c r="N121" s="179">
        <v>0.97100693012812511</v>
      </c>
      <c r="O121" s="179">
        <v>0.9696976346642362</v>
      </c>
      <c r="P121" s="179">
        <v>0.96867918628564831</v>
      </c>
      <c r="R121" s="179">
        <f t="shared" si="3"/>
        <v>0.27484626984207822</v>
      </c>
      <c r="V121" s="225"/>
    </row>
    <row r="122" spans="1:22" x14ac:dyDescent="0.25">
      <c r="A122" s="179">
        <v>2640</v>
      </c>
      <c r="B122" s="179">
        <v>64.25024522317598</v>
      </c>
      <c r="C122" s="179">
        <v>63.174088712384759</v>
      </c>
      <c r="D122" s="179">
        <v>62.698937005802129</v>
      </c>
      <c r="E122" s="179">
        <v>62.416160696233895</v>
      </c>
      <c r="F122" s="179">
        <v>62.22338709816021</v>
      </c>
      <c r="G122" s="179">
        <v>62.081192948619339</v>
      </c>
      <c r="H122" s="179">
        <v>61.970741663805981</v>
      </c>
      <c r="J122" s="179">
        <v>1.0020028623546298</v>
      </c>
      <c r="K122" s="179">
        <v>0.99139915469965334</v>
      </c>
      <c r="L122" s="179">
        <v>0.98667457927418989</v>
      </c>
      <c r="M122" s="179">
        <v>0.98385029790833334</v>
      </c>
      <c r="N122" s="179">
        <v>0.98191953782488428</v>
      </c>
      <c r="O122" s="179">
        <v>0.98049255298344939</v>
      </c>
      <c r="P122" s="179">
        <v>0.97938247035451387</v>
      </c>
      <c r="R122" s="179">
        <f t="shared" si="3"/>
        <v>0.27833412843184158</v>
      </c>
      <c r="V122" s="225"/>
    </row>
    <row r="123" spans="1:22" x14ac:dyDescent="0.25">
      <c r="A123" s="179">
        <v>2660</v>
      </c>
      <c r="B123" s="179">
        <v>63.278796101634519</v>
      </c>
      <c r="C123" s="179">
        <v>62.134736488685938</v>
      </c>
      <c r="D123" s="179">
        <v>61.62975173818748</v>
      </c>
      <c r="E123" s="179">
        <v>61.329265065276559</v>
      </c>
      <c r="F123" s="179">
        <v>61.124436889230886</v>
      </c>
      <c r="G123" s="179">
        <v>60.973361012431049</v>
      </c>
      <c r="H123" s="179">
        <v>60.856016559465097</v>
      </c>
      <c r="J123" s="179">
        <v>1.0147887816987267</v>
      </c>
      <c r="K123" s="179">
        <v>1.0032606263792827</v>
      </c>
      <c r="L123" s="179">
        <v>0.99812140785960646</v>
      </c>
      <c r="M123" s="179">
        <v>0.99504846082141252</v>
      </c>
      <c r="N123" s="179">
        <v>0.99294736446840315</v>
      </c>
      <c r="O123" s="179">
        <v>0.99139431020601854</v>
      </c>
      <c r="P123" s="179">
        <v>0.99018605158125017</v>
      </c>
      <c r="R123" s="179">
        <f t="shared" si="3"/>
        <v>0.28188577269409076</v>
      </c>
      <c r="V123" s="225"/>
    </row>
    <row r="124" spans="1:22" x14ac:dyDescent="0.25">
      <c r="A124" s="179">
        <v>2680</v>
      </c>
      <c r="B124" s="179">
        <v>62.366245974498938</v>
      </c>
      <c r="C124" s="179">
        <v>61.150886895348407</v>
      </c>
      <c r="D124" s="179">
        <v>60.614599299153035</v>
      </c>
      <c r="E124" s="179">
        <v>60.295536052812857</v>
      </c>
      <c r="F124" s="179">
        <v>60.07806669261219</v>
      </c>
      <c r="G124" s="179">
        <v>59.917678273037382</v>
      </c>
      <c r="H124" s="179">
        <v>59.793107166442077</v>
      </c>
      <c r="J124" s="179">
        <v>1.0278142713417826</v>
      </c>
      <c r="K124" s="179">
        <v>1.0152995272585652</v>
      </c>
      <c r="L124" s="179">
        <v>1.0097172717144676</v>
      </c>
      <c r="M124" s="179">
        <v>1.0063784801859956</v>
      </c>
      <c r="N124" s="179">
        <v>1.0040952157010417</v>
      </c>
      <c r="O124" s="179">
        <v>1.0024073018021993</v>
      </c>
      <c r="P124" s="179">
        <v>1.0010940022875003</v>
      </c>
      <c r="R124" s="179">
        <f t="shared" si="3"/>
        <v>0.28550396426160629</v>
      </c>
      <c r="V124" s="225"/>
    </row>
    <row r="125" spans="1:22" x14ac:dyDescent="0.25">
      <c r="A125" s="179">
        <v>2700</v>
      </c>
      <c r="B125" s="179">
        <v>61.510581438117391</v>
      </c>
      <c r="C125" s="179">
        <v>60.220396258681617</v>
      </c>
      <c r="D125" s="179">
        <v>59.651281383140514</v>
      </c>
      <c r="E125" s="179">
        <v>59.312744131804742</v>
      </c>
      <c r="F125" s="179">
        <v>59.082025937125394</v>
      </c>
      <c r="G125" s="179">
        <v>58.911879008029594</v>
      </c>
      <c r="H125" s="179">
        <v>58.779736149913063</v>
      </c>
      <c r="J125" s="179">
        <v>1.041089384019676</v>
      </c>
      <c r="K125" s="179">
        <v>1.0275233707978013</v>
      </c>
      <c r="L125" s="179">
        <v>1.0214684302135415</v>
      </c>
      <c r="M125" s="179">
        <v>1.0178458299635418</v>
      </c>
      <c r="N125" s="179">
        <v>1.0153680134672456</v>
      </c>
      <c r="O125" s="179">
        <v>1.0135360334489585</v>
      </c>
      <c r="P125" s="179">
        <v>1.0121104998125001</v>
      </c>
      <c r="R125" s="179">
        <f t="shared" si="3"/>
        <v>0.28919149556102108</v>
      </c>
      <c r="V125" s="225"/>
    </row>
    <row r="126" spans="1:22" x14ac:dyDescent="0.25">
      <c r="A126" s="179">
        <v>2720</v>
      </c>
      <c r="B126" s="179">
        <v>60.709949331378219</v>
      </c>
      <c r="C126" s="179">
        <v>59.341274945674094</v>
      </c>
      <c r="D126" s="179">
        <v>58.737752104329189</v>
      </c>
      <c r="E126" s="179">
        <v>58.378811084607946</v>
      </c>
      <c r="F126" s="179">
        <v>58.134215012598297</v>
      </c>
      <c r="G126" s="179">
        <v>57.953848035099668</v>
      </c>
      <c r="H126" s="179">
        <v>57.813776392791624</v>
      </c>
      <c r="J126" s="179">
        <v>1.0546242524498848</v>
      </c>
      <c r="K126" s="179">
        <v>1.0399397889981485</v>
      </c>
      <c r="L126" s="179">
        <v>1.033381261930324</v>
      </c>
      <c r="M126" s="179">
        <v>1.0294560988635422</v>
      </c>
      <c r="N126" s="179">
        <v>1.0267707887971067</v>
      </c>
      <c r="O126" s="179">
        <v>1.0247851155689816</v>
      </c>
      <c r="P126" s="179">
        <v>1.0232398218240741</v>
      </c>
      <c r="R126" s="179">
        <f t="shared" si="3"/>
        <v>0.29295118123607911</v>
      </c>
      <c r="V126" s="225"/>
    </row>
    <row r="127" spans="1:22" x14ac:dyDescent="0.25">
      <c r="A127" s="179">
        <v>2740</v>
      </c>
      <c r="B127" s="179">
        <v>59.96264630370856</v>
      </c>
      <c r="C127" s="179">
        <v>58.511677125389042</v>
      </c>
      <c r="D127" s="179">
        <v>57.872107578370674</v>
      </c>
      <c r="E127" s="179">
        <v>57.491799830989407</v>
      </c>
      <c r="F127" s="179">
        <v>57.232674712142355</v>
      </c>
      <c r="G127" s="179">
        <v>57.041610211820839</v>
      </c>
      <c r="H127" s="179">
        <v>56.893240538413195</v>
      </c>
      <c r="J127" s="179">
        <v>1.0684290547865742</v>
      </c>
      <c r="K127" s="179">
        <v>1.0525565147196765</v>
      </c>
      <c r="L127" s="179">
        <v>1.0454622527013888</v>
      </c>
      <c r="M127" s="179">
        <v>1.041214981311227</v>
      </c>
      <c r="N127" s="179">
        <v>1.0383086755968751</v>
      </c>
      <c r="O127" s="179">
        <v>1.036159257221875</v>
      </c>
      <c r="P127" s="179">
        <v>1.0344863410321761</v>
      </c>
      <c r="R127" s="179">
        <f t="shared" si="3"/>
        <v>0.29678584855182616</v>
      </c>
      <c r="V127" s="225"/>
    </row>
    <row r="128" spans="1:22" x14ac:dyDescent="0.25">
      <c r="A128" s="179">
        <v>2760</v>
      </c>
      <c r="B128" s="179">
        <v>59.267103930179061</v>
      </c>
      <c r="C128" s="179">
        <v>57.729891211827514</v>
      </c>
      <c r="D128" s="179">
        <v>57.052576335905052</v>
      </c>
      <c r="E128" s="179">
        <v>56.649904675171946</v>
      </c>
      <c r="F128" s="179">
        <v>56.375576741964167</v>
      </c>
      <c r="G128" s="179">
        <v>56.173320822234295</v>
      </c>
      <c r="H128" s="179">
        <v>56.016271349126889</v>
      </c>
      <c r="J128" s="179">
        <v>1.0825139769038197</v>
      </c>
      <c r="K128" s="179">
        <v>1.0653813623312502</v>
      </c>
      <c r="L128" s="179">
        <v>1.0577179824488425</v>
      </c>
      <c r="M128" s="179">
        <v>1.0531282674284723</v>
      </c>
      <c r="N128" s="179">
        <v>1.0499869020899308</v>
      </c>
      <c r="O128" s="179">
        <v>1.0476632592938659</v>
      </c>
      <c r="P128" s="179">
        <v>1.0458545193284725</v>
      </c>
      <c r="R128" s="179">
        <f t="shared" si="3"/>
        <v>0.30069832691772769</v>
      </c>
      <c r="V128" s="225"/>
    </row>
    <row r="129" spans="1:22" x14ac:dyDescent="0.25">
      <c r="A129" s="179">
        <v>2780</v>
      </c>
      <c r="B129" s="179">
        <v>58.621892575344432</v>
      </c>
      <c r="C129" s="179">
        <v>56.994331320442953</v>
      </c>
      <c r="D129" s="179">
        <v>56.277510615544067</v>
      </c>
      <c r="E129" s="179">
        <v>55.851442670309638</v>
      </c>
      <c r="F129" s="179">
        <v>55.561214777923162</v>
      </c>
      <c r="G129" s="179">
        <v>55.347256739196474</v>
      </c>
      <c r="H129" s="179">
        <v>55.181132818751919</v>
      </c>
      <c r="J129" s="179">
        <v>1.0968891719802087</v>
      </c>
      <c r="K129" s="179">
        <v>1.0784222065311346</v>
      </c>
      <c r="L129" s="179">
        <v>1.0701551107474536</v>
      </c>
      <c r="M129" s="179">
        <v>1.0652018319976853</v>
      </c>
      <c r="N129" s="179">
        <v>1.0618107812508106</v>
      </c>
      <c r="O129" s="179">
        <v>1.0593020069826391</v>
      </c>
      <c r="P129" s="179">
        <v>1.0573489012915507</v>
      </c>
      <c r="R129" s="179">
        <f t="shared" si="3"/>
        <v>0.30469143666116905</v>
      </c>
      <c r="V129" s="225"/>
    </row>
    <row r="130" spans="1:22" x14ac:dyDescent="0.25">
      <c r="A130" s="179">
        <v>2800</v>
      </c>
      <c r="B130" s="179">
        <v>58.025697325464613</v>
      </c>
      <c r="C130" s="179">
        <v>56.303529222582149</v>
      </c>
      <c r="D130" s="179">
        <v>55.545378320828014</v>
      </c>
      <c r="E130" s="179">
        <v>55.094845414767597</v>
      </c>
      <c r="F130" s="179">
        <v>54.787996440157116</v>
      </c>
      <c r="G130" s="179">
        <v>54.561808252230321</v>
      </c>
      <c r="H130" s="179">
        <v>54.386202046270007</v>
      </c>
      <c r="J130" s="179">
        <v>1.1115647164349542</v>
      </c>
      <c r="K130" s="179">
        <v>1.091686959308102</v>
      </c>
      <c r="L130" s="179">
        <v>1.0827803610928237</v>
      </c>
      <c r="M130" s="179">
        <v>1.0774416224623844</v>
      </c>
      <c r="N130" s="179">
        <v>1.0737857017427086</v>
      </c>
      <c r="O130" s="179">
        <v>1.0710804615538196</v>
      </c>
      <c r="P130" s="179">
        <v>1.0689741070208334</v>
      </c>
      <c r="R130" s="179">
        <f t="shared" si="3"/>
        <v>0.3087679767874873</v>
      </c>
      <c r="V130" s="225"/>
    </row>
    <row r="131" spans="1:22" x14ac:dyDescent="0.25">
      <c r="A131" s="179">
        <v>2820</v>
      </c>
      <c r="B131" s="179">
        <v>57.477327155825144</v>
      </c>
      <c r="C131" s="179">
        <v>55.65612700504137</v>
      </c>
      <c r="D131" s="179">
        <v>54.854755601731753</v>
      </c>
      <c r="E131" s="179">
        <v>54.378651657914993</v>
      </c>
      <c r="F131" s="179">
        <v>54.054435797082341</v>
      </c>
      <c r="G131" s="179">
        <v>53.8154716887883</v>
      </c>
      <c r="H131" s="179">
        <v>53.629961803803937</v>
      </c>
      <c r="J131" s="179">
        <v>1.1265505625478012</v>
      </c>
      <c r="K131" s="179">
        <v>1.1051835450967598</v>
      </c>
      <c r="L131" s="179">
        <v>1.0956005038202545</v>
      </c>
      <c r="M131" s="179">
        <v>1.0898536458469907</v>
      </c>
      <c r="N131" s="179">
        <v>1.0859171173445603</v>
      </c>
      <c r="O131" s="179">
        <v>1.0830036513523149</v>
      </c>
      <c r="P131" s="179">
        <v>1.0807348243428239</v>
      </c>
      <c r="R131" s="179">
        <f t="shared" si="3"/>
        <v>0.31293071181883364</v>
      </c>
      <c r="V131" s="225"/>
    </row>
    <row r="132" spans="1:22" x14ac:dyDescent="0.25">
      <c r="A132" s="179">
        <v>2840</v>
      </c>
      <c r="B132" s="179">
        <v>56.975693846391621</v>
      </c>
      <c r="C132" s="179">
        <v>55.050870468518596</v>
      </c>
      <c r="D132" s="179">
        <v>54.204320114981314</v>
      </c>
      <c r="E132" s="179">
        <v>53.701500461933648</v>
      </c>
      <c r="F132" s="179">
        <v>53.359146515031931</v>
      </c>
      <c r="G132" s="179">
        <v>53.106842395712654</v>
      </c>
      <c r="H132" s="179">
        <v>52.910993525374074</v>
      </c>
      <c r="J132" s="179">
        <v>1.1418564875479167</v>
      </c>
      <c r="K132" s="179">
        <v>1.1189198739189816</v>
      </c>
      <c r="L132" s="179">
        <v>1.1086223376440971</v>
      </c>
      <c r="M132" s="179">
        <v>1.1024439545924771</v>
      </c>
      <c r="N132" s="179">
        <v>1.0982105352033569</v>
      </c>
      <c r="O132" s="179">
        <v>1.0950766620349539</v>
      </c>
      <c r="P132" s="179">
        <v>1.0926358003427084</v>
      </c>
      <c r="R132" s="179">
        <f t="shared" si="3"/>
        <v>0.3171823576521991</v>
      </c>
      <c r="V132" s="225"/>
    </row>
    <row r="133" spans="1:22" x14ac:dyDescent="0.25">
      <c r="A133" s="179">
        <v>2860</v>
      </c>
      <c r="B133" s="179">
        <v>56.519815363987462</v>
      </c>
      <c r="C133" s="179">
        <v>54.486602818084712</v>
      </c>
      <c r="D133" s="179">
        <v>53.592844650674181</v>
      </c>
      <c r="E133" s="179">
        <v>53.062124916568798</v>
      </c>
      <c r="F133" s="179">
        <v>52.700835496042551</v>
      </c>
      <c r="G133" s="179">
        <v>52.434608530544828</v>
      </c>
      <c r="H133" s="179">
        <v>52.227971059924272</v>
      </c>
      <c r="J133" s="179">
        <v>1.157492039497338</v>
      </c>
      <c r="K133" s="179">
        <v>1.1329038125685187</v>
      </c>
      <c r="L133" s="179">
        <v>1.1218526698175926</v>
      </c>
      <c r="M133" s="179">
        <v>1.1152186313011576</v>
      </c>
      <c r="N133" s="179">
        <v>1.1106715032473382</v>
      </c>
      <c r="O133" s="179">
        <v>1.1073046260546298</v>
      </c>
      <c r="P133" s="179">
        <v>1.1046818322112271</v>
      </c>
      <c r="R133" s="179">
        <f t="shared" si="3"/>
        <v>0.32152556652703834</v>
      </c>
      <c r="V133" s="225"/>
    </row>
    <row r="134" spans="1:22" x14ac:dyDescent="0.25">
      <c r="A134" s="179">
        <v>2880</v>
      </c>
      <c r="B134" s="179">
        <v>56.108810692516187</v>
      </c>
      <c r="C134" s="179">
        <v>53.962259114415303</v>
      </c>
      <c r="D134" s="179">
        <v>53.01919153287804</v>
      </c>
      <c r="E134" s="179">
        <v>52.459346267516587</v>
      </c>
      <c r="F134" s="179">
        <v>52.078297078941254</v>
      </c>
      <c r="G134" s="179">
        <v>51.797545051552554</v>
      </c>
      <c r="H134" s="179">
        <v>51.579654675493053</v>
      </c>
      <c r="J134" s="179">
        <v>1.1734664795796299</v>
      </c>
      <c r="K134" s="179">
        <v>1.1471431538320604</v>
      </c>
      <c r="L134" s="179">
        <v>1.1352982948460648</v>
      </c>
      <c r="M134" s="179">
        <v>1.1281837723771995</v>
      </c>
      <c r="N134" s="179">
        <v>1.1233055970957178</v>
      </c>
      <c r="O134" s="179">
        <v>1.1196927113086805</v>
      </c>
      <c r="P134" s="179">
        <v>1.1168777573665507</v>
      </c>
      <c r="R134" s="179">
        <f t="shared" ref="R134:R197" si="5">J134*1000/3600</f>
        <v>0.32596291099434166</v>
      </c>
      <c r="V134" s="225"/>
    </row>
    <row r="135" spans="1:22" x14ac:dyDescent="0.25">
      <c r="A135" s="179">
        <v>2900</v>
      </c>
      <c r="B135" s="179">
        <v>55.741887873524639</v>
      </c>
      <c r="C135" s="179">
        <v>53.47686098428435</v>
      </c>
      <c r="D135" s="179">
        <v>52.482307143111342</v>
      </c>
      <c r="E135" s="179">
        <v>51.892068662338019</v>
      </c>
      <c r="F135" s="179">
        <v>51.4904076357737</v>
      </c>
      <c r="G135" s="179">
        <v>51.194508482779121</v>
      </c>
      <c r="H135" s="179">
        <v>50.964885780927382</v>
      </c>
      <c r="J135" s="179">
        <v>1.1897887210287041</v>
      </c>
      <c r="K135" s="179">
        <v>1.1616455837165514</v>
      </c>
      <c r="L135" s="179">
        <v>1.1489659717702549</v>
      </c>
      <c r="M135" s="179">
        <v>1.1413454705057873</v>
      </c>
      <c r="N135" s="179">
        <v>1.1361184056258102</v>
      </c>
      <c r="O135" s="179">
        <v>1.1322461089884259</v>
      </c>
      <c r="P135" s="179">
        <v>1.1292284428880788</v>
      </c>
      <c r="R135" s="179">
        <f t="shared" si="5"/>
        <v>0.33049686695241787</v>
      </c>
      <c r="V135" s="225"/>
    </row>
    <row r="136" spans="1:22" x14ac:dyDescent="0.25">
      <c r="A136" s="179">
        <v>2920</v>
      </c>
      <c r="B136" s="179">
        <v>55.418345828408633</v>
      </c>
      <c r="C136" s="179">
        <v>53.02951180873675</v>
      </c>
      <c r="D136" s="179">
        <v>51.981217191923541</v>
      </c>
      <c r="E136" s="179">
        <v>51.359274116115337</v>
      </c>
      <c r="F136" s="179">
        <v>50.936120606554994</v>
      </c>
      <c r="G136" s="179">
        <v>50.624431788069785</v>
      </c>
      <c r="H136" s="179">
        <v>50.382581842568975</v>
      </c>
      <c r="J136" s="179">
        <v>1.2064672646810184</v>
      </c>
      <c r="K136" s="179">
        <v>1.1764186465518522</v>
      </c>
      <c r="L136" s="179">
        <v>1.1628623999828704</v>
      </c>
      <c r="M136" s="179">
        <v>1.1547097959944446</v>
      </c>
      <c r="N136" s="179">
        <v>1.149115515701042</v>
      </c>
      <c r="O136" s="179">
        <v>1.1449700206432871</v>
      </c>
      <c r="P136" s="179">
        <v>1.1417387742353009</v>
      </c>
      <c r="R136" s="179">
        <f t="shared" si="5"/>
        <v>0.33512979574472734</v>
      </c>
      <c r="V136" s="225"/>
    </row>
    <row r="137" spans="1:22" x14ac:dyDescent="0.25">
      <c r="A137" s="179">
        <v>2940</v>
      </c>
      <c r="B137" s="179">
        <v>55.137564417831356</v>
      </c>
      <c r="C137" s="179">
        <v>52.619392360601168</v>
      </c>
      <c r="D137" s="179">
        <v>51.515022091171154</v>
      </c>
      <c r="E137" s="179">
        <v>50.860018047685934</v>
      </c>
      <c r="F137" s="179">
        <v>50.414461964014542</v>
      </c>
      <c r="G137" s="179">
        <v>50.086319845634918</v>
      </c>
      <c r="H137" s="179">
        <v>49.831731778529743</v>
      </c>
      <c r="J137" s="179">
        <v>1.2235101313693288</v>
      </c>
      <c r="K137" s="179">
        <v>1.1914697081399306</v>
      </c>
      <c r="L137" s="179">
        <v>1.1769941935615742</v>
      </c>
      <c r="M137" s="179">
        <v>1.168282776956366</v>
      </c>
      <c r="N137" s="179">
        <v>1.1623024957241899</v>
      </c>
      <c r="O137" s="179">
        <v>1.1578696443789354</v>
      </c>
      <c r="P137" s="179">
        <v>1.1544136432181711</v>
      </c>
      <c r="R137" s="179">
        <f t="shared" si="5"/>
        <v>0.33986392538036908</v>
      </c>
      <c r="V137" s="225"/>
    </row>
    <row r="138" spans="1:22" x14ac:dyDescent="0.25">
      <c r="A138" s="179">
        <v>2960</v>
      </c>
      <c r="B138" s="179">
        <v>54.899010227633838</v>
      </c>
      <c r="C138" s="179">
        <v>52.245756658822565</v>
      </c>
      <c r="D138" s="179">
        <v>51.08289287180515</v>
      </c>
      <c r="E138" s="179">
        <v>50.393424995945132</v>
      </c>
      <c r="F138" s="179">
        <v>49.924525871221441</v>
      </c>
      <c r="G138" s="179">
        <v>49.579245206427814</v>
      </c>
      <c r="H138" s="179">
        <v>49.311391699138866</v>
      </c>
      <c r="J138" s="179">
        <v>1.2409247911781249</v>
      </c>
      <c r="K138" s="179">
        <v>1.2068059169505791</v>
      </c>
      <c r="L138" s="179">
        <v>1.1913678541653938</v>
      </c>
      <c r="M138" s="179">
        <v>1.1820703783055557</v>
      </c>
      <c r="N138" s="179">
        <v>1.1756848785193288</v>
      </c>
      <c r="O138" s="179">
        <v>1.1709501602230328</v>
      </c>
      <c r="P138" s="179">
        <v>1.167257935242477</v>
      </c>
      <c r="R138" s="179">
        <f t="shared" si="5"/>
        <v>0.34470133088281246</v>
      </c>
      <c r="V138" s="225"/>
    </row>
    <row r="139" spans="1:22" x14ac:dyDescent="0.25">
      <c r="A139" s="179">
        <v>2980</v>
      </c>
      <c r="B139" s="179">
        <v>54.702218238539402</v>
      </c>
      <c r="C139" s="179">
        <v>51.907928194019107</v>
      </c>
      <c r="D139" s="179">
        <v>50.684067287654955</v>
      </c>
      <c r="E139" s="179">
        <v>49.958684786442483</v>
      </c>
      <c r="F139" s="179">
        <v>49.465470892965499</v>
      </c>
      <c r="G139" s="179">
        <v>49.102344067473901</v>
      </c>
      <c r="H139" s="179">
        <v>48.820680922635894</v>
      </c>
      <c r="J139" s="179">
        <v>1.2587180898561343</v>
      </c>
      <c r="K139" s="179">
        <v>1.2224341632898152</v>
      </c>
      <c r="L139" s="179">
        <v>1.2059897424442132</v>
      </c>
      <c r="M139" s="179">
        <v>1.1960784796141202</v>
      </c>
      <c r="N139" s="179">
        <v>1.189268143878125</v>
      </c>
      <c r="O139" s="179">
        <v>1.1842167146552085</v>
      </c>
      <c r="P139" s="179">
        <v>1.1802765158100696</v>
      </c>
      <c r="R139" s="179">
        <f t="shared" si="5"/>
        <v>0.34964391384892624</v>
      </c>
      <c r="V139" s="225"/>
    </row>
    <row r="140" spans="1:22" x14ac:dyDescent="0.25">
      <c r="A140" s="179">
        <v>3000</v>
      </c>
      <c r="B140" s="179">
        <v>54.546804584920665</v>
      </c>
      <c r="C140" s="179">
        <v>51.605296537873336</v>
      </c>
      <c r="D140" s="179">
        <v>50.31784630626742</v>
      </c>
      <c r="E140" s="179">
        <v>49.555048935947951</v>
      </c>
      <c r="F140" s="179">
        <v>49.036516314777771</v>
      </c>
      <c r="G140" s="179">
        <v>48.654812737865967</v>
      </c>
      <c r="H140" s="179">
        <v>48.358778391968215</v>
      </c>
      <c r="J140" s="179">
        <v>1.2768961726543981</v>
      </c>
      <c r="K140" s="179">
        <v>1.2383610365651625</v>
      </c>
      <c r="L140" s="179">
        <v>1.2208660480049771</v>
      </c>
      <c r="M140" s="179">
        <v>1.2103128517981483</v>
      </c>
      <c r="N140" s="179">
        <v>1.2030576985887733</v>
      </c>
      <c r="O140" s="179">
        <v>1.1976744043079863</v>
      </c>
      <c r="P140" s="179">
        <v>1.193474216290741</v>
      </c>
      <c r="R140" s="179">
        <f t="shared" si="5"/>
        <v>0.35469338129288841</v>
      </c>
    </row>
    <row r="141" spans="1:22" x14ac:dyDescent="0.25">
      <c r="A141" s="179">
        <v>3020</v>
      </c>
      <c r="B141" s="179">
        <v>54.432450064541456</v>
      </c>
      <c r="C141" s="179">
        <v>51.337313999342086</v>
      </c>
      <c r="D141" s="179">
        <v>49.983590800082659</v>
      </c>
      <c r="E141" s="179">
        <v>49.18182729850507</v>
      </c>
      <c r="F141" s="179">
        <v>48.636938756723637</v>
      </c>
      <c r="G141" s="179">
        <v>48.23590417949611</v>
      </c>
      <c r="H141" s="179">
        <v>47.924919195210386</v>
      </c>
      <c r="J141" s="179">
        <v>1.2954644058618057</v>
      </c>
      <c r="K141" s="179">
        <v>1.2545927807686343</v>
      </c>
      <c r="L141" s="179">
        <v>1.2360027579849537</v>
      </c>
      <c r="M141" s="179">
        <v>1.2247791326254631</v>
      </c>
      <c r="N141" s="179">
        <v>1.2170588562971068</v>
      </c>
      <c r="O141" s="179">
        <v>1.2113282588151624</v>
      </c>
      <c r="P141" s="179">
        <v>1.2068558189355323</v>
      </c>
      <c r="R141" s="179">
        <f t="shared" si="5"/>
        <v>0.35985122385050161</v>
      </c>
    </row>
    <row r="142" spans="1:22" x14ac:dyDescent="0.25">
      <c r="A142" s="179">
        <v>3040</v>
      </c>
      <c r="B142" s="179">
        <v>54.358904141143285</v>
      </c>
      <c r="C142" s="179">
        <v>51.103492747331785</v>
      </c>
      <c r="D142" s="179">
        <v>49.680718512374199</v>
      </c>
      <c r="E142" s="179">
        <v>48.83838501185685</v>
      </c>
      <c r="F142" s="179">
        <v>48.266069119428749</v>
      </c>
      <c r="G142" s="179">
        <v>47.844924938114175</v>
      </c>
      <c r="H142" s="179">
        <v>47.518391508106383</v>
      </c>
      <c r="J142" s="179">
        <v>1.3144272964912036</v>
      </c>
      <c r="K142" s="179">
        <v>1.2711352481270835</v>
      </c>
      <c r="L142" s="179">
        <v>1.2514056242219911</v>
      </c>
      <c r="M142" s="179">
        <v>1.2394828011392363</v>
      </c>
      <c r="N142" s="179">
        <v>1.2312768166964119</v>
      </c>
      <c r="O142" s="179">
        <v>1.2251832228378476</v>
      </c>
      <c r="P142" s="179">
        <v>1.2204260411684029</v>
      </c>
      <c r="R142" s="179">
        <f t="shared" si="5"/>
        <v>0.36511869346977877</v>
      </c>
    </row>
    <row r="143" spans="1:22" x14ac:dyDescent="0.25">
      <c r="A143" s="179">
        <v>3060</v>
      </c>
      <c r="B143" s="179">
        <v>54.325982362696152</v>
      </c>
      <c r="C143" s="179">
        <v>50.903401970025918</v>
      </c>
      <c r="D143" s="179">
        <v>49.408701268157536</v>
      </c>
      <c r="E143" s="179">
        <v>48.524139641178408</v>
      </c>
      <c r="F143" s="179">
        <v>47.923289711063518</v>
      </c>
      <c r="G143" s="179">
        <v>47.481232252306071</v>
      </c>
      <c r="H143" s="179">
        <v>47.138533636336327</v>
      </c>
      <c r="J143" s="179">
        <v>1.3337884105490738</v>
      </c>
      <c r="K143" s="179">
        <v>1.2879938512622691</v>
      </c>
      <c r="L143" s="179">
        <v>1.267080129115741</v>
      </c>
      <c r="M143" s="179">
        <v>1.2544291509739585</v>
      </c>
      <c r="N143" s="179">
        <v>1.2457166437103009</v>
      </c>
      <c r="O143" s="179">
        <v>1.2392441372681715</v>
      </c>
      <c r="P143" s="179">
        <v>1.2341895191528938</v>
      </c>
      <c r="R143" s="179">
        <f t="shared" si="5"/>
        <v>0.37049678070807607</v>
      </c>
    </row>
    <row r="144" spans="1:22" x14ac:dyDescent="0.25">
      <c r="A144" s="179">
        <v>3080</v>
      </c>
      <c r="B144" s="179">
        <v>54.333560548777854</v>
      </c>
      <c r="C144" s="179">
        <v>50.736665351948744</v>
      </c>
      <c r="D144" s="179">
        <v>49.16706233569878</v>
      </c>
      <c r="E144" s="179">
        <v>48.238558542683826</v>
      </c>
      <c r="F144" s="179">
        <v>47.608031571270757</v>
      </c>
      <c r="G144" s="179">
        <v>47.144231314770188</v>
      </c>
      <c r="H144" s="179">
        <v>46.784731319392733</v>
      </c>
      <c r="J144" s="179">
        <v>1.3535502905499999</v>
      </c>
      <c r="K144" s="179">
        <v>1.3051735138774307</v>
      </c>
      <c r="L144" s="179">
        <v>1.2830314502503473</v>
      </c>
      <c r="M144" s="179">
        <v>1.269623262590625</v>
      </c>
      <c r="N144" s="179">
        <v>1.2603832421651617</v>
      </c>
      <c r="O144" s="179">
        <v>1.2535157196341438</v>
      </c>
      <c r="P144" s="179">
        <v>1.2481507906270835</v>
      </c>
      <c r="R144" s="179">
        <f t="shared" si="5"/>
        <v>0.37598619181944437</v>
      </c>
    </row>
    <row r="145" spans="1:18" x14ac:dyDescent="0.25">
      <c r="A145" s="179">
        <v>3100</v>
      </c>
      <c r="B145" s="179">
        <v>54.381573560928402</v>
      </c>
      <c r="C145" s="179">
        <v>50.602958617534838</v>
      </c>
      <c r="D145" s="179">
        <v>48.95537398604511</v>
      </c>
      <c r="E145" s="179">
        <v>47.981156401814857</v>
      </c>
      <c r="F145" s="179">
        <v>47.319771950629715</v>
      </c>
      <c r="G145" s="179">
        <v>46.833372843790038</v>
      </c>
      <c r="H145" s="179">
        <v>46.456415254718863</v>
      </c>
      <c r="J145" s="179">
        <v>1.3737143728532406</v>
      </c>
      <c r="K145" s="179">
        <v>1.322678620071065</v>
      </c>
      <c r="L145" s="179">
        <v>1.2992644238423612</v>
      </c>
      <c r="M145" s="179">
        <v>1.2850699745150462</v>
      </c>
      <c r="N145" s="179">
        <v>1.2752813341269673</v>
      </c>
      <c r="O145" s="179">
        <v>1.2680025437224538</v>
      </c>
      <c r="P145" s="179">
        <v>1.262314277057176</v>
      </c>
      <c r="R145" s="179">
        <f t="shared" si="5"/>
        <v>0.38158732579256682</v>
      </c>
    </row>
    <row r="146" spans="1:18" x14ac:dyDescent="0.25">
      <c r="A146" s="179">
        <v>3120</v>
      </c>
      <c r="B146" s="179">
        <v>54.470013214865922</v>
      </c>
      <c r="C146" s="179">
        <v>50.502007325843451</v>
      </c>
      <c r="D146" s="179">
        <v>48.773255288286002</v>
      </c>
      <c r="E146" s="179">
        <v>47.751492935351109</v>
      </c>
      <c r="F146" s="179">
        <v>47.058032090322023</v>
      </c>
      <c r="G146" s="179">
        <v>46.548150716328188</v>
      </c>
      <c r="H146" s="179">
        <v>46.153058746845282</v>
      </c>
      <c r="J146" s="179">
        <v>1.394280905603472</v>
      </c>
      <c r="K146" s="179">
        <v>1.3405129627645833</v>
      </c>
      <c r="L146" s="179">
        <v>1.3157835071313662</v>
      </c>
      <c r="M146" s="179">
        <v>1.3007738536262732</v>
      </c>
      <c r="N146" s="179">
        <v>1.2904154343989582</v>
      </c>
      <c r="O146" s="179">
        <v>1.2827090184527781</v>
      </c>
      <c r="P146" s="179">
        <v>1.276684265116435</v>
      </c>
      <c r="R146" s="179">
        <f t="shared" si="5"/>
        <v>0.38730025155651998</v>
      </c>
    </row>
    <row r="147" spans="1:18" x14ac:dyDescent="0.25">
      <c r="A147" s="179">
        <v>3140</v>
      </c>
      <c r="B147" s="179">
        <v>54.598926623022145</v>
      </c>
      <c r="C147" s="179">
        <v>50.4335847256826</v>
      </c>
      <c r="D147" s="179">
        <v>48.620369921258572</v>
      </c>
      <c r="E147" s="179">
        <v>47.549170827155571</v>
      </c>
      <c r="F147" s="179">
        <v>46.822375022158923</v>
      </c>
      <c r="G147" s="179">
        <v>46.288099843166222</v>
      </c>
      <c r="H147" s="179">
        <v>45.874175544574939</v>
      </c>
      <c r="J147" s="179">
        <v>1.4152488681483795</v>
      </c>
      <c r="K147" s="179">
        <v>1.358679691270718</v>
      </c>
      <c r="L147" s="179">
        <v>1.3325927398307873</v>
      </c>
      <c r="M147" s="179">
        <v>1.3167391645790507</v>
      </c>
      <c r="N147" s="179">
        <v>1.3057898248445601</v>
      </c>
      <c r="O147" s="179">
        <v>1.2976393660337964</v>
      </c>
      <c r="P147" s="179">
        <v>1.2912648874928239</v>
      </c>
      <c r="R147" s="179">
        <f t="shared" si="5"/>
        <v>0.39312468559677205</v>
      </c>
    </row>
    <row r="148" spans="1:18" x14ac:dyDescent="0.25">
      <c r="A148" s="179">
        <v>3160</v>
      </c>
      <c r="B148" s="179">
        <v>54.768413693902723</v>
      </c>
      <c r="C148" s="179">
        <v>50.397509783182912</v>
      </c>
      <c r="D148" s="179">
        <v>48.496424291818677</v>
      </c>
      <c r="E148" s="179">
        <v>47.373833678015728</v>
      </c>
      <c r="F148" s="179">
        <v>46.612403604659775</v>
      </c>
      <c r="G148" s="179">
        <v>46.052794178029629</v>
      </c>
      <c r="H148" s="179">
        <v>45.619317834330928</v>
      </c>
      <c r="J148" s="179">
        <v>1.436615892966898</v>
      </c>
      <c r="K148" s="179">
        <v>1.3771812583987271</v>
      </c>
      <c r="L148" s="179">
        <v>1.3496957048201388</v>
      </c>
      <c r="M148" s="179">
        <v>1.332969838424074</v>
      </c>
      <c r="N148" s="179">
        <v>1.3214085285424766</v>
      </c>
      <c r="O148" s="179">
        <v>1.3127975994445604</v>
      </c>
      <c r="P148" s="179">
        <v>1.3060601030991901</v>
      </c>
      <c r="R148" s="179">
        <f t="shared" si="5"/>
        <v>0.39905997026858275</v>
      </c>
    </row>
    <row r="149" spans="1:18" x14ac:dyDescent="0.25">
      <c r="A149" s="179">
        <v>3180</v>
      </c>
      <c r="B149" s="179">
        <v>54.978620165917697</v>
      </c>
      <c r="C149" s="179">
        <v>50.393645325195074</v>
      </c>
      <c r="D149" s="179">
        <v>48.401165643839249</v>
      </c>
      <c r="E149" s="179">
        <v>47.225164208458615</v>
      </c>
      <c r="F149" s="179">
        <v>46.4277586573522</v>
      </c>
      <c r="G149" s="179">
        <v>45.841844816258522</v>
      </c>
      <c r="H149" s="179">
        <v>45.388074341349387</v>
      </c>
      <c r="J149" s="179">
        <v>1.4583781909002316</v>
      </c>
      <c r="K149" s="179">
        <v>1.3960193674589121</v>
      </c>
      <c r="L149" s="179">
        <v>1.3670954882129631</v>
      </c>
      <c r="M149" s="179">
        <v>1.3494694405737271</v>
      </c>
      <c r="N149" s="179">
        <v>1.3372752824313658</v>
      </c>
      <c r="O149" s="179">
        <v>1.3281874993016205</v>
      </c>
      <c r="P149" s="179">
        <v>1.3210736766960649</v>
      </c>
      <c r="R149" s="179">
        <f t="shared" si="5"/>
        <v>0.40510505302784211</v>
      </c>
    </row>
    <row r="150" spans="1:18" x14ac:dyDescent="0.25">
      <c r="A150" s="179">
        <v>3200</v>
      </c>
      <c r="B150" s="179">
        <v>55.22974675229613</v>
      </c>
      <c r="C150" s="179">
        <v>50.42189616961609</v>
      </c>
      <c r="D150" s="179">
        <v>48.334380297966334</v>
      </c>
      <c r="E150" s="179">
        <v>47.102882504608914</v>
      </c>
      <c r="F150" s="179">
        <v>46.268117238197547</v>
      </c>
      <c r="G150" s="179">
        <v>45.654898260686714</v>
      </c>
      <c r="H150" s="179">
        <v>45.180068622995414</v>
      </c>
      <c r="J150" s="179">
        <v>1.4805304813202547</v>
      </c>
      <c r="K150" s="179">
        <v>1.4151949194953704</v>
      </c>
      <c r="L150" s="179">
        <v>1.3847946390119212</v>
      </c>
      <c r="M150" s="179">
        <v>1.3662411381603012</v>
      </c>
      <c r="N150" s="179">
        <v>1.3533935102901622</v>
      </c>
      <c r="O150" s="179">
        <v>1.343812590155556</v>
      </c>
      <c r="P150" s="179">
        <v>1.3363091579841435</v>
      </c>
      <c r="R150" s="179">
        <f t="shared" si="5"/>
        <v>0.41125846703340407</v>
      </c>
    </row>
    <row r="151" spans="1:18" x14ac:dyDescent="0.25">
      <c r="A151" s="179">
        <v>3220</v>
      </c>
      <c r="B151" s="179">
        <v>55.522031798759912</v>
      </c>
      <c r="C151" s="179">
        <v>50.482207480570892</v>
      </c>
      <c r="D151" s="179">
        <v>48.295892081172148</v>
      </c>
      <c r="E151" s="179">
        <v>47.006744409974615</v>
      </c>
      <c r="F151" s="179">
        <v>46.133191009261196</v>
      </c>
      <c r="G151" s="179">
        <v>45.491634830720997</v>
      </c>
      <c r="H151" s="179">
        <v>44.994957395931415</v>
      </c>
      <c r="J151" s="179">
        <v>1.5030659281314818</v>
      </c>
      <c r="K151" s="179">
        <v>1.4347079612840281</v>
      </c>
      <c r="L151" s="179">
        <v>1.4027951285457174</v>
      </c>
      <c r="M151" s="179">
        <v>1.3832876670048615</v>
      </c>
      <c r="N151" s="179">
        <v>1.3697662948792828</v>
      </c>
      <c r="O151" s="179">
        <v>1.3596761162974538</v>
      </c>
      <c r="P151" s="179">
        <v>1.3517698602167825</v>
      </c>
      <c r="R151" s="179">
        <f t="shared" si="5"/>
        <v>0.41751831336985606</v>
      </c>
    </row>
    <row r="152" spans="1:18" x14ac:dyDescent="0.25">
      <c r="A152" s="179">
        <v>3240</v>
      </c>
      <c r="B152" s="179">
        <v>55.855763163312922</v>
      </c>
      <c r="C152" s="179">
        <v>50.574563092942711</v>
      </c>
      <c r="D152" s="179">
        <v>48.285560713619219</v>
      </c>
      <c r="E152" s="179">
        <v>46.936540009438666</v>
      </c>
      <c r="F152" s="179">
        <v>46.022724729449095</v>
      </c>
      <c r="G152" s="179">
        <v>45.351767105578283</v>
      </c>
      <c r="H152" s="179">
        <v>44.832429053511646</v>
      </c>
      <c r="J152" s="179">
        <v>1.5259760829793985</v>
      </c>
      <c r="K152" s="179">
        <v>1.4545576344953706</v>
      </c>
      <c r="L152" s="179">
        <v>1.4210983100167827</v>
      </c>
      <c r="M152" s="179">
        <v>1.4006112983377321</v>
      </c>
      <c r="N152" s="179">
        <v>1.3863963494105327</v>
      </c>
      <c r="O152" s="179">
        <v>1.37578101714919</v>
      </c>
      <c r="P152" s="179">
        <v>1.3674588383862269</v>
      </c>
      <c r="R152" s="179">
        <f t="shared" si="5"/>
        <v>0.42388224527205509</v>
      </c>
    </row>
    <row r="153" spans="1:18" x14ac:dyDescent="0.25">
      <c r="A153" s="179">
        <v>3260</v>
      </c>
      <c r="B153" s="179">
        <v>56.231266073843436</v>
      </c>
      <c r="C153" s="179">
        <v>50.698983878868702</v>
      </c>
      <c r="D153" s="179">
        <v>48.303280384088261</v>
      </c>
      <c r="E153" s="179">
        <v>46.892092155503512</v>
      </c>
      <c r="F153" s="179">
        <v>45.936494808571865</v>
      </c>
      <c r="G153" s="179">
        <v>45.23503850422361</v>
      </c>
      <c r="H153" s="179">
        <v>44.692202177750374</v>
      </c>
      <c r="J153" s="179">
        <v>1.5492508373870371</v>
      </c>
      <c r="K153" s="179">
        <v>1.474742126575695</v>
      </c>
      <c r="L153" s="179">
        <v>1.4397048784114583</v>
      </c>
      <c r="M153" s="179">
        <v>1.4182138053847224</v>
      </c>
      <c r="N153" s="179">
        <v>1.403285989017014</v>
      </c>
      <c r="O153" s="179">
        <v>1.3921299023348384</v>
      </c>
      <c r="P153" s="179">
        <v>1.3833788670775466</v>
      </c>
      <c r="R153" s="179">
        <f t="shared" si="5"/>
        <v>0.43034745482973252</v>
      </c>
    </row>
    <row r="154" spans="1:18" x14ac:dyDescent="0.25">
      <c r="A154" s="179">
        <v>3280</v>
      </c>
      <c r="B154" s="179">
        <v>56.648906621973424</v>
      </c>
      <c r="C154" s="179">
        <v>50.855526240425107</v>
      </c>
      <c r="D154" s="179">
        <v>48.348978297540455</v>
      </c>
      <c r="E154" s="179">
        <v>46.873255164723091</v>
      </c>
      <c r="F154" s="179">
        <v>45.874307980371498</v>
      </c>
      <c r="G154" s="179">
        <v>45.141221953802855</v>
      </c>
      <c r="H154" s="179">
        <v>44.574024264188779</v>
      </c>
      <c r="J154" s="179">
        <v>1.5728783850079864</v>
      </c>
      <c r="K154" s="179">
        <v>1.495258624001389</v>
      </c>
      <c r="L154" s="179">
        <v>1.4586148310244216</v>
      </c>
      <c r="M154" s="179">
        <v>1.4360964300976855</v>
      </c>
      <c r="N154" s="179">
        <v>1.4204371022230327</v>
      </c>
      <c r="O154" s="179">
        <v>1.4087250265339122</v>
      </c>
      <c r="P154" s="179">
        <v>1.3995324180372688</v>
      </c>
      <c r="R154" s="179">
        <f t="shared" si="5"/>
        <v>0.43691066250221849</v>
      </c>
    </row>
    <row r="155" spans="1:18" x14ac:dyDescent="0.25">
      <c r="A155" s="179">
        <v>3300</v>
      </c>
      <c r="B155" s="179">
        <v>57.109086813140657</v>
      </c>
      <c r="C155" s="179">
        <v>51.044280570228551</v>
      </c>
      <c r="D155" s="179">
        <v>48.422613380767849</v>
      </c>
      <c r="E155" s="179">
        <v>46.87991347584456</v>
      </c>
      <c r="F155" s="179">
        <v>45.836000049445602</v>
      </c>
      <c r="G155" s="179">
        <v>45.070118636480814</v>
      </c>
      <c r="H155" s="179">
        <v>44.477670425436841</v>
      </c>
      <c r="J155" s="179">
        <v>1.5968451956807874</v>
      </c>
      <c r="K155" s="179">
        <v>1.5161032684835649</v>
      </c>
      <c r="L155" s="179">
        <v>1.4778274290202551</v>
      </c>
      <c r="M155" s="179">
        <v>1.4542598502072919</v>
      </c>
      <c r="N155" s="179">
        <v>1.4378511224140049</v>
      </c>
      <c r="O155" s="179">
        <v>1.4255682642137733</v>
      </c>
      <c r="P155" s="179">
        <v>1.4159216375708337</v>
      </c>
      <c r="R155" s="179">
        <f t="shared" si="5"/>
        <v>0.44356810991132983</v>
      </c>
    </row>
    <row r="156" spans="1:18" x14ac:dyDescent="0.25">
      <c r="A156" s="179">
        <v>3320</v>
      </c>
      <c r="B156" s="179">
        <v>57.61224066314437</v>
      </c>
      <c r="C156" s="179">
        <v>51.265369690533582</v>
      </c>
      <c r="D156" s="179">
        <v>48.524174917078369</v>
      </c>
      <c r="E156" s="179">
        <v>46.911980430379565</v>
      </c>
      <c r="F156" s="179">
        <v>45.82143465371405</v>
      </c>
      <c r="G156" s="179">
        <v>45.021556797859169</v>
      </c>
      <c r="H156" s="179">
        <v>44.402942236784703</v>
      </c>
      <c r="J156" s="179">
        <v>1.6211360027280093</v>
      </c>
      <c r="K156" s="179">
        <v>1.5372711168278934</v>
      </c>
      <c r="L156" s="179">
        <v>1.4973411604013891</v>
      </c>
      <c r="M156" s="179">
        <v>1.4727041468329862</v>
      </c>
      <c r="N156" s="179">
        <v>1.4555289993063658</v>
      </c>
      <c r="O156" s="179">
        <v>1.442661084395602</v>
      </c>
      <c r="P156" s="179">
        <v>1.4325483238628474</v>
      </c>
      <c r="R156" s="179">
        <f t="shared" si="5"/>
        <v>0.45031555631333592</v>
      </c>
    </row>
    <row r="157" spans="1:18" x14ac:dyDescent="0.25">
      <c r="A157" s="179">
        <v>3340</v>
      </c>
      <c r="B157" s="179">
        <v>58.158838398758704</v>
      </c>
      <c r="C157" s="179">
        <v>51.518947433636157</v>
      </c>
      <c r="D157" s="179">
        <v>48.653681322972425</v>
      </c>
      <c r="E157" s="179">
        <v>46.969397113473399</v>
      </c>
      <c r="F157" s="179">
        <v>45.830502126144061</v>
      </c>
      <c r="G157" s="179">
        <v>44.995390591646633</v>
      </c>
      <c r="H157" s="179">
        <v>44.349666572877695</v>
      </c>
      <c r="J157" s="179">
        <v>1.6457338050674768</v>
      </c>
      <c r="K157" s="179">
        <v>1.5587561051478009</v>
      </c>
      <c r="L157" s="179">
        <v>1.5171537047516206</v>
      </c>
      <c r="M157" s="179">
        <v>1.4914287729521989</v>
      </c>
      <c r="N157" s="179">
        <v>1.473471170585301</v>
      </c>
      <c r="O157" s="179">
        <v>1.4600045255848384</v>
      </c>
      <c r="P157" s="179">
        <v>1.4494139043141208</v>
      </c>
      <c r="R157" s="179">
        <f t="shared" si="5"/>
        <v>0.45714827918541023</v>
      </c>
    </row>
    <row r="158" spans="1:18" x14ac:dyDescent="0.25">
      <c r="A158" s="179">
        <v>3360</v>
      </c>
      <c r="B158" s="179">
        <v>58.749374813874255</v>
      </c>
      <c r="C158" s="179">
        <v>51.805197094950479</v>
      </c>
      <c r="D158" s="179">
        <v>48.811178922018307</v>
      </c>
      <c r="E158" s="179">
        <v>47.052131212716091</v>
      </c>
      <c r="F158" s="179">
        <v>45.863118433888346</v>
      </c>
      <c r="G158" s="179">
        <v>44.991499072024695</v>
      </c>
      <c r="H158" s="179">
        <v>44.31769462218768</v>
      </c>
      <c r="J158" s="179">
        <v>1.6706198854849539</v>
      </c>
      <c r="K158" s="179">
        <v>1.580551018229861</v>
      </c>
      <c r="L158" s="179">
        <v>1.5372619002318288</v>
      </c>
      <c r="M158" s="179">
        <v>1.510432522990625</v>
      </c>
      <c r="N158" s="179">
        <v>1.4916775350528941</v>
      </c>
      <c r="O158" s="179">
        <v>1.4775991710003475</v>
      </c>
      <c r="P158" s="179">
        <v>1.4665194130398151</v>
      </c>
      <c r="R158" s="179">
        <f t="shared" si="5"/>
        <v>0.46406107930137608</v>
      </c>
    </row>
    <row r="159" spans="1:18" x14ac:dyDescent="0.25">
      <c r="A159" s="179">
        <v>3380</v>
      </c>
      <c r="B159" s="179">
        <v>59.384373902634486</v>
      </c>
      <c r="C159" s="179">
        <v>52.124329967135893</v>
      </c>
      <c r="D159" s="179">
        <v>48.99674068523575</v>
      </c>
      <c r="E159" s="179">
        <v>47.160175905974107</v>
      </c>
      <c r="F159" s="179">
        <v>45.919224135822795</v>
      </c>
      <c r="G159" s="179">
        <v>45.00978512699313</v>
      </c>
      <c r="H159" s="179">
        <v>44.306900827503455</v>
      </c>
      <c r="J159" s="179">
        <v>1.6957738464645831</v>
      </c>
      <c r="K159" s="179">
        <v>1.6026474647864581</v>
      </c>
      <c r="L159" s="179">
        <v>1.5576617132877315</v>
      </c>
      <c r="M159" s="179">
        <v>1.5297135038490739</v>
      </c>
      <c r="N159" s="179">
        <v>1.5101474257762737</v>
      </c>
      <c r="O159" s="179">
        <v>1.4954451243037039</v>
      </c>
      <c r="P159" s="179">
        <v>1.4838654686461807</v>
      </c>
      <c r="R159" s="179">
        <f t="shared" si="5"/>
        <v>0.47104829068460641</v>
      </c>
    </row>
    <row r="160" spans="1:18" x14ac:dyDescent="0.25">
      <c r="A160" s="179">
        <v>3400</v>
      </c>
      <c r="B160" s="179">
        <v>60.06438219055898</v>
      </c>
      <c r="C160" s="179">
        <v>52.476583823570067</v>
      </c>
      <c r="D160" s="179">
        <v>49.210465111495004</v>
      </c>
      <c r="E160" s="179">
        <v>47.293548803534286</v>
      </c>
      <c r="F160" s="179">
        <v>45.998783337336484</v>
      </c>
      <c r="G160" s="179">
        <v>45.050174529861053</v>
      </c>
      <c r="H160" s="179">
        <v>44.317181960773503</v>
      </c>
      <c r="J160" s="179">
        <v>1.7211736645739584</v>
      </c>
      <c r="K160" s="179">
        <v>1.6250358594482641</v>
      </c>
      <c r="L160" s="179">
        <v>1.5783482115530094</v>
      </c>
      <c r="M160" s="179">
        <v>1.5492691077059026</v>
      </c>
      <c r="N160" s="179">
        <v>1.5288795847461809</v>
      </c>
      <c r="O160" s="179">
        <v>1.5135419859863428</v>
      </c>
      <c r="P160" s="179">
        <v>1.5014522524436342</v>
      </c>
      <c r="R160" s="179">
        <f t="shared" si="5"/>
        <v>0.47810379571498846</v>
      </c>
    </row>
    <row r="161" spans="1:18" x14ac:dyDescent="0.25">
      <c r="A161" s="179">
        <v>3420</v>
      </c>
      <c r="B161" s="179">
        <v>60.789968651728771</v>
      </c>
      <c r="C161" s="179">
        <v>52.862221384083014</v>
      </c>
      <c r="D161" s="179">
        <v>49.452474995943781</v>
      </c>
      <c r="E161" s="179">
        <v>47.452290932564743</v>
      </c>
      <c r="F161" s="179">
        <v>46.101782766271214</v>
      </c>
      <c r="G161" s="179">
        <v>45.112615007163114</v>
      </c>
      <c r="H161" s="179">
        <v>44.348456224369293</v>
      </c>
      <c r="J161" s="179">
        <v>1.7467957645752314</v>
      </c>
      <c r="K161" s="179">
        <v>1.6477054122450232</v>
      </c>
      <c r="L161" s="179">
        <v>1.5993155405116897</v>
      </c>
      <c r="M161" s="179">
        <v>1.569095986920602</v>
      </c>
      <c r="N161" s="179">
        <v>1.5478721382068292</v>
      </c>
      <c r="O161" s="179">
        <v>1.5318888306260421</v>
      </c>
      <c r="P161" s="179">
        <v>1.5192794872337965</v>
      </c>
      <c r="R161" s="179">
        <f t="shared" si="5"/>
        <v>0.48522104571534208</v>
      </c>
    </row>
    <row r="162" spans="1:18" x14ac:dyDescent="0.25">
      <c r="A162" s="179">
        <v>3440</v>
      </c>
      <c r="B162" s="179">
        <v>61.561720261303286</v>
      </c>
      <c r="C162" s="179">
        <v>53.281528835421021</v>
      </c>
      <c r="D162" s="179">
        <v>49.722916270308836</v>
      </c>
      <c r="E162" s="179">
        <v>47.636465687301829</v>
      </c>
      <c r="F162" s="179">
        <v>46.228230817187629</v>
      </c>
      <c r="G162" s="179">
        <v>45.197075351410689</v>
      </c>
      <c r="H162" s="179">
        <v>44.400662355697662</v>
      </c>
      <c r="J162" s="179">
        <v>1.7726151136650461</v>
      </c>
      <c r="K162" s="179">
        <v>1.6706441263869212</v>
      </c>
      <c r="L162" s="179">
        <v>1.6205569042722221</v>
      </c>
      <c r="M162" s="179">
        <v>1.5891900314547454</v>
      </c>
      <c r="N162" s="179">
        <v>1.5671225743353014</v>
      </c>
      <c r="O162" s="179">
        <v>1.5504841852241902</v>
      </c>
      <c r="P162" s="179">
        <v>1.5373464168483797</v>
      </c>
      <c r="R162" s="179">
        <f t="shared" si="5"/>
        <v>0.49239308712917945</v>
      </c>
    </row>
    <row r="163" spans="1:18" x14ac:dyDescent="0.25">
      <c r="A163" s="179">
        <v>3460</v>
      </c>
      <c r="B163" s="179">
        <v>62.38024162809392</v>
      </c>
      <c r="C163" s="179">
        <v>53.734814220492588</v>
      </c>
      <c r="D163" s="179">
        <v>50.021956847972113</v>
      </c>
      <c r="E163" s="179">
        <v>47.846157866822438</v>
      </c>
      <c r="F163" s="179">
        <v>46.378156618548154</v>
      </c>
      <c r="G163" s="179">
        <v>45.303544549839771</v>
      </c>
      <c r="H163" s="179">
        <v>44.473758816543317</v>
      </c>
      <c r="J163" s="179">
        <v>1.7986053361856484</v>
      </c>
      <c r="K163" s="179">
        <v>1.6938388051252313</v>
      </c>
      <c r="L163" s="179">
        <v>1.6420645512587966</v>
      </c>
      <c r="M163" s="179">
        <v>1.6095463491627315</v>
      </c>
      <c r="N163" s="179">
        <v>1.58662772259919</v>
      </c>
      <c r="O163" s="179">
        <v>1.5693260088218757</v>
      </c>
      <c r="P163" s="179">
        <v>1.5556517866346062</v>
      </c>
      <c r="R163" s="179">
        <f t="shared" si="5"/>
        <v>0.49961259338490233</v>
      </c>
    </row>
    <row r="164" spans="1:18" x14ac:dyDescent="0.25">
      <c r="A164" s="179">
        <v>3480</v>
      </c>
      <c r="B164" s="179">
        <v>63.246147449988207</v>
      </c>
      <c r="C164" s="179">
        <v>54.222405933264035</v>
      </c>
      <c r="D164" s="179">
        <v>50.349785457634042</v>
      </c>
      <c r="E164" s="179">
        <v>48.081472628388617</v>
      </c>
      <c r="F164" s="179">
        <v>46.551609184485109</v>
      </c>
      <c r="G164" s="179">
        <v>45.432030941007341</v>
      </c>
      <c r="H164" s="179">
        <v>44.567722993545424</v>
      </c>
      <c r="J164" s="179">
        <v>1.8247388489817127</v>
      </c>
      <c r="K164" s="179">
        <v>1.7172750683736111</v>
      </c>
      <c r="L164" s="179">
        <v>1.663829765239468</v>
      </c>
      <c r="M164" s="179">
        <v>1.6301592493550925</v>
      </c>
      <c r="N164" s="179">
        <v>1.6063837347924772</v>
      </c>
      <c r="O164" s="179">
        <v>1.5884116736700236</v>
      </c>
      <c r="P164" s="179">
        <v>1.5741938250482637</v>
      </c>
      <c r="R164" s="179">
        <f t="shared" si="5"/>
        <v>0.5068719024949202</v>
      </c>
    </row>
    <row r="165" spans="1:18" x14ac:dyDescent="0.25">
      <c r="A165" s="179">
        <v>3500</v>
      </c>
      <c r="B165" s="179">
        <v>64.16006648561671</v>
      </c>
      <c r="C165" s="179">
        <v>54.744651042060198</v>
      </c>
      <c r="D165" s="179">
        <v>50.706610439540832</v>
      </c>
      <c r="E165" s="179">
        <v>48.34253457625956</v>
      </c>
      <c r="F165" s="179">
        <v>46.748656488723491</v>
      </c>
      <c r="G165" s="179">
        <v>45.582561392516702</v>
      </c>
      <c r="H165" s="179">
        <v>44.682550393260549</v>
      </c>
      <c r="J165" s="179">
        <v>1.850987016644329</v>
      </c>
      <c r="K165" s="179">
        <v>1.7409373797579861</v>
      </c>
      <c r="L165" s="179">
        <v>1.6858428621039356</v>
      </c>
      <c r="M165" s="179">
        <v>1.6510222300505792</v>
      </c>
      <c r="N165" s="179">
        <v>1.6263860695957182</v>
      </c>
      <c r="O165" s="179">
        <v>1.6077379481751159</v>
      </c>
      <c r="P165" s="179">
        <v>1.592970226575926</v>
      </c>
      <c r="R165" s="179">
        <f t="shared" si="5"/>
        <v>0.51416306017898028</v>
      </c>
    </row>
    <row r="166" spans="1:18" x14ac:dyDescent="0.25">
      <c r="A166" s="179">
        <v>3520</v>
      </c>
      <c r="B166" s="179">
        <v>65.12263441345452</v>
      </c>
      <c r="C166" s="179">
        <v>55.301913769358322</v>
      </c>
      <c r="D166" s="179">
        <v>51.092658593641495</v>
      </c>
      <c r="E166" s="179">
        <v>48.629486721446263</v>
      </c>
      <c r="F166" s="179">
        <v>46.969384628880228</v>
      </c>
      <c r="G166" s="179">
        <v>45.755180538546405</v>
      </c>
      <c r="H166" s="179">
        <v>44.818253901453417</v>
      </c>
      <c r="J166" s="179">
        <v>1.8773203258298614</v>
      </c>
      <c r="K166" s="179">
        <v>1.7648090846521991</v>
      </c>
      <c r="L166" s="179">
        <v>1.7080931931126162</v>
      </c>
      <c r="M166" s="179">
        <v>1.6721279693097224</v>
      </c>
      <c r="N166" s="179">
        <v>1.6466294786466438</v>
      </c>
      <c r="O166" s="179">
        <v>1.6273009818789352</v>
      </c>
      <c r="P166" s="179">
        <v>1.6119781361910881</v>
      </c>
      <c r="R166" s="179">
        <f t="shared" si="5"/>
        <v>0.52147786828607257</v>
      </c>
    </row>
    <row r="167" spans="1:18" x14ac:dyDescent="0.25">
      <c r="A167" s="179">
        <v>3540</v>
      </c>
      <c r="B167" s="179">
        <v>66.134490417982789</v>
      </c>
      <c r="C167" s="179">
        <v>55.894573839908681</v>
      </c>
      <c r="D167" s="179">
        <v>51.508173971900739</v>
      </c>
      <c r="E167" s="179">
        <v>48.942489546548401</v>
      </c>
      <c r="F167" s="179">
        <v>47.213896970112152</v>
      </c>
      <c r="G167" s="179">
        <v>45.949949935043719</v>
      </c>
      <c r="H167" s="179">
        <v>44.974863049259859</v>
      </c>
      <c r="J167" s="179">
        <v>1.9037085772204867</v>
      </c>
      <c r="K167" s="179">
        <v>1.7888724596122685</v>
      </c>
      <c r="L167" s="179">
        <v>1.7305691549862272</v>
      </c>
      <c r="M167" s="179">
        <v>1.6934683210728012</v>
      </c>
      <c r="N167" s="179">
        <v>1.66710799697419</v>
      </c>
      <c r="O167" s="179">
        <v>1.6470962927542827</v>
      </c>
      <c r="P167" s="179">
        <v>1.6312141355590284</v>
      </c>
      <c r="R167" s="179">
        <f t="shared" si="5"/>
        <v>0.52880793811680182</v>
      </c>
    </row>
    <row r="168" spans="1:18" x14ac:dyDescent="0.25">
      <c r="A168" s="179">
        <v>3560</v>
      </c>
      <c r="B168" s="179">
        <v>67.196281924627939</v>
      </c>
      <c r="C168" s="179">
        <v>56.523024848750914</v>
      </c>
      <c r="D168" s="179">
        <v>51.953416698531058</v>
      </c>
      <c r="E168" s="179">
        <v>49.281720018530365</v>
      </c>
      <c r="F168" s="179">
        <v>47.482313258252958</v>
      </c>
      <c r="G168" s="179">
        <v>46.166947343312451</v>
      </c>
      <c r="H168" s="179">
        <v>45.152423296385649</v>
      </c>
      <c r="J168" s="179">
        <v>1.9301210931662038</v>
      </c>
      <c r="K168" s="179">
        <v>1.8131087735247688</v>
      </c>
      <c r="L168" s="179">
        <v>1.7532582073292828</v>
      </c>
      <c r="M168" s="179">
        <v>1.7150343158881951</v>
      </c>
      <c r="N168" s="179">
        <v>1.6878149359498846</v>
      </c>
      <c r="O168" s="179">
        <v>1.6671187570616901</v>
      </c>
      <c r="P168" s="179">
        <v>1.6506742312253475</v>
      </c>
      <c r="R168" s="179">
        <f t="shared" si="5"/>
        <v>0.5361447481017233</v>
      </c>
    </row>
    <row r="169" spans="1:18" x14ac:dyDescent="0.25">
      <c r="A169" s="179">
        <v>3580</v>
      </c>
      <c r="B169" s="179">
        <v>68.308650716341674</v>
      </c>
      <c r="C169" s="179">
        <v>57.187672645635544</v>
      </c>
      <c r="D169" s="179">
        <v>52.428661749287613</v>
      </c>
      <c r="E169" s="179">
        <v>49.647370607565321</v>
      </c>
      <c r="F169" s="179">
        <v>47.77476882832056</v>
      </c>
      <c r="G169" s="179">
        <v>46.406265945809139</v>
      </c>
      <c r="H169" s="179">
        <v>45.350995296786223</v>
      </c>
      <c r="J169" s="179">
        <v>1.956526938521181</v>
      </c>
      <c r="K169" s="179">
        <v>1.8374983606371531</v>
      </c>
      <c r="L169" s="179">
        <v>1.7761468977869219</v>
      </c>
      <c r="M169" s="179">
        <v>1.7368161669070608</v>
      </c>
      <c r="N169" s="179">
        <v>1.7087428806026623</v>
      </c>
      <c r="O169" s="179">
        <v>1.6873626020524306</v>
      </c>
      <c r="P169" s="179">
        <v>1.6703538450063655</v>
      </c>
      <c r="R169" s="179">
        <f t="shared" si="5"/>
        <v>0.54347970514477251</v>
      </c>
    </row>
    <row r="170" spans="1:18" x14ac:dyDescent="0.25">
      <c r="A170" s="179">
        <v>3600</v>
      </c>
      <c r="B170" s="179">
        <v>69.47224329559802</v>
      </c>
      <c r="C170" s="179">
        <v>57.888933712278217</v>
      </c>
      <c r="D170" s="179">
        <v>52.934197781880094</v>
      </c>
      <c r="E170" s="179">
        <v>50.039648295377894</v>
      </c>
      <c r="F170" s="179">
        <v>48.091413726568383</v>
      </c>
      <c r="G170" s="179">
        <v>46.668013584147694</v>
      </c>
      <c r="H170" s="179">
        <v>45.570654241794863</v>
      </c>
      <c r="J170" s="179">
        <v>1.9828951519993059</v>
      </c>
      <c r="K170" s="179">
        <v>1.862020705376042</v>
      </c>
      <c r="L170" s="179">
        <v>1.7992208952472226</v>
      </c>
      <c r="M170" s="179">
        <v>1.7588032815034726</v>
      </c>
      <c r="N170" s="179">
        <v>1.729883691129283</v>
      </c>
      <c r="O170" s="179">
        <v>1.7078214017896995</v>
      </c>
      <c r="P170" s="179">
        <v>1.6902478068129627</v>
      </c>
      <c r="R170" s="179">
        <f t="shared" si="5"/>
        <v>0.55080420888869608</v>
      </c>
    </row>
    <row r="171" spans="1:18" x14ac:dyDescent="0.25">
      <c r="A171" s="179">
        <v>3620</v>
      </c>
      <c r="B171" s="179">
        <v>70.687696763062732</v>
      </c>
      <c r="C171" s="179">
        <v>58.627233556221796</v>
      </c>
      <c r="D171" s="179">
        <v>53.470325850150594</v>
      </c>
      <c r="E171" s="179">
        <v>50.458773630882909</v>
      </c>
      <c r="F171" s="179">
        <v>48.432411858677725</v>
      </c>
      <c r="G171" s="179">
        <v>46.952311995233032</v>
      </c>
      <c r="H171" s="179">
        <v>45.811489130465475</v>
      </c>
      <c r="J171" s="179">
        <v>2.0091949845750001</v>
      </c>
      <c r="K171" s="179">
        <v>1.8866545387453706</v>
      </c>
      <c r="L171" s="179">
        <v>1.8224650313440975</v>
      </c>
      <c r="M171" s="179">
        <v>1.7809842788321764</v>
      </c>
      <c r="N171" s="179">
        <v>1.7512285077612271</v>
      </c>
      <c r="O171" s="179">
        <v>1.7284880763464125</v>
      </c>
      <c r="P171" s="179">
        <v>1.710350350149537</v>
      </c>
      <c r="R171" s="179">
        <f t="shared" si="5"/>
        <v>0.55810971793749997</v>
      </c>
    </row>
    <row r="172" spans="1:18" x14ac:dyDescent="0.25">
      <c r="A172" s="179">
        <v>3640</v>
      </c>
      <c r="B172" s="179">
        <v>71.955649922568711</v>
      </c>
      <c r="C172" s="179">
        <v>59.403005137775502</v>
      </c>
      <c r="D172" s="179">
        <v>54.037358260121927</v>
      </c>
      <c r="E172" s="179">
        <v>50.904979709018434</v>
      </c>
      <c r="F172" s="179">
        <v>48.797940189532049</v>
      </c>
      <c r="G172" s="179">
        <v>47.259296118391617</v>
      </c>
      <c r="H172" s="179">
        <v>46.073602104411314</v>
      </c>
      <c r="J172" s="179">
        <v>2.0353961412170145</v>
      </c>
      <c r="K172" s="179">
        <v>1.9113779457740747</v>
      </c>
      <c r="L172" s="179">
        <v>1.8458633504252318</v>
      </c>
      <c r="M172" s="179">
        <v>1.8033470135958343</v>
      </c>
      <c r="N172" s="179">
        <v>1.7727677620089124</v>
      </c>
      <c r="O172" s="179">
        <v>1.7493548946347228</v>
      </c>
      <c r="P172" s="179">
        <v>1.73065511050625</v>
      </c>
      <c r="R172" s="179">
        <f t="shared" si="5"/>
        <v>0.56538781700472629</v>
      </c>
    </row>
    <row r="173" spans="1:18" x14ac:dyDescent="0.25">
      <c r="A173" s="179">
        <v>3660</v>
      </c>
      <c r="B173" s="179">
        <v>73.276729036540615</v>
      </c>
      <c r="C173" s="179">
        <v>60.216687338686803</v>
      </c>
      <c r="D173" s="179">
        <v>54.63561734055552</v>
      </c>
      <c r="E173" s="179">
        <v>51.378511189500209</v>
      </c>
      <c r="F173" s="179">
        <v>49.188187858104335</v>
      </c>
      <c r="G173" s="179">
        <v>47.589113271105738</v>
      </c>
      <c r="H173" s="179">
        <v>46.357107775492295</v>
      </c>
      <c r="J173" s="179">
        <v>2.061469022269792</v>
      </c>
      <c r="K173" s="179">
        <v>1.9361684834561343</v>
      </c>
      <c r="L173" s="179">
        <v>1.8693991680253472</v>
      </c>
      <c r="M173" s="179">
        <v>1.8258786062567136</v>
      </c>
      <c r="N173" s="179">
        <v>1.7944911917658566</v>
      </c>
      <c r="O173" s="179">
        <v>1.7704134811089125</v>
      </c>
      <c r="P173" s="179">
        <v>1.7511551268694441</v>
      </c>
      <c r="R173" s="179">
        <f t="shared" si="5"/>
        <v>0.57263028396383109</v>
      </c>
    </row>
    <row r="174" spans="1:18" x14ac:dyDescent="0.25">
      <c r="A174" s="179">
        <v>3680</v>
      </c>
      <c r="B174" s="179">
        <v>74.651555402962146</v>
      </c>
      <c r="C174" s="179">
        <v>61.068723479399708</v>
      </c>
      <c r="D174" s="179">
        <v>55.265434235764708</v>
      </c>
      <c r="E174" s="179">
        <v>51.879623323582081</v>
      </c>
      <c r="F174" s="179">
        <v>49.603355365512272</v>
      </c>
      <c r="G174" s="179">
        <v>47.941922482399946</v>
      </c>
      <c r="H174" s="179">
        <v>46.662132553921751</v>
      </c>
      <c r="J174" s="179">
        <v>2.0873849602767365</v>
      </c>
      <c r="K174" s="179">
        <v>1.9610033080988427</v>
      </c>
      <c r="L174" s="179">
        <v>1.8930551377575235</v>
      </c>
      <c r="M174" s="179">
        <v>1.8485654798237277</v>
      </c>
      <c r="N174" s="179">
        <v>1.8163878609440973</v>
      </c>
      <c r="O174" s="179">
        <v>1.7916548265799772</v>
      </c>
      <c r="P174" s="179">
        <v>1.7718428465583334</v>
      </c>
      <c r="R174" s="179">
        <f t="shared" si="5"/>
        <v>0.57982915563242676</v>
      </c>
    </row>
    <row r="175" spans="1:18" x14ac:dyDescent="0.25">
      <c r="A175" s="179">
        <v>3700</v>
      </c>
      <c r="B175" s="179">
        <v>76.080740350351832</v>
      </c>
      <c r="C175" s="179">
        <v>61.959559837946337</v>
      </c>
      <c r="D175" s="179">
        <v>55.927147733734451</v>
      </c>
      <c r="E175" s="179">
        <v>52.408580983691387</v>
      </c>
      <c r="F175" s="179">
        <v>50.043653732608085</v>
      </c>
      <c r="G175" s="179">
        <v>48.317893683494731</v>
      </c>
      <c r="H175" s="179">
        <v>46.988813962390097</v>
      </c>
      <c r="J175" s="179">
        <v>2.1131164481135425</v>
      </c>
      <c r="K175" s="179">
        <v>1.9858593109179403</v>
      </c>
      <c r="L175" s="179">
        <v>1.9168133263976859</v>
      </c>
      <c r="M175" s="179">
        <v>1.8713934033054405</v>
      </c>
      <c r="N175" s="179">
        <v>1.8384461861582175</v>
      </c>
      <c r="O175" s="179">
        <v>1.8130693033030099</v>
      </c>
      <c r="P175" s="179">
        <v>1.7927101335725697</v>
      </c>
      <c r="R175" s="179">
        <f t="shared" si="5"/>
        <v>0.58697679114265067</v>
      </c>
    </row>
    <row r="176" spans="1:18" x14ac:dyDescent="0.25">
      <c r="A176" s="179">
        <v>3720</v>
      </c>
      <c r="B176" s="179">
        <v>77.564885167057767</v>
      </c>
      <c r="C176" s="179">
        <v>62.889644381564942</v>
      </c>
      <c r="D176" s="179">
        <v>56.621103091151234</v>
      </c>
      <c r="E176" s="179">
        <v>52.965657657308498</v>
      </c>
      <c r="F176" s="179">
        <v>50.509303626373239</v>
      </c>
      <c r="G176" s="179">
        <v>48.717207038664036</v>
      </c>
      <c r="H176" s="179">
        <v>47.337299972581583</v>
      </c>
      <c r="J176" s="179">
        <v>2.1386373545447919</v>
      </c>
      <c r="K176" s="179">
        <v>2.0107132606175928</v>
      </c>
      <c r="L176" s="179">
        <v>1.9406552968467599</v>
      </c>
      <c r="M176" s="179">
        <v>1.8943475418324083</v>
      </c>
      <c r="N176" s="179">
        <v>1.860653967269329</v>
      </c>
      <c r="O176" s="179">
        <v>1.8346466845287039</v>
      </c>
      <c r="P176" s="179">
        <v>1.8137482806420138</v>
      </c>
      <c r="R176" s="179">
        <f t="shared" si="5"/>
        <v>0.59406593181799772</v>
      </c>
    </row>
    <row r="177" spans="1:18" x14ac:dyDescent="0.25">
      <c r="A177" s="179">
        <v>3740</v>
      </c>
      <c r="B177" s="179">
        <v>79.104581988422069</v>
      </c>
      <c r="C177" s="179">
        <v>63.85942544854263</v>
      </c>
      <c r="D177" s="179">
        <v>57.347650912348037</v>
      </c>
      <c r="E177" s="179">
        <v>53.551134513045348</v>
      </c>
      <c r="F177" s="179">
        <v>51.000534576726373</v>
      </c>
      <c r="G177" s="179">
        <v>49.140052146489808</v>
      </c>
      <c r="H177" s="179">
        <v>47.707748364863342</v>
      </c>
      <c r="J177" s="179">
        <v>2.163923123377431</v>
      </c>
      <c r="K177" s="179">
        <v>2.0355419511729171</v>
      </c>
      <c r="L177" s="179">
        <v>1.9645621984300927</v>
      </c>
      <c r="M177" s="179">
        <v>1.9174125133481486</v>
      </c>
      <c r="N177" s="179">
        <v>1.882998424306366</v>
      </c>
      <c r="O177" s="179">
        <v>1.8563761686532414</v>
      </c>
      <c r="P177" s="179">
        <v>1.8349480251331021</v>
      </c>
      <c r="R177" s="179">
        <f t="shared" si="5"/>
        <v>0.60108975649373075</v>
      </c>
    </row>
    <row r="178" spans="1:18" x14ac:dyDescent="0.25">
      <c r="A178" s="179">
        <v>3760</v>
      </c>
      <c r="B178" s="179">
        <v>80.700410797154561</v>
      </c>
      <c r="C178" s="179">
        <v>64.869350602116413</v>
      </c>
      <c r="D178" s="179">
        <v>58.107146070930696</v>
      </c>
      <c r="E178" s="179">
        <v>54.165299419638529</v>
      </c>
      <c r="F178" s="179">
        <v>51.51758412119699</v>
      </c>
      <c r="G178" s="179">
        <v>49.58662734275147</v>
      </c>
      <c r="H178" s="179">
        <v>48.100326039475114</v>
      </c>
      <c r="J178" s="179">
        <v>2.1889509526028945</v>
      </c>
      <c r="K178" s="179">
        <v>2.0603223532207178</v>
      </c>
      <c r="L178" s="179">
        <v>1.9885148638662038</v>
      </c>
      <c r="M178" s="179">
        <v>1.9405724516841436</v>
      </c>
      <c r="N178" s="179">
        <v>1.905466240093403</v>
      </c>
      <c r="O178" s="179">
        <v>1.8782464080303243</v>
      </c>
      <c r="P178" s="179">
        <v>1.8562995689158566</v>
      </c>
      <c r="R178" s="179">
        <f t="shared" si="5"/>
        <v>0.60804193127858186</v>
      </c>
    </row>
    <row r="179" spans="1:18" x14ac:dyDescent="0.25">
      <c r="A179" s="179">
        <v>3780</v>
      </c>
      <c r="B179" s="179">
        <v>82.352940863169337</v>
      </c>
      <c r="C179" s="179">
        <v>65.919865603573712</v>
      </c>
      <c r="D179" s="179">
        <v>58.899946638698047</v>
      </c>
      <c r="E179" s="179">
        <v>54.808446067357053</v>
      </c>
      <c r="F179" s="179">
        <v>52.060697006664249</v>
      </c>
      <c r="G179" s="179">
        <v>50.057138963610001</v>
      </c>
      <c r="H179" s="179">
        <v>48.515208373860425</v>
      </c>
      <c r="J179" s="179">
        <v>2.2136999507285879</v>
      </c>
      <c r="K179" s="179">
        <v>2.0850317668666669</v>
      </c>
      <c r="L179" s="179">
        <v>2.0124939121563661</v>
      </c>
      <c r="M179" s="179">
        <v>1.9638110757134262</v>
      </c>
      <c r="N179" s="179">
        <v>1.9280436070725697</v>
      </c>
      <c r="O179" s="179">
        <v>1.9002455424957179</v>
      </c>
      <c r="P179" s="179">
        <v>1.8777926022788198</v>
      </c>
      <c r="R179" s="179">
        <f t="shared" si="5"/>
        <v>0.61491665298016329</v>
      </c>
    </row>
    <row r="180" spans="1:18" x14ac:dyDescent="0.25">
      <c r="A180" s="179">
        <v>3800</v>
      </c>
      <c r="B180" s="179">
        <v>84.062735935085541</v>
      </c>
      <c r="C180" s="179">
        <v>67.011413466933348</v>
      </c>
      <c r="D180" s="179">
        <v>59.726412896310151</v>
      </c>
      <c r="E180" s="179">
        <v>55.480872996289307</v>
      </c>
      <c r="F180" s="179">
        <v>52.630124352999381</v>
      </c>
      <c r="G180" s="179">
        <v>50.551800631077377</v>
      </c>
      <c r="H180" s="179">
        <v>48.952578556579745</v>
      </c>
      <c r="J180" s="179">
        <v>2.2381512678149313</v>
      </c>
      <c r="K180" s="179">
        <v>2.1096479739621534</v>
      </c>
      <c r="L180" s="179">
        <v>2.0364798563947919</v>
      </c>
      <c r="M180" s="179">
        <v>1.987111764163195</v>
      </c>
      <c r="N180" s="179">
        <v>1.9507162805042824</v>
      </c>
      <c r="O180" s="179">
        <v>1.9223612375975703</v>
      </c>
      <c r="P180" s="179">
        <v>1.8994163319690973</v>
      </c>
      <c r="R180" s="179">
        <f t="shared" si="5"/>
        <v>0.6217086855041476</v>
      </c>
    </row>
    <row r="181" spans="1:18" x14ac:dyDescent="0.25">
      <c r="A181" s="179">
        <v>3820</v>
      </c>
      <c r="B181" s="179">
        <v>85.830343326179872</v>
      </c>
      <c r="C181" s="179">
        <v>68.144433688546371</v>
      </c>
      <c r="D181" s="179">
        <v>60.586906423417901</v>
      </c>
      <c r="E181" s="179">
        <v>56.182882787805653</v>
      </c>
      <c r="F181" s="179">
        <v>53.226122894096356</v>
      </c>
      <c r="G181" s="179">
        <v>51.070832525021494</v>
      </c>
      <c r="H181" s="179">
        <v>49.4126269730451</v>
      </c>
      <c r="J181" s="179">
        <v>2.2622881993550923</v>
      </c>
      <c r="K181" s="179">
        <v>2.1341493878503472</v>
      </c>
      <c r="L181" s="179">
        <v>2.0604532154152779</v>
      </c>
      <c r="M181" s="179">
        <v>2.0104576355930557</v>
      </c>
      <c r="N181" s="179">
        <v>1.9734696368700235</v>
      </c>
      <c r="O181" s="179">
        <v>1.9445807274452547</v>
      </c>
      <c r="P181" s="179">
        <v>1.9211595133508104</v>
      </c>
      <c r="R181" s="179">
        <f t="shared" si="5"/>
        <v>0.62841338870974783</v>
      </c>
    </row>
    <row r="182" spans="1:18" x14ac:dyDescent="0.25">
      <c r="A182" s="179">
        <v>3840</v>
      </c>
      <c r="B182" s="179">
        <v>87.656306609282097</v>
      </c>
      <c r="C182" s="179">
        <v>69.319361630808046</v>
      </c>
      <c r="D182" s="179">
        <v>61.481789198754925</v>
      </c>
      <c r="E182" s="179">
        <v>56.914781194851372</v>
      </c>
      <c r="F182" s="179">
        <v>53.848954203927924</v>
      </c>
      <c r="G182" s="179">
        <v>51.614460708088991</v>
      </c>
      <c r="H182" s="179">
        <v>49.895550529201337</v>
      </c>
      <c r="J182" s="179">
        <v>2.2860962619569456</v>
      </c>
      <c r="K182" s="179">
        <v>2.1585151982218749</v>
      </c>
      <c r="L182" s="179">
        <v>2.0843946280894681</v>
      </c>
      <c r="M182" s="179">
        <v>2.0338316329280093</v>
      </c>
      <c r="N182" s="179">
        <v>1.9962887364707176</v>
      </c>
      <c r="O182" s="179">
        <v>1.9668908620458334</v>
      </c>
      <c r="P182" s="179">
        <v>1.9430104866282409</v>
      </c>
      <c r="R182" s="179">
        <f t="shared" si="5"/>
        <v>0.63502673943248489</v>
      </c>
    </row>
    <row r="183" spans="1:18" x14ac:dyDescent="0.25">
      <c r="A183" s="179">
        <v>3860</v>
      </c>
      <c r="B183" s="179">
        <v>89.54116106039983</v>
      </c>
      <c r="C183" s="179">
        <v>70.536628018108871</v>
      </c>
      <c r="D183" s="179">
        <v>62.411422862418256</v>
      </c>
      <c r="E183" s="179">
        <v>57.676876360300199</v>
      </c>
      <c r="F183" s="179">
        <v>54.498883960946031</v>
      </c>
      <c r="G183" s="179">
        <v>52.182916448944788</v>
      </c>
      <c r="H183" s="179">
        <v>50.401552065617103</v>
      </c>
      <c r="J183" s="179">
        <v>2.3095632403606481</v>
      </c>
      <c r="K183" s="179">
        <v>2.1827255091098383</v>
      </c>
      <c r="L183" s="179">
        <v>2.1082849689677086</v>
      </c>
      <c r="M183" s="179">
        <v>2.0572166117775468</v>
      </c>
      <c r="N183" s="179">
        <v>2.019158390220718</v>
      </c>
      <c r="O183" s="179">
        <v>1.9892781589334494</v>
      </c>
      <c r="P183" s="179">
        <v>1.9649572170665512</v>
      </c>
      <c r="R183" s="179">
        <f t="shared" si="5"/>
        <v>0.64154534454462453</v>
      </c>
    </row>
    <row r="184" spans="1:18" x14ac:dyDescent="0.25">
      <c r="A184" s="179">
        <v>3880</v>
      </c>
      <c r="B184" s="179">
        <v>91.485435142354717</v>
      </c>
      <c r="C184" s="179">
        <v>71.796658617598283</v>
      </c>
      <c r="D184" s="179">
        <v>63.376168025322507</v>
      </c>
      <c r="E184" s="179">
        <v>58.469478066164477</v>
      </c>
      <c r="F184" s="179">
        <v>55.176181222386326</v>
      </c>
      <c r="G184" s="179">
        <v>52.776435526590326</v>
      </c>
      <c r="H184" s="179">
        <v>50.930839713098031</v>
      </c>
      <c r="J184" s="179">
        <v>2.3326792061107637</v>
      </c>
      <c r="K184" s="179">
        <v>2.2067614678861114</v>
      </c>
      <c r="L184" s="179">
        <v>2.1321054638729176</v>
      </c>
      <c r="M184" s="179">
        <v>2.0805954317453708</v>
      </c>
      <c r="N184" s="179">
        <v>2.0420632311408569</v>
      </c>
      <c r="O184" s="179">
        <v>2.0117288588063662</v>
      </c>
      <c r="P184" s="179">
        <v>1.9869873390590276</v>
      </c>
      <c r="R184" s="179">
        <f t="shared" si="5"/>
        <v>0.6479664461418787</v>
      </c>
    </row>
    <row r="185" spans="1:18" x14ac:dyDescent="0.25">
      <c r="A185" s="179">
        <v>3900</v>
      </c>
      <c r="B185" s="179">
        <v>93.489655394338342</v>
      </c>
      <c r="C185" s="179">
        <v>73.099874071569047</v>
      </c>
      <c r="D185" s="179">
        <v>64.376383611853782</v>
      </c>
      <c r="E185" s="179">
        <v>59.292897050149527</v>
      </c>
      <c r="F185" s="179">
        <v>55.8811177436178</v>
      </c>
      <c r="G185" s="179">
        <v>53.39525762203872</v>
      </c>
      <c r="H185" s="179">
        <v>51.48362629334882</v>
      </c>
      <c r="J185" s="179">
        <v>2.3554365088562506</v>
      </c>
      <c r="K185" s="179">
        <v>2.2306053835974531</v>
      </c>
      <c r="L185" s="179">
        <v>2.1558378040075237</v>
      </c>
      <c r="M185" s="179">
        <v>2.1039510498100702</v>
      </c>
      <c r="N185" s="179">
        <v>2.0649877885366901</v>
      </c>
      <c r="O185" s="179">
        <v>2.0342289848527781</v>
      </c>
      <c r="P185" s="179">
        <v>2.009088203846181</v>
      </c>
      <c r="R185" s="179">
        <f t="shared" si="5"/>
        <v>0.65428791912673623</v>
      </c>
    </row>
    <row r="186" spans="1:18" x14ac:dyDescent="0.25">
      <c r="A186" s="179">
        <v>3920</v>
      </c>
      <c r="B186" s="179">
        <v>95.554344537556972</v>
      </c>
      <c r="C186" s="179">
        <v>74.446689937350314</v>
      </c>
      <c r="D186" s="179">
        <v>65.412426443517333</v>
      </c>
      <c r="E186" s="179">
        <v>60.147444386498634</v>
      </c>
      <c r="F186" s="179">
        <v>56.613967369345367</v>
      </c>
      <c r="G186" s="179">
        <v>54.039625683204605</v>
      </c>
      <c r="H186" s="179">
        <v>52.060128776245392</v>
      </c>
      <c r="J186" s="179">
        <v>2.3778297418021994</v>
      </c>
      <c r="K186" s="179">
        <v>2.2542408328759262</v>
      </c>
      <c r="L186" s="179">
        <v>2.1794642571335654</v>
      </c>
      <c r="M186" s="179">
        <v>2.1272666148067136</v>
      </c>
      <c r="N186" s="179">
        <v>2.0879165650297451</v>
      </c>
      <c r="O186" s="179">
        <v>2.0567644053391207</v>
      </c>
      <c r="P186" s="179">
        <v>2.0312469306215277</v>
      </c>
      <c r="R186" s="179">
        <f t="shared" si="5"/>
        <v>0.66050826161172205</v>
      </c>
    </row>
    <row r="187" spans="1:18" x14ac:dyDescent="0.25">
      <c r="A187" s="179">
        <v>3940</v>
      </c>
      <c r="B187" s="179">
        <v>97.680025144637284</v>
      </c>
      <c r="C187" s="179">
        <v>75.837516831302636</v>
      </c>
      <c r="D187" s="179">
        <v>66.484650787215202</v>
      </c>
      <c r="E187" s="179">
        <v>61.03343093187577</v>
      </c>
      <c r="F187" s="179">
        <v>57.375005411661711</v>
      </c>
      <c r="G187" s="179">
        <v>54.709785350924946</v>
      </c>
      <c r="H187" s="179">
        <v>52.660567659474516</v>
      </c>
      <c r="J187" s="179">
        <v>2.3998556834312503</v>
      </c>
      <c r="K187" s="179">
        <v>2.2776527519098373</v>
      </c>
      <c r="L187" s="179">
        <v>2.2029677744094913</v>
      </c>
      <c r="M187" s="179">
        <v>2.1505255619655101</v>
      </c>
      <c r="N187" s="179">
        <v>2.1108341159383102</v>
      </c>
      <c r="O187" s="179">
        <v>2.0793208990144683</v>
      </c>
      <c r="P187" s="179">
        <v>2.0534504607186346</v>
      </c>
      <c r="R187" s="179">
        <f t="shared" si="5"/>
        <v>0.66662657873090292</v>
      </c>
    </row>
    <row r="188" spans="1:18" x14ac:dyDescent="0.25">
      <c r="A188" s="179">
        <v>3960</v>
      </c>
      <c r="B188" s="179">
        <v>99.867223239028618</v>
      </c>
      <c r="C188" s="179">
        <v>77.27276079129777</v>
      </c>
      <c r="D188" s="179">
        <v>67.593408098096191</v>
      </c>
      <c r="E188" s="179">
        <v>61.951166810843027</v>
      </c>
      <c r="F188" s="179">
        <v>58.164508104306044</v>
      </c>
      <c r="G188" s="179">
        <v>55.405984400032601</v>
      </c>
      <c r="H188" s="179">
        <v>53.285166507870692</v>
      </c>
      <c r="J188" s="179">
        <v>2.4215132180187497</v>
      </c>
      <c r="K188" s="179">
        <v>2.3008275135622682</v>
      </c>
      <c r="L188" s="179">
        <v>2.2263320914840286</v>
      </c>
      <c r="M188" s="179">
        <v>2.1737117064233802</v>
      </c>
      <c r="N188" s="179">
        <v>2.1337251289938663</v>
      </c>
      <c r="O188" s="179">
        <v>2.1018842227872692</v>
      </c>
      <c r="P188" s="179">
        <v>2.0756856145135414</v>
      </c>
      <c r="R188" s="179">
        <f t="shared" si="5"/>
        <v>0.67264256056076377</v>
      </c>
    </row>
    <row r="189" spans="1:18" x14ac:dyDescent="0.25">
      <c r="A189" s="179">
        <v>3980</v>
      </c>
      <c r="B189" s="179">
        <v>102.11646688464732</v>
      </c>
      <c r="C189" s="179">
        <v>78.752823751740436</v>
      </c>
      <c r="D189" s="179">
        <v>68.739046890482371</v>
      </c>
      <c r="E189" s="179">
        <v>62.900961063903047</v>
      </c>
      <c r="F189" s="179">
        <v>58.982752132349439</v>
      </c>
      <c r="G189" s="179">
        <v>56.128472250517298</v>
      </c>
      <c r="H189" s="179">
        <v>53.934151365802627</v>
      </c>
      <c r="J189" s="179">
        <v>2.4428032377510411</v>
      </c>
      <c r="K189" s="179">
        <v>2.3237529886872679</v>
      </c>
      <c r="L189" s="179">
        <v>2.2495418225045145</v>
      </c>
      <c r="M189" s="179">
        <v>2.1968093346377322</v>
      </c>
      <c r="N189" s="179">
        <v>2.1565745055679399</v>
      </c>
      <c r="O189" s="179">
        <v>2.1244401810668987</v>
      </c>
      <c r="P189" s="179">
        <v>2.0979391506163196</v>
      </c>
      <c r="R189" s="179">
        <f t="shared" si="5"/>
        <v>0.67855645493084482</v>
      </c>
    </row>
    <row r="190" spans="1:18" x14ac:dyDescent="0.25">
      <c r="A190" s="179">
        <v>4000</v>
      </c>
      <c r="B190" s="179">
        <v>104.4282939839227</v>
      </c>
      <c r="C190" s="179">
        <v>80.278104213997381</v>
      </c>
      <c r="D190" s="179">
        <v>69.921912628394495</v>
      </c>
      <c r="E190" s="179">
        <v>63.883121261474621</v>
      </c>
      <c r="F190" s="179">
        <v>59.830014186268386</v>
      </c>
      <c r="G190" s="179">
        <v>56.877499456716393</v>
      </c>
      <c r="H190" s="179">
        <v>54.607750359158764</v>
      </c>
      <c r="J190" s="179">
        <v>2.4637285295046301</v>
      </c>
      <c r="K190" s="179">
        <v>2.3464185912309028</v>
      </c>
      <c r="L190" s="179">
        <v>2.2725825459253484</v>
      </c>
      <c r="M190" s="179">
        <v>2.2198032926082187</v>
      </c>
      <c r="N190" s="179">
        <v>2.179367441059838</v>
      </c>
      <c r="O190" s="179">
        <v>2.14697469617257</v>
      </c>
      <c r="P190" s="179">
        <v>2.1201978268784725</v>
      </c>
      <c r="R190" s="179">
        <f t="shared" si="5"/>
        <v>0.68436903597350829</v>
      </c>
    </row>
    <row r="191" spans="1:18" x14ac:dyDescent="0.25">
      <c r="A191" s="179">
        <v>4020</v>
      </c>
      <c r="B191" s="179">
        <v>106.80324766074597</v>
      </c>
      <c r="C191" s="179">
        <v>81.848998008544697</v>
      </c>
      <c r="D191" s="179">
        <v>71.142347838935791</v>
      </c>
      <c r="E191" s="179">
        <v>64.897953318833345</v>
      </c>
      <c r="F191" s="179">
        <v>60.706570596055563</v>
      </c>
      <c r="G191" s="179">
        <v>57.653317312810003</v>
      </c>
      <c r="H191" s="179">
        <v>55.30619319220537</v>
      </c>
      <c r="J191" s="179">
        <v>2.4842936494715282</v>
      </c>
      <c r="K191" s="179">
        <v>2.3688153069560176</v>
      </c>
      <c r="L191" s="179">
        <v>2.2954408810156255</v>
      </c>
      <c r="M191" s="179">
        <v>2.24267906985926</v>
      </c>
      <c r="N191" s="179">
        <v>2.2020895034383101</v>
      </c>
      <c r="O191" s="179">
        <v>2.1694738791081019</v>
      </c>
      <c r="P191" s="179">
        <v>2.1424484627093756</v>
      </c>
      <c r="R191" s="179">
        <f t="shared" si="5"/>
        <v>0.69008156929764675</v>
      </c>
    </row>
    <row r="192" spans="1:18" x14ac:dyDescent="0.25">
      <c r="A192" s="179">
        <v>4040</v>
      </c>
      <c r="B192" s="179">
        <v>109.2418863701856</v>
      </c>
      <c r="C192" s="179">
        <v>83.465899334947281</v>
      </c>
      <c r="D192" s="179">
        <v>72.400692274969387</v>
      </c>
      <c r="E192" s="179">
        <v>65.945761320722852</v>
      </c>
      <c r="F192" s="179">
        <v>61.61269700121656</v>
      </c>
      <c r="G192" s="179">
        <v>58.456177480747677</v>
      </c>
      <c r="H192" s="179">
        <v>56.029710769933651</v>
      </c>
      <c r="J192" s="179">
        <v>2.5045047886717593</v>
      </c>
      <c r="K192" s="179">
        <v>2.3909357059619212</v>
      </c>
      <c r="L192" s="179">
        <v>2.3181045541832175</v>
      </c>
      <c r="M192" s="179">
        <v>2.265422878173033</v>
      </c>
      <c r="N192" s="179">
        <v>2.224726710272801</v>
      </c>
      <c r="O192" s="179">
        <v>2.1919241000111116</v>
      </c>
      <c r="P192" s="179">
        <v>2.1646780021445609</v>
      </c>
      <c r="R192" s="179">
        <f t="shared" si="5"/>
        <v>0.69569577463104426</v>
      </c>
    </row>
    <row r="193" spans="1:18" x14ac:dyDescent="0.25">
      <c r="A193" s="179">
        <v>4060</v>
      </c>
      <c r="B193" s="179">
        <v>111.74478389215589</v>
      </c>
      <c r="C193" s="179">
        <v>85.129201709043386</v>
      </c>
      <c r="D193" s="179">
        <v>73.697283231184983</v>
      </c>
      <c r="E193" s="179">
        <v>67.02684745480731</v>
      </c>
      <c r="F193" s="179">
        <v>62.548668156018948</v>
      </c>
      <c r="G193" s="179">
        <v>59.286331637876927</v>
      </c>
      <c r="H193" s="179">
        <v>56.778534846188698</v>
      </c>
      <c r="J193" s="179">
        <v>2.5243696325685185</v>
      </c>
      <c r="K193" s="179">
        <v>2.4127739395695604</v>
      </c>
      <c r="L193" s="179">
        <v>2.3405624544775465</v>
      </c>
      <c r="M193" s="179">
        <v>2.2880217241666676</v>
      </c>
      <c r="N193" s="179">
        <v>2.2472656027438651</v>
      </c>
      <c r="O193" s="179">
        <v>2.2143120575449076</v>
      </c>
      <c r="P193" s="179">
        <v>2.1868735770784724</v>
      </c>
      <c r="R193" s="179">
        <f t="shared" si="5"/>
        <v>0.70121378682458857</v>
      </c>
    </row>
    <row r="194" spans="1:18" x14ac:dyDescent="0.25">
      <c r="A194" s="179">
        <v>4080</v>
      </c>
      <c r="B194" s="179">
        <v>114.31252817007405</v>
      </c>
      <c r="C194" s="179">
        <v>86.839299237827291</v>
      </c>
      <c r="D194" s="179">
        <v>75.032455997054356</v>
      </c>
      <c r="E194" s="179">
        <v>68.141512067967938</v>
      </c>
      <c r="F194" s="179">
        <v>63.514757744951893</v>
      </c>
      <c r="G194" s="179">
        <v>60.144031248049757</v>
      </c>
      <c r="H194" s="179">
        <v>57.552897684142636</v>
      </c>
      <c r="J194" s="179">
        <v>2.5438972175148149</v>
      </c>
      <c r="K194" s="179">
        <v>2.4343257223039347</v>
      </c>
      <c r="L194" s="179">
        <v>2.362804677740741</v>
      </c>
      <c r="M194" s="179">
        <v>2.3104634748946764</v>
      </c>
      <c r="N194" s="179">
        <v>2.2696933156258101</v>
      </c>
      <c r="O194" s="179">
        <v>2.2366248465248844</v>
      </c>
      <c r="P194" s="179">
        <v>2.2090225700642363</v>
      </c>
      <c r="R194" s="179">
        <f t="shared" si="5"/>
        <v>0.70663811597633752</v>
      </c>
    </row>
    <row r="195" spans="1:18" x14ac:dyDescent="0.25">
      <c r="A195" s="179">
        <v>4100</v>
      </c>
      <c r="B195" s="179">
        <v>116.94572792706234</v>
      </c>
      <c r="C195" s="179">
        <v>88.596587882771331</v>
      </c>
      <c r="D195" s="179">
        <v>76.406544298222002</v>
      </c>
      <c r="E195" s="179">
        <v>69.290053766831647</v>
      </c>
      <c r="F195" s="179">
        <v>64.511238280620475</v>
      </c>
      <c r="G195" s="179">
        <v>61.029527308734266</v>
      </c>
      <c r="H195" s="179">
        <v>58.353031786615389</v>
      </c>
      <c r="J195" s="179">
        <v>2.5630977866664351</v>
      </c>
      <c r="K195" s="179">
        <v>2.4555883000343743</v>
      </c>
      <c r="L195" s="179">
        <v>2.3848225591587964</v>
      </c>
      <c r="M195" s="179">
        <v>2.3327369157381956</v>
      </c>
      <c r="N195" s="179">
        <v>2.2919976424024302</v>
      </c>
      <c r="O195" s="179">
        <v>2.2588500230678243</v>
      </c>
      <c r="P195" s="179">
        <v>2.2311126760561346</v>
      </c>
      <c r="R195" s="179">
        <f t="shared" si="5"/>
        <v>0.71197160740734311</v>
      </c>
    </row>
    <row r="196" spans="1:18" x14ac:dyDescent="0.25">
      <c r="A196" s="179">
        <v>4120</v>
      </c>
      <c r="B196" s="179">
        <v>119.6450194001611</v>
      </c>
      <c r="C196" s="179">
        <v>90.40146688142174</v>
      </c>
      <c r="D196" s="179">
        <v>77.819881038702121</v>
      </c>
      <c r="E196" s="179">
        <v>70.472769643285133</v>
      </c>
      <c r="F196" s="179">
        <v>65.538381123320988</v>
      </c>
      <c r="G196" s="179">
        <v>61.943070258644717</v>
      </c>
      <c r="H196" s="179">
        <v>59.179169674105431</v>
      </c>
      <c r="J196" s="179">
        <v>2.5819826478618055</v>
      </c>
      <c r="K196" s="179">
        <v>2.4765604055649302</v>
      </c>
      <c r="L196" s="179">
        <v>2.4066086941456017</v>
      </c>
      <c r="M196" s="179">
        <v>2.3548318000305564</v>
      </c>
      <c r="N196" s="179">
        <v>2.314167095348032</v>
      </c>
      <c r="O196" s="179">
        <v>2.2809756665626169</v>
      </c>
      <c r="P196" s="179">
        <v>2.2531319624939821</v>
      </c>
      <c r="R196" s="179">
        <f t="shared" si="5"/>
        <v>0.7172174021838349</v>
      </c>
    </row>
    <row r="197" spans="1:18" x14ac:dyDescent="0.25">
      <c r="A197" s="179">
        <v>4140</v>
      </c>
      <c r="B197" s="179">
        <v>122.41105608870978</v>
      </c>
      <c r="C197" s="179">
        <v>92.254340184976002</v>
      </c>
      <c r="D197" s="179">
        <v>79.272798938280033</v>
      </c>
      <c r="E197" s="179">
        <v>71.689955607210749</v>
      </c>
      <c r="F197" s="179">
        <v>66.596456485629574</v>
      </c>
      <c r="G197" s="179">
        <v>62.884909852554365</v>
      </c>
      <c r="H197" s="179">
        <v>60.031543714165331</v>
      </c>
      <c r="J197" s="179">
        <v>2.6005640353550925</v>
      </c>
      <c r="K197" s="179">
        <v>2.4972422030745371</v>
      </c>
      <c r="L197" s="179">
        <v>2.428156947714236</v>
      </c>
      <c r="M197" s="179">
        <v>2.3767388899761577</v>
      </c>
      <c r="N197" s="179">
        <v>2.3361909599024311</v>
      </c>
      <c r="O197" s="179">
        <v>2.302990437821296</v>
      </c>
      <c r="P197" s="179">
        <v>2.2750689271084488</v>
      </c>
      <c r="R197" s="179">
        <f t="shared" si="5"/>
        <v>0.72237889870974792</v>
      </c>
    </row>
    <row r="198" spans="1:18" x14ac:dyDescent="0.25">
      <c r="A198" s="179">
        <v>4160</v>
      </c>
      <c r="B198" s="179">
        <v>125.24452888509981</v>
      </c>
      <c r="C198" s="179">
        <v>94.155618061943926</v>
      </c>
      <c r="D198" s="179">
        <v>80.765631411940262</v>
      </c>
      <c r="E198" s="179">
        <v>72.941906739485418</v>
      </c>
      <c r="F198" s="179">
        <v>67.685733624423406</v>
      </c>
      <c r="G198" s="179">
        <v>63.855295116387609</v>
      </c>
      <c r="H198" s="179">
        <v>60.910386018324814</v>
      </c>
      <c r="J198" s="179">
        <v>2.6188549771949079</v>
      </c>
      <c r="K198" s="179">
        <v>2.5176352229475696</v>
      </c>
      <c r="L198" s="179">
        <v>2.4494624526980333</v>
      </c>
      <c r="M198" s="179">
        <v>2.3984499885806714</v>
      </c>
      <c r="N198" s="179">
        <v>2.3580593419973388</v>
      </c>
      <c r="O198" s="179">
        <v>2.3248836328062499</v>
      </c>
      <c r="P198" s="179">
        <v>2.2969125528733794</v>
      </c>
      <c r="R198" s="179">
        <f t="shared" ref="R198:R261" si="6">J198*1000/3600</f>
        <v>0.72745971588747438</v>
      </c>
    </row>
    <row r="199" spans="1:18" x14ac:dyDescent="0.25">
      <c r="A199" s="179">
        <v>4180</v>
      </c>
      <c r="B199" s="179">
        <v>128.14614885992452</v>
      </c>
      <c r="C199" s="179">
        <v>96.105718680428012</v>
      </c>
      <c r="D199" s="179">
        <v>82.298713473242586</v>
      </c>
      <c r="E199" s="179">
        <v>74.228917783439698</v>
      </c>
      <c r="F199" s="179">
        <v>68.806481011370963</v>
      </c>
      <c r="G199" s="179">
        <v>64.854474475220485</v>
      </c>
      <c r="H199" s="179">
        <v>61.815928340758639</v>
      </c>
      <c r="J199" s="179">
        <v>2.6368691696046302</v>
      </c>
      <c r="K199" s="179">
        <v>2.5377422886293988</v>
      </c>
      <c r="L199" s="179">
        <v>2.4705215973483803</v>
      </c>
      <c r="M199" s="179">
        <v>2.4199579624650465</v>
      </c>
      <c r="N199" s="179">
        <v>2.3797632086697922</v>
      </c>
      <c r="O199" s="179">
        <v>2.3466452314133099</v>
      </c>
      <c r="P199" s="179">
        <v>2.3186523595747688</v>
      </c>
      <c r="R199" s="179">
        <f t="shared" si="6"/>
        <v>0.73246365822350845</v>
      </c>
    </row>
    <row r="200" spans="1:18" x14ac:dyDescent="0.25">
      <c r="A200" s="179">
        <v>4200</v>
      </c>
      <c r="B200" s="179">
        <v>131.11667215687561</v>
      </c>
      <c r="C200" s="179">
        <v>98.105069847859411</v>
      </c>
      <c r="D200" s="179">
        <v>83.872382726799373</v>
      </c>
      <c r="E200" s="179">
        <v>75.55128371081598</v>
      </c>
      <c r="F200" s="179">
        <v>69.958966638677978</v>
      </c>
      <c r="G200" s="179">
        <v>65.882695778546363</v>
      </c>
      <c r="H200" s="179">
        <v>62.748402107842942</v>
      </c>
      <c r="J200" s="179">
        <v>2.6546208594048615</v>
      </c>
      <c r="K200" s="179">
        <v>2.5575674371449071</v>
      </c>
      <c r="L200" s="179">
        <v>2.491332003007408</v>
      </c>
      <c r="M200" s="179">
        <v>2.4412567555868061</v>
      </c>
      <c r="N200" s="179">
        <v>2.401294421794792</v>
      </c>
      <c r="O200" s="179">
        <v>2.3682659408274307</v>
      </c>
      <c r="P200" s="179">
        <v>2.3402784514526624</v>
      </c>
      <c r="R200" s="179">
        <f t="shared" si="6"/>
        <v>0.73739468316801715</v>
      </c>
    </row>
    <row r="201" spans="1:18" x14ac:dyDescent="0.25">
      <c r="A201" s="179">
        <v>4220</v>
      </c>
      <c r="B201" s="179">
        <v>134.1568848414465</v>
      </c>
      <c r="C201" s="179">
        <v>100.15411059657828</v>
      </c>
      <c r="D201" s="179">
        <v>85.486980419327793</v>
      </c>
      <c r="E201" s="179">
        <v>76.909300378140927</v>
      </c>
      <c r="F201" s="179">
        <v>71.143458391938765</v>
      </c>
      <c r="G201" s="179">
        <v>66.940206509917147</v>
      </c>
      <c r="H201" s="179">
        <v>63.708038431626605</v>
      </c>
      <c r="J201" s="179">
        <v>2.6721247352869213</v>
      </c>
      <c r="K201" s="179">
        <v>2.5771158348743053</v>
      </c>
      <c r="L201" s="179">
        <v>2.5118924926879633</v>
      </c>
      <c r="M201" s="179">
        <v>2.4623413940498846</v>
      </c>
      <c r="N201" s="179">
        <v>2.4226457640980334</v>
      </c>
      <c r="O201" s="179">
        <v>2.3897372330682871</v>
      </c>
      <c r="P201" s="179">
        <v>2.3617815604829859</v>
      </c>
      <c r="R201" s="179">
        <f t="shared" si="6"/>
        <v>0.74225687091303372</v>
      </c>
    </row>
    <row r="202" spans="1:18" x14ac:dyDescent="0.25">
      <c r="A202" s="179">
        <v>4240</v>
      </c>
      <c r="B202" s="179">
        <v>137.26761312362569</v>
      </c>
      <c r="C202" s="179">
        <v>102.25329309340724</v>
      </c>
      <c r="D202" s="179">
        <v>87.142852587620453</v>
      </c>
      <c r="E202" s="179">
        <v>78.303265200448067</v>
      </c>
      <c r="F202" s="179">
        <v>72.360224417446801</v>
      </c>
      <c r="G202" s="179">
        <v>68.027254007635079</v>
      </c>
      <c r="H202" s="179">
        <v>64.695068252805115</v>
      </c>
      <c r="J202" s="179">
        <v>2.6893958283837969</v>
      </c>
      <c r="K202" s="179">
        <v>2.5963936901906255</v>
      </c>
      <c r="L202" s="179">
        <v>2.5322030515040512</v>
      </c>
      <c r="M202" s="179">
        <v>2.4832079822950233</v>
      </c>
      <c r="N202" s="179">
        <v>2.443810957448727</v>
      </c>
      <c r="O202" s="179">
        <v>2.4110513764572921</v>
      </c>
      <c r="P202" s="179">
        <v>2.3831530849267368</v>
      </c>
      <c r="R202" s="179">
        <f t="shared" si="6"/>
        <v>0.7470543967732769</v>
      </c>
    </row>
    <row r="203" spans="1:18" x14ac:dyDescent="0.25">
      <c r="A203" s="179">
        <v>4260</v>
      </c>
      <c r="B203" s="179">
        <v>140.4497281538369</v>
      </c>
      <c r="C203" s="179">
        <v>104.40308430461818</v>
      </c>
      <c r="D203" s="179">
        <v>88.840351232758536</v>
      </c>
      <c r="E203" s="179">
        <v>79.73347794094073</v>
      </c>
      <c r="F203" s="179">
        <v>73.609533694635047</v>
      </c>
      <c r="G203" s="179">
        <v>69.144085763148738</v>
      </c>
      <c r="H203" s="179">
        <v>65.709722438152838</v>
      </c>
      <c r="J203" s="179">
        <v>2.7064494223969904</v>
      </c>
      <c r="K203" s="179">
        <v>2.6154081644055553</v>
      </c>
      <c r="L203" s="179">
        <v>2.5522647800023153</v>
      </c>
      <c r="M203" s="179">
        <v>2.5038536911439819</v>
      </c>
      <c r="N203" s="179">
        <v>2.4647846737681718</v>
      </c>
      <c r="O203" s="179">
        <v>2.4322014607979172</v>
      </c>
      <c r="P203" s="179">
        <v>2.4043851228008104</v>
      </c>
      <c r="R203" s="179">
        <f t="shared" si="6"/>
        <v>0.75179150622138624</v>
      </c>
    </row>
    <row r="204" spans="1:18" x14ac:dyDescent="0.25">
      <c r="A204" s="179">
        <v>4280</v>
      </c>
      <c r="B204" s="179">
        <v>143.70414334381488</v>
      </c>
      <c r="C204" s="179">
        <v>106.60396782619975</v>
      </c>
      <c r="D204" s="179">
        <v>90.579835602683062</v>
      </c>
      <c r="E204" s="179">
        <v>81.20024156221497</v>
      </c>
      <c r="F204" s="179">
        <v>74.89165654488427</v>
      </c>
      <c r="G204" s="179">
        <v>70.290949828728827</v>
      </c>
      <c r="H204" s="179">
        <v>66.752232087022449</v>
      </c>
      <c r="J204" s="179">
        <v>2.7233009732255788</v>
      </c>
      <c r="K204" s="179">
        <v>2.6341672823930558</v>
      </c>
      <c r="L204" s="179">
        <v>2.5720798414082178</v>
      </c>
      <c r="M204" s="179">
        <v>2.5242767382312503</v>
      </c>
      <c r="N204" s="179">
        <v>2.4855625392253478</v>
      </c>
      <c r="O204" s="179">
        <v>2.4531814161585657</v>
      </c>
      <c r="P204" s="179">
        <v>2.4254705000388892</v>
      </c>
      <c r="R204" s="179">
        <f t="shared" si="6"/>
        <v>0.75647249256266069</v>
      </c>
    </row>
    <row r="205" spans="1:18" x14ac:dyDescent="0.25">
      <c r="A205" s="179">
        <v>4300</v>
      </c>
      <c r="B205" s="179">
        <v>147.03181559216296</v>
      </c>
      <c r="C205" s="179">
        <v>108.8564457244759</v>
      </c>
      <c r="D205" s="179">
        <v>92.361673391558995</v>
      </c>
      <c r="E205" s="179">
        <v>82.703863111670302</v>
      </c>
      <c r="F205" s="179">
        <v>76.206865214024461</v>
      </c>
      <c r="G205" s="179">
        <v>71.468095118312689</v>
      </c>
      <c r="H205" s="179">
        <v>67.822828712031964</v>
      </c>
      <c r="J205" s="179">
        <v>2.7399660380336806</v>
      </c>
      <c r="K205" s="179">
        <v>2.6526798441259265</v>
      </c>
      <c r="L205" s="179">
        <v>2.5916514039381946</v>
      </c>
      <c r="M205" s="179">
        <v>2.5444763614643517</v>
      </c>
      <c r="N205" s="179">
        <v>2.5061411302091439</v>
      </c>
      <c r="O205" s="179">
        <v>2.4739860252714121</v>
      </c>
      <c r="P205" s="179">
        <v>2.4464027931711807</v>
      </c>
      <c r="R205" s="179">
        <f t="shared" si="6"/>
        <v>0.76110167723157784</v>
      </c>
    </row>
    <row r="206" spans="1:18" x14ac:dyDescent="0.25">
      <c r="A206" s="179">
        <v>4320</v>
      </c>
      <c r="B206" s="179">
        <v>150.43376105146839</v>
      </c>
      <c r="C206" s="179">
        <v>111.16104036302951</v>
      </c>
      <c r="D206" s="179">
        <v>94.186242117008419</v>
      </c>
      <c r="E206" s="179">
        <v>84.244654664464591</v>
      </c>
      <c r="F206" s="179">
        <v>77.555434653979376</v>
      </c>
      <c r="G206" s="179">
        <v>72.675772029356821</v>
      </c>
      <c r="H206" s="179">
        <v>68.921744623560869</v>
      </c>
      <c r="J206" s="179">
        <v>2.7564602134811347</v>
      </c>
      <c r="K206" s="179">
        <v>2.6709553381859954</v>
      </c>
      <c r="L206" s="179">
        <v>2.6109835793055556</v>
      </c>
      <c r="M206" s="179">
        <v>2.5644527862410884</v>
      </c>
      <c r="N206" s="179">
        <v>2.5265179635945607</v>
      </c>
      <c r="O206" s="179">
        <v>2.4946109296277776</v>
      </c>
      <c r="P206" s="179">
        <v>2.4671763464324079</v>
      </c>
      <c r="R206" s="179">
        <f t="shared" si="6"/>
        <v>0.7656833926336486</v>
      </c>
    </row>
    <row r="207" spans="1:18" x14ac:dyDescent="0.25">
      <c r="A207" s="179">
        <v>4340</v>
      </c>
      <c r="B207" s="179">
        <v>153.91103955054064</v>
      </c>
      <c r="C207" s="179">
        <v>113.51829618092911</v>
      </c>
      <c r="D207" s="179">
        <v>96.053930438747386</v>
      </c>
      <c r="E207" s="179">
        <v>85.822934311872288</v>
      </c>
      <c r="F207" s="179">
        <v>78.937643155040647</v>
      </c>
      <c r="G207" s="179">
        <v>73.914232823389128</v>
      </c>
      <c r="H207" s="179">
        <v>70.049213255499936</v>
      </c>
      <c r="J207" s="179">
        <v>2.7727990825434032</v>
      </c>
      <c r="K207" s="179">
        <v>2.689003858191088</v>
      </c>
      <c r="L207" s="179">
        <v>2.630081358390163</v>
      </c>
      <c r="M207" s="179">
        <v>2.5842071872057875</v>
      </c>
      <c r="N207" s="179">
        <v>2.5466914806315972</v>
      </c>
      <c r="O207" s="179">
        <v>2.5150526294445608</v>
      </c>
      <c r="P207" s="179">
        <v>2.4877862833013897</v>
      </c>
      <c r="R207" s="179">
        <f t="shared" si="6"/>
        <v>0.7702219673731675</v>
      </c>
    </row>
    <row r="208" spans="1:18" x14ac:dyDescent="0.25">
      <c r="A208" s="179">
        <v>4360</v>
      </c>
      <c r="B208" s="179">
        <v>157.46477072694702</v>
      </c>
      <c r="C208" s="179">
        <v>115.92878157572672</v>
      </c>
      <c r="D208" s="179">
        <v>97.965139579702154</v>
      </c>
      <c r="E208" s="179">
        <v>87.439027205268459</v>
      </c>
      <c r="F208" s="179">
        <v>80.353773123015188</v>
      </c>
      <c r="G208" s="179">
        <v>75.183732302172118</v>
      </c>
      <c r="H208" s="179">
        <v>71.205469633221782</v>
      </c>
      <c r="J208" s="179">
        <v>2.7889981695515047</v>
      </c>
      <c r="K208" s="179">
        <v>2.7068360228906254</v>
      </c>
      <c r="L208" s="179">
        <v>2.6489505451728013</v>
      </c>
      <c r="M208" s="179">
        <v>2.6037416453400466</v>
      </c>
      <c r="N208" s="179">
        <v>2.5666610244568284</v>
      </c>
      <c r="O208" s="179">
        <v>2.5353084777769679</v>
      </c>
      <c r="P208" s="179">
        <v>2.5082285125359953</v>
      </c>
      <c r="R208" s="179">
        <f t="shared" si="6"/>
        <v>0.77472171376430687</v>
      </c>
    </row>
    <row r="209" spans="1:18" x14ac:dyDescent="0.25">
      <c r="A209" s="179">
        <v>4380</v>
      </c>
      <c r="B209" s="179">
        <v>161.09613738330367</v>
      </c>
      <c r="C209" s="179">
        <v>118.39309082143274</v>
      </c>
      <c r="D209" s="179">
        <v>99.920284628442218</v>
      </c>
      <c r="E209" s="179">
        <v>89.093266625615954</v>
      </c>
      <c r="F209" s="179">
        <v>81.8041119401678</v>
      </c>
      <c r="G209" s="179">
        <v>76.484528386887007</v>
      </c>
      <c r="H209" s="179">
        <v>72.390750824643376</v>
      </c>
      <c r="J209" s="179">
        <v>2.8050729028578716</v>
      </c>
      <c r="K209" s="179">
        <v>2.724462900557524</v>
      </c>
      <c r="L209" s="179">
        <v>2.6675976898908571</v>
      </c>
      <c r="M209" s="179">
        <v>2.6230591012103019</v>
      </c>
      <c r="N209" s="179">
        <v>2.5864268132415509</v>
      </c>
      <c r="O209" s="179">
        <v>2.5553766690896995</v>
      </c>
      <c r="P209" s="179">
        <v>2.5284997288478013</v>
      </c>
      <c r="R209" s="179">
        <f t="shared" si="6"/>
        <v>0.77918691746051993</v>
      </c>
    </row>
    <row r="210" spans="1:18" x14ac:dyDescent="0.25">
      <c r="A210" s="179">
        <v>4400</v>
      </c>
      <c r="B210" s="179">
        <v>164.80637740785528</v>
      </c>
      <c r="C210" s="179">
        <v>120.91184574185917</v>
      </c>
      <c r="D210" s="179">
        <v>101.91979606390089</v>
      </c>
      <c r="E210" s="179">
        <v>90.785995052253412</v>
      </c>
      <c r="F210" s="179">
        <v>83.288952805275514</v>
      </c>
      <c r="G210" s="179">
        <v>77.816882775772982</v>
      </c>
      <c r="H210" s="179">
        <v>73.605296427590957</v>
      </c>
      <c r="J210" s="179">
        <v>2.8210385844903936</v>
      </c>
      <c r="K210" s="179">
        <v>2.7418959381328709</v>
      </c>
      <c r="L210" s="179">
        <v>2.6860300222510425</v>
      </c>
      <c r="M210" s="179">
        <v>2.6421633052247686</v>
      </c>
      <c r="N210" s="179">
        <v>2.6059899076339121</v>
      </c>
      <c r="O210" s="179">
        <v>2.575256222702778</v>
      </c>
      <c r="P210" s="179">
        <v>2.5485974084446759</v>
      </c>
      <c r="R210" s="179">
        <f t="shared" si="6"/>
        <v>0.78362182902510935</v>
      </c>
    </row>
    <row r="211" spans="1:18" x14ac:dyDescent="0.25">
      <c r="A211" s="179">
        <v>4420</v>
      </c>
      <c r="B211" s="179">
        <v>168.59679008117013</v>
      </c>
      <c r="C211" s="179">
        <v>123.4856977167783</v>
      </c>
      <c r="D211" s="179">
        <v>103.96412109636707</v>
      </c>
      <c r="E211" s="179">
        <v>92.517565282467757</v>
      </c>
      <c r="F211" s="179">
        <v>84.80859557182626</v>
      </c>
      <c r="G211" s="179">
        <v>79.181061664891203</v>
      </c>
      <c r="H211" s="179">
        <v>74.849349179543594</v>
      </c>
      <c r="J211" s="179">
        <v>2.836910366207293</v>
      </c>
      <c r="K211" s="179">
        <v>2.7591468954623846</v>
      </c>
      <c r="L211" s="179">
        <v>2.7042553855282407</v>
      </c>
      <c r="M211" s="179">
        <v>2.6610587656650471</v>
      </c>
      <c r="N211" s="179">
        <v>2.6253521756836808</v>
      </c>
      <c r="O211" s="179">
        <v>2.594946961561805</v>
      </c>
      <c r="P211" s="179">
        <v>2.5685197997031253</v>
      </c>
      <c r="R211" s="179">
        <f t="shared" si="6"/>
        <v>0.78803065727980359</v>
      </c>
    </row>
    <row r="212" spans="1:18" x14ac:dyDescent="0.25">
      <c r="A212" s="179">
        <v>4440</v>
      </c>
      <c r="B212" s="179">
        <v>172.46876113467243</v>
      </c>
      <c r="C212" s="179">
        <v>126.11532951085707</v>
      </c>
      <c r="D212" s="179">
        <v>106.05372509245396</v>
      </c>
      <c r="E212" s="179">
        <v>94.288341681580135</v>
      </c>
      <c r="F212" s="179">
        <v>86.363347759950187</v>
      </c>
      <c r="G212" s="179">
        <v>80.577336493025953</v>
      </c>
      <c r="H212" s="179">
        <v>76.123155490874893</v>
      </c>
      <c r="J212" s="179">
        <v>2.8527032313284737</v>
      </c>
      <c r="K212" s="179">
        <v>2.7762277848193286</v>
      </c>
      <c r="L212" s="179">
        <v>2.7222821722284722</v>
      </c>
      <c r="M212" s="179">
        <v>2.6797506952744219</v>
      </c>
      <c r="N212" s="179">
        <v>2.6445162535714122</v>
      </c>
      <c r="O212" s="179">
        <v>2.6144494868025463</v>
      </c>
      <c r="P212" s="179">
        <v>2.5882659093060187</v>
      </c>
      <c r="R212" s="179">
        <f t="shared" si="6"/>
        <v>0.79241756425790932</v>
      </c>
    </row>
    <row r="213" spans="1:18" x14ac:dyDescent="0.25">
      <c r="A213" s="179">
        <v>4460</v>
      </c>
      <c r="B213" s="179">
        <v>176.42371671053829</v>
      </c>
      <c r="C213" s="179">
        <v>128.80145712855773</v>
      </c>
      <c r="D213" s="179">
        <v>108.18909312818053</v>
      </c>
      <c r="E213" s="179">
        <v>96.098701157781363</v>
      </c>
      <c r="F213" s="179">
        <v>87.953525376597241</v>
      </c>
      <c r="G213" s="179">
        <v>82.005984644392029</v>
      </c>
      <c r="H213" s="179">
        <v>77.426966097872068</v>
      </c>
      <c r="J213" s="179">
        <v>2.8684319817224533</v>
      </c>
      <c r="K213" s="179">
        <v>2.7931508158179401</v>
      </c>
      <c r="L213" s="179">
        <v>2.7401192619067136</v>
      </c>
      <c r="M213" s="179">
        <v>2.6982449571379634</v>
      </c>
      <c r="N213" s="179">
        <v>2.663485503652431</v>
      </c>
      <c r="O213" s="179">
        <v>2.633765148653588</v>
      </c>
      <c r="P213" s="179">
        <v>2.6078354842182874</v>
      </c>
      <c r="R213" s="179">
        <f t="shared" si="6"/>
        <v>0.79678666158957034</v>
      </c>
    </row>
    <row r="214" spans="1:18" x14ac:dyDescent="0.25">
      <c r="A214" s="179">
        <v>4480</v>
      </c>
      <c r="B214" s="179">
        <v>180.46318275594825</v>
      </c>
      <c r="C214" s="179">
        <v>131.54483168606299</v>
      </c>
      <c r="D214" s="179">
        <v>110.37073128565007</v>
      </c>
      <c r="E214" s="179">
        <v>97.949034497460687</v>
      </c>
      <c r="F214" s="179">
        <v>89.579454026692517</v>
      </c>
      <c r="G214" s="179">
        <v>83.467290374498319</v>
      </c>
      <c r="H214" s="179">
        <v>78.761036769304241</v>
      </c>
      <c r="J214" s="179">
        <v>2.8841112293513893</v>
      </c>
      <c r="K214" s="179">
        <v>2.8099283457240745</v>
      </c>
      <c r="L214" s="179">
        <v>2.7577759616531252</v>
      </c>
      <c r="M214" s="179">
        <v>2.7165480104988431</v>
      </c>
      <c r="N214" s="179">
        <v>2.6822639714938674</v>
      </c>
      <c r="O214" s="179">
        <v>2.6528960142141211</v>
      </c>
      <c r="P214" s="179">
        <v>2.627228989930209</v>
      </c>
      <c r="R214" s="179">
        <f t="shared" si="6"/>
        <v>0.80114200815316372</v>
      </c>
    </row>
    <row r="215" spans="1:18" x14ac:dyDescent="0.25">
      <c r="A215" s="179">
        <v>4500</v>
      </c>
      <c r="B215" s="179">
        <v>184.58874846029389</v>
      </c>
      <c r="C215" s="179">
        <v>134.34624125846014</v>
      </c>
      <c r="D215" s="179">
        <v>112.59916826445279</v>
      </c>
      <c r="E215" s="179">
        <v>99.839747503377936</v>
      </c>
      <c r="F215" s="179">
        <v>91.241469788160501</v>
      </c>
      <c r="G215" s="179">
        <v>84.961545493639889</v>
      </c>
      <c r="H215" s="179">
        <v>80.125628894798297</v>
      </c>
      <c r="J215" s="179">
        <v>2.8997553918270831</v>
      </c>
      <c r="K215" s="179">
        <v>2.8265728350422457</v>
      </c>
      <c r="L215" s="179">
        <v>2.7752619496269686</v>
      </c>
      <c r="M215" s="179">
        <v>2.7346668571385422</v>
      </c>
      <c r="N215" s="179">
        <v>2.7008563407299779</v>
      </c>
      <c r="O215" s="179">
        <v>2.6718448326405095</v>
      </c>
      <c r="P215" s="179">
        <v>2.6464475853878477</v>
      </c>
      <c r="R215" s="179">
        <f t="shared" si="6"/>
        <v>0.80548760884085646</v>
      </c>
    </row>
    <row r="216" spans="1:18" x14ac:dyDescent="0.25">
      <c r="A216" s="179">
        <v>4520</v>
      </c>
      <c r="B216" s="179">
        <v>188.80208983414104</v>
      </c>
      <c r="C216" s="179">
        <v>137.20651293260983</v>
      </c>
      <c r="D216" s="179">
        <v>114.87495669573946</v>
      </c>
      <c r="E216" s="179">
        <v>101.77126220853881</v>
      </c>
      <c r="F216" s="179">
        <v>92.939920271064508</v>
      </c>
      <c r="G216" s="179">
        <v>86.489050313522654</v>
      </c>
      <c r="H216" s="179">
        <v>81.521010265004179</v>
      </c>
      <c r="J216" s="179">
        <v>2.9153786914476854</v>
      </c>
      <c r="K216" s="179">
        <v>2.8430968082582178</v>
      </c>
      <c r="L216" s="179">
        <v>2.7925872219604173</v>
      </c>
      <c r="M216" s="179">
        <v>2.7526089888311343</v>
      </c>
      <c r="N216" s="179">
        <v>2.7192678867427089</v>
      </c>
      <c r="O216" s="179">
        <v>2.6906149982719909</v>
      </c>
      <c r="P216" s="179">
        <v>2.6654930950604174</v>
      </c>
      <c r="R216" s="179">
        <f t="shared" si="6"/>
        <v>0.80982741429102378</v>
      </c>
    </row>
    <row r="217" spans="1:18" x14ac:dyDescent="0.25">
      <c r="A217" s="179">
        <v>4540</v>
      </c>
      <c r="B217" s="179">
        <v>193.10496801349476</v>
      </c>
      <c r="C217" s="179">
        <v>140.12651465421425</v>
      </c>
      <c r="D217" s="179">
        <v>117.19867476793372</v>
      </c>
      <c r="E217" s="179">
        <v>103.74401799266454</v>
      </c>
      <c r="F217" s="179">
        <v>94.675165611452442</v>
      </c>
      <c r="G217" s="179">
        <v>88.050114464290715</v>
      </c>
      <c r="H217" s="179">
        <v>82.947455854068281</v>
      </c>
      <c r="J217" s="179">
        <v>2.9309951572149306</v>
      </c>
      <c r="K217" s="179">
        <v>2.8595128195290513</v>
      </c>
      <c r="L217" s="179">
        <v>2.8097620432538197</v>
      </c>
      <c r="M217" s="179">
        <v>2.770382336348264</v>
      </c>
      <c r="N217" s="179">
        <v>2.7375044310135421</v>
      </c>
      <c r="O217" s="179">
        <v>2.7092105122560191</v>
      </c>
      <c r="P217" s="179">
        <v>2.6843679786379631</v>
      </c>
      <c r="R217" s="179">
        <f t="shared" si="6"/>
        <v>0.81416532144859188</v>
      </c>
    </row>
    <row r="218" spans="1:18" x14ac:dyDescent="0.25">
      <c r="A218" s="179">
        <v>4560</v>
      </c>
      <c r="B218" s="179">
        <v>197.49921751999457</v>
      </c>
      <c r="C218" s="179">
        <v>143.10715708650716</v>
      </c>
      <c r="D218" s="179">
        <v>119.57092750804871</v>
      </c>
      <c r="E218" s="179">
        <v>105.75847298867924</v>
      </c>
      <c r="F218" s="179">
        <v>96.447579510258564</v>
      </c>
      <c r="G218" s="179">
        <v>89.645057825394275</v>
      </c>
      <c r="H218" s="179">
        <v>84.405248456253432</v>
      </c>
      <c r="J218" s="179">
        <v>2.946618629388889</v>
      </c>
      <c r="K218" s="179">
        <v>2.8758334230420148</v>
      </c>
      <c r="L218" s="179">
        <v>2.8267969007865745</v>
      </c>
      <c r="M218" s="179">
        <v>2.7879952204243059</v>
      </c>
      <c r="N218" s="179">
        <v>2.7555722963144689</v>
      </c>
      <c r="O218" s="179">
        <v>2.7276359431532411</v>
      </c>
      <c r="P218" s="179">
        <v>2.7030752987923616</v>
      </c>
      <c r="R218" s="179">
        <f t="shared" si="6"/>
        <v>0.81850517483024698</v>
      </c>
    </row>
    <row r="219" spans="1:18" x14ac:dyDescent="0.25">
      <c r="A219" s="179">
        <v>4580</v>
      </c>
      <c r="B219" s="179">
        <v>201.98678609409399</v>
      </c>
      <c r="C219" s="179">
        <v>146.14939578554123</v>
      </c>
      <c r="D219" s="179">
        <v>121.99234852572104</v>
      </c>
      <c r="E219" s="179">
        <v>107.81510510864057</v>
      </c>
      <c r="F219" s="179">
        <v>98.257550334237365</v>
      </c>
      <c r="G219" s="179">
        <v>91.274211341059868</v>
      </c>
      <c r="H219" s="179">
        <v>85.894679562243795</v>
      </c>
      <c r="J219" s="179">
        <v>2.9622627661774303</v>
      </c>
      <c r="K219" s="179">
        <v>2.8920711477771994</v>
      </c>
      <c r="L219" s="179">
        <v>2.8437024625342597</v>
      </c>
      <c r="M219" s="179">
        <v>2.8054563049737271</v>
      </c>
      <c r="N219" s="179">
        <v>2.7734782605563666</v>
      </c>
      <c r="O219" s="179">
        <v>2.7458963870020838</v>
      </c>
      <c r="P219" s="179">
        <v>2.7216186874681716</v>
      </c>
      <c r="R219" s="179">
        <f t="shared" si="6"/>
        <v>0.82285076838261961</v>
      </c>
    </row>
    <row r="220" spans="1:18" x14ac:dyDescent="0.25">
      <c r="A220" s="179">
        <v>4600</v>
      </c>
      <c r="B220" s="179">
        <v>206.56970747128182</v>
      </c>
      <c r="C220" s="179">
        <v>149.25423316036691</v>
      </c>
      <c r="D220" s="179">
        <v>124.46360127623468</v>
      </c>
      <c r="E220" s="179">
        <v>109.91441343497831</v>
      </c>
      <c r="F220" s="179">
        <v>100.10548205483849</v>
      </c>
      <c r="G220" s="179">
        <v>92.937918032845005</v>
      </c>
      <c r="H220" s="179">
        <v>87.416050151072355</v>
      </c>
      <c r="J220" s="179">
        <v>2.9779410521677079</v>
      </c>
      <c r="K220" s="179">
        <v>2.9082384763751157</v>
      </c>
      <c r="L220" s="179">
        <v>2.8604895389819447</v>
      </c>
      <c r="M220" s="179">
        <v>2.8227745528325232</v>
      </c>
      <c r="N220" s="179">
        <v>2.7912295133225697</v>
      </c>
      <c r="O220" s="179">
        <v>2.7639974272859953</v>
      </c>
      <c r="P220" s="179">
        <v>2.7400023111363434</v>
      </c>
      <c r="R220" s="179">
        <f t="shared" si="6"/>
        <v>0.82720584782436324</v>
      </c>
    </row>
    <row r="221" spans="1:18" x14ac:dyDescent="0.25">
      <c r="A221" s="179">
        <v>4620</v>
      </c>
      <c r="B221" s="179">
        <v>211.25009991208987</v>
      </c>
      <c r="C221" s="179">
        <v>152.42272040870762</v>
      </c>
      <c r="D221" s="179">
        <v>126.9853807209652</v>
      </c>
      <c r="E221" s="179">
        <v>112.05691933243043</v>
      </c>
      <c r="F221" s="179">
        <v>101.99179538325403</v>
      </c>
      <c r="G221" s="179">
        <v>94.636533827408769</v>
      </c>
      <c r="H221" s="179">
        <v>88.969671427043195</v>
      </c>
      <c r="J221" s="179">
        <v>2.9936668081673607</v>
      </c>
      <c r="K221" s="179">
        <v>2.9243478277937505</v>
      </c>
      <c r="L221" s="179">
        <v>2.8771690487068291</v>
      </c>
      <c r="M221" s="179">
        <v>2.8399591842184031</v>
      </c>
      <c r="N221" s="179">
        <v>2.808833614080672</v>
      </c>
      <c r="O221" s="179">
        <v>2.7819450952094908</v>
      </c>
      <c r="P221" s="179">
        <v>2.7582308354202558</v>
      </c>
      <c r="R221" s="179">
        <f t="shared" si="6"/>
        <v>0.83157411337982234</v>
      </c>
    </row>
    <row r="222" spans="1:18" x14ac:dyDescent="0.25">
      <c r="A222" s="179">
        <v>4640</v>
      </c>
      <c r="B222" s="179">
        <v>216.03020795452508</v>
      </c>
      <c r="C222" s="179">
        <v>155.65595983920872</v>
      </c>
      <c r="D222" s="179">
        <v>129.55841477086639</v>
      </c>
      <c r="E222" s="179">
        <v>114.24316781625822</v>
      </c>
      <c r="F222" s="179">
        <v>103.91692884485573</v>
      </c>
      <c r="G222" s="179">
        <v>96.370428531961323</v>
      </c>
      <c r="H222" s="179">
        <v>90.555865727085489</v>
      </c>
      <c r="J222" s="179">
        <v>3.0094532021902776</v>
      </c>
      <c r="K222" s="179">
        <v>2.9404115434127323</v>
      </c>
      <c r="L222" s="179">
        <v>2.8937519876261577</v>
      </c>
      <c r="M222" s="179">
        <v>2.8570196380439818</v>
      </c>
      <c r="N222" s="179">
        <v>2.8262984508978013</v>
      </c>
      <c r="O222" s="179">
        <v>2.7997458306488427</v>
      </c>
      <c r="P222" s="179">
        <v>2.7763093894901627</v>
      </c>
      <c r="R222" s="179">
        <f t="shared" si="6"/>
        <v>0.83595922283063262</v>
      </c>
    </row>
    <row r="223" spans="1:18" x14ac:dyDescent="0.25">
      <c r="A223" s="179">
        <v>4660</v>
      </c>
      <c r="B223" s="179">
        <v>220.91235858099409</v>
      </c>
      <c r="C223" s="179">
        <v>158.95510683243421</v>
      </c>
      <c r="D223" s="179">
        <v>132.18346584157877</v>
      </c>
      <c r="E223" s="179">
        <v>116.47372868099036</v>
      </c>
      <c r="F223" s="179">
        <v>105.8813397919692</v>
      </c>
      <c r="G223" s="179">
        <v>98.139986834493413</v>
      </c>
      <c r="H223" s="179">
        <v>92.174967272870404</v>
      </c>
      <c r="J223" s="179">
        <v>3.0253132612915508</v>
      </c>
      <c r="K223" s="179">
        <v>2.956441876289237</v>
      </c>
      <c r="L223" s="179">
        <v>2.9102494017761575</v>
      </c>
      <c r="M223" s="179">
        <v>2.8739655361400467</v>
      </c>
      <c r="N223" s="179">
        <v>2.8436322020089131</v>
      </c>
      <c r="O223" s="179">
        <v>2.8174064440728008</v>
      </c>
      <c r="P223" s="179">
        <v>2.7942435305851858</v>
      </c>
      <c r="R223" s="179">
        <f t="shared" si="6"/>
        <v>0.84036479480320847</v>
      </c>
    </row>
    <row r="224" spans="1:18" x14ac:dyDescent="0.25">
      <c r="A224" s="179">
        <v>4680</v>
      </c>
      <c r="B224" s="179">
        <v>225.89903153142342</v>
      </c>
      <c r="C224" s="179">
        <v>162.32137211923515</v>
      </c>
      <c r="D224" s="179">
        <v>134.86133248564164</v>
      </c>
      <c r="E224" s="179">
        <v>118.74919792651511</v>
      </c>
      <c r="F224" s="179">
        <v>107.88550559244247</v>
      </c>
      <c r="G224" s="179">
        <v>99.9456090914681</v>
      </c>
      <c r="H224" s="179">
        <v>93.827323071970071</v>
      </c>
      <c r="J224" s="179">
        <v>3.0412598840300924</v>
      </c>
      <c r="K224" s="179">
        <v>2.9724509832501158</v>
      </c>
      <c r="L224" s="179">
        <v>2.9266723634810186</v>
      </c>
      <c r="M224" s="179">
        <v>2.8908066504425931</v>
      </c>
      <c r="N224" s="179">
        <v>2.8608432990633106</v>
      </c>
      <c r="O224" s="179">
        <v>2.8349340797320606</v>
      </c>
      <c r="P224" s="179">
        <v>2.8120392089750008</v>
      </c>
      <c r="R224" s="179">
        <f t="shared" si="6"/>
        <v>0.84479441223058127</v>
      </c>
    </row>
    <row r="225" spans="1:18" x14ac:dyDescent="0.25">
      <c r="A225" s="179">
        <v>4700</v>
      </c>
      <c r="B225" s="179">
        <v>230.99277214327395</v>
      </c>
      <c r="C225" s="179">
        <v>165.75602410162938</v>
      </c>
      <c r="D225" s="179">
        <v>137.59285094706465</v>
      </c>
      <c r="E225" s="179">
        <v>121.07019884875169</v>
      </c>
      <c r="F225" s="179">
        <v>109.92992456888464</v>
      </c>
      <c r="G225" s="179">
        <v>101.78771247377338</v>
      </c>
      <c r="H225" s="179">
        <v>95.513293745259006</v>
      </c>
      <c r="J225" s="179">
        <v>3.0573058533675925</v>
      </c>
      <c r="K225" s="179">
        <v>2.988450919504746</v>
      </c>
      <c r="L225" s="179">
        <v>2.9430319507138889</v>
      </c>
      <c r="M225" s="179">
        <v>2.9075528731302089</v>
      </c>
      <c r="N225" s="179">
        <v>2.8779403933920151</v>
      </c>
      <c r="O225" s="179">
        <v>2.8523361803356484</v>
      </c>
      <c r="P225" s="179">
        <v>2.8297027336431717</v>
      </c>
      <c r="R225" s="179">
        <f t="shared" si="6"/>
        <v>0.84925162593544234</v>
      </c>
    </row>
    <row r="226" spans="1:18" x14ac:dyDescent="0.25">
      <c r="A226" s="179">
        <v>4720</v>
      </c>
      <c r="B226" s="179">
        <v>236.19629201464761</v>
      </c>
      <c r="C226" s="179">
        <v>169.26039102534793</v>
      </c>
      <c r="D226" s="179">
        <v>140.378896680048</v>
      </c>
      <c r="E226" s="179">
        <v>123.43738344619152</v>
      </c>
      <c r="F226" s="179">
        <v>112.01511724918026</v>
      </c>
      <c r="G226" s="179">
        <v>103.66673179059427</v>
      </c>
      <c r="H226" s="179">
        <v>97.233254369451274</v>
      </c>
      <c r="J226" s="179">
        <v>3.0734638498158571</v>
      </c>
      <c r="K226" s="179">
        <v>3.0044536355067133</v>
      </c>
      <c r="L226" s="179">
        <v>2.9593392294719907</v>
      </c>
      <c r="M226" s="179">
        <v>2.924214189641321</v>
      </c>
      <c r="N226" s="179">
        <v>2.8949323237855333</v>
      </c>
      <c r="O226" s="179">
        <v>2.8696204533921299</v>
      </c>
      <c r="P226" s="179">
        <v>2.847240738957292</v>
      </c>
      <c r="R226" s="179">
        <f t="shared" si="6"/>
        <v>0.85373995828218252</v>
      </c>
    </row>
    <row r="227" spans="1:18" x14ac:dyDescent="0.25">
      <c r="A227" s="179">
        <v>4740</v>
      </c>
      <c r="B227" s="179">
        <v>241.51239492688833</v>
      </c>
      <c r="C227" s="179">
        <v>172.83586357073636</v>
      </c>
      <c r="D227" s="179">
        <v>143.22038617523057</v>
      </c>
      <c r="E227" s="179">
        <v>125.85143376060115</v>
      </c>
      <c r="F227" s="179">
        <v>114.14162736306041</v>
      </c>
      <c r="G227" s="179">
        <v>105.5831204864124</v>
      </c>
      <c r="H227" s="179">
        <v>98.987595385885086</v>
      </c>
      <c r="J227" s="179">
        <v>3.0897464646982638</v>
      </c>
      <c r="K227" s="179">
        <v>3.020470975789121</v>
      </c>
      <c r="L227" s="179">
        <v>2.9756052389376162</v>
      </c>
      <c r="M227" s="179">
        <v>2.9408006545142364</v>
      </c>
      <c r="N227" s="179">
        <v>2.9118280866211812</v>
      </c>
      <c r="O227" s="179">
        <v>2.8867948393767358</v>
      </c>
      <c r="P227" s="179">
        <v>2.8646601525373847</v>
      </c>
      <c r="R227" s="179">
        <f t="shared" si="6"/>
        <v>0.85826290686062889</v>
      </c>
    </row>
    <row r="228" spans="1:18" x14ac:dyDescent="0.25">
      <c r="A228" s="179">
        <v>4760</v>
      </c>
      <c r="B228" s="179">
        <v>246.94404221293652</v>
      </c>
      <c r="C228" s="179">
        <v>176.48389723500642</v>
      </c>
      <c r="D228" s="179">
        <v>146.11827850327413</v>
      </c>
      <c r="E228" s="179">
        <v>128.31306308414241</v>
      </c>
      <c r="F228" s="179">
        <v>116.31002298871613</v>
      </c>
      <c r="G228" s="179">
        <v>107.5373516718812</v>
      </c>
      <c r="H228" s="179">
        <v>100.77672343307751</v>
      </c>
      <c r="J228" s="179">
        <v>3.1061662133944448</v>
      </c>
      <c r="K228" s="179">
        <v>3.0365146795083331</v>
      </c>
      <c r="L228" s="179">
        <v>2.9918409792236109</v>
      </c>
      <c r="M228" s="179">
        <v>2.9573223699526632</v>
      </c>
      <c r="N228" s="179">
        <v>2.9286368096825237</v>
      </c>
      <c r="O228" s="179">
        <v>2.9038674818284722</v>
      </c>
      <c r="P228" s="179">
        <v>2.8819681644903943</v>
      </c>
      <c r="R228" s="179">
        <f t="shared" si="6"/>
        <v>0.86282394816512353</v>
      </c>
    </row>
    <row r="229" spans="1:18" x14ac:dyDescent="0.25">
      <c r="A229" s="179">
        <v>4780</v>
      </c>
      <c r="B229" s="179">
        <v>252.49431355496336</v>
      </c>
      <c r="C229" s="179">
        <v>180.20601467749</v>
      </c>
      <c r="D229" s="179">
        <v>149.0735770652478</v>
      </c>
      <c r="E229" s="179">
        <v>130.82301735615476</v>
      </c>
      <c r="F229" s="179">
        <v>118.52089774111089</v>
      </c>
      <c r="G229" s="179">
        <v>109.52991908316964</v>
      </c>
      <c r="H229" s="179">
        <v>102.60106220063902</v>
      </c>
      <c r="J229" s="179">
        <v>3.1227355484439818</v>
      </c>
      <c r="K229" s="179">
        <v>3.052596382461227</v>
      </c>
      <c r="L229" s="179">
        <v>3.0080574014952552</v>
      </c>
      <c r="M229" s="179">
        <v>2.9737894669756946</v>
      </c>
      <c r="N229" s="179">
        <v>2.9453677266501166</v>
      </c>
      <c r="O229" s="179">
        <v>2.9208466994309026</v>
      </c>
      <c r="P229" s="179">
        <v>2.8991721981483805</v>
      </c>
      <c r="R229" s="179">
        <f t="shared" si="6"/>
        <v>0.86742654123443941</v>
      </c>
    </row>
    <row r="230" spans="1:18" x14ac:dyDescent="0.25">
      <c r="A230" s="179">
        <v>4800</v>
      </c>
      <c r="B230" s="179">
        <v>258.16645482395018</v>
      </c>
      <c r="C230" s="179">
        <v>184.00380878293475</v>
      </c>
      <c r="D230" s="179">
        <v>152.08733134593101</v>
      </c>
      <c r="E230" s="179">
        <v>133.38207654583675</v>
      </c>
      <c r="F230" s="179">
        <v>120.77487175791359</v>
      </c>
      <c r="G230" s="179">
        <v>111.56133798883921</v>
      </c>
      <c r="H230" s="179">
        <v>104.46105340753303</v>
      </c>
      <c r="J230" s="179">
        <v>3.1394668724453711</v>
      </c>
      <c r="K230" s="179">
        <v>3.0687276203846072</v>
      </c>
      <c r="L230" s="179">
        <v>3.0242654002469913</v>
      </c>
      <c r="M230" s="179">
        <v>2.9902120890113428</v>
      </c>
      <c r="N230" s="179">
        <v>2.962030155284376</v>
      </c>
      <c r="O230" s="179">
        <v>2.9377409601336804</v>
      </c>
      <c r="P230" s="179">
        <v>2.916279882434607</v>
      </c>
      <c r="R230" s="179">
        <f t="shared" si="6"/>
        <v>0.87207413123482536</v>
      </c>
    </row>
    <row r="231" spans="1:18" x14ac:dyDescent="0.25">
      <c r="A231" s="179">
        <v>4820</v>
      </c>
      <c r="B231" s="179">
        <v>263.96383278831263</v>
      </c>
      <c r="C231" s="179">
        <v>187.87894488900002</v>
      </c>
      <c r="D231" s="179">
        <v>155.16063863940525</v>
      </c>
      <c r="E231" s="179">
        <v>135.99105604961977</v>
      </c>
      <c r="F231" s="179">
        <v>123.07259311474144</v>
      </c>
      <c r="G231" s="179">
        <v>113.63214632704104</v>
      </c>
      <c r="H231" s="179">
        <v>106.35715756056095</v>
      </c>
      <c r="J231" s="179">
        <v>3.1563725506596065</v>
      </c>
      <c r="K231" s="179">
        <v>3.0849198332984962</v>
      </c>
      <c r="L231" s="179">
        <v>3.0404758075259264</v>
      </c>
      <c r="M231" s="179">
        <v>3.0066003778093759</v>
      </c>
      <c r="N231" s="179">
        <v>2.9786334774545149</v>
      </c>
      <c r="O231" s="179">
        <v>2.9545588573383101</v>
      </c>
      <c r="P231" s="179">
        <v>2.9332990259347227</v>
      </c>
      <c r="R231" s="179">
        <f t="shared" si="6"/>
        <v>0.8767701529610018</v>
      </c>
    </row>
    <row r="232" spans="1:18" x14ac:dyDescent="0.25">
      <c r="A232" s="179">
        <v>4840</v>
      </c>
      <c r="B232" s="179">
        <v>269.88998353084156</v>
      </c>
      <c r="C232" s="179">
        <v>191.8331639524057</v>
      </c>
      <c r="D232" s="179">
        <v>158.29464619242037</v>
      </c>
      <c r="E232" s="179">
        <v>138.65080795790948</v>
      </c>
      <c r="F232" s="179">
        <v>125.41473862222171</v>
      </c>
      <c r="G232" s="179">
        <v>115.74290569338355</v>
      </c>
      <c r="H232" s="179">
        <v>108.28985501294531</v>
      </c>
      <c r="J232" s="179">
        <v>3.1734649232512737</v>
      </c>
      <c r="K232" s="179">
        <v>3.1011843707355329</v>
      </c>
      <c r="L232" s="179">
        <v>3.0566993889040521</v>
      </c>
      <c r="M232" s="179">
        <v>3.0229644614956022</v>
      </c>
      <c r="N232" s="179">
        <v>2.9951871206778948</v>
      </c>
      <c r="O232" s="179">
        <v>2.971309088107871</v>
      </c>
      <c r="P232" s="179">
        <v>2.9502375926998852</v>
      </c>
      <c r="R232" s="179">
        <f t="shared" si="6"/>
        <v>0.88151803423646491</v>
      </c>
    </row>
    <row r="233" spans="1:18" x14ac:dyDescent="0.25">
      <c r="A233" s="179">
        <v>4860</v>
      </c>
      <c r="B233" s="179">
        <v>275.94860146451038</v>
      </c>
      <c r="C233" s="179">
        <v>195.86828525877195</v>
      </c>
      <c r="D233" s="179">
        <v>161.49055256184926</v>
      </c>
      <c r="E233" s="179">
        <v>141.36222274181605</v>
      </c>
      <c r="F233" s="179">
        <v>127.80201542690601</v>
      </c>
      <c r="G233" s="179">
        <v>117.89420221741989</v>
      </c>
      <c r="H233" s="179">
        <v>110.25964671368331</v>
      </c>
      <c r="J233" s="179">
        <v>3.1907563171335656</v>
      </c>
      <c r="K233" s="179">
        <v>3.1175324976920145</v>
      </c>
      <c r="L233" s="179">
        <v>3.072946841017941</v>
      </c>
      <c r="M233" s="179">
        <v>3.0393144446199081</v>
      </c>
      <c r="N233" s="179">
        <v>3.0117005430158574</v>
      </c>
      <c r="O233" s="179">
        <v>2.9880004333738444</v>
      </c>
      <c r="P233" s="179">
        <v>2.9671036798422463</v>
      </c>
      <c r="R233" s="179">
        <f t="shared" si="6"/>
        <v>0.88632119920376817</v>
      </c>
    </row>
    <row r="234" spans="1:18" x14ac:dyDescent="0.25">
      <c r="A234" s="179">
        <v>4880</v>
      </c>
      <c r="B234" s="179">
        <v>282.1435667434892</v>
      </c>
      <c r="C234" s="179">
        <v>199.98620951422546</v>
      </c>
      <c r="D234" s="179">
        <v>164.74961011742755</v>
      </c>
      <c r="E234" s="179">
        <v>144.12623048222088</v>
      </c>
      <c r="F234" s="179">
        <v>130.23516185972156</v>
      </c>
      <c r="G234" s="179">
        <v>120.08664777458061</v>
      </c>
      <c r="H234" s="179">
        <v>112.26705528434132</v>
      </c>
      <c r="J234" s="179">
        <v>3.2082590573601855</v>
      </c>
      <c r="K234" s="179">
        <v>3.1339754011394674</v>
      </c>
      <c r="L234" s="179">
        <v>3.0892287904745386</v>
      </c>
      <c r="M234" s="179">
        <v>3.0556604000369219</v>
      </c>
      <c r="N234" s="179">
        <v>3.0281832194799776</v>
      </c>
      <c r="O234" s="179">
        <v>3.0046417400997694</v>
      </c>
      <c r="P234" s="179">
        <v>2.9839054968959502</v>
      </c>
      <c r="R234" s="179">
        <f t="shared" si="6"/>
        <v>0.89118307148894049</v>
      </c>
    </row>
    <row r="235" spans="1:18" x14ac:dyDescent="0.25">
      <c r="A235" s="179">
        <v>4900</v>
      </c>
      <c r="B235" s="179">
        <v>288.47891701686075</v>
      </c>
      <c r="C235" s="179">
        <v>204.18892188722728</v>
      </c>
      <c r="D235" s="179">
        <v>168.07312674461411</v>
      </c>
      <c r="E235" s="179">
        <v>146.94380256653159</v>
      </c>
      <c r="F235" s="179">
        <v>132.7149488990417</v>
      </c>
      <c r="G235" s="179">
        <v>122.32088102987782</v>
      </c>
      <c r="H235" s="179">
        <v>114.31262575598308</v>
      </c>
      <c r="J235" s="179">
        <v>3.2259854780439818</v>
      </c>
      <c r="K235" s="179">
        <v>3.1505241969927087</v>
      </c>
      <c r="L235" s="179">
        <v>3.1055557939753484</v>
      </c>
      <c r="M235" s="179">
        <v>3.0720123624548621</v>
      </c>
      <c r="N235" s="179">
        <v>3.0446446296130798</v>
      </c>
      <c r="O235" s="179">
        <v>3.0212419053111121</v>
      </c>
      <c r="P235" s="179">
        <v>3.0006513469369223</v>
      </c>
      <c r="R235" s="179">
        <f t="shared" si="6"/>
        <v>0.89610707723443939</v>
      </c>
    </row>
    <row r="236" spans="1:18" x14ac:dyDescent="0.25">
      <c r="A236" s="179">
        <v>4920</v>
      </c>
      <c r="B236" s="179">
        <v>294.95885689543468</v>
      </c>
      <c r="C236" s="179">
        <v>208.47849514609183</v>
      </c>
      <c r="D236" s="179">
        <v>171.46246778577475</v>
      </c>
      <c r="E236" s="179">
        <v>149.81595305773627</v>
      </c>
      <c r="F236" s="179">
        <v>135.24218132341736</v>
      </c>
      <c r="G236" s="179">
        <v>124.59756830325679</v>
      </c>
      <c r="H236" s="179">
        <v>116.39692672477362</v>
      </c>
      <c r="J236" s="179">
        <v>3.2439479327653937</v>
      </c>
      <c r="K236" s="179">
        <v>3.1671899373799772</v>
      </c>
      <c r="L236" s="179">
        <v>3.1219383394878482</v>
      </c>
      <c r="M236" s="179">
        <v>3.0883803235048624</v>
      </c>
      <c r="N236" s="179">
        <v>3.0610942475876168</v>
      </c>
      <c r="O236" s="179">
        <v>3.0378098619342597</v>
      </c>
      <c r="P236" s="179">
        <v>3.0173496094312515</v>
      </c>
      <c r="R236" s="179">
        <f t="shared" si="6"/>
        <v>0.90109664799038725</v>
      </c>
    </row>
    <row r="237" spans="1:18" x14ac:dyDescent="0.25">
      <c r="A237" s="179">
        <v>4940</v>
      </c>
      <c r="B237" s="179">
        <v>301.58781680865133</v>
      </c>
      <c r="C237" s="179">
        <v>212.85709334047181</v>
      </c>
      <c r="D237" s="179">
        <v>174.91905856126044</v>
      </c>
      <c r="E237" s="179">
        <v>152.743740422462</v>
      </c>
      <c r="F237" s="179">
        <v>137.81769898373867</v>
      </c>
      <c r="G237" s="179">
        <v>126.91740492720038</v>
      </c>
      <c r="H237" s="179">
        <v>118.5205511015547</v>
      </c>
      <c r="J237" s="179">
        <v>3.2621588044606487</v>
      </c>
      <c r="K237" s="179">
        <v>3.1839836181379635</v>
      </c>
      <c r="L237" s="179">
        <v>3.138386848306367</v>
      </c>
      <c r="M237" s="179">
        <v>3.1047742281797461</v>
      </c>
      <c r="N237" s="179">
        <v>3.0775415338144683</v>
      </c>
      <c r="O237" s="179">
        <v>3.0543545663439824</v>
      </c>
      <c r="P237" s="179">
        <v>3.0340087247483805</v>
      </c>
      <c r="R237" s="179">
        <f t="shared" si="6"/>
        <v>0.90615522346129129</v>
      </c>
    </row>
    <row r="238" spans="1:18" x14ac:dyDescent="0.25">
      <c r="A238" s="179">
        <v>4960</v>
      </c>
      <c r="B238" s="179">
        <v>308.37040571885404</v>
      </c>
      <c r="C238" s="179">
        <v>217.32697479809667</v>
      </c>
      <c r="D238" s="179">
        <v>178.44438631580149</v>
      </c>
      <c r="E238" s="179">
        <v>155.7282690562046</v>
      </c>
      <c r="F238" s="179">
        <v>140.44237812639093</v>
      </c>
      <c r="G238" s="179">
        <v>129.28111616911738</v>
      </c>
      <c r="H238" s="179">
        <v>120.68411725639145</v>
      </c>
      <c r="J238" s="179">
        <v>3.2806305147762731</v>
      </c>
      <c r="K238" s="179">
        <v>3.2009161864511579</v>
      </c>
      <c r="L238" s="179">
        <v>3.1549116778916675</v>
      </c>
      <c r="M238" s="179">
        <v>3.1212039724979173</v>
      </c>
      <c r="N238" s="179">
        <v>3.0939959278943299</v>
      </c>
      <c r="O238" s="179">
        <v>3.0708849875119224</v>
      </c>
      <c r="P238" s="179">
        <v>3.050637180298843</v>
      </c>
      <c r="R238" s="179">
        <f t="shared" si="6"/>
        <v>0.91128625410452035</v>
      </c>
    </row>
    <row r="239" spans="1:18" x14ac:dyDescent="0.25">
      <c r="A239" s="179">
        <v>4980</v>
      </c>
      <c r="B239" s="179">
        <v>315.31143747301553</v>
      </c>
      <c r="C239" s="179">
        <v>221.89049612675859</v>
      </c>
      <c r="D239" s="179">
        <v>182.04000228543927</v>
      </c>
      <c r="E239" s="179">
        <v>158.77069100790715</v>
      </c>
      <c r="F239" s="179">
        <v>143.11713273501323</v>
      </c>
      <c r="G239" s="179">
        <v>131.68945837879659</v>
      </c>
      <c r="H239" s="179">
        <v>122.88826987630063</v>
      </c>
      <c r="J239" s="179">
        <v>3.2993755328697918</v>
      </c>
      <c r="K239" s="179">
        <v>3.2179985485247684</v>
      </c>
      <c r="L239" s="179">
        <v>3.1715231253549776</v>
      </c>
      <c r="M239" s="179">
        <v>3.1376794022513894</v>
      </c>
      <c r="N239" s="179">
        <v>3.1104668430795153</v>
      </c>
      <c r="O239" s="179">
        <v>3.087410097668867</v>
      </c>
      <c r="P239" s="179">
        <v>3.0672434982059036</v>
      </c>
      <c r="R239" s="179">
        <f t="shared" si="6"/>
        <v>0.91649320357494213</v>
      </c>
    </row>
    <row r="240" spans="1:18" x14ac:dyDescent="0.25">
      <c r="A240" s="179">
        <v>5000</v>
      </c>
      <c r="B240" s="179">
        <v>322.41592516444024</v>
      </c>
      <c r="C240" s="179">
        <v>226.550115464952</v>
      </c>
      <c r="D240" s="179">
        <v>185.70752454900588</v>
      </c>
      <c r="E240" s="179">
        <v>161.87220765156493</v>
      </c>
      <c r="F240" s="179">
        <v>145.8429158581007</v>
      </c>
      <c r="G240" s="179">
        <v>134.14322022488764</v>
      </c>
      <c r="H240" s="179">
        <v>125.13368092121422</v>
      </c>
      <c r="J240" s="179">
        <v>3.3184063836666668</v>
      </c>
      <c r="K240" s="179">
        <v>3.2352415772375003</v>
      </c>
      <c r="L240" s="179">
        <v>3.1882314314689824</v>
      </c>
      <c r="M240" s="179">
        <v>3.1542103127204868</v>
      </c>
      <c r="N240" s="179">
        <v>3.1269636617427103</v>
      </c>
      <c r="O240" s="179">
        <v>3.1039388643767372</v>
      </c>
      <c r="P240" s="179">
        <v>3.0838362244406263</v>
      </c>
      <c r="R240" s="179">
        <f t="shared" si="6"/>
        <v>0.92177955101851861</v>
      </c>
    </row>
    <row r="241" spans="1:18" x14ac:dyDescent="0.25">
      <c r="A241" s="179">
        <v>5020</v>
      </c>
      <c r="B241" s="179">
        <v>329.68916695371604</v>
      </c>
      <c r="C241" s="179">
        <v>231.30839698655765</v>
      </c>
      <c r="D241" s="179">
        <v>189.44864003159438</v>
      </c>
      <c r="E241" s="179">
        <v>165.03407148034955</v>
      </c>
      <c r="F241" s="179">
        <v>148.62072105718079</v>
      </c>
      <c r="G241" s="179">
        <v>136.64322370611993</v>
      </c>
      <c r="H241" s="179">
        <v>127.42105086446638</v>
      </c>
      <c r="J241" s="179">
        <v>3.3377356555466435</v>
      </c>
      <c r="K241" s="179">
        <v>3.2526561197204864</v>
      </c>
      <c r="L241" s="179">
        <v>3.2050467851017372</v>
      </c>
      <c r="M241" s="179">
        <v>3.1708064492175936</v>
      </c>
      <c r="N241" s="179">
        <v>3.1434957323561354</v>
      </c>
      <c r="O241" s="179">
        <v>3.120480243899538</v>
      </c>
      <c r="P241" s="179">
        <v>3.100423919339816</v>
      </c>
      <c r="R241" s="179">
        <f t="shared" si="6"/>
        <v>0.92714879320740096</v>
      </c>
    </row>
    <row r="242" spans="1:18" x14ac:dyDescent="0.25">
      <c r="A242" s="179">
        <v>5040</v>
      </c>
      <c r="B242" s="179">
        <v>337.13659362654346</v>
      </c>
      <c r="C242" s="179">
        <v>236.16801411472844</v>
      </c>
      <c r="D242" s="179">
        <v>193.26510705959316</v>
      </c>
      <c r="E242" s="179">
        <v>168.25758783915279</v>
      </c>
      <c r="F242" s="179">
        <v>151.45158385255453</v>
      </c>
      <c r="G242" s="179">
        <v>139.19032555210791</v>
      </c>
      <c r="H242" s="179">
        <v>129.75110944280436</v>
      </c>
      <c r="J242" s="179">
        <v>3.3573760074729169</v>
      </c>
      <c r="K242" s="179">
        <v>3.2702530048086809</v>
      </c>
      <c r="L242" s="179">
        <v>3.2219793279862272</v>
      </c>
      <c r="M242" s="179">
        <v>3.1874775083659728</v>
      </c>
      <c r="N242" s="179">
        <v>3.1600723668063671</v>
      </c>
      <c r="O242" s="179">
        <v>3.1370431757759278</v>
      </c>
      <c r="P242" s="179">
        <v>3.1170151494296308</v>
      </c>
      <c r="R242" s="179">
        <f t="shared" si="6"/>
        <v>0.93260444652025476</v>
      </c>
    </row>
    <row r="243" spans="1:18" x14ac:dyDescent="0.25">
      <c r="A243" s="179">
        <v>5060</v>
      </c>
      <c r="B243" s="179">
        <v>344.76398681473643</v>
      </c>
      <c r="C243" s="179">
        <v>241.13175449930117</v>
      </c>
      <c r="D243" s="179">
        <v>197.15875805467903</v>
      </c>
      <c r="E243" s="179">
        <v>171.54411689466619</v>
      </c>
      <c r="F243" s="179">
        <v>154.3365830612523</v>
      </c>
      <c r="G243" s="179">
        <v>141.78541823337659</v>
      </c>
      <c r="H243" s="179">
        <v>132.12461688964143</v>
      </c>
      <c r="J243" s="179">
        <v>3.3773401755607639</v>
      </c>
      <c r="K243" s="179">
        <v>3.2880430503177083</v>
      </c>
      <c r="L243" s="179">
        <v>3.2390391597483807</v>
      </c>
      <c r="M243" s="179">
        <v>3.2042331400028945</v>
      </c>
      <c r="N243" s="179">
        <v>3.1767028395552099</v>
      </c>
      <c r="O243" s="179">
        <v>3.1536365784759268</v>
      </c>
      <c r="P243" s="179">
        <v>3.133618480444099</v>
      </c>
      <c r="R243" s="179">
        <f t="shared" si="6"/>
        <v>0.9381500487668788</v>
      </c>
    </row>
    <row r="244" spans="1:18" x14ac:dyDescent="0.25">
      <c r="A244" s="179">
        <v>5080</v>
      </c>
      <c r="B244" s="179">
        <v>352.57727953701368</v>
      </c>
      <c r="C244" s="179">
        <v>246.20252359948933</v>
      </c>
      <c r="D244" s="179">
        <v>201.13150225408955</v>
      </c>
      <c r="E244" s="179">
        <v>174.89507561904651</v>
      </c>
      <c r="F244" s="179">
        <v>157.27684245028513</v>
      </c>
      <c r="G244" s="179">
        <v>144.42943135794712</v>
      </c>
      <c r="H244" s="179">
        <v>134.54236497720998</v>
      </c>
      <c r="J244" s="179">
        <v>3.3976409790755797</v>
      </c>
      <c r="K244" s="179">
        <v>3.3060370701025468</v>
      </c>
      <c r="L244" s="179">
        <v>3.2562363431096073</v>
      </c>
      <c r="M244" s="179">
        <v>3.2210829496030104</v>
      </c>
      <c r="N244" s="179">
        <v>3.1933963869684048</v>
      </c>
      <c r="O244" s="179">
        <v>3.1702693460578715</v>
      </c>
      <c r="P244" s="179">
        <v>3.1502424714613437</v>
      </c>
      <c r="R244" s="179">
        <f t="shared" si="6"/>
        <v>0.94378916085432774</v>
      </c>
    </row>
    <row r="245" spans="1:18" x14ac:dyDescent="0.25">
      <c r="A245" s="179">
        <v>5100</v>
      </c>
      <c r="B245" s="179">
        <v>360.5827703258617</v>
      </c>
      <c r="C245" s="179">
        <v>251.38334959262556</v>
      </c>
      <c r="D245" s="179">
        <v>205.18532823701725</v>
      </c>
      <c r="E245" s="179">
        <v>178.3119395554896</v>
      </c>
      <c r="F245" s="179">
        <v>160.27353228520977</v>
      </c>
      <c r="G245" s="179">
        <v>147.12333293996016</v>
      </c>
      <c r="H245" s="179">
        <v>137.00517811856889</v>
      </c>
      <c r="J245" s="179">
        <v>3.4182913258804395</v>
      </c>
      <c r="K245" s="179">
        <v>3.3242458808678244</v>
      </c>
      <c r="L245" s="179">
        <v>3.2735809092101857</v>
      </c>
      <c r="M245" s="179">
        <v>3.2380365011447934</v>
      </c>
      <c r="N245" s="179">
        <v>3.210162207147802</v>
      </c>
      <c r="O245" s="179">
        <v>3.1869503457315971</v>
      </c>
      <c r="P245" s="179">
        <v>3.1668956700736124</v>
      </c>
      <c r="R245" s="179">
        <f t="shared" si="6"/>
        <v>0.94952536830012213</v>
      </c>
    </row>
    <row r="246" spans="1:18" x14ac:dyDescent="0.25">
      <c r="A246" s="179">
        <v>5120</v>
      </c>
      <c r="B246" s="179">
        <v>368.78692685888365</v>
      </c>
      <c r="C246" s="179">
        <v>256.67738801690979</v>
      </c>
      <c r="D246" s="179">
        <v>209.32230706236828</v>
      </c>
      <c r="E246" s="179">
        <v>181.79624502026152</v>
      </c>
      <c r="F246" s="179">
        <v>163.32787090112416</v>
      </c>
      <c r="G246" s="179">
        <v>149.86813066020463</v>
      </c>
      <c r="H246" s="179">
        <v>139.51391442312914</v>
      </c>
      <c r="J246" s="179">
        <v>3.4393042173197914</v>
      </c>
      <c r="K246" s="179">
        <v>3.3426803087263894</v>
      </c>
      <c r="L246" s="179">
        <v>3.2910828629829862</v>
      </c>
      <c r="M246" s="179">
        <v>3.2551033203394688</v>
      </c>
      <c r="N246" s="179">
        <v>3.2270094614417828</v>
      </c>
      <c r="O246" s="179">
        <v>3.2036884162137738</v>
      </c>
      <c r="P246" s="179">
        <v>3.1835866085004643</v>
      </c>
      <c r="R246" s="179">
        <f t="shared" si="6"/>
        <v>0.95536228258883094</v>
      </c>
    </row>
    <row r="247" spans="1:18" x14ac:dyDescent="0.25">
      <c r="A247" s="179">
        <v>5140</v>
      </c>
      <c r="B247" s="179">
        <v>377.19656961693312</v>
      </c>
      <c r="C247" s="179">
        <v>262.08792629817094</v>
      </c>
      <c r="D247" s="179">
        <v>213.54459504947772</v>
      </c>
      <c r="E247" s="179">
        <v>185.34959135822857</v>
      </c>
      <c r="F247" s="179">
        <v>166.44112631276894</v>
      </c>
      <c r="G247" s="179">
        <v>152.66487319340618</v>
      </c>
      <c r="H247" s="179">
        <v>142.06946690421631</v>
      </c>
      <c r="J247" s="179">
        <v>3.4606927525325237</v>
      </c>
      <c r="K247" s="179">
        <v>3.3613511954557866</v>
      </c>
      <c r="L247" s="179">
        <v>3.3087521885204869</v>
      </c>
      <c r="M247" s="179">
        <v>3.2722928981452557</v>
      </c>
      <c r="N247" s="179">
        <v>3.2439472751165512</v>
      </c>
      <c r="O247" s="179">
        <v>3.2204923668082182</v>
      </c>
      <c r="P247" s="179">
        <v>3.2003238005545147</v>
      </c>
      <c r="R247" s="179">
        <f t="shared" si="6"/>
        <v>0.96130354237014548</v>
      </c>
    </row>
    <row r="248" spans="1:18" x14ac:dyDescent="0.25">
      <c r="A248" s="179">
        <v>5160</v>
      </c>
      <c r="B248" s="179">
        <v>385.81879996522588</v>
      </c>
      <c r="C248" s="179">
        <v>267.61838898961656</v>
      </c>
      <c r="D248" s="179">
        <v>217.85443685759182</v>
      </c>
      <c r="E248" s="179">
        <v>188.97364268935786</v>
      </c>
      <c r="F248" s="179">
        <v>169.61461787556115</v>
      </c>
      <c r="G248" s="179">
        <v>155.5146517411718</v>
      </c>
      <c r="H248" s="179">
        <v>144.67276467398065</v>
      </c>
      <c r="J248" s="179">
        <v>3.4824701322078702</v>
      </c>
      <c r="K248" s="179">
        <v>3.3802694044325223</v>
      </c>
      <c r="L248" s="179">
        <v>3.326598854418287</v>
      </c>
      <c r="M248" s="179">
        <v>3.2896146945031259</v>
      </c>
      <c r="N248" s="179">
        <v>3.2609847390343751</v>
      </c>
      <c r="O248" s="179">
        <v>3.237370977123958</v>
      </c>
      <c r="P248" s="179">
        <v>3.2171157393858807</v>
      </c>
      <c r="R248" s="179">
        <f t="shared" si="6"/>
        <v>0.96735281450218613</v>
      </c>
    </row>
    <row r="249" spans="1:18" x14ac:dyDescent="0.25">
      <c r="A249" s="179">
        <v>5180</v>
      </c>
      <c r="B249" s="179">
        <v>394.66103644536332</v>
      </c>
      <c r="C249" s="179">
        <v>273.27234301337336</v>
      </c>
      <c r="D249" s="179">
        <v>222.25416885410991</v>
      </c>
      <c r="E249" s="179">
        <v>192.67013078804476</v>
      </c>
      <c r="F249" s="179">
        <v>172.84971827168854</v>
      </c>
      <c r="G249" s="179">
        <v>158.41860140543079</v>
      </c>
      <c r="H249" s="179">
        <v>147.3247741910466</v>
      </c>
      <c r="J249" s="179">
        <v>3.5046496617841436</v>
      </c>
      <c r="K249" s="179">
        <v>3.3994458262575225</v>
      </c>
      <c r="L249" s="179">
        <v>3.3446328190280101</v>
      </c>
      <c r="M249" s="179">
        <v>3.3070781422269686</v>
      </c>
      <c r="N249" s="179">
        <v>3.2781309123387734</v>
      </c>
      <c r="O249" s="179">
        <v>3.25433299734375</v>
      </c>
      <c r="P249" s="179">
        <v>3.2339708959314826</v>
      </c>
      <c r="R249" s="179">
        <f t="shared" si="6"/>
        <v>0.97351379494003987</v>
      </c>
    </row>
    <row r="250" spans="1:18" x14ac:dyDescent="0.25">
      <c r="A250" s="179">
        <v>5200</v>
      </c>
      <c r="B250" s="179">
        <v>403.7309765206308</v>
      </c>
      <c r="C250" s="179">
        <v>279.05350288378463</v>
      </c>
      <c r="D250" s="179">
        <v>226.74622203958171</v>
      </c>
      <c r="E250" s="179">
        <v>196.44085687105752</v>
      </c>
      <c r="F250" s="179">
        <v>176.14785498843807</v>
      </c>
      <c r="G250" s="179">
        <v>161.37790245090514</v>
      </c>
      <c r="H250" s="179">
        <v>150.02650036109367</v>
      </c>
      <c r="J250" s="179">
        <v>3.5272447540902778</v>
      </c>
      <c r="K250" s="179">
        <v>3.4188913840358786</v>
      </c>
      <c r="L250" s="179">
        <v>3.3628640355994217</v>
      </c>
      <c r="M250" s="179">
        <v>3.3246926510179406</v>
      </c>
      <c r="N250" s="179">
        <v>3.2953948246362272</v>
      </c>
      <c r="O250" s="179">
        <v>3.2713871489826398</v>
      </c>
      <c r="P250" s="179">
        <v>3.250897717968519</v>
      </c>
      <c r="R250" s="179">
        <f t="shared" si="6"/>
        <v>0.97979020946952156</v>
      </c>
    </row>
    <row r="251" spans="1:18" x14ac:dyDescent="0.25">
      <c r="A251" s="179">
        <v>5220</v>
      </c>
      <c r="B251" s="179">
        <v>413.03671437635086</v>
      </c>
      <c r="C251" s="179">
        <v>284.96573630587602</v>
      </c>
      <c r="D251" s="179">
        <v>231.3331258900192</v>
      </c>
      <c r="E251" s="179">
        <v>200.28769432698758</v>
      </c>
      <c r="F251" s="179">
        <v>179.51051248441959</v>
      </c>
      <c r="G251" s="179">
        <v>164.39378214684464</v>
      </c>
      <c r="H251" s="179">
        <v>152.77898790997435</v>
      </c>
      <c r="J251" s="179">
        <v>3.5502689314067131</v>
      </c>
      <c r="K251" s="179">
        <v>3.438617038297453</v>
      </c>
      <c r="L251" s="179">
        <v>3.3813024572748849</v>
      </c>
      <c r="M251" s="179">
        <v>3.3424676115358807</v>
      </c>
      <c r="N251" s="179">
        <v>3.3127854788491899</v>
      </c>
      <c r="O251" s="179">
        <v>3.2885421260660879</v>
      </c>
      <c r="P251" s="179">
        <v>3.267904629731829</v>
      </c>
      <c r="R251" s="179">
        <f t="shared" si="6"/>
        <v>0.98618581427964247</v>
      </c>
    </row>
    <row r="252" spans="1:18" x14ac:dyDescent="0.25">
      <c r="A252" s="179">
        <v>5240</v>
      </c>
      <c r="B252" s="179">
        <v>422.58668096737335</v>
      </c>
      <c r="C252" s="179">
        <v>291.01307037910254</v>
      </c>
      <c r="D252" s="179">
        <v>236.01751153348064</v>
      </c>
      <c r="E252" s="179">
        <v>204.21259103096494</v>
      </c>
      <c r="F252" s="179">
        <v>182.93923387247565</v>
      </c>
      <c r="G252" s="179">
        <v>167.46751618058687</v>
      </c>
      <c r="H252" s="179">
        <v>155.58332278567471</v>
      </c>
      <c r="J252" s="179">
        <v>3.5737358269724542</v>
      </c>
      <c r="K252" s="179">
        <v>3.4586337915717578</v>
      </c>
      <c r="L252" s="179">
        <v>3.3999580419126163</v>
      </c>
      <c r="M252" s="179">
        <v>3.3604123994774318</v>
      </c>
      <c r="N252" s="179">
        <v>3.3303118539012737</v>
      </c>
      <c r="O252" s="179">
        <v>3.3058065966538197</v>
      </c>
      <c r="P252" s="179">
        <v>3.2850000320280097</v>
      </c>
      <c r="R252" s="179">
        <f t="shared" si="6"/>
        <v>0.9927043963812372</v>
      </c>
    </row>
    <row r="253" spans="1:18" x14ac:dyDescent="0.25">
      <c r="A253" s="179">
        <v>5260</v>
      </c>
      <c r="B253" s="179">
        <v>432.3896258715389</v>
      </c>
      <c r="C253" s="179">
        <v>297.19969706060425</v>
      </c>
      <c r="D253" s="179">
        <v>240.80211576387032</v>
      </c>
      <c r="E253" s="179">
        <v>208.21757226172588</v>
      </c>
      <c r="F253" s="179">
        <v>186.43562296337484</v>
      </c>
      <c r="G253" s="179">
        <v>170.6004301492035</v>
      </c>
      <c r="H253" s="179">
        <v>158.44063327614933</v>
      </c>
      <c r="J253" s="179">
        <v>3.597659185904746</v>
      </c>
      <c r="K253" s="179">
        <v>3.4789526925936332</v>
      </c>
      <c r="L253" s="179">
        <v>3.418840756725348</v>
      </c>
      <c r="M253" s="179">
        <v>3.3785363796575245</v>
      </c>
      <c r="N253" s="179">
        <v>3.347982907066783</v>
      </c>
      <c r="O253" s="179">
        <v>3.323189204669097</v>
      </c>
      <c r="P253" s="179">
        <v>3.3021923027523159</v>
      </c>
      <c r="R253" s="179">
        <f t="shared" si="6"/>
        <v>0.9993497738624294</v>
      </c>
    </row>
    <row r="254" spans="1:18" x14ac:dyDescent="0.25">
      <c r="A254" s="179">
        <v>5280</v>
      </c>
      <c r="B254" s="179">
        <v>442.45468659860268</v>
      </c>
      <c r="C254" s="179">
        <v>303.52997996689652</v>
      </c>
      <c r="D254" s="179">
        <v>245.68978446181904</v>
      </c>
      <c r="E254" s="179">
        <v>212.3047428945595</v>
      </c>
      <c r="F254" s="179">
        <v>190.00134662526224</v>
      </c>
      <c r="G254" s="179">
        <v>173.79390135737609</v>
      </c>
      <c r="H254" s="179">
        <v>161.35209159881882</v>
      </c>
      <c r="J254" s="179">
        <v>3.622052865578357</v>
      </c>
      <c r="K254" s="179">
        <v>3.499584840129629</v>
      </c>
      <c r="L254" s="179">
        <v>3.4379605826907413</v>
      </c>
      <c r="M254" s="179">
        <v>3.3968489100304406</v>
      </c>
      <c r="N254" s="179">
        <v>3.3658075801802094</v>
      </c>
      <c r="O254" s="179">
        <v>3.3406985719663194</v>
      </c>
      <c r="P254" s="179">
        <v>3.3194897977814817</v>
      </c>
      <c r="R254" s="179">
        <f t="shared" si="6"/>
        <v>1.006125795993988</v>
      </c>
    </row>
    <row r="255" spans="1:18" x14ac:dyDescent="0.25">
      <c r="A255" s="179">
        <v>5300</v>
      </c>
      <c r="B255" s="179">
        <v>452.791472422992</v>
      </c>
      <c r="C255" s="179">
        <v>310.008460464574</v>
      </c>
      <c r="D255" s="179">
        <v>250.68347685321751</v>
      </c>
      <c r="E255" s="179">
        <v>216.47629052819838</v>
      </c>
      <c r="F255" s="179">
        <v>193.63813626718567</v>
      </c>
      <c r="G255" s="179">
        <v>177.04936061000777</v>
      </c>
      <c r="H255" s="179">
        <v>164.31891531170263</v>
      </c>
      <c r="J255" s="179">
        <v>3.6469308354040519</v>
      </c>
      <c r="K255" s="179">
        <v>3.5205413864385409</v>
      </c>
      <c r="L255" s="179">
        <v>3.457327518746991</v>
      </c>
      <c r="M255" s="179">
        <v>3.415359345620256</v>
      </c>
      <c r="N255" s="179">
        <v>3.3837947982936347</v>
      </c>
      <c r="O255" s="179">
        <v>3.3583433005966445</v>
      </c>
      <c r="P255" s="179">
        <v>3.3369008521820613</v>
      </c>
      <c r="R255" s="179">
        <f t="shared" si="6"/>
        <v>1.0130363431677922</v>
      </c>
    </row>
    <row r="256" spans="1:18" x14ac:dyDescent="0.25">
      <c r="A256" s="179">
        <v>5320</v>
      </c>
      <c r="B256" s="179">
        <v>463.40989195067948</v>
      </c>
      <c r="C256" s="179">
        <v>316.6398649674743</v>
      </c>
      <c r="D256" s="179">
        <v>255.78626927560197</v>
      </c>
      <c r="E256" s="179">
        <v>220.73448820652419</v>
      </c>
      <c r="F256" s="179">
        <v>197.34779045903704</v>
      </c>
      <c r="G256" s="179">
        <v>180.36829371152413</v>
      </c>
      <c r="H256" s="179">
        <v>167.34236859515551</v>
      </c>
      <c r="J256" s="179">
        <v>3.6723071759861114</v>
      </c>
      <c r="K256" s="179">
        <v>3.5418335403425911</v>
      </c>
      <c r="L256" s="179">
        <v>3.4769515857434032</v>
      </c>
      <c r="M256" s="179">
        <v>3.4340770423606495</v>
      </c>
      <c r="N256" s="179">
        <v>3.4019534738723389</v>
      </c>
      <c r="O256" s="179">
        <v>3.376131975224653</v>
      </c>
      <c r="P256" s="179">
        <v>3.3544337816637739</v>
      </c>
      <c r="R256" s="179">
        <f t="shared" si="6"/>
        <v>1.0200853266628087</v>
      </c>
    </row>
    <row r="257" spans="1:18" x14ac:dyDescent="0.25">
      <c r="A257" s="179">
        <v>5340</v>
      </c>
      <c r="B257" s="179">
        <v>474.32035960925998</v>
      </c>
      <c r="C257" s="179">
        <v>323.42911168013256</v>
      </c>
      <c r="D257" s="179">
        <v>261.00135990314061</v>
      </c>
      <c r="E257" s="179">
        <v>225.08169748067417</v>
      </c>
      <c r="F257" s="179">
        <v>201.13217748163945</v>
      </c>
      <c r="G257" s="179">
        <v>183.75224341343466</v>
      </c>
      <c r="H257" s="179">
        <v>170.42376407839825</v>
      </c>
      <c r="J257" s="179">
        <v>3.6981960776891198</v>
      </c>
      <c r="K257" s="179">
        <v>3.5634725699193277</v>
      </c>
      <c r="L257" s="179">
        <v>3.4968428301291667</v>
      </c>
      <c r="M257" s="179">
        <v>3.4530113608071775</v>
      </c>
      <c r="N257" s="179">
        <v>3.4202925166964127</v>
      </c>
      <c r="O257" s="179">
        <v>3.3940731656490741</v>
      </c>
      <c r="P257" s="179">
        <v>3.3720968842711811</v>
      </c>
      <c r="R257" s="179">
        <f t="shared" si="6"/>
        <v>1.0272766882469777</v>
      </c>
    </row>
    <row r="258" spans="1:18" x14ac:dyDescent="0.25">
      <c r="A258" s="179">
        <v>5360</v>
      </c>
      <c r="B258" s="179">
        <v>485.53371894006517</v>
      </c>
      <c r="C258" s="179">
        <v>330.38131748143587</v>
      </c>
      <c r="D258" s="179">
        <v>266.33207242914091</v>
      </c>
      <c r="E258" s="179">
        <v>229.52037135976079</v>
      </c>
      <c r="F258" s="179">
        <v>204.99323689169279</v>
      </c>
      <c r="G258" s="179">
        <v>187.20281143729682</v>
      </c>
      <c r="H258" s="179">
        <v>173.5644640870332</v>
      </c>
      <c r="J258" s="179">
        <v>3.724611838667709</v>
      </c>
      <c r="K258" s="179">
        <v>3.5854698048041662</v>
      </c>
      <c r="L258" s="179">
        <v>3.5170113273803252</v>
      </c>
      <c r="M258" s="179">
        <v>3.4721716696850713</v>
      </c>
      <c r="N258" s="179">
        <v>3.4388208281547459</v>
      </c>
      <c r="O258" s="179">
        <v>3.4121754294107642</v>
      </c>
      <c r="P258" s="179">
        <v>3.38989844223646</v>
      </c>
      <c r="R258" s="179">
        <f t="shared" si="6"/>
        <v>1.0346143996299191</v>
      </c>
    </row>
    <row r="259" spans="1:18" x14ac:dyDescent="0.25">
      <c r="A259" s="179">
        <v>5380</v>
      </c>
      <c r="B259" s="179">
        <v>497.06129532670889</v>
      </c>
      <c r="C259" s="179">
        <v>337.50180661276931</v>
      </c>
      <c r="D259" s="179">
        <v>271.78186122413439</v>
      </c>
      <c r="E259" s="179">
        <v>234.05305757551506</v>
      </c>
      <c r="F259" s="179">
        <v>208.93298247065579</v>
      </c>
      <c r="G259" s="179">
        <v>190.72166021259025</v>
      </c>
      <c r="H259" s="179">
        <v>176.76588251137625</v>
      </c>
      <c r="J259" s="179">
        <v>3.7515688622048615</v>
      </c>
      <c r="K259" s="179">
        <v>3.6078366380968743</v>
      </c>
      <c r="L259" s="179">
        <v>3.5374671851615749</v>
      </c>
      <c r="M259" s="179">
        <v>3.49156734928264</v>
      </c>
      <c r="N259" s="179">
        <v>3.4575473062797464</v>
      </c>
      <c r="O259" s="179">
        <v>3.43044731443426</v>
      </c>
      <c r="P259" s="179">
        <v>3.4078467239630799</v>
      </c>
      <c r="R259" s="179">
        <f t="shared" si="6"/>
        <v>1.0421024617235726</v>
      </c>
    </row>
    <row r="260" spans="1:18" x14ac:dyDescent="0.25">
      <c r="A260" s="179">
        <v>5400</v>
      </c>
      <c r="B260" s="179">
        <v>508.91483816233267</v>
      </c>
      <c r="C260" s="179">
        <v>344.79611740794849</v>
      </c>
      <c r="D260" s="179">
        <v>277.35431593964483</v>
      </c>
      <c r="E260" s="179">
        <v>238.6824017585073</v>
      </c>
      <c r="F260" s="179">
        <v>212.9535045996407</v>
      </c>
      <c r="G260" s="179">
        <v>194.31051489828883</v>
      </c>
      <c r="H260" s="179">
        <v>180.02948622474653</v>
      </c>
      <c r="J260" s="179">
        <v>3.7790816533789351</v>
      </c>
      <c r="K260" s="179">
        <v>3.6305845278719895</v>
      </c>
      <c r="L260" s="179">
        <v>3.5582205461893519</v>
      </c>
      <c r="M260" s="179">
        <v>3.5112077946667841</v>
      </c>
      <c r="N260" s="179">
        <v>3.4764808541385421</v>
      </c>
      <c r="O260" s="179">
        <v>3.4488973616793985</v>
      </c>
      <c r="P260" s="179">
        <v>3.4259499861202554</v>
      </c>
      <c r="R260" s="179">
        <f t="shared" si="6"/>
        <v>1.0497449037163709</v>
      </c>
    </row>
    <row r="261" spans="1:18" x14ac:dyDescent="0.25">
      <c r="A261" s="179">
        <v>5420</v>
      </c>
      <c r="B261" s="179">
        <v>521.10665250249167</v>
      </c>
      <c r="C261" s="179">
        <v>352.27001182840957</v>
      </c>
      <c r="D261" s="179">
        <v>283.0531661725974</v>
      </c>
      <c r="E261" s="179">
        <v>243.41115108201961</v>
      </c>
      <c r="F261" s="179">
        <v>217.05697283292471</v>
      </c>
      <c r="G261" s="179">
        <v>197.97116542542545</v>
      </c>
      <c r="H261" s="179">
        <v>183.35679708182423</v>
      </c>
      <c r="J261" s="179">
        <v>3.8071648151802089</v>
      </c>
      <c r="K261" s="179">
        <v>3.6537249982931708</v>
      </c>
      <c r="L261" s="179">
        <v>3.5792815908129638</v>
      </c>
      <c r="M261" s="179">
        <v>3.5311024187004629</v>
      </c>
      <c r="N261" s="179">
        <v>3.4956303764765053</v>
      </c>
      <c r="O261" s="179">
        <v>3.4675341077862267</v>
      </c>
      <c r="P261" s="179">
        <v>3.4442164758045148</v>
      </c>
      <c r="R261" s="179">
        <f t="shared" si="6"/>
        <v>1.0575457819945024</v>
      </c>
    </row>
    <row r="262" spans="1:18" x14ac:dyDescent="0.25">
      <c r="A262" s="179">
        <v>5440</v>
      </c>
      <c r="B262" s="179">
        <v>533.64954363814866</v>
      </c>
      <c r="C262" s="179">
        <v>359.92948214830801</v>
      </c>
      <c r="D262" s="179">
        <v>288.88228659502846</v>
      </c>
      <c r="E262" s="179">
        <v>248.24215756849651</v>
      </c>
      <c r="F262" s="179">
        <v>221.24563875274549</v>
      </c>
      <c r="G262" s="179">
        <v>201.70546896970981</v>
      </c>
      <c r="H262" s="179">
        <v>186.74939345373699</v>
      </c>
      <c r="J262" s="179">
        <v>3.8358330438923618</v>
      </c>
      <c r="K262" s="179">
        <v>3.6772696403214122</v>
      </c>
      <c r="L262" s="179">
        <v>3.6006605393070603</v>
      </c>
      <c r="M262" s="179">
        <v>3.5512606548487269</v>
      </c>
      <c r="N262" s="179">
        <v>3.5150047881084494</v>
      </c>
      <c r="O262" s="179">
        <v>3.4863660876762732</v>
      </c>
      <c r="P262" s="179">
        <v>3.4626544327348387</v>
      </c>
      <c r="R262" s="179">
        <f t="shared" ref="R262:R289" si="7">J262*1000/3600</f>
        <v>1.0655091788589894</v>
      </c>
    </row>
    <row r="263" spans="1:18" x14ac:dyDescent="0.25">
      <c r="A263" s="179">
        <v>5460</v>
      </c>
      <c r="B263" s="179">
        <v>546.55692274651665</v>
      </c>
      <c r="C263" s="179">
        <v>367.78076205519665</v>
      </c>
      <c r="D263" s="179">
        <v>294.845702368133</v>
      </c>
      <c r="E263" s="179">
        <v>253.17838159134868</v>
      </c>
      <c r="F263" s="179">
        <v>225.52183825715508</v>
      </c>
      <c r="G263" s="179">
        <v>205.51535154381239</v>
      </c>
      <c r="H263" s="179">
        <v>190.20891209781436</v>
      </c>
      <c r="J263" s="179">
        <v>3.8651011238093753</v>
      </c>
      <c r="K263" s="179">
        <v>3.7012301120137741</v>
      </c>
      <c r="L263" s="179">
        <v>3.6223676538553256</v>
      </c>
      <c r="M263" s="179">
        <v>3.5716919597766208</v>
      </c>
      <c r="N263" s="179">
        <v>3.5346130122403938</v>
      </c>
      <c r="O263" s="179">
        <v>3.505401837093403</v>
      </c>
      <c r="P263" s="179">
        <v>3.4812720914612272</v>
      </c>
      <c r="R263" s="179">
        <f t="shared" si="7"/>
        <v>1.0736392010581597</v>
      </c>
    </row>
    <row r="264" spans="1:18" x14ac:dyDescent="0.25">
      <c r="A264" s="179">
        <v>5480</v>
      </c>
      <c r="B264" s="179">
        <v>559.84269992028339</v>
      </c>
      <c r="C264" s="179">
        <v>375.83033380861934</v>
      </c>
      <c r="D264" s="179">
        <v>300.94759459751299</v>
      </c>
      <c r="E264" s="179">
        <v>258.22289626216025</v>
      </c>
      <c r="F264" s="179">
        <v>229.88799498684057</v>
      </c>
      <c r="G264" s="179">
        <v>209.40281074809329</v>
      </c>
      <c r="H264" s="179">
        <v>193.73705012642606</v>
      </c>
      <c r="J264" s="179">
        <v>3.8949839212240747</v>
      </c>
      <c r="K264" s="179">
        <v>3.7256181384126159</v>
      </c>
      <c r="L264" s="179">
        <v>3.644413240232061</v>
      </c>
      <c r="M264" s="179">
        <v>3.5924058157188665</v>
      </c>
      <c r="N264" s="179">
        <v>3.5544639838260417</v>
      </c>
      <c r="O264" s="179">
        <v>3.5246498950708336</v>
      </c>
      <c r="P264" s="179">
        <v>3.5000776835665515</v>
      </c>
      <c r="R264" s="179">
        <f t="shared" si="7"/>
        <v>1.0819399781177985</v>
      </c>
    </row>
    <row r="265" spans="1:18" x14ac:dyDescent="0.25">
      <c r="A265" s="179">
        <v>5500</v>
      </c>
      <c r="B265" s="179">
        <v>573.52143781203472</v>
      </c>
      <c r="C265" s="179">
        <v>384.08493924510498</v>
      </c>
      <c r="D265" s="179">
        <v>307.19230596002757</v>
      </c>
      <c r="E265" s="179">
        <v>263.37889066763586</v>
      </c>
      <c r="F265" s="179">
        <v>234.3466227219111</v>
      </c>
      <c r="G265" s="179">
        <v>213.36991807912926</v>
      </c>
      <c r="H265" s="179">
        <v>197.33556683471653</v>
      </c>
      <c r="J265" s="179">
        <v>3.9254963777285883</v>
      </c>
      <c r="K265" s="179">
        <v>3.7504455110119217</v>
      </c>
      <c r="L265" s="179">
        <v>3.6668076491716444</v>
      </c>
      <c r="M265" s="179">
        <v>3.6134117326212971</v>
      </c>
      <c r="N265" s="179">
        <v>3.5745666529232634</v>
      </c>
      <c r="O265" s="179">
        <v>3.5441188062974542</v>
      </c>
      <c r="P265" s="179">
        <v>3.5190794398381957</v>
      </c>
      <c r="R265" s="179">
        <f t="shared" si="7"/>
        <v>1.0904156604801634</v>
      </c>
    </row>
    <row r="266" spans="1:18" x14ac:dyDescent="0.25">
      <c r="A266" s="179">
        <v>5520</v>
      </c>
      <c r="B266" s="179">
        <v>587.60818384870311</v>
      </c>
      <c r="C266" s="179">
        <v>392.55158896958801</v>
      </c>
      <c r="D266" s="179">
        <v>313.58434620659187</v>
      </c>
      <c r="E266" s="179">
        <v>268.64967443041724</v>
      </c>
      <c r="F266" s="179">
        <v>238.90032878342333</v>
      </c>
      <c r="G266" s="179">
        <v>217.41882114454313</v>
      </c>
      <c r="H266" s="179">
        <v>201.00628594996343</v>
      </c>
      <c r="J266" s="179">
        <v>3.9566535027562502</v>
      </c>
      <c r="K266" s="179">
        <v>3.7757240868006949</v>
      </c>
      <c r="L266" s="179">
        <v>3.6895612774224542</v>
      </c>
      <c r="M266" s="179">
        <v>3.6347192500339118</v>
      </c>
      <c r="N266" s="179">
        <v>3.5949299863723381</v>
      </c>
      <c r="O266" s="179">
        <v>3.5638171233733793</v>
      </c>
      <c r="P266" s="179">
        <v>3.5382855923859959</v>
      </c>
      <c r="R266" s="179">
        <f t="shared" si="7"/>
        <v>1.0990704174322916</v>
      </c>
    </row>
    <row r="267" spans="1:18" x14ac:dyDescent="0.25">
      <c r="A267" s="179">
        <v>5540</v>
      </c>
      <c r="B267" s="179">
        <v>602.11889023374317</v>
      </c>
      <c r="C267" s="179">
        <v>401.23757334402364</v>
      </c>
      <c r="D267" s="179">
        <v>320.12839892986267</v>
      </c>
      <c r="E267" s="179">
        <v>274.03868151848167</v>
      </c>
      <c r="F267" s="179">
        <v>243.55181761473898</v>
      </c>
      <c r="G267" s="179">
        <v>221.55174623828668</v>
      </c>
      <c r="H267" s="179">
        <v>204.75109729573182</v>
      </c>
      <c r="J267" s="179">
        <v>3.9884703653212967</v>
      </c>
      <c r="K267" s="179">
        <v>3.8014657868767365</v>
      </c>
      <c r="L267" s="179">
        <v>3.7126845684785885</v>
      </c>
      <c r="M267" s="179">
        <v>3.6563379387622681</v>
      </c>
      <c r="N267" s="179">
        <v>3.615562974508912</v>
      </c>
      <c r="O267" s="179">
        <v>3.5837534089446756</v>
      </c>
      <c r="P267" s="179">
        <v>3.5577043766863432</v>
      </c>
      <c r="R267" s="179">
        <f t="shared" si="7"/>
        <v>1.1079084348114714</v>
      </c>
    </row>
    <row r="268" spans="1:18" x14ac:dyDescent="0.25">
      <c r="A268" s="179">
        <v>5560</v>
      </c>
      <c r="B268" s="179">
        <v>617.06988736392202</v>
      </c>
      <c r="C268" s="179">
        <v>410.1504718495512</v>
      </c>
      <c r="D268" s="179">
        <v>326.82932739002371</v>
      </c>
      <c r="E268" s="179">
        <v>279.54947482819347</v>
      </c>
      <c r="F268" s="179">
        <v>248.30389284690304</v>
      </c>
      <c r="G268" s="179">
        <v>225.77100127502615</v>
      </c>
      <c r="H268" s="179">
        <v>208.57195936333773</v>
      </c>
      <c r="J268" s="179">
        <v>4.0209620849966434</v>
      </c>
      <c r="K268" s="179">
        <v>3.8276825946140045</v>
      </c>
      <c r="L268" s="179">
        <v>3.7361880130027783</v>
      </c>
      <c r="M268" s="179">
        <v>3.6782774022738423</v>
      </c>
      <c r="N268" s="179">
        <v>3.6364746227728002</v>
      </c>
      <c r="O268" s="179">
        <v>3.6039362377038193</v>
      </c>
      <c r="P268" s="179">
        <v>3.5773440335524311</v>
      </c>
      <c r="R268" s="179">
        <f t="shared" si="7"/>
        <v>1.1169339124990676</v>
      </c>
    </row>
    <row r="269" spans="1:18" x14ac:dyDescent="0.25">
      <c r="A269" s="179">
        <v>5580</v>
      </c>
      <c r="B269" s="179">
        <v>632.47847901977445</v>
      </c>
      <c r="C269" s="179">
        <v>419.29816668207786</v>
      </c>
      <c r="D269" s="179">
        <v>333.69218100705086</v>
      </c>
      <c r="E269" s="179">
        <v>285.1857506915274</v>
      </c>
      <c r="F269" s="179">
        <v>253.15946176614847</v>
      </c>
      <c r="G269" s="179">
        <v>230.07897779377984</v>
      </c>
      <c r="H269" s="179">
        <v>212.47090116664572</v>
      </c>
      <c r="J269" s="179">
        <v>4.0541438220626151</v>
      </c>
      <c r="K269" s="179">
        <v>3.8543865533902784</v>
      </c>
      <c r="L269" s="179">
        <v>3.7600821489035892</v>
      </c>
      <c r="M269" s="179">
        <v>3.7005472778325226</v>
      </c>
      <c r="N269" s="179">
        <v>3.657673960099189</v>
      </c>
      <c r="O269" s="179">
        <v>3.6243741982357638</v>
      </c>
      <c r="P269" s="179">
        <v>3.5972128109971071</v>
      </c>
      <c r="R269" s="179">
        <f t="shared" si="7"/>
        <v>1.1261510616840598</v>
      </c>
    </row>
    <row r="270" spans="1:18" x14ac:dyDescent="0.25">
      <c r="A270" s="179">
        <v>5600</v>
      </c>
      <c r="B270" s="179">
        <v>648.36242949747157</v>
      </c>
      <c r="C270" s="179">
        <v>428.68885116611102</v>
      </c>
      <c r="D270" s="179">
        <v>340.72220284288142</v>
      </c>
      <c r="E270" s="179">
        <v>290.95134353055488</v>
      </c>
      <c r="F270" s="179">
        <v>258.12153854111995</v>
      </c>
      <c r="G270" s="179">
        <v>234.47815444323643</v>
      </c>
      <c r="H270" s="179">
        <v>216.45002471765406</v>
      </c>
      <c r="J270" s="179">
        <v>4.0880307667561357</v>
      </c>
      <c r="K270" s="179">
        <v>3.8815897638583334</v>
      </c>
      <c r="L270" s="179">
        <v>3.7843775610769677</v>
      </c>
      <c r="M270" s="179">
        <v>3.7231572373780093</v>
      </c>
      <c r="N270" s="179">
        <v>3.6791700439533552</v>
      </c>
      <c r="O270" s="179">
        <v>3.6450758947062498</v>
      </c>
      <c r="P270" s="179">
        <v>3.6173189659950231</v>
      </c>
      <c r="R270" s="179">
        <f t="shared" si="7"/>
        <v>1.1355641018767044</v>
      </c>
    </row>
    <row r="271" spans="1:18" x14ac:dyDescent="0.25">
      <c r="A271" s="179">
        <v>5620</v>
      </c>
      <c r="B271" s="179">
        <v>664.74055805683531</v>
      </c>
      <c r="C271" s="179">
        <v>438.33104463473876</v>
      </c>
      <c r="D271" s="179">
        <v>347.92483587539874</v>
      </c>
      <c r="E271" s="179">
        <v>296.85023067278314</v>
      </c>
      <c r="F271" s="179">
        <v>263.19324772038982</v>
      </c>
      <c r="G271" s="179">
        <v>238.97109947862901</v>
      </c>
      <c r="H271" s="179">
        <v>220.51150740537594</v>
      </c>
      <c r="J271" s="179">
        <v>4.1226381277076394</v>
      </c>
      <c r="K271" s="179">
        <v>3.9093043807337975</v>
      </c>
      <c r="L271" s="179">
        <v>3.8090848808255795</v>
      </c>
      <c r="M271" s="179">
        <v>3.7461169881400469</v>
      </c>
      <c r="N271" s="179">
        <v>3.7009719536177075</v>
      </c>
      <c r="O271" s="179">
        <v>3.6660499483890043</v>
      </c>
      <c r="P271" s="179">
        <v>3.6376707661138896</v>
      </c>
      <c r="R271" s="179">
        <f t="shared" si="7"/>
        <v>1.1451772576965666</v>
      </c>
    </row>
    <row r="272" spans="1:18" x14ac:dyDescent="0.25">
      <c r="A272" s="179">
        <v>5640</v>
      </c>
      <c r="B272" s="179">
        <v>681.63218138615446</v>
      </c>
      <c r="C272" s="179">
        <v>448.23360360272869</v>
      </c>
      <c r="D272" s="179">
        <v>355.30573019286402</v>
      </c>
      <c r="E272" s="179">
        <v>302.88653720070226</v>
      </c>
      <c r="F272" s="179">
        <v>268.37782794038202</v>
      </c>
      <c r="G272" s="179">
        <v>243.56047370762664</v>
      </c>
      <c r="H272" s="179">
        <v>224.65760432760453</v>
      </c>
      <c r="J272" s="179">
        <v>4.1579811194549769</v>
      </c>
      <c r="K272" s="179">
        <v>3.9375426091365742</v>
      </c>
      <c r="L272" s="179">
        <v>3.8342147849223385</v>
      </c>
      <c r="M272" s="179">
        <v>3.7694362729740747</v>
      </c>
      <c r="N272" s="179">
        <v>3.7230887935482628</v>
      </c>
      <c r="O272" s="179">
        <v>3.6873049990217588</v>
      </c>
      <c r="P272" s="179">
        <v>3.6582764910215277</v>
      </c>
      <c r="R272" s="179">
        <f t="shared" si="7"/>
        <v>1.1549947554041602</v>
      </c>
    </row>
    <row r="273" spans="1:18" x14ac:dyDescent="0.25">
      <c r="A273" s="179">
        <v>5660</v>
      </c>
      <c r="B273" s="179">
        <v>699.05762243440518</v>
      </c>
      <c r="C273" s="179">
        <v>458.40573454281747</v>
      </c>
      <c r="D273" s="179">
        <v>362.87075151682689</v>
      </c>
      <c r="E273" s="179">
        <v>309.06454155508874</v>
      </c>
      <c r="F273" s="179">
        <v>273.67863574345489</v>
      </c>
      <c r="G273" s="179">
        <v>248.24903359907265</v>
      </c>
      <c r="H273" s="179">
        <v>228.89065088959862</v>
      </c>
      <c r="J273" s="179">
        <v>4.1940749489570619</v>
      </c>
      <c r="K273" s="179">
        <v>3.9663167004321762</v>
      </c>
      <c r="L273" s="179">
        <v>3.8597779943248844</v>
      </c>
      <c r="M273" s="179">
        <v>3.7931248704283562</v>
      </c>
      <c r="N273" s="179">
        <v>3.7455296984093738</v>
      </c>
      <c r="O273" s="179">
        <v>3.7088497059810175</v>
      </c>
      <c r="P273" s="179">
        <v>3.6791444338519685</v>
      </c>
      <c r="R273" s="179">
        <f t="shared" si="7"/>
        <v>1.1650208191547393</v>
      </c>
    </row>
    <row r="274" spans="1:18" x14ac:dyDescent="0.25">
      <c r="A274" s="179">
        <v>5680</v>
      </c>
      <c r="B274" s="179">
        <v>717.03799982327439</v>
      </c>
      <c r="C274" s="179">
        <v>468.85700767050969</v>
      </c>
      <c r="D274" s="179">
        <v>370.62598845783867</v>
      </c>
      <c r="E274" s="179">
        <v>315.38868037887903</v>
      </c>
      <c r="F274" s="179">
        <v>279.09915032055972</v>
      </c>
      <c r="G274" s="179">
        <v>253.03963478097569</v>
      </c>
      <c r="H274" s="179">
        <v>233.21306538095968</v>
      </c>
      <c r="J274" s="179">
        <v>4.2309348011945618</v>
      </c>
      <c r="K274" s="179">
        <v>3.9956389475594913</v>
      </c>
      <c r="L274" s="179">
        <v>3.8857852725409727</v>
      </c>
      <c r="M274" s="179">
        <v>3.8171925945224539</v>
      </c>
      <c r="N274" s="179">
        <v>3.7683038297172446</v>
      </c>
      <c r="O274" s="179">
        <v>3.7306927492554394</v>
      </c>
      <c r="P274" s="179">
        <v>3.7002829024104171</v>
      </c>
      <c r="R274" s="179">
        <f t="shared" si="7"/>
        <v>1.1752596669984894</v>
      </c>
    </row>
    <row r="275" spans="1:18" x14ac:dyDescent="0.25">
      <c r="A275" s="179">
        <v>5700</v>
      </c>
      <c r="B275" s="179">
        <v>735.59539426953052</v>
      </c>
      <c r="C275" s="179">
        <v>479.5973712446235</v>
      </c>
      <c r="D275" s="179">
        <v>378.57776002776205</v>
      </c>
      <c r="E275" s="179">
        <v>321.86355458003601</v>
      </c>
      <c r="F275" s="179">
        <v>284.64297648577792</v>
      </c>
      <c r="G275" s="179">
        <v>257.93523476564201</v>
      </c>
      <c r="H275" s="179">
        <v>237.62735160651425</v>
      </c>
      <c r="J275" s="179">
        <v>4.2685758237368061</v>
      </c>
      <c r="K275" s="179">
        <v>4.0255216798651636</v>
      </c>
      <c r="L275" s="179">
        <v>3.9122474236246534</v>
      </c>
      <c r="M275" s="179">
        <v>3.8416492942336804</v>
      </c>
      <c r="N275" s="179">
        <v>3.7914203758399299</v>
      </c>
      <c r="O275" s="179">
        <v>3.7528428302379622</v>
      </c>
      <c r="P275" s="179">
        <v>3.7217002202406255</v>
      </c>
      <c r="R275" s="179">
        <f t="shared" si="7"/>
        <v>1.1857155065935574</v>
      </c>
    </row>
    <row r="276" spans="1:18" x14ac:dyDescent="0.25">
      <c r="A276" s="179">
        <v>5720</v>
      </c>
      <c r="B276" s="179">
        <v>754.75274341685656</v>
      </c>
      <c r="C276" s="179">
        <v>490.63716570438413</v>
      </c>
      <c r="D276" s="179">
        <v>386.73262565186928</v>
      </c>
      <c r="E276" s="179">
        <v>328.49393477887628</v>
      </c>
      <c r="F276" s="179">
        <v>290.31384977250485</v>
      </c>
      <c r="G276" s="179">
        <v>262.93889662639492</v>
      </c>
      <c r="H276" s="179">
        <v>242.13610166434313</v>
      </c>
      <c r="J276" s="179">
        <v>4.3070131102681719</v>
      </c>
      <c r="K276" s="179">
        <v>4.0559772574042832</v>
      </c>
      <c r="L276" s="179">
        <v>3.9391752898032428</v>
      </c>
      <c r="M276" s="179">
        <v>3.8665048527049772</v>
      </c>
      <c r="N276" s="179">
        <v>3.814888551997337</v>
      </c>
      <c r="O276" s="179">
        <v>3.7753086723299769</v>
      </c>
      <c r="P276" s="179">
        <v>3.7434047275177091</v>
      </c>
      <c r="R276" s="179">
        <f t="shared" si="7"/>
        <v>1.1963925306300476</v>
      </c>
    </row>
    <row r="277" spans="1:18" x14ac:dyDescent="0.25">
      <c r="A277" s="179">
        <v>5740</v>
      </c>
      <c r="B277" s="179">
        <v>774.53402127706204</v>
      </c>
      <c r="C277" s="179">
        <v>501.98713819111782</v>
      </c>
      <c r="D277" s="179">
        <v>395.09739230965016</v>
      </c>
      <c r="E277" s="179">
        <v>335.28476745917345</v>
      </c>
      <c r="F277" s="179">
        <v>296.11564094998539</v>
      </c>
      <c r="G277" s="179">
        <v>268.0537927386377</v>
      </c>
      <c r="H277" s="179">
        <v>246.74199899066073</v>
      </c>
      <c r="J277" s="179">
        <v>4.3462616830538199</v>
      </c>
      <c r="K277" s="179">
        <v>4.0870180647006951</v>
      </c>
      <c r="L277" s="179">
        <v>3.9665797487283574</v>
      </c>
      <c r="M277" s="179">
        <v>3.8917691861540522</v>
      </c>
      <c r="N277" s="179">
        <v>3.8387176052959493</v>
      </c>
      <c r="O277" s="179">
        <v>3.7980990213206027</v>
      </c>
      <c r="P277" s="179">
        <v>3.7654047817664362</v>
      </c>
      <c r="R277" s="179">
        <f t="shared" si="7"/>
        <v>1.2072949119593945</v>
      </c>
    </row>
    <row r="278" spans="1:18" x14ac:dyDescent="0.25">
      <c r="A278" s="179">
        <v>5760</v>
      </c>
      <c r="B278" s="179">
        <v>794.96403789656199</v>
      </c>
      <c r="C278" s="179">
        <v>513.65845968882695</v>
      </c>
      <c r="D278" s="179">
        <v>403.67912462992825</v>
      </c>
      <c r="E278" s="179">
        <v>342.24118074751948</v>
      </c>
      <c r="F278" s="179">
        <v>302.05236006500809</v>
      </c>
      <c r="G278" s="179">
        <v>273.28320766844854</v>
      </c>
      <c r="H278" s="179">
        <v>251.44782104119602</v>
      </c>
      <c r="J278" s="179">
        <v>4.3863364742910882</v>
      </c>
      <c r="K278" s="179">
        <v>4.1186565039534733</v>
      </c>
      <c r="L278" s="179">
        <v>3.994471710340973</v>
      </c>
      <c r="M278" s="179">
        <v>3.9174522424703704</v>
      </c>
      <c r="N278" s="179">
        <v>3.8629168080158571</v>
      </c>
      <c r="O278" s="179">
        <v>3.8212226455578708</v>
      </c>
      <c r="P278" s="179">
        <v>3.7877087584184044</v>
      </c>
      <c r="R278" s="179">
        <f t="shared" si="7"/>
        <v>1.2184267984141912</v>
      </c>
    </row>
    <row r="279" spans="1:18" x14ac:dyDescent="0.25">
      <c r="A279" s="179">
        <v>5780</v>
      </c>
      <c r="B279" s="179">
        <v>816.06896506868452</v>
      </c>
      <c r="C279" s="179">
        <v>525.66273956203383</v>
      </c>
      <c r="D279" s="179">
        <v>412.48515374583002</v>
      </c>
      <c r="E279" s="179">
        <v>349.36849167553265</v>
      </c>
      <c r="F279" s="179">
        <v>308.12816160815129</v>
      </c>
      <c r="G279" s="179">
        <v>278.63054293602227</v>
      </c>
      <c r="H279" s="179">
        <v>256.2564427159416</v>
      </c>
      <c r="J279" s="179">
        <v>4.4272523063062499</v>
      </c>
      <c r="K279" s="179">
        <v>4.1509049876795139</v>
      </c>
      <c r="L279" s="179">
        <v>4.0228621133504641</v>
      </c>
      <c r="M279" s="179">
        <v>3.943563999506714</v>
      </c>
      <c r="N279" s="179">
        <v>3.8874954576107648</v>
      </c>
      <c r="O279" s="179">
        <v>3.8446883359252322</v>
      </c>
      <c r="P279" s="179">
        <v>3.8103250511745377</v>
      </c>
      <c r="R279" s="179">
        <f t="shared" si="7"/>
        <v>1.2297923073072916</v>
      </c>
    </row>
    <row r="280" spans="1:18" x14ac:dyDescent="0.25">
      <c r="A280" s="179">
        <v>5800</v>
      </c>
      <c r="B280" s="179">
        <v>837.87571385504634</v>
      </c>
      <c r="C280" s="179">
        <v>538.01204304897908</v>
      </c>
      <c r="D280" s="179">
        <v>421.52308705161732</v>
      </c>
      <c r="E280" s="179">
        <v>356.67221171116705</v>
      </c>
      <c r="F280" s="179">
        <v>314.34734938335345</v>
      </c>
      <c r="G280" s="179">
        <v>284.09931994859727</v>
      </c>
      <c r="H280" s="179">
        <v>261.17083903060006</v>
      </c>
      <c r="J280" s="179">
        <v>4.4690238705932863</v>
      </c>
      <c r="K280" s="179">
        <v>4.1837759307586815</v>
      </c>
      <c r="L280" s="179">
        <v>4.0517619213008107</v>
      </c>
      <c r="M280" s="179">
        <v>3.9701144630686347</v>
      </c>
      <c r="N280" s="179">
        <v>3.9124628800644676</v>
      </c>
      <c r="O280" s="179">
        <v>3.868504905586458</v>
      </c>
      <c r="P280" s="179">
        <v>3.8332620721829875</v>
      </c>
      <c r="R280" s="179">
        <f t="shared" si="7"/>
        <v>1.2413955196092461</v>
      </c>
    </row>
    <row r="281" spans="1:18" x14ac:dyDescent="0.25">
      <c r="A281" s="179">
        <v>5820</v>
      </c>
      <c r="B281" s="179">
        <v>860.41256345997385</v>
      </c>
      <c r="C281" s="179">
        <v>550.71890824358206</v>
      </c>
      <c r="D281" s="179">
        <v>430.80081904103912</v>
      </c>
      <c r="E281" s="179">
        <v>364.15805471094421</v>
      </c>
      <c r="F281" s="179">
        <v>320.71438149975575</v>
      </c>
      <c r="G281" s="179">
        <v>289.69318466023299</v>
      </c>
      <c r="H281" s="179">
        <v>266.19408887954461</v>
      </c>
      <c r="J281" s="179">
        <v>4.511665705640973</v>
      </c>
      <c r="K281" s="179">
        <v>4.2172817418949071</v>
      </c>
      <c r="L281" s="179">
        <v>4.081182118227316</v>
      </c>
      <c r="M281" s="179">
        <v>3.9971136645716432</v>
      </c>
      <c r="N281" s="179">
        <v>3.9378284248561348</v>
      </c>
      <c r="O281" s="179">
        <v>3.8926811894989588</v>
      </c>
      <c r="P281" s="179">
        <v>3.8565282520391215</v>
      </c>
      <c r="R281" s="179">
        <f t="shared" si="7"/>
        <v>1.2532404737891591</v>
      </c>
    </row>
    <row r="282" spans="1:18" x14ac:dyDescent="0.25">
      <c r="A282" s="179">
        <v>5840</v>
      </c>
      <c r="B282" s="179">
        <v>883.70895816504139</v>
      </c>
      <c r="C282" s="179">
        <v>563.79636617311235</v>
      </c>
      <c r="D282" s="179">
        <v>440.32654068298916</v>
      </c>
      <c r="E282" s="179">
        <v>371.83194286984036</v>
      </c>
      <c r="F282" s="179">
        <v>327.23387590740691</v>
      </c>
      <c r="G282" s="179">
        <v>295.41591137569276</v>
      </c>
      <c r="H282" s="179">
        <v>271.32937814199437</v>
      </c>
      <c r="J282" s="179">
        <v>4.5551921735147003</v>
      </c>
      <c r="K282" s="179">
        <v>4.2514348144261573</v>
      </c>
      <c r="L282" s="179">
        <v>4.1111337038971065</v>
      </c>
      <c r="M282" s="179">
        <v>4.0245716583761579</v>
      </c>
      <c r="N282" s="179">
        <v>3.9636014649603015</v>
      </c>
      <c r="O282" s="179">
        <v>3.9172260437055573</v>
      </c>
      <c r="P282" s="179">
        <v>3.8801320395774321</v>
      </c>
      <c r="R282" s="179">
        <f t="shared" si="7"/>
        <v>1.265331159309639</v>
      </c>
    </row>
    <row r="283" spans="1:18" x14ac:dyDescent="0.25">
      <c r="A283" s="179">
        <v>5860</v>
      </c>
      <c r="B283" s="179">
        <v>907.79554579963553</v>
      </c>
      <c r="C283" s="179">
        <v>577.25795517483016</v>
      </c>
      <c r="D283" s="179">
        <v>450.1087505651933</v>
      </c>
      <c r="E283" s="179">
        <v>379.70001487042128</v>
      </c>
      <c r="F283" s="179">
        <v>333.91061532389358</v>
      </c>
      <c r="G283" s="179">
        <v>301.27140694059602</v>
      </c>
      <c r="H283" s="179">
        <v>276.58000309944896</v>
      </c>
      <c r="J283" s="179">
        <v>4.5996174351729175</v>
      </c>
      <c r="K283" s="179">
        <v>4.2862475165067133</v>
      </c>
      <c r="L283" s="179">
        <v>4.141627688613311</v>
      </c>
      <c r="M283" s="179">
        <v>4.0524985187901628</v>
      </c>
      <c r="N283" s="179">
        <v>3.9897913934903944</v>
      </c>
      <c r="O283" s="179">
        <v>3.9421483444081038</v>
      </c>
      <c r="P283" s="179">
        <v>3.9040819014620385</v>
      </c>
      <c r="R283" s="179">
        <f t="shared" si="7"/>
        <v>1.2776715097702549</v>
      </c>
    </row>
    <row r="284" spans="1:18" x14ac:dyDescent="0.25">
      <c r="A284" s="179">
        <v>5880</v>
      </c>
      <c r="B284" s="179">
        <v>932.70410667628198</v>
      </c>
      <c r="C284" s="179">
        <v>591.11774426483748</v>
      </c>
      <c r="D284" s="179">
        <v>460.15626644160426</v>
      </c>
      <c r="E284" s="179">
        <v>387.76863375214259</v>
      </c>
      <c r="F284" s="179">
        <v>340.74955315634747</v>
      </c>
      <c r="G284" s="179">
        <v>307.26371566932517</v>
      </c>
      <c r="H284" s="179">
        <v>281.94937422594302</v>
      </c>
      <c r="J284" s="179">
        <v>4.644955424477895</v>
      </c>
      <c r="K284" s="179">
        <v>4.3217321806618054</v>
      </c>
      <c r="L284" s="179">
        <v>4.1726750875761578</v>
      </c>
      <c r="M284" s="179">
        <v>4.0809043367295139</v>
      </c>
      <c r="N284" s="179">
        <v>4.0164076236987283</v>
      </c>
      <c r="O284" s="179">
        <v>3.9674569867859963</v>
      </c>
      <c r="P284" s="179">
        <v>3.9283863215724546</v>
      </c>
      <c r="R284" s="179">
        <f t="shared" si="7"/>
        <v>1.2902653956883041</v>
      </c>
    </row>
    <row r="285" spans="1:18" x14ac:dyDescent="0.25">
      <c r="A285" s="179">
        <v>5900</v>
      </c>
      <c r="B285" s="179">
        <v>958.46802326349598</v>
      </c>
      <c r="C285" s="179">
        <v>605.39035179262135</v>
      </c>
      <c r="D285" s="179">
        <v>470.47823658223081</v>
      </c>
      <c r="E285" s="179">
        <v>396.04439369268846</v>
      </c>
      <c r="F285" s="179">
        <v>347.75581995595991</v>
      </c>
      <c r="G285" s="179">
        <v>313.39702329935051</v>
      </c>
      <c r="H285" s="179">
        <v>287.44102005643515</v>
      </c>
      <c r="J285" s="179">
        <v>4.6912198208873841</v>
      </c>
      <c r="K285" s="179">
        <v>4.3579010926306712</v>
      </c>
      <c r="L285" s="179">
        <v>4.2042869147909734</v>
      </c>
      <c r="M285" s="179">
        <v>4.1097992160325232</v>
      </c>
      <c r="N285" s="179">
        <v>4.0434595889765053</v>
      </c>
      <c r="O285" s="179">
        <v>3.993160883573033</v>
      </c>
      <c r="P285" s="179">
        <v>3.9530538001913205</v>
      </c>
      <c r="R285" s="179">
        <f t="shared" si="7"/>
        <v>1.3031166169131623</v>
      </c>
    </row>
    <row r="286" spans="1:18" x14ac:dyDescent="0.25">
      <c r="A286" s="179">
        <v>5920</v>
      </c>
      <c r="B286" s="179">
        <v>985.1217955156917</v>
      </c>
      <c r="C286" s="179">
        <v>620.09096541559666</v>
      </c>
      <c r="D286" s="179">
        <v>481.08415173235312</v>
      </c>
      <c r="E286" s="179">
        <v>404.53412882810551</v>
      </c>
      <c r="F286" s="179">
        <v>354.93472831499764</v>
      </c>
      <c r="G286" s="179">
        <v>319.67566208038255</v>
      </c>
      <c r="H286" s="179">
        <v>293.05859049789302</v>
      </c>
      <c r="J286" s="179">
        <v>4.7384240207802089</v>
      </c>
      <c r="K286" s="179">
        <v>4.3947664795315964</v>
      </c>
      <c r="L286" s="179">
        <v>4.2364741765096072</v>
      </c>
      <c r="M286" s="179">
        <v>4.1391932694153946</v>
      </c>
      <c r="N286" s="179">
        <v>4.0709567344626167</v>
      </c>
      <c r="O286" s="179">
        <v>4.01926896339595</v>
      </c>
      <c r="P286" s="179">
        <v>3.9780928529672464</v>
      </c>
      <c r="R286" s="179">
        <f t="shared" si="7"/>
        <v>1.3162288946611691</v>
      </c>
    </row>
    <row r="287" spans="1:18" x14ac:dyDescent="0.25">
      <c r="A287" s="179">
        <v>5940</v>
      </c>
      <c r="B287" s="179">
        <v>1012.7015264255407</v>
      </c>
      <c r="C287" s="179">
        <v>635.23536362969787</v>
      </c>
      <c r="D287" s="179">
        <v>491.98385742721445</v>
      </c>
      <c r="E287" s="179">
        <v>413.2449219709456</v>
      </c>
      <c r="F287" s="179">
        <v>362.29177964557431</v>
      </c>
      <c r="G287" s="179">
        <v>326.10411541397286</v>
      </c>
      <c r="H287" s="179">
        <v>298.80586125448627</v>
      </c>
      <c r="J287" s="179">
        <v>4.7865811074258104</v>
      </c>
      <c r="K287" s="179">
        <v>4.4323404973086795</v>
      </c>
      <c r="L287" s="179">
        <v>4.2692478641918985</v>
      </c>
      <c r="M287" s="179">
        <v>4.1690966140685193</v>
      </c>
      <c r="N287" s="179">
        <v>4.0989085153653937</v>
      </c>
      <c r="O287" s="179">
        <v>4.0457901688578719</v>
      </c>
      <c r="P287" s="179">
        <v>4.0035120096561352</v>
      </c>
      <c r="R287" s="179">
        <f t="shared" si="7"/>
        <v>1.3296058631738363</v>
      </c>
    </row>
    <row r="288" spans="1:18" x14ac:dyDescent="0.25">
      <c r="A288" s="179">
        <v>5960</v>
      </c>
      <c r="B288" s="179">
        <v>1041.2447522425034</v>
      </c>
      <c r="C288" s="179">
        <v>650.83993913864083</v>
      </c>
      <c r="D288" s="179">
        <v>503.18756666387793</v>
      </c>
      <c r="E288" s="179">
        <v>422.18411238145808</v>
      </c>
      <c r="F288" s="179">
        <v>369.83267080934866</v>
      </c>
      <c r="G288" s="179">
        <v>332.68702332842054</v>
      </c>
      <c r="H288" s="179">
        <v>304.6867377359269</v>
      </c>
      <c r="J288" s="179">
        <v>4.8357038195709485</v>
      </c>
      <c r="K288" s="179">
        <v>4.4706352174502308</v>
      </c>
      <c r="L288" s="179">
        <v>4.3026189469837961</v>
      </c>
      <c r="M288" s="179">
        <v>4.1995193668734956</v>
      </c>
      <c r="N288" s="179">
        <v>4.1273243969626163</v>
      </c>
      <c r="O288" s="179">
        <v>4.0727334543633109</v>
      </c>
      <c r="P288" s="179">
        <v>4.0293198126510434</v>
      </c>
      <c r="R288" s="179">
        <f t="shared" si="7"/>
        <v>1.3432510609919301</v>
      </c>
    </row>
    <row r="289" spans="1:18" x14ac:dyDescent="0.25">
      <c r="A289" s="179">
        <v>5980</v>
      </c>
      <c r="B289" s="179">
        <v>1070.7904800778449</v>
      </c>
      <c r="C289" s="179">
        <v>666.92172036538545</v>
      </c>
      <c r="D289" s="179">
        <v>514.70587399640897</v>
      </c>
      <c r="E289" s="179">
        <v>431.35930536430561</v>
      </c>
      <c r="F289" s="179">
        <v>377.56330042607544</v>
      </c>
      <c r="G289" s="179">
        <v>339.42918716142424</v>
      </c>
      <c r="H289" s="179">
        <v>310.70525954604261</v>
      </c>
      <c r="J289" s="179">
        <v>4.8858045185864576</v>
      </c>
      <c r="K289" s="179">
        <v>4.5096626129620363</v>
      </c>
      <c r="L289" s="179">
        <v>4.3365983636819445</v>
      </c>
      <c r="M289" s="179">
        <v>4.2304716392442137</v>
      </c>
      <c r="N289" s="179">
        <v>4.156213851245024</v>
      </c>
      <c r="O289" s="179">
        <v>4.10010778367801</v>
      </c>
      <c r="P289" s="179">
        <v>4.0555248152770851</v>
      </c>
      <c r="R289" s="179">
        <f t="shared" si="7"/>
        <v>1.3571679218295716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E43AB43267FA43BB4657FE10817DC3" ma:contentTypeVersion="23" ma:contentTypeDescription="Create a new document." ma:contentTypeScope="" ma:versionID="440279797717701964b65fc74ed04f59">
  <xsd:schema xmlns:xsd="http://www.w3.org/2001/XMLSchema" xmlns:xs="http://www.w3.org/2001/XMLSchema" xmlns:p="http://schemas.microsoft.com/office/2006/metadata/properties" xmlns:ns2="720d4d5f-a87c-4f91-b184-cbc4f03337fc" xmlns:ns3="e3c93d26-dd3c-48c9-b92b-8b1a790f7c4c" xmlns:ns4="022dcefc-e3d2-4a0c-a467-52db9d9f1f76" targetNamespace="http://schemas.microsoft.com/office/2006/metadata/properties" ma:root="true" ma:fieldsID="9694aaf1dd5c61dc2112bc55162107fe" ns2:_="" ns3:_="" ns4:_="">
    <xsd:import namespace="720d4d5f-a87c-4f91-b184-cbc4f03337fc"/>
    <xsd:import namespace="e3c93d26-dd3c-48c9-b92b-8b1a790f7c4c"/>
    <xsd:import namespace="022dcefc-e3d2-4a0c-a467-52db9d9f1f7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Waitingfo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Tags" minOccurs="0"/>
                <xsd:element ref="ns4:TaxCatchAll" minOccurs="0"/>
                <xsd:element ref="ns3:MediaServiceOCR" minOccurs="0"/>
                <xsd:element ref="ns3:lcf76f155ced4ddcb4097134ff3c332f" minOccurs="0"/>
                <xsd:element ref="ns2:Main_x0020_project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d4d5f-a87c-4f91-b184-cbc4f03337f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Main_x0020_project" ma:index="28" nillable="true" ma:displayName="Main project" ma:description="Enter the name of the relevant mangement level project" ma:format="RadioButtons" ma:internalName="Main_x0020_project">
      <xsd:simpleType>
        <xsd:union memberTypes="dms:Text">
          <xsd:simpleType>
            <xsd:restriction base="dms:Choice">
              <xsd:enumeration value="604 Plasma 40"/>
              <xsd:enumeration value="605 HNO3 Platform"/>
              <xsd:enumeration value="606 Nitrate Applications"/>
              <xsd:enumeration value="Other"/>
              <xsd:enumeration value="600 Plasma 50 (exp.)"/>
              <xsd:enumeration value="600 Plasma 50 (Scanarc)"/>
              <xsd:enumeration value="601 NEO 90"/>
              <xsd:enumeration value="602 Environmental doc."/>
              <xsd:enumeration value="603 Test efficiency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93d26-dd3c-48c9-b92b-8b1a790f7c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Waitingfor" ma:index="17" nillable="true" ma:displayName="Waiting for" ma:format="Dropdown" ma:internalName="Waitingfor">
      <xsd:simpleType>
        <xsd:restriction base="dms:Text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23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4b76f682-37b6-412d-aa8b-943e4a1878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2dcefc-e3d2-4a0c-a467-52db9d9f1f7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34382f7e-598d-42d9-b78a-e1ac9ebd086f}" ma:internalName="TaxCatchAll" ma:showField="CatchAllData" ma:web="720d4d5f-a87c-4f91-b184-cbc4f03337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20d4d5f-a87c-4f91-b184-cbc4f03337fc">N2RND-1238433313-11819</_dlc_DocId>
    <_dlc_DocIdUrl xmlns="720d4d5f-a87c-4f91-b184-cbc4f03337fc">
      <Url>https://n2applied.sharepoint.com/sites/RD/_layouts/15/DocIdRedir.aspx?ID=N2RND-1238433313-11819</Url>
      <Description>N2RND-1238433313-11819</Description>
    </_dlc_DocIdUrl>
    <lcf76f155ced4ddcb4097134ff3c332f xmlns="e3c93d26-dd3c-48c9-b92b-8b1a790f7c4c">
      <Terms xmlns="http://schemas.microsoft.com/office/infopath/2007/PartnerControls"/>
    </lcf76f155ced4ddcb4097134ff3c332f>
    <Waitingfor xmlns="e3c93d26-dd3c-48c9-b92b-8b1a790f7c4c" xsi:nil="true"/>
    <TaxCatchAll xmlns="022dcefc-e3d2-4a0c-a467-52db9d9f1f76" xsi:nil="true"/>
    <Main_x0020_project xmlns="720d4d5f-a87c-4f91-b184-cbc4f03337fc">NEO-23</Main_x0020_project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D55AC0-D92E-4848-9E11-FCB94B8049B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4E83A789-F855-4340-8B79-A34A22DE0E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0d4d5f-a87c-4f91-b184-cbc4f03337fc"/>
    <ds:schemaRef ds:uri="e3c93d26-dd3c-48c9-b92b-8b1a790f7c4c"/>
    <ds:schemaRef ds:uri="022dcefc-e3d2-4a0c-a467-52db9d9f1f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D7122C-C50F-45F7-BD68-18D621DAA345}">
  <ds:schemaRefs>
    <ds:schemaRef ds:uri="e3c93d26-dd3c-48c9-b92b-8b1a790f7c4c"/>
    <ds:schemaRef ds:uri="720d4d5f-a87c-4f91-b184-cbc4f03337fc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  <ds:schemaRef ds:uri="022dcefc-e3d2-4a0c-a467-52db9d9f1f76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836F63E1-4687-4D32-8B7B-A45AA5C5C6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2024-1076-Testlog</vt:lpstr>
      <vt:lpstr>selected graphs</vt:lpstr>
      <vt:lpstr>Results</vt:lpstr>
      <vt:lpstr>Choked flow identifier</vt:lpstr>
      <vt:lpstr>heat calcs</vt:lpstr>
      <vt:lpstr>Ivan 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Iris S. Helmeriksen</dc:creator>
  <cp:keywords/>
  <dc:description/>
  <cp:lastModifiedBy>Åsmund Vrålstad</cp:lastModifiedBy>
  <cp:revision/>
  <dcterms:created xsi:type="dcterms:W3CDTF">2018-02-15T18:41:53Z</dcterms:created>
  <dcterms:modified xsi:type="dcterms:W3CDTF">2025-03-18T14:27:17Z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0x01010015E43AB43267FA43BB4657FE10817DC3</vt:lpwstr>
  </property>
  <property fmtid="{D5CDD505-2E9C-101B-9397-08002B2CF9AE}" pid="3" name="Order">
    <vt:r8>990800</vt:r8>
  </property>
  <property fmtid="{D5CDD505-2E9C-101B-9397-08002B2CF9AE}" pid="4" name="_dlc_DocIdItemGuid">
    <vt:lpwstr>b4d80cad-9be5-41f9-913c-76ca0695c90a</vt:lpwstr>
  </property>
  <property fmtid="{D5CDD505-2E9C-101B-9397-08002B2CF9AE}" pid="5" name="MediaServiceImageTags">
    <vt:lpwstr/>
  </property>
</Properties>
</file>