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2.xml" ContentType="application/vnd.openxmlformats-officedocument.themeOverride+xml"/>
  <Override PartName="/xl/charts/chart2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9.xml" ContentType="application/vnd.openxmlformats-officedocument.drawingml.chart+xml"/>
  <Override PartName="/xl/theme/themeOverride3.xml" ContentType="application/vnd.openxmlformats-officedocument.themeOverride+xml"/>
  <Override PartName="/xl/drawings/drawing3.xml" ContentType="application/vnd.openxmlformats-officedocument.drawing+xml"/>
  <Override PartName="/xl/charts/chart30.xml" ContentType="application/vnd.openxmlformats-officedocument.drawingml.chart+xml"/>
  <Override PartName="/xl/theme/themeOverride4.xml" ContentType="application/vnd.openxmlformats-officedocument.themeOverride+xml"/>
  <Override PartName="/xl/charts/chart31.xml" ContentType="application/vnd.openxmlformats-officedocument.drawingml.chart+xml"/>
  <Override PartName="/xl/theme/themeOverride5.xml" ContentType="application/vnd.openxmlformats-officedocument.themeOverride+xml"/>
  <Override PartName="/xl/charts/chart32.xml" ContentType="application/vnd.openxmlformats-officedocument.drawingml.chart+xml"/>
  <Override PartName="/xl/theme/themeOverride6.xml" ContentType="application/vnd.openxmlformats-officedocument.themeOverride+xml"/>
  <Override PartName="/xl/charts/chart33.xml" ContentType="application/vnd.openxmlformats-officedocument.drawingml.chart+xml"/>
  <Override PartName="/xl/theme/themeOverride7.xml" ContentType="application/vnd.openxmlformats-officedocument.themeOverride+xml"/>
  <Override PartName="/xl/charts/chart34.xml" ContentType="application/vnd.openxmlformats-officedocument.drawingml.chart+xml"/>
  <Override PartName="/xl/theme/themeOverride8.xml" ContentType="application/vnd.openxmlformats-officedocument.themeOverrid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https://n2applied.sharepoint.com/sites/RD/Projects/Yara-N2, Effect of oxygen in PNG/WP8_Oxygen_Experimental/"/>
    </mc:Choice>
  </mc:AlternateContent>
  <xr:revisionPtr revIDLastSave="1330" documentId="8_{8CCA2320-ADBD-4EC9-A31B-4836AE1394DE}" xr6:coauthVersionLast="47" xr6:coauthVersionMax="47" xr10:uidLastSave="{52D57BFC-5C2A-43E8-9E2C-DA034B25A01A}"/>
  <bookViews>
    <workbookView xWindow="-120" yWindow="-120" windowWidth="29040" windowHeight="15720" tabRatio="704" xr2:uid="{00000000-000D-0000-FFFF-FFFF00000000}"/>
  </bookViews>
  <sheets>
    <sheet name="2024-1076-Testlog" sheetId="5" r:id="rId1"/>
    <sheet name="selected graphs" sheetId="18" r:id="rId2"/>
    <sheet name="Results" sheetId="20" r:id="rId3"/>
    <sheet name="heat calcs" sheetId="21" r:id="rId4"/>
    <sheet name="Sheet1" sheetId="22" r:id="rId5"/>
  </sheets>
  <definedNames>
    <definedName name="_xlnm._FilterDatabase" localSheetId="0" hidden="1">'2024-1076-Testlog'!$A$9:$CF$95</definedName>
    <definedName name="_xlnm._FilterDatabase" localSheetId="4" hidden="1">Sheet1!$A$1:$BA$33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3" i="22" l="1"/>
  <c r="BE3" i="22"/>
  <c r="BD4" i="22"/>
  <c r="BE4" i="22"/>
  <c r="BD5" i="22"/>
  <c r="BE5" i="22"/>
  <c r="BD6" i="22"/>
  <c r="BE6" i="22"/>
  <c r="BD7" i="22"/>
  <c r="BE7" i="22"/>
  <c r="BD8" i="22"/>
  <c r="BE8" i="22"/>
  <c r="BD9" i="22"/>
  <c r="BE9" i="22"/>
  <c r="BD10" i="22"/>
  <c r="BE10" i="22"/>
  <c r="BD11" i="22"/>
  <c r="BE11" i="22"/>
  <c r="BD12" i="22"/>
  <c r="BE12" i="22"/>
  <c r="BD13" i="22"/>
  <c r="BE13" i="22"/>
  <c r="BD14" i="22"/>
  <c r="BE14" i="22"/>
  <c r="BD15" i="22"/>
  <c r="BE15" i="22"/>
  <c r="BD16" i="22"/>
  <c r="BE16" i="22"/>
  <c r="BD17" i="22"/>
  <c r="BE17" i="22"/>
  <c r="BD18" i="22"/>
  <c r="BE18" i="22"/>
  <c r="BD19" i="22"/>
  <c r="BE19" i="22"/>
  <c r="BD20" i="22"/>
  <c r="BE20" i="22"/>
  <c r="BD21" i="22"/>
  <c r="BE21" i="22"/>
  <c r="BD22" i="22"/>
  <c r="BE22" i="22"/>
  <c r="BD23" i="22"/>
  <c r="BE23" i="22"/>
  <c r="BD24" i="22"/>
  <c r="BE24" i="22"/>
  <c r="BD25" i="22"/>
  <c r="BE25" i="22"/>
  <c r="BD26" i="22"/>
  <c r="BE26" i="22"/>
  <c r="BD27" i="22"/>
  <c r="BE27" i="22"/>
  <c r="BD28" i="22"/>
  <c r="BE28" i="22"/>
  <c r="BD29" i="22"/>
  <c r="BE29" i="22"/>
  <c r="BD30" i="22"/>
  <c r="BE30" i="22"/>
  <c r="BD31" i="22"/>
  <c r="BE31" i="22"/>
  <c r="BD32" i="22"/>
  <c r="BE32" i="22"/>
  <c r="BD33" i="22"/>
  <c r="BE33" i="22"/>
  <c r="BE2" i="22"/>
  <c r="BD2" i="22"/>
  <c r="BZ32" i="5"/>
  <c r="BZ31" i="5"/>
  <c r="BS11" i="5" l="1"/>
  <c r="BT11" i="5" s="1"/>
  <c r="AV26" i="5"/>
  <c r="BS26" i="5"/>
  <c r="BT26" i="5" s="1"/>
  <c r="G28" i="5" l="1"/>
  <c r="G27" i="5"/>
  <c r="G26" i="5"/>
  <c r="G25" i="5"/>
  <c r="G24" i="5"/>
  <c r="AL14" i="5"/>
  <c r="AL23" i="5"/>
  <c r="G23" i="5"/>
  <c r="G22" i="5"/>
  <c r="G21" i="5"/>
  <c r="BZ21" i="5"/>
  <c r="AL20" i="5"/>
  <c r="AL10" i="5"/>
  <c r="G11" i="5"/>
  <c r="G12" i="5"/>
  <c r="G13" i="5"/>
  <c r="G14" i="5"/>
  <c r="G15" i="5"/>
  <c r="G16" i="5"/>
  <c r="G17" i="5"/>
  <c r="G18" i="5"/>
  <c r="G20" i="5"/>
  <c r="G19" i="5"/>
  <c r="G10" i="5"/>
  <c r="BJ9" i="5" l="1"/>
  <c r="AW9" i="5"/>
  <c r="AB9" i="5"/>
  <c r="BR9" i="5"/>
  <c r="BP9" i="5"/>
  <c r="BD9" i="5"/>
  <c r="BE9" i="5"/>
  <c r="C10" i="21" l="1"/>
  <c r="C7" i="21"/>
  <c r="C6" i="21"/>
  <c r="Z9" i="5" l="1"/>
  <c r="BA9" i="5"/>
  <c r="AZ9" i="5"/>
  <c r="BS6" i="5"/>
  <c r="BZ37" i="5" l="1"/>
  <c r="BZ36" i="5"/>
  <c r="BZ11" i="5"/>
  <c r="BZ39" i="5" l="1"/>
  <c r="BZ33" i="5"/>
  <c r="BZ35" i="5"/>
  <c r="BZ38" i="5"/>
  <c r="BZ30" i="5"/>
  <c r="BZ17" i="5"/>
  <c r="BZ25" i="5" l="1"/>
  <c r="BZ29" i="5"/>
  <c r="BZ15" i="5"/>
  <c r="BZ16" i="5"/>
  <c r="BZ27" i="5"/>
  <c r="BZ12" i="5"/>
  <c r="BZ23" i="5"/>
  <c r="BZ13" i="5"/>
  <c r="BZ14" i="5"/>
  <c r="BZ19" i="5"/>
  <c r="BZ28" i="5"/>
  <c r="BZ22" i="5"/>
  <c r="BZ26" i="5"/>
  <c r="BZ18" i="5"/>
  <c r="BZ24" i="5"/>
  <c r="BZ20" i="5" l="1"/>
  <c r="BZ10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tc={0890FE9F-4F63-4C12-8B7D-8163115BFFC6}</author>
  </authors>
  <commentList>
    <comment ref="B94" authorId="0" shapeId="0" xr:uid="{0890FE9F-4F63-4C12-8B7D-8163115BFFC6}">
      <text>
        <t>[Threaded comment]
Your version of Excel allows you to read this threaded comment; however, any edits to it will get removed if the file is opened in a newer version of Excel. Learn more: https://go.microsoft.com/fwlink/?linkid=870924
Comment:
    Beautiful results!</t>
      </text>
    </comment>
  </commentList>
</comments>
</file>

<file path=xl/sharedStrings.xml><?xml version="1.0" encoding="utf-8"?>
<sst xmlns="http://schemas.openxmlformats.org/spreadsheetml/2006/main" count="473" uniqueCount="346">
  <si>
    <t>Project</t>
  </si>
  <si>
    <t>406-WP8</t>
  </si>
  <si>
    <t>Project no</t>
  </si>
  <si>
    <t>Standard temperature</t>
  </si>
  <si>
    <t>K</t>
  </si>
  <si>
    <t>Cp</t>
  </si>
  <si>
    <t>Objective</t>
  </si>
  <si>
    <t>Effect of increased O2 concentration</t>
  </si>
  <si>
    <t>Standard pressure</t>
  </si>
  <si>
    <t>Pa</t>
  </si>
  <si>
    <t>Density air</t>
  </si>
  <si>
    <t>Main project</t>
  </si>
  <si>
    <t>Mol mas N</t>
  </si>
  <si>
    <t>g/mol</t>
  </si>
  <si>
    <t>Testbench</t>
  </si>
  <si>
    <t>TB17</t>
  </si>
  <si>
    <t>R</t>
  </si>
  <si>
    <t>J/(K*mol)</t>
  </si>
  <si>
    <t>Measurements</t>
  </si>
  <si>
    <t>40 min per test</t>
  </si>
  <si>
    <t>SMC</t>
  </si>
  <si>
    <t>Measured</t>
  </si>
  <si>
    <t>FESTO</t>
  </si>
  <si>
    <t>DSE electrode at end of exp</t>
  </si>
  <si>
    <t>Test_ID</t>
  </si>
  <si>
    <t>Run Order</t>
  </si>
  <si>
    <t>Date [yyyy.mm.dd]</t>
  </si>
  <si>
    <t>HW start Time [hh:mm]</t>
  </si>
  <si>
    <t>Exp start Time [hh:mm]</t>
  </si>
  <si>
    <t>Exp stop Time [hh:mm]</t>
  </si>
  <si>
    <t>Duration [min]</t>
  </si>
  <si>
    <t>Test OK 1=OK</t>
  </si>
  <si>
    <t>Quench diameter [mm]</t>
  </si>
  <si>
    <t>Quench distance [mm]</t>
  </si>
  <si>
    <t>Target Power [kW]</t>
  </si>
  <si>
    <t>Back pressure PT2001 [barg]</t>
  </si>
  <si>
    <t>Target enthalpy [kWh/Nm³]</t>
  </si>
  <si>
    <t>Oxygen Percentage</t>
  </si>
  <si>
    <t>Setpoint total gasflow [Nm³/h]</t>
  </si>
  <si>
    <t>Setpoint airflow FV2201 [Nm³/h]</t>
  </si>
  <si>
    <t>Setpoint Oxygen flow [Nm³/h]</t>
  </si>
  <si>
    <t>Polarity upstream</t>
  </si>
  <si>
    <t>PSU</t>
  </si>
  <si>
    <t>FTIR channel</t>
  </si>
  <si>
    <t>Current [A]</t>
  </si>
  <si>
    <t>Specific enthalpy [kWh/m3]</t>
  </si>
  <si>
    <t>FESTO air flow [Nm³/h]</t>
  </si>
  <si>
    <t>Bronkhorst air flow [Nm³/h]</t>
  </si>
  <si>
    <t>Pipe outer diameter [mm]</t>
  </si>
  <si>
    <t>Pipe inner diameter [mm]</t>
  </si>
  <si>
    <t>Length of arc (end to end electrodes)</t>
  </si>
  <si>
    <t>DSE diameter</t>
  </si>
  <si>
    <t>DSE length</t>
  </si>
  <si>
    <t>DSE ID</t>
  </si>
  <si>
    <t>DSE material</t>
  </si>
  <si>
    <t>DSE wgt bef [g]</t>
  </si>
  <si>
    <t>DSE wgt aft [g]</t>
  </si>
  <si>
    <t>material loss [g/h]</t>
  </si>
  <si>
    <t>material loss [g/kWh]</t>
  </si>
  <si>
    <t>Pipe holder</t>
  </si>
  <si>
    <t>Tip</t>
  </si>
  <si>
    <t>USE wear [mm] 
@start</t>
  </si>
  <si>
    <t>Swirl inlet</t>
  </si>
  <si>
    <t>Voltage mean [V]</t>
  </si>
  <si>
    <t>Min voltage [V]</t>
  </si>
  <si>
    <t>Max Voltage [V]</t>
  </si>
  <si>
    <t>Voltage range 
[V]</t>
  </si>
  <si>
    <t>G2101(arc_voltage) Std</t>
  </si>
  <si>
    <t>Plasma  power [kW]</t>
  </si>
  <si>
    <t>Socket power [kW]</t>
  </si>
  <si>
    <t>Inlet pressure [bar]</t>
  </si>
  <si>
    <t>PoPF</t>
  </si>
  <si>
    <t>Average pressure</t>
  </si>
  <si>
    <t>Average PoPF</t>
  </si>
  <si>
    <t>Reactor wall TT2203 [°C]</t>
  </si>
  <si>
    <t>Reactor wall TT2204 [°C]</t>
  </si>
  <si>
    <t>Gas temp TT2201</t>
  </si>
  <si>
    <t>Running time test [h]</t>
  </si>
  <si>
    <t>Energy [kWh]</t>
  </si>
  <si>
    <t>FTIR NO [%]</t>
  </si>
  <si>
    <t>FTIR NO2 [%]</t>
  </si>
  <si>
    <t>FTIR NOX [%]</t>
  </si>
  <si>
    <t>NO/NOx [-]</t>
  </si>
  <si>
    <t>Avg. Temp</t>
  </si>
  <si>
    <t>N fixation rate [kgN/hr]</t>
  </si>
  <si>
    <t>N Energy cost 
[kWh/kgN]</t>
  </si>
  <si>
    <t>Comment</t>
  </si>
  <si>
    <t>Observations / destination</t>
  </si>
  <si>
    <t>2025-exp3</t>
  </si>
  <si>
    <t>JEMA</t>
  </si>
  <si>
    <t>2025-exp8</t>
  </si>
  <si>
    <t>2025-exp9</t>
  </si>
  <si>
    <t>2025-exp7</t>
  </si>
  <si>
    <t>2025-exp5</t>
  </si>
  <si>
    <t>2025-exp10</t>
  </si>
  <si>
    <t>2025-exp11</t>
  </si>
  <si>
    <t>2025-exp4</t>
  </si>
  <si>
    <t>2025-exp1</t>
  </si>
  <si>
    <t>2025-exp2</t>
  </si>
  <si>
    <t>2025-exp6</t>
  </si>
  <si>
    <t>Quench</t>
  </si>
  <si>
    <t>5.0x30</t>
  </si>
  <si>
    <t>5.5x30</t>
  </si>
  <si>
    <t>6x30</t>
  </si>
  <si>
    <t>6.5x30</t>
  </si>
  <si>
    <t>7.0x30</t>
  </si>
  <si>
    <t>7.5x30</t>
  </si>
  <si>
    <t>Test ID</t>
  </si>
  <si>
    <t>G2101(arc_voltage) Mean</t>
  </si>
  <si>
    <t>G2101(arc_current) Mean</t>
  </si>
  <si>
    <t>G2101(arc_current) Std</t>
  </si>
  <si>
    <t>G2101(arc_power) Mean</t>
  </si>
  <si>
    <t>G2101(arc_power) Std</t>
  </si>
  <si>
    <t>FT2003(flow) Mean</t>
  </si>
  <si>
    <t>FT2003(flow) Std</t>
  </si>
  <si>
    <t>FV2001(pressure) Mean</t>
  </si>
  <si>
    <t>FV2001(pressure) Std</t>
  </si>
  <si>
    <t>TT2201(temperature) Mean</t>
  </si>
  <si>
    <t>TT2201(temperature) Std</t>
  </si>
  <si>
    <t>TT2202(temperature) Mean</t>
  </si>
  <si>
    <t>TT2202(temperature) Std</t>
  </si>
  <si>
    <t>A2302(sp_voltage) Mean</t>
  </si>
  <si>
    <t>A2302(sp_voltage) Std</t>
  </si>
  <si>
    <t>FT2301(temperature) Mean</t>
  </si>
  <si>
    <t>FT2301(temperature) Std</t>
  </si>
  <si>
    <t>FT2301(flow) Mean</t>
  </si>
  <si>
    <t>FT2301(flow) Std</t>
  </si>
  <si>
    <t>FT2302(flow) Mean</t>
  </si>
  <si>
    <t>FT2302(flow) Std</t>
  </si>
  <si>
    <t>TT2301(temperature) Mean</t>
  </si>
  <si>
    <t>TT2301(temperature) Std</t>
  </si>
  <si>
    <t>TT2302(temperature) Mean</t>
  </si>
  <si>
    <t>TT2302(temperature) Std</t>
  </si>
  <si>
    <t>LT2301(temperature) Mean</t>
  </si>
  <si>
    <t>LT2301(temperature) Std</t>
  </si>
  <si>
    <t>LT2301(level) Mean</t>
  </si>
  <si>
    <t>LT2301(level) Std</t>
  </si>
  <si>
    <t>PT2301(pressure) Mean</t>
  </si>
  <si>
    <t>PT2301(pressure) Std</t>
  </si>
  <si>
    <t>TT2303(temperature) Mean</t>
  </si>
  <si>
    <t>TT2303(temperature) Std</t>
  </si>
  <si>
    <t>TT2304(temperature) Mean</t>
  </si>
  <si>
    <t>TT2304(temperature) Std</t>
  </si>
  <si>
    <t>TT2305(temperature) Mean</t>
  </si>
  <si>
    <t>TT2305(temperature) Std</t>
  </si>
  <si>
    <t>TT2306(temperature) Mean</t>
  </si>
  <si>
    <t>TT2306(temperature) Std</t>
  </si>
  <si>
    <t>TT2307(temperature) Mean</t>
  </si>
  <si>
    <t>TT2307(temperature) Std</t>
  </si>
  <si>
    <t>PT2302(pressure) Mean</t>
  </si>
  <si>
    <t>PT2302(pressure) Std</t>
  </si>
  <si>
    <t>LT2302(level) Mean</t>
  </si>
  <si>
    <t>LT2302(level) Std</t>
  </si>
  <si>
    <t>ET0201(total_active_power) Mean</t>
  </si>
  <si>
    <t>ET0201(total_active_power) Std</t>
  </si>
  <si>
    <t>TT2203(temperature) Mean</t>
  </si>
  <si>
    <t>TT2203(temperature) Std</t>
  </si>
  <si>
    <t>TT2204(temperature) Mean</t>
  </si>
  <si>
    <t>TT2204(temperature) Std</t>
  </si>
  <si>
    <t>PT2001(pressure) Mean</t>
  </si>
  <si>
    <t>PT2001(pressure) Std</t>
  </si>
  <si>
    <t>PT2201(pressure) Mean</t>
  </si>
  <si>
    <t>PT2201(pressure) Std</t>
  </si>
  <si>
    <t>Bronkhorst(flow) Mean</t>
  </si>
  <si>
    <t>Bronkhorst(flow) Std</t>
  </si>
  <si>
    <t>calculations(specific_enthalpy) Mean</t>
  </si>
  <si>
    <t>calculations(specific_enthalpy) Std</t>
  </si>
  <si>
    <t>Channel_2(NO_Corrected) Mean</t>
  </si>
  <si>
    <t>Channel_2(NO_Corrected) Std</t>
  </si>
  <si>
    <t>Channel_2(NO2_Corrected) Mean</t>
  </si>
  <si>
    <t>Channel_2(NO2_Corrected) Std</t>
  </si>
  <si>
    <t>Config</t>
  </si>
  <si>
    <t>HW_start</t>
  </si>
  <si>
    <t>exp_stop</t>
  </si>
  <si>
    <t>HW_duration (min)</t>
  </si>
  <si>
    <t>accumulated_Config_HW_duration (min)</t>
  </si>
  <si>
    <t>Total_Config_HW_Duration (min)</t>
  </si>
  <si>
    <t>Density @stc</t>
  </si>
  <si>
    <t>kg/m³</t>
  </si>
  <si>
    <t>kJ/kgK</t>
  </si>
  <si>
    <t>Tin</t>
  </si>
  <si>
    <t>Volume flow</t>
  </si>
  <si>
    <t>Nm³/h</t>
  </si>
  <si>
    <t>Nm³/s</t>
  </si>
  <si>
    <t>mass flow</t>
  </si>
  <si>
    <t>kg/s</t>
  </si>
  <si>
    <t>Power</t>
  </si>
  <si>
    <t>kW</t>
  </si>
  <si>
    <t>Tout</t>
  </si>
  <si>
    <t>°C</t>
  </si>
  <si>
    <t>2025-1004</t>
  </si>
  <si>
    <t>2025-exp12</t>
  </si>
  <si>
    <t>2025-exp13</t>
  </si>
  <si>
    <t>Max plasmna voltage changed at 12:50 from 650V to 600V</t>
  </si>
  <si>
    <t>2025-exp14</t>
  </si>
  <si>
    <t>2025-exp15</t>
  </si>
  <si>
    <t>2025-exp16</t>
  </si>
  <si>
    <t>2025-exp17</t>
  </si>
  <si>
    <t>2025-exp18</t>
  </si>
  <si>
    <t>2025-exp19</t>
  </si>
  <si>
    <t>2025-exp20</t>
  </si>
  <si>
    <t>2025-exp21</t>
  </si>
  <si>
    <t>FV2001 Flow SMC [Nm³/h]</t>
  </si>
  <si>
    <t>2025-exp22</t>
  </si>
  <si>
    <t>2025-exp23</t>
  </si>
  <si>
    <t>2025-exp24</t>
  </si>
  <si>
    <t>2025-exp25</t>
  </si>
  <si>
    <t>2025-exp26</t>
  </si>
  <si>
    <t>2025-exp27</t>
  </si>
  <si>
    <t>2025-exp28</t>
  </si>
  <si>
    <t>2025-exp29</t>
  </si>
  <si>
    <t>Target enthalpy [kWh/NmÂ³]</t>
  </si>
  <si>
    <t>Setpoint total gasflow [NmÂ³/h]</t>
  </si>
  <si>
    <t>Setpoint airflow FV2201 [NmÂ³/h]</t>
  </si>
  <si>
    <t>Setpoint Oxygen flow [NmÂ³/h]</t>
  </si>
  <si>
    <t>hw_start</t>
  </si>
  <si>
    <t>exp_start</t>
  </si>
  <si>
    <t>Channel_2(NO2_Corrected)_mean</t>
  </si>
  <si>
    <t>Channel_2(NO2_Corrected)_std</t>
  </si>
  <si>
    <t>Channel_2(NO_Corrected)_mean</t>
  </si>
  <si>
    <t>Channel_2(NO_Corrected)_std</t>
  </si>
  <si>
    <t>EC_calc_mean</t>
  </si>
  <si>
    <t>EC_calc_std</t>
  </si>
  <si>
    <t>FV2001(flow)_mean</t>
  </si>
  <si>
    <t>FV2001(flow)_std</t>
  </si>
  <si>
    <t>FV2001(flow)+FV2011(flow)_mean</t>
  </si>
  <si>
    <t>FV2001(flow)+FV2011(flow)_std</t>
  </si>
  <si>
    <t>FV2001(pressure)_mean</t>
  </si>
  <si>
    <t>FV2001(pressure)_std</t>
  </si>
  <si>
    <t>FV2001(temperature)_mean</t>
  </si>
  <si>
    <t>FV2001(temperature)_std</t>
  </si>
  <si>
    <t>FV2011(flow)_mean</t>
  </si>
  <si>
    <t>FV2011(flow)_std</t>
  </si>
  <si>
    <t>G2101(arc_current)_mean</t>
  </si>
  <si>
    <t>G2101(arc_current)_std</t>
  </si>
  <si>
    <t>G2101(arc_power)_mean</t>
  </si>
  <si>
    <t>G2101(arc_power)_std</t>
  </si>
  <si>
    <t>G2101(arc_voltage)_mean</t>
  </si>
  <si>
    <t>G2101(arc_voltage)_std</t>
  </si>
  <si>
    <t>NO/NO2_mean</t>
  </si>
  <si>
    <t>NO/NO2_std</t>
  </si>
  <si>
    <t>NOx%_mean</t>
  </si>
  <si>
    <t>NOx%_std</t>
  </si>
  <si>
    <t>O2%_calc_mean</t>
  </si>
  <si>
    <t>O2%_calc_std</t>
  </si>
  <si>
    <t>TT2204(temperature)_mean</t>
  </si>
  <si>
    <t>TT2204(temperature)_std</t>
  </si>
  <si>
    <t>enthalpy_calc_mean</t>
  </si>
  <si>
    <t>enthalpy_calc_std</t>
  </si>
  <si>
    <t>2025-01-22 13:01:00+01:00</t>
  </si>
  <si>
    <t>2025-01-22 13:14:00+01:00</t>
  </si>
  <si>
    <t>2025-01-22 14:03:00+01:00</t>
  </si>
  <si>
    <t>2025-01-23 12:46:00+01:00</t>
  </si>
  <si>
    <t>2025-01-23 12:56:00+01:00</t>
  </si>
  <si>
    <t>2025-01-23 13:16:00+01:00</t>
  </si>
  <si>
    <t>2025-01-23 13:22:00+01:00</t>
  </si>
  <si>
    <t>2025-01-23 13:32:00+01:00</t>
  </si>
  <si>
    <t>2025-01-23 14:02:00+01:00</t>
  </si>
  <si>
    <t>2025-01-27 13:52:00+01:00</t>
  </si>
  <si>
    <t>2025-01-27 14:02:00+01:00</t>
  </si>
  <si>
    <t>2025-01-27 14:32:00+01:00</t>
  </si>
  <si>
    <t>2025-01-27 14:56:00+01:00</t>
  </si>
  <si>
    <t>2025-01-27 15:06:00+01:00</t>
  </si>
  <si>
    <t>2025-01-27 15:36:00+01:00</t>
  </si>
  <si>
    <t>2025-01-28 14:23:00+01:00</t>
  </si>
  <si>
    <t>2025-01-28 14:33:00+01:00</t>
  </si>
  <si>
    <t>2025-01-28 15:03:00+01:00</t>
  </si>
  <si>
    <t>2025-01-28 15:06:00+01:00</t>
  </si>
  <si>
    <t>2025-01-28 15:16:00+01:00</t>
  </si>
  <si>
    <t>2025-01-28 15:46:00+01:00</t>
  </si>
  <si>
    <t>2025-01-30 13:30:00+01:00</t>
  </si>
  <si>
    <t>2025-01-30 13:40:00+01:00</t>
  </si>
  <si>
    <t>2025-01-30 14:10:00+01:00</t>
  </si>
  <si>
    <t>2025-02-03 11:14:00+01:00</t>
  </si>
  <si>
    <t>2025-02-03 11:24:00+01:00</t>
  </si>
  <si>
    <t>2025-02-03 12:14:00+01:00</t>
  </si>
  <si>
    <t>2025-02-03 14:23:00+01:00</t>
  </si>
  <si>
    <t>2025-02-03 14:33:00+01:00</t>
  </si>
  <si>
    <t>2025-02-03 15:03:00+01:00</t>
  </si>
  <si>
    <t>2025-02-04 09:55:00+01:00</t>
  </si>
  <si>
    <t>2025-02-04 10:05:00+01:00</t>
  </si>
  <si>
    <t>2025-02-04 10:35:00+01:00</t>
  </si>
  <si>
    <t>2025-02-06 12:25:00+01:00</t>
  </si>
  <si>
    <t>2025-02-06 12:35:00+01:00</t>
  </si>
  <si>
    <t>2025-02-06 13:05:00+01:00</t>
  </si>
  <si>
    <t>2025-02-06 10:56:00+01:00</t>
  </si>
  <si>
    <t>2025-02-06 11:06:00+01:00</t>
  </si>
  <si>
    <t>2025-02-06 11:36:00+01:00</t>
  </si>
  <si>
    <t>2025-02-06 13:10:00+01:00</t>
  </si>
  <si>
    <t>2025-02-06 13:40:00+01:00</t>
  </si>
  <si>
    <t>2025-02-11 09:56:00+01:00</t>
  </si>
  <si>
    <t>2025-02-11 10:02:00+01:00</t>
  </si>
  <si>
    <t>2025-02-11 10:32:00+01:00</t>
  </si>
  <si>
    <t>2025-02-13 09:48:00+01:00</t>
  </si>
  <si>
    <t>2025-02-13 09:55:00+01:00</t>
  </si>
  <si>
    <t>2025-02-13 10:25:00+01:00</t>
  </si>
  <si>
    <t>2025-02-13 10:26:00+01:00</t>
  </si>
  <si>
    <t>2025-02-13 10:30:00+01:00</t>
  </si>
  <si>
    <t>2025-02-13 11:00:00+01:00</t>
  </si>
  <si>
    <t>2025-02-13 11:07:00+01:00</t>
  </si>
  <si>
    <t>2025-02-13 11:37:00+01:00</t>
  </si>
  <si>
    <t>2025-02-13 11:43:00+01:00</t>
  </si>
  <si>
    <t>2025-02-13 12:13:00+01:00</t>
  </si>
  <si>
    <t>2025-02-18 09:57:00+01:00</t>
  </si>
  <si>
    <t>2025-02-18 10:25:00+01:00</t>
  </si>
  <si>
    <t>2025-02-18 10:45:00+01:00</t>
  </si>
  <si>
    <t>2025-02-18 16:08:00+01:00</t>
  </si>
  <si>
    <t>2025-02-18 16:15:00+01:00</t>
  </si>
  <si>
    <t>2025-02-18 16:45:00+01:00</t>
  </si>
  <si>
    <t>2025-02-20 10:54:00+01:00</t>
  </si>
  <si>
    <t>2025-02-20 11:25:00+01:00</t>
  </si>
  <si>
    <t>2025-02-20 11:55:00+01:00</t>
  </si>
  <si>
    <t>2025-02-20 12:00:00+01:00</t>
  </si>
  <si>
    <t>2025-02-20 12:30:00+01:00</t>
  </si>
  <si>
    <t>2025-02-20 12:45:00+01:00</t>
  </si>
  <si>
    <t>2025-02-20 12:55:00+01:00</t>
  </si>
  <si>
    <t>2025-02-20 13:25:00+01:00</t>
  </si>
  <si>
    <t>2025-02-20 13:35:00+01:00</t>
  </si>
  <si>
    <t>2025-02-20 14:05:00+01:00</t>
  </si>
  <si>
    <t>2025-02-20 14:15:00+01:00</t>
  </si>
  <si>
    <t>2025-02-20 14:20:00+01:00</t>
  </si>
  <si>
    <t>2025-02-20 14:50:00+01:00</t>
  </si>
  <si>
    <t>2025-02-21 07:44:00+01:00</t>
  </si>
  <si>
    <t>2025-02-21 08:00:00+01:00</t>
  </si>
  <si>
    <t>2025-02-21 11:00:00+01:00</t>
  </si>
  <si>
    <t>2025-02-21 11:23:00+01:00</t>
  </si>
  <si>
    <t>2025-02-21 11:30:00+01:00</t>
  </si>
  <si>
    <t>2025-02-21 14:30:00+01:00</t>
  </si>
  <si>
    <t>2025-exp30</t>
  </si>
  <si>
    <t>2025-exp31</t>
  </si>
  <si>
    <t>2025-exp32</t>
  </si>
  <si>
    <t>USE wear @stop</t>
  </si>
  <si>
    <t>2025-02-24 07:19:00+01:00</t>
  </si>
  <si>
    <t>2025-02-24 07:30:00+01:00</t>
  </si>
  <si>
    <t>2025-02-24 10:30:00+01:00</t>
  </si>
  <si>
    <t>2025-02-26 14:02:00+01:00</t>
  </si>
  <si>
    <t>2025-02-26 14:10:00+01:00</t>
  </si>
  <si>
    <t>2025-02-26 14:40:00+01:00</t>
  </si>
  <si>
    <t>2025-02-26 14:41:00+01:00</t>
  </si>
  <si>
    <t>2025-02-26 14:46:00+01:00</t>
  </si>
  <si>
    <t>2025-02-26 15:16:00+01:00</t>
  </si>
  <si>
    <t>2025-02-27 08:44:00+01:00</t>
  </si>
  <si>
    <t>2025-02-27 08:55:00+01:00</t>
  </si>
  <si>
    <t>2025-02-27 10:14:00+01:00</t>
  </si>
  <si>
    <t>stdev Voltage/arc voltage (%)</t>
  </si>
  <si>
    <t>setp entalpy-entalpy measured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</si>
</sst>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yyyy\-mm\-dd\ hh:mm:ss"/>
    <numFmt numFmtId="166" formatCode="0.000"/>
    <numFmt numFmtId="167" formatCode="hh:mm;@"/>
    <numFmt numFmtId="168" formatCode="dd/mm/yy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</fills>
  <borders count="3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medium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/>
      <bottom style="double">
        <color indexed="64"/>
      </bottom>
      <diagonal/>
    </border>
    <border>
      <left/>
      <right style="thin">
        <color rgb="FF7F7F7F"/>
      </right>
      <top style="thin">
        <color rgb="FF7F7F7F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double">
        <color indexed="64"/>
      </bottom>
      <diagonal/>
    </border>
    <border>
      <left/>
      <right style="thin">
        <color rgb="FF7F7F7F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7F7F7F"/>
      </right>
      <top style="thin">
        <color rgb="FF7F7F7F"/>
      </top>
      <bottom style="medium">
        <color indexed="6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4" applyNumberFormat="0" applyAlignment="0" applyProtection="0"/>
    <xf numFmtId="0" fontId="6" fillId="6" borderId="4" applyNumberFormat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19" applyNumberFormat="0" applyFont="0" applyAlignment="0" applyProtection="0"/>
    <xf numFmtId="0" fontId="9" fillId="0" borderId="0"/>
    <xf numFmtId="0" fontId="14" fillId="0" borderId="0" applyNumberFormat="0" applyFill="0" applyBorder="0" applyAlignment="0" applyProtection="0"/>
    <xf numFmtId="0" fontId="15" fillId="0" borderId="26" applyNumberFormat="0" applyFill="0" applyAlignment="0" applyProtection="0"/>
    <xf numFmtId="0" fontId="16" fillId="0" borderId="27" applyNumberFormat="0" applyFill="0" applyAlignment="0" applyProtection="0"/>
    <xf numFmtId="0" fontId="17" fillId="0" borderId="28" applyNumberFormat="0" applyFill="0" applyAlignment="0" applyProtection="0"/>
    <xf numFmtId="0" fontId="17" fillId="0" borderId="0" applyNumberFormat="0" applyFill="0" applyBorder="0" applyAlignment="0" applyProtection="0"/>
    <xf numFmtId="0" fontId="18" fillId="13" borderId="0" applyNumberFormat="0" applyBorder="0" applyAlignment="0" applyProtection="0"/>
    <xf numFmtId="0" fontId="19" fillId="14" borderId="0" applyNumberFormat="0" applyBorder="0" applyAlignment="0" applyProtection="0"/>
    <xf numFmtId="0" fontId="20" fillId="6" borderId="29" applyNumberFormat="0" applyAlignment="0" applyProtection="0"/>
    <xf numFmtId="0" fontId="21" fillId="0" borderId="30" applyNumberFormat="0" applyFill="0" applyAlignment="0" applyProtection="0"/>
    <xf numFmtId="0" fontId="22" fillId="15" borderId="31" applyNumberFormat="0" applyAlignment="0" applyProtection="0"/>
    <xf numFmtId="0" fontId="10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" fillId="0" borderId="32" applyNumberFormat="0" applyFill="0" applyAlignment="0" applyProtection="0"/>
    <xf numFmtId="0" fontId="24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24" fillId="29" borderId="0" applyNumberFormat="0" applyBorder="0" applyAlignment="0" applyProtection="0"/>
    <xf numFmtId="0" fontId="1" fillId="30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1">
    <xf numFmtId="0" fontId="0" fillId="0" borderId="0" xfId="0"/>
    <xf numFmtId="0" fontId="0" fillId="0" borderId="0" xfId="0" applyAlignment="1">
      <alignment horizontal="center"/>
    </xf>
    <xf numFmtId="0" fontId="0" fillId="3" borderId="0" xfId="2" applyFont="1" applyAlignment="1">
      <alignment horizontal="center"/>
    </xf>
    <xf numFmtId="0" fontId="3" fillId="3" borderId="0" xfId="2" applyFont="1" applyAlignment="1">
      <alignment horizontal="center"/>
    </xf>
    <xf numFmtId="0" fontId="0" fillId="3" borderId="0" xfId="2" applyFont="1" applyAlignment="1">
      <alignment horizontal="center" wrapText="1"/>
    </xf>
    <xf numFmtId="0" fontId="0" fillId="3" borderId="1" xfId="2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1" applyFont="1" applyFill="1" applyAlignment="1">
      <alignment horizontal="center" wrapText="1"/>
    </xf>
    <xf numFmtId="0" fontId="0" fillId="0" borderId="0" xfId="1" applyFont="1" applyFill="1" applyAlignment="1">
      <alignment horizontal="center"/>
    </xf>
    <xf numFmtId="0" fontId="0" fillId="0" borderId="0" xfId="0" applyAlignment="1">
      <alignment wrapText="1"/>
    </xf>
    <xf numFmtId="0" fontId="0" fillId="2" borderId="0" xfId="1" applyFont="1" applyAlignment="1">
      <alignment horizontal="center" vertical="center" wrapText="1"/>
    </xf>
    <xf numFmtId="0" fontId="3" fillId="2" borderId="0" xfId="1" applyFont="1" applyAlignment="1">
      <alignment horizontal="center" vertical="center" wrapText="1"/>
    </xf>
    <xf numFmtId="0" fontId="0" fillId="2" borderId="0" xfId="1" applyFont="1" applyBorder="1" applyAlignment="1">
      <alignment horizontal="center" vertical="center" wrapText="1"/>
    </xf>
    <xf numFmtId="164" fontId="0" fillId="3" borderId="0" xfId="2" applyNumberFormat="1" applyFont="1" applyAlignment="1">
      <alignment horizontal="center"/>
    </xf>
    <xf numFmtId="0" fontId="3" fillId="3" borderId="1" xfId="2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3" borderId="0" xfId="2" applyNumberFormat="1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 wrapText="1"/>
    </xf>
    <xf numFmtId="0" fontId="1" fillId="2" borderId="0" xfId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right" vertical="center" wrapText="1"/>
    </xf>
    <xf numFmtId="0" fontId="0" fillId="0" borderId="3" xfId="0" applyBorder="1"/>
    <xf numFmtId="0" fontId="5" fillId="5" borderId="4" xfId="4"/>
    <xf numFmtId="164" fontId="5" fillId="5" borderId="4" xfId="4" applyNumberFormat="1"/>
    <xf numFmtId="164" fontId="1" fillId="7" borderId="0" xfId="6" applyNumberFormat="1"/>
    <xf numFmtId="0" fontId="1" fillId="8" borderId="0" xfId="7"/>
    <xf numFmtId="0" fontId="6" fillId="6" borderId="4" xfId="5"/>
    <xf numFmtId="20" fontId="5" fillId="5" borderId="4" xfId="4" applyNumberFormat="1"/>
    <xf numFmtId="0" fontId="5" fillId="5" borderId="4" xfId="4" applyAlignment="1">
      <alignment horizontal="right" vertical="center" wrapText="1"/>
    </xf>
    <xf numFmtId="2" fontId="5" fillId="5" borderId="4" xfId="4" applyNumberFormat="1"/>
    <xf numFmtId="14" fontId="5" fillId="5" borderId="5" xfId="4" applyNumberFormat="1" applyBorder="1"/>
    <xf numFmtId="20" fontId="5" fillId="5" borderId="5" xfId="4" applyNumberFormat="1" applyBorder="1"/>
    <xf numFmtId="164" fontId="5" fillId="5" borderId="5" xfId="4" applyNumberFormat="1" applyBorder="1" applyAlignment="1">
      <alignment horizontal="right" vertical="center" wrapText="1"/>
    </xf>
    <xf numFmtId="0" fontId="5" fillId="5" borderId="5" xfId="4" applyBorder="1" applyAlignment="1">
      <alignment horizontal="right" vertical="center" wrapText="1"/>
    </xf>
    <xf numFmtId="0" fontId="5" fillId="5" borderId="5" xfId="4" applyBorder="1"/>
    <xf numFmtId="2" fontId="5" fillId="5" borderId="5" xfId="4" applyNumberFormat="1" applyBorder="1"/>
    <xf numFmtId="164" fontId="5" fillId="5" borderId="5" xfId="4" applyNumberFormat="1" applyBorder="1"/>
    <xf numFmtId="0" fontId="6" fillId="6" borderId="5" xfId="5" applyBorder="1"/>
    <xf numFmtId="14" fontId="5" fillId="5" borderId="6" xfId="4" applyNumberFormat="1" applyBorder="1"/>
    <xf numFmtId="20" fontId="5" fillId="5" borderId="6" xfId="4" applyNumberFormat="1" applyBorder="1"/>
    <xf numFmtId="164" fontId="5" fillId="5" borderId="6" xfId="4" applyNumberFormat="1" applyBorder="1" applyAlignment="1">
      <alignment horizontal="right" vertical="center" wrapText="1"/>
    </xf>
    <xf numFmtId="0" fontId="5" fillId="5" borderId="6" xfId="4" applyBorder="1" applyAlignment="1">
      <alignment horizontal="right" vertical="center" wrapText="1"/>
    </xf>
    <xf numFmtId="0" fontId="5" fillId="5" borderId="6" xfId="4" applyBorder="1"/>
    <xf numFmtId="2" fontId="5" fillId="5" borderId="6" xfId="4" applyNumberFormat="1" applyBorder="1"/>
    <xf numFmtId="164" fontId="1" fillId="7" borderId="3" xfId="6" applyNumberFormat="1" applyBorder="1"/>
    <xf numFmtId="164" fontId="5" fillId="5" borderId="6" xfId="4" applyNumberFormat="1" applyBorder="1"/>
    <xf numFmtId="0" fontId="6" fillId="6" borderId="6" xfId="5" applyBorder="1"/>
    <xf numFmtId="0" fontId="1" fillId="8" borderId="3" xfId="7" applyBorder="1"/>
    <xf numFmtId="2" fontId="1" fillId="8" borderId="3" xfId="7" applyNumberFormat="1" applyBorder="1"/>
    <xf numFmtId="164" fontId="5" fillId="5" borderId="7" xfId="4" applyNumberFormat="1" applyBorder="1" applyAlignment="1">
      <alignment horizontal="right" vertical="center" wrapText="1"/>
    </xf>
    <xf numFmtId="0" fontId="5" fillId="5" borderId="7" xfId="4" applyBorder="1" applyAlignment="1">
      <alignment horizontal="right" vertical="center" wrapText="1"/>
    </xf>
    <xf numFmtId="14" fontId="5" fillId="5" borderId="7" xfId="4" applyNumberFormat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20" fontId="5" fillId="5" borderId="8" xfId="4" applyNumberFormat="1" applyBorder="1"/>
    <xf numFmtId="0" fontId="5" fillId="5" borderId="8" xfId="4" applyBorder="1"/>
    <xf numFmtId="0" fontId="5" fillId="5" borderId="8" xfId="4" applyBorder="1" applyAlignment="1">
      <alignment horizontal="right" vertical="center" wrapText="1"/>
    </xf>
    <xf numFmtId="2" fontId="5" fillId="5" borderId="8" xfId="4" applyNumberFormat="1" applyBorder="1"/>
    <xf numFmtId="164" fontId="1" fillId="7" borderId="1" xfId="6" applyNumberFormat="1" applyBorder="1"/>
    <xf numFmtId="164" fontId="5" fillId="5" borderId="8" xfId="4" applyNumberFormat="1" applyBorder="1"/>
    <xf numFmtId="0" fontId="6" fillId="6" borderId="8" xfId="5" applyBorder="1"/>
    <xf numFmtId="0" fontId="1" fillId="8" borderId="1" xfId="7" applyBorder="1"/>
    <xf numFmtId="2" fontId="1" fillId="8" borderId="1" xfId="7" applyNumberFormat="1" applyBorder="1"/>
    <xf numFmtId="0" fontId="0" fillId="0" borderId="1" xfId="0" applyBorder="1"/>
    <xf numFmtId="14" fontId="5" fillId="5" borderId="9" xfId="4" applyNumberFormat="1" applyBorder="1"/>
    <xf numFmtId="164" fontId="5" fillId="5" borderId="9" xfId="4" applyNumberFormat="1" applyBorder="1" applyAlignment="1">
      <alignment horizontal="right" vertical="center" wrapText="1"/>
    </xf>
    <xf numFmtId="0" fontId="5" fillId="5" borderId="9" xfId="4" applyBorder="1" applyAlignment="1">
      <alignment horizontal="right" vertical="center" wrapText="1"/>
    </xf>
    <xf numFmtId="20" fontId="0" fillId="0" borderId="0" xfId="0" applyNumberFormat="1"/>
    <xf numFmtId="0" fontId="1" fillId="8" borderId="4" xfId="7" applyBorder="1"/>
    <xf numFmtId="0" fontId="1" fillId="8" borderId="6" xfId="7" applyBorder="1"/>
    <xf numFmtId="0" fontId="1" fillId="8" borderId="5" xfId="7" applyBorder="1"/>
    <xf numFmtId="0" fontId="1" fillId="8" borderId="8" xfId="7" applyBorder="1"/>
    <xf numFmtId="20" fontId="5" fillId="5" borderId="10" xfId="4" applyNumberFormat="1" applyBorder="1"/>
    <xf numFmtId="0" fontId="3" fillId="3" borderId="1" xfId="2" applyFont="1" applyBorder="1"/>
    <xf numFmtId="0" fontId="0" fillId="3" borderId="0" xfId="2" applyFont="1"/>
    <xf numFmtId="0" fontId="3" fillId="3" borderId="0" xfId="2" applyFont="1"/>
    <xf numFmtId="0" fontId="0" fillId="3" borderId="0" xfId="2" quotePrefix="1" applyFont="1"/>
    <xf numFmtId="164" fontId="6" fillId="6" borderId="4" xfId="5" applyNumberFormat="1"/>
    <xf numFmtId="164" fontId="6" fillId="6" borderId="6" xfId="5" applyNumberFormat="1" applyBorder="1"/>
    <xf numFmtId="164" fontId="6" fillId="6" borderId="5" xfId="5" applyNumberFormat="1" applyBorder="1"/>
    <xf numFmtId="164" fontId="6" fillId="6" borderId="8" xfId="5" applyNumberFormat="1" applyBorder="1"/>
    <xf numFmtId="0" fontId="1" fillId="9" borderId="3" xfId="8" applyBorder="1" applyAlignment="1">
      <alignment horizontal="center" vertical="center" wrapText="1"/>
    </xf>
    <xf numFmtId="0" fontId="1" fillId="9" borderId="0" xfId="8"/>
    <xf numFmtId="165" fontId="0" fillId="0" borderId="0" xfId="0" applyNumberFormat="1"/>
    <xf numFmtId="0" fontId="3" fillId="0" borderId="11" xfId="0" applyFont="1" applyBorder="1" applyAlignment="1">
      <alignment horizontal="center" vertical="top"/>
    </xf>
    <xf numFmtId="0" fontId="1" fillId="9" borderId="0" xfId="8" applyBorder="1" applyAlignment="1">
      <alignment horizontal="center" vertical="center" wrapText="1"/>
    </xf>
    <xf numFmtId="164" fontId="6" fillId="6" borderId="3" xfId="5" applyNumberFormat="1" applyBorder="1"/>
    <xf numFmtId="164" fontId="6" fillId="6" borderId="0" xfId="5" applyNumberFormat="1" applyBorder="1"/>
    <xf numFmtId="164" fontId="6" fillId="6" borderId="1" xfId="5" applyNumberFormat="1" applyBorder="1"/>
    <xf numFmtId="164" fontId="1" fillId="9" borderId="4" xfId="8" applyNumberFormat="1" applyBorder="1"/>
    <xf numFmtId="164" fontId="1" fillId="9" borderId="3" xfId="8" applyNumberFormat="1" applyBorder="1"/>
    <xf numFmtId="164" fontId="1" fillId="9" borderId="0" xfId="8" applyNumberFormat="1" applyBorder="1"/>
    <xf numFmtId="164" fontId="1" fillId="9" borderId="1" xfId="8" applyNumberFormat="1" applyBorder="1"/>
    <xf numFmtId="0" fontId="3" fillId="3" borderId="0" xfId="2" applyFont="1" applyBorder="1" applyAlignment="1">
      <alignment horizontal="center"/>
    </xf>
    <xf numFmtId="164" fontId="1" fillId="9" borderId="0" xfId="8" applyNumberFormat="1"/>
    <xf numFmtId="20" fontId="5" fillId="5" borderId="12" xfId="4" applyNumberFormat="1" applyBorder="1"/>
    <xf numFmtId="0" fontId="0" fillId="0" borderId="14" xfId="0" applyBorder="1"/>
    <xf numFmtId="20" fontId="0" fillId="0" borderId="1" xfId="0" applyNumberFormat="1" applyBorder="1"/>
    <xf numFmtId="0" fontId="6" fillId="6" borderId="7" xfId="5" applyBorder="1"/>
    <xf numFmtId="164" fontId="6" fillId="6" borderId="7" xfId="5" applyNumberFormat="1" applyBorder="1"/>
    <xf numFmtId="20" fontId="0" fillId="0" borderId="3" xfId="0" applyNumberFormat="1" applyBorder="1"/>
    <xf numFmtId="2" fontId="6" fillId="6" borderId="4" xfId="5" applyNumberFormat="1" applyAlignment="1">
      <alignment horizontal="right" vertical="center" wrapText="1"/>
    </xf>
    <xf numFmtId="2" fontId="6" fillId="6" borderId="8" xfId="5" applyNumberFormat="1" applyBorder="1" applyAlignment="1">
      <alignment horizontal="right" vertical="center" wrapText="1"/>
    </xf>
    <xf numFmtId="2" fontId="6" fillId="6" borderId="5" xfId="5" applyNumberFormat="1" applyBorder="1" applyAlignment="1">
      <alignment horizontal="right" vertical="center" wrapText="1"/>
    </xf>
    <xf numFmtId="2" fontId="6" fillId="6" borderId="6" xfId="5" applyNumberFormat="1" applyBorder="1" applyAlignment="1">
      <alignment horizontal="right" vertical="center" wrapText="1"/>
    </xf>
    <xf numFmtId="0" fontId="0" fillId="0" borderId="18" xfId="0" applyBorder="1" applyAlignment="1">
      <alignment horizontal="right" vertical="center" wrapText="1"/>
    </xf>
    <xf numFmtId="164" fontId="1" fillId="7" borderId="0" xfId="6" applyNumberFormat="1" applyBorder="1"/>
    <xf numFmtId="0" fontId="1" fillId="8" borderId="0" xfId="7" applyBorder="1"/>
    <xf numFmtId="166" fontId="1" fillId="8" borderId="3" xfId="7" applyNumberFormat="1" applyBorder="1"/>
    <xf numFmtId="164" fontId="1" fillId="8" borderId="0" xfId="7" applyNumberFormat="1"/>
    <xf numFmtId="164" fontId="1" fillId="8" borderId="3" xfId="7" applyNumberFormat="1" applyBorder="1"/>
    <xf numFmtId="164" fontId="1" fillId="8" borderId="0" xfId="7" applyNumberFormat="1" applyBorder="1"/>
    <xf numFmtId="0" fontId="1" fillId="10" borderId="0" xfId="9" applyAlignment="1">
      <alignment horizontal="center" vertical="center" wrapText="1"/>
    </xf>
    <xf numFmtId="20" fontId="1" fillId="11" borderId="6" xfId="10" applyNumberFormat="1" applyBorder="1"/>
    <xf numFmtId="0" fontId="1" fillId="9" borderId="0" xfId="8" applyAlignment="1">
      <alignment wrapText="1"/>
    </xf>
    <xf numFmtId="0" fontId="0" fillId="12" borderId="19" xfId="11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2" fontId="8" fillId="6" borderId="4" xfId="5" applyNumberFormat="1" applyFont="1" applyAlignment="1">
      <alignment horizontal="right" vertical="center" wrapText="1"/>
    </xf>
    <xf numFmtId="164" fontId="7" fillId="7" borderId="0" xfId="6" applyNumberFormat="1" applyFont="1" applyBorder="1"/>
    <xf numFmtId="164" fontId="7" fillId="9" borderId="0" xfId="8" applyNumberFormat="1" applyFont="1"/>
    <xf numFmtId="0" fontId="7" fillId="8" borderId="0" xfId="7" applyFont="1" applyBorder="1"/>
    <xf numFmtId="0" fontId="7" fillId="9" borderId="0" xfId="8" applyFont="1"/>
    <xf numFmtId="0" fontId="7" fillId="10" borderId="0" xfId="9" applyFont="1" applyAlignment="1">
      <alignment horizontal="center" vertical="center" wrapText="1"/>
    </xf>
    <xf numFmtId="0" fontId="8" fillId="6" borderId="4" xfId="5" applyFont="1"/>
    <xf numFmtId="164" fontId="7" fillId="8" borderId="0" xfId="7" applyNumberFormat="1" applyFont="1" applyBorder="1"/>
    <xf numFmtId="0" fontId="7" fillId="12" borderId="19" xfId="11" applyFont="1" applyAlignment="1">
      <alignment horizontal="center" vertical="center" wrapText="1"/>
    </xf>
    <xf numFmtId="0" fontId="7" fillId="9" borderId="0" xfId="8" applyFont="1" applyBorder="1" applyAlignment="1">
      <alignment horizontal="center" vertical="center" wrapText="1"/>
    </xf>
    <xf numFmtId="0" fontId="7" fillId="0" borderId="0" xfId="0" applyFont="1"/>
    <xf numFmtId="20" fontId="7" fillId="0" borderId="0" xfId="0" applyNumberFormat="1" applyFont="1"/>
    <xf numFmtId="0" fontId="7" fillId="0" borderId="3" xfId="0" applyFont="1" applyBorder="1" applyAlignment="1">
      <alignment vertical="center" wrapText="1"/>
    </xf>
    <xf numFmtId="0" fontId="7" fillId="0" borderId="3" xfId="0" applyFont="1" applyBorder="1" applyAlignment="1">
      <alignment horizontal="right" vertical="center" wrapText="1"/>
    </xf>
    <xf numFmtId="14" fontId="7" fillId="5" borderId="6" xfId="4" applyNumberFormat="1" applyFont="1" applyBorder="1"/>
    <xf numFmtId="20" fontId="7" fillId="5" borderId="6" xfId="4" applyNumberFormat="1" applyFont="1" applyBorder="1"/>
    <xf numFmtId="20" fontId="7" fillId="11" borderId="6" xfId="10" applyNumberFormat="1" applyFont="1" applyBorder="1"/>
    <xf numFmtId="0" fontId="7" fillId="5" borderId="6" xfId="4" applyFont="1" applyBorder="1"/>
    <xf numFmtId="0" fontId="7" fillId="5" borderId="6" xfId="4" applyFont="1" applyBorder="1" applyAlignment="1">
      <alignment horizontal="right" vertical="center" wrapText="1"/>
    </xf>
    <xf numFmtId="2" fontId="7" fillId="5" borderId="6" xfId="4" applyNumberFormat="1" applyFont="1" applyBorder="1"/>
    <xf numFmtId="164" fontId="7" fillId="7" borderId="3" xfId="6" applyNumberFormat="1" applyFont="1" applyBorder="1"/>
    <xf numFmtId="164" fontId="7" fillId="5" borderId="6" xfId="4" applyNumberFormat="1" applyFont="1" applyBorder="1"/>
    <xf numFmtId="0" fontId="7" fillId="8" borderId="6" xfId="7" applyFont="1" applyBorder="1"/>
    <xf numFmtId="0" fontId="8" fillId="6" borderId="6" xfId="5" applyFont="1" applyBorder="1"/>
    <xf numFmtId="0" fontId="7" fillId="8" borderId="3" xfId="7" applyFont="1" applyBorder="1"/>
    <xf numFmtId="164" fontId="7" fillId="8" borderId="3" xfId="7" applyNumberFormat="1" applyFont="1" applyBorder="1"/>
    <xf numFmtId="164" fontId="8" fillId="6" borderId="6" xfId="5" applyNumberFormat="1" applyFont="1" applyBorder="1"/>
    <xf numFmtId="0" fontId="7" fillId="0" borderId="3" xfId="0" applyFont="1" applyBorder="1"/>
    <xf numFmtId="14" fontId="7" fillId="5" borderId="5" xfId="4" applyNumberFormat="1" applyFont="1" applyBorder="1"/>
    <xf numFmtId="20" fontId="7" fillId="5" borderId="5" xfId="4" applyNumberFormat="1" applyFont="1" applyBorder="1"/>
    <xf numFmtId="0" fontId="7" fillId="5" borderId="5" xfId="4" applyFont="1" applyBorder="1"/>
    <xf numFmtId="164" fontId="7" fillId="5" borderId="5" xfId="4" applyNumberFormat="1" applyFont="1" applyBorder="1" applyAlignment="1">
      <alignment horizontal="right" vertical="center" wrapText="1"/>
    </xf>
    <xf numFmtId="0" fontId="7" fillId="5" borderId="5" xfId="4" applyFont="1" applyBorder="1" applyAlignment="1">
      <alignment horizontal="right" vertical="center" wrapText="1"/>
    </xf>
    <xf numFmtId="2" fontId="7" fillId="5" borderId="5" xfId="4" applyNumberFormat="1" applyFont="1" applyBorder="1"/>
    <xf numFmtId="164" fontId="7" fillId="5" borderId="5" xfId="4" applyNumberFormat="1" applyFont="1" applyBorder="1"/>
    <xf numFmtId="0" fontId="7" fillId="8" borderId="5" xfId="7" applyFont="1" applyBorder="1"/>
    <xf numFmtId="0" fontId="8" fillId="6" borderId="5" xfId="5" applyFont="1" applyBorder="1"/>
    <xf numFmtId="164" fontId="8" fillId="6" borderId="5" xfId="5" applyNumberFormat="1" applyFont="1" applyBorder="1"/>
    <xf numFmtId="164" fontId="8" fillId="6" borderId="0" xfId="5" applyNumberFormat="1" applyFont="1" applyBorder="1"/>
    <xf numFmtId="0" fontId="7" fillId="0" borderId="1" xfId="0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7" fillId="0" borderId="1" xfId="0" applyFont="1" applyBorder="1" applyAlignment="1">
      <alignment horizontal="right" vertical="center" wrapText="1"/>
    </xf>
    <xf numFmtId="0" fontId="7" fillId="0" borderId="14" xfId="0" applyFont="1" applyBorder="1" applyAlignment="1">
      <alignment horizontal="right" vertical="center" wrapText="1"/>
    </xf>
    <xf numFmtId="14" fontId="7" fillId="5" borderId="8" xfId="4" applyNumberFormat="1" applyFont="1" applyBorder="1"/>
    <xf numFmtId="14" fontId="7" fillId="5" borderId="15" xfId="4" applyNumberFormat="1" applyFont="1" applyBorder="1"/>
    <xf numFmtId="20" fontId="7" fillId="5" borderId="8" xfId="4" applyNumberFormat="1" applyFont="1" applyBorder="1"/>
    <xf numFmtId="20" fontId="7" fillId="5" borderId="16" xfId="4" applyNumberFormat="1" applyFont="1" applyBorder="1"/>
    <xf numFmtId="20" fontId="7" fillId="5" borderId="17" xfId="4" applyNumberFormat="1" applyFont="1" applyBorder="1"/>
    <xf numFmtId="0" fontId="7" fillId="5" borderId="8" xfId="4" applyFont="1" applyBorder="1"/>
    <xf numFmtId="0" fontId="7" fillId="5" borderId="17" xfId="4" applyFont="1" applyBorder="1"/>
    <xf numFmtId="164" fontId="7" fillId="5" borderId="9" xfId="4" applyNumberFormat="1" applyFont="1" applyBorder="1" applyAlignment="1">
      <alignment horizontal="right" vertical="center" wrapText="1"/>
    </xf>
    <xf numFmtId="164" fontId="7" fillId="5" borderId="7" xfId="4" applyNumberFormat="1" applyFont="1" applyBorder="1" applyAlignment="1">
      <alignment horizontal="right" vertical="center" wrapText="1"/>
    </xf>
    <xf numFmtId="164" fontId="7" fillId="5" borderId="17" xfId="4" applyNumberFormat="1" applyFont="1" applyBorder="1" applyAlignment="1">
      <alignment horizontal="right" vertical="center" wrapText="1"/>
    </xf>
    <xf numFmtId="0" fontId="7" fillId="5" borderId="9" xfId="4" applyFont="1" applyBorder="1" applyAlignment="1">
      <alignment horizontal="right" vertical="center" wrapText="1"/>
    </xf>
    <xf numFmtId="0" fontId="7" fillId="5" borderId="7" xfId="4" applyFont="1" applyBorder="1" applyAlignment="1">
      <alignment horizontal="right" vertical="center" wrapText="1"/>
    </xf>
    <xf numFmtId="0" fontId="7" fillId="5" borderId="15" xfId="4" applyFont="1" applyBorder="1" applyAlignment="1">
      <alignment horizontal="right" vertical="center" wrapText="1"/>
    </xf>
    <xf numFmtId="2" fontId="7" fillId="5" borderId="8" xfId="4" applyNumberFormat="1" applyFont="1" applyBorder="1"/>
    <xf numFmtId="2" fontId="7" fillId="5" borderId="17" xfId="4" applyNumberFormat="1" applyFont="1" applyBorder="1"/>
    <xf numFmtId="0" fontId="7" fillId="5" borderId="8" xfId="4" applyFont="1" applyBorder="1" applyAlignment="1">
      <alignment horizontal="right" vertical="center" wrapText="1"/>
    </xf>
    <xf numFmtId="0" fontId="7" fillId="5" borderId="17" xfId="4" applyFont="1" applyBorder="1" applyAlignment="1">
      <alignment horizontal="right" vertical="center" wrapText="1"/>
    </xf>
    <xf numFmtId="2" fontId="8" fillId="6" borderId="17" xfId="5" applyNumberFormat="1" applyFont="1" applyBorder="1" applyAlignment="1">
      <alignment horizontal="right" vertical="center" wrapText="1"/>
    </xf>
    <xf numFmtId="164" fontId="7" fillId="7" borderId="1" xfId="6" applyNumberFormat="1" applyFont="1" applyBorder="1"/>
    <xf numFmtId="164" fontId="7" fillId="7" borderId="14" xfId="6" applyNumberFormat="1" applyFont="1" applyBorder="1"/>
    <xf numFmtId="164" fontId="7" fillId="5" borderId="8" xfId="4" applyNumberFormat="1" applyFont="1" applyBorder="1"/>
    <xf numFmtId="164" fontId="7" fillId="5" borderId="17" xfId="4" applyNumberFormat="1" applyFont="1" applyBorder="1"/>
    <xf numFmtId="0" fontId="7" fillId="8" borderId="8" xfId="7" applyFont="1" applyBorder="1"/>
    <xf numFmtId="0" fontId="7" fillId="8" borderId="17" xfId="7" applyFont="1" applyBorder="1"/>
    <xf numFmtId="0" fontId="8" fillId="6" borderId="8" xfId="5" applyFont="1" applyBorder="1"/>
    <xf numFmtId="0" fontId="8" fillId="6" borderId="17" xfId="5" applyFont="1" applyBorder="1"/>
    <xf numFmtId="0" fontId="7" fillId="8" borderId="1" xfId="7" applyFont="1" applyBorder="1"/>
    <xf numFmtId="0" fontId="7" fillId="8" borderId="14" xfId="7" applyFont="1" applyBorder="1"/>
    <xf numFmtId="166" fontId="7" fillId="8" borderId="3" xfId="7" applyNumberFormat="1" applyFont="1" applyBorder="1"/>
    <xf numFmtId="2" fontId="7" fillId="8" borderId="3" xfId="7" applyNumberFormat="1" applyFont="1" applyBorder="1"/>
    <xf numFmtId="2" fontId="7" fillId="8" borderId="14" xfId="7" applyNumberFormat="1" applyFont="1" applyBorder="1"/>
    <xf numFmtId="164" fontId="8" fillId="6" borderId="8" xfId="5" applyNumberFormat="1" applyFont="1" applyBorder="1"/>
    <xf numFmtId="164" fontId="8" fillId="6" borderId="17" xfId="5" applyNumberFormat="1" applyFont="1" applyBorder="1"/>
    <xf numFmtId="0" fontId="8" fillId="6" borderId="9" xfId="5" applyFont="1" applyBorder="1"/>
    <xf numFmtId="164" fontId="7" fillId="9" borderId="1" xfId="8" applyNumberFormat="1" applyFont="1" applyBorder="1"/>
    <xf numFmtId="164" fontId="7" fillId="9" borderId="3" xfId="8" applyNumberFormat="1" applyFont="1" applyBorder="1"/>
    <xf numFmtId="164" fontId="8" fillId="6" borderId="14" xfId="5" applyNumberFormat="1" applyFont="1" applyBorder="1"/>
    <xf numFmtId="0" fontId="7" fillId="0" borderId="1" xfId="0" applyFont="1" applyBorder="1"/>
    <xf numFmtId="0" fontId="7" fillId="0" borderId="14" xfId="0" applyFont="1" applyBorder="1"/>
    <xf numFmtId="20" fontId="5" fillId="5" borderId="20" xfId="4" applyNumberFormat="1" applyBorder="1"/>
    <xf numFmtId="0" fontId="0" fillId="12" borderId="21" xfId="11" applyFont="1" applyBorder="1" applyAlignment="1">
      <alignment horizontal="center" vertical="center" wrapText="1"/>
    </xf>
    <xf numFmtId="164" fontId="1" fillId="9" borderId="5" xfId="8" applyNumberFormat="1" applyBorder="1"/>
    <xf numFmtId="0" fontId="1" fillId="9" borderId="3" xfId="8" applyBorder="1"/>
    <xf numFmtId="0" fontId="1" fillId="10" borderId="3" xfId="9" applyBorder="1" applyAlignment="1">
      <alignment horizontal="center" vertical="center" wrapText="1"/>
    </xf>
    <xf numFmtId="0" fontId="0" fillId="12" borderId="22" xfId="11" applyFont="1" applyBorder="1" applyAlignment="1">
      <alignment horizontal="center" vertical="center" wrapText="1"/>
    </xf>
    <xf numFmtId="164" fontId="1" fillId="9" borderId="6" xfId="8" applyNumberFormat="1" applyBorder="1"/>
    <xf numFmtId="0" fontId="0" fillId="9" borderId="0" xfId="8" applyFont="1" applyAlignment="1">
      <alignment horizontal="center" vertical="center" wrapText="1"/>
    </xf>
    <xf numFmtId="164" fontId="0" fillId="9" borderId="0" xfId="8" applyNumberFormat="1" applyFont="1"/>
    <xf numFmtId="0" fontId="0" fillId="3" borderId="0" xfId="2" applyFont="1" applyBorder="1" applyAlignment="1">
      <alignment horizontal="center"/>
    </xf>
    <xf numFmtId="0" fontId="3" fillId="2" borderId="0" xfId="1" applyFont="1" applyBorder="1" applyAlignment="1">
      <alignment horizontal="center" vertical="center" wrapText="1"/>
    </xf>
    <xf numFmtId="0" fontId="1" fillId="2" borderId="0" xfId="1" applyBorder="1" applyAlignment="1">
      <alignment horizontal="center" vertical="center" wrapText="1"/>
    </xf>
    <xf numFmtId="0" fontId="0" fillId="12" borderId="23" xfId="11" applyFont="1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0" fillId="0" borderId="11" xfId="0" applyBorder="1" applyAlignment="1">
      <alignment horizontal="right" vertical="center" wrapText="1"/>
    </xf>
    <xf numFmtId="14" fontId="5" fillId="5" borderId="11" xfId="4" applyNumberFormat="1" applyBorder="1"/>
    <xf numFmtId="20" fontId="5" fillId="5" borderId="11" xfId="4" applyNumberFormat="1" applyBorder="1"/>
    <xf numFmtId="0" fontId="5" fillId="5" borderId="11" xfId="4" applyBorder="1"/>
    <xf numFmtId="164" fontId="5" fillId="5" borderId="11" xfId="4" applyNumberFormat="1" applyBorder="1" applyAlignment="1">
      <alignment horizontal="right" vertical="center" wrapText="1"/>
    </xf>
    <xf numFmtId="0" fontId="5" fillId="5" borderId="11" xfId="4" applyBorder="1" applyAlignment="1">
      <alignment horizontal="right" vertical="center" wrapText="1"/>
    </xf>
    <xf numFmtId="2" fontId="5" fillId="5" borderId="11" xfId="4" applyNumberFormat="1" applyBorder="1"/>
    <xf numFmtId="2" fontId="6" fillId="6" borderId="11" xfId="5" applyNumberFormat="1" applyBorder="1" applyAlignment="1">
      <alignment horizontal="right" vertical="center" wrapText="1"/>
    </xf>
    <xf numFmtId="164" fontId="1" fillId="7" borderId="11" xfId="6" applyNumberFormat="1" applyBorder="1"/>
    <xf numFmtId="164" fontId="1" fillId="9" borderId="11" xfId="8" applyNumberFormat="1" applyBorder="1"/>
    <xf numFmtId="164" fontId="5" fillId="5" borderId="11" xfId="4" applyNumberFormat="1" applyBorder="1"/>
    <xf numFmtId="0" fontId="1" fillId="8" borderId="11" xfId="7" applyBorder="1"/>
    <xf numFmtId="0" fontId="6" fillId="6" borderId="11" xfId="5" applyBorder="1"/>
    <xf numFmtId="0" fontId="1" fillId="9" borderId="11" xfId="8" applyBorder="1"/>
    <xf numFmtId="0" fontId="1" fillId="10" borderId="11" xfId="9" applyBorder="1" applyAlignment="1">
      <alignment horizontal="center" vertical="center" wrapText="1"/>
    </xf>
    <xf numFmtId="164" fontId="1" fillId="8" borderId="11" xfId="7" applyNumberFormat="1" applyBorder="1"/>
    <xf numFmtId="0" fontId="0" fillId="12" borderId="11" xfId="11" applyFont="1" applyBorder="1" applyAlignment="1">
      <alignment horizontal="center" vertical="center" wrapText="1"/>
    </xf>
    <xf numFmtId="164" fontId="6" fillId="6" borderId="11" xfId="5" applyNumberFormat="1" applyBorder="1"/>
    <xf numFmtId="0" fontId="1" fillId="9" borderId="11" xfId="8" applyBorder="1" applyAlignment="1">
      <alignment horizontal="center" vertical="center" wrapText="1"/>
    </xf>
    <xf numFmtId="0" fontId="0" fillId="0" borderId="11" xfId="0" applyBorder="1"/>
    <xf numFmtId="20" fontId="0" fillId="0" borderId="11" xfId="0" applyNumberFormat="1" applyBorder="1"/>
    <xf numFmtId="0" fontId="7" fillId="0" borderId="11" xfId="0" applyFont="1" applyBorder="1"/>
    <xf numFmtId="166" fontId="1" fillId="8" borderId="11" xfId="7" applyNumberFormat="1" applyBorder="1"/>
    <xf numFmtId="2" fontId="1" fillId="8" borderId="11" xfId="7" applyNumberFormat="1" applyBorder="1"/>
    <xf numFmtId="164" fontId="0" fillId="7" borderId="11" xfId="6" applyNumberFormat="1" applyFont="1" applyBorder="1"/>
    <xf numFmtId="0" fontId="0" fillId="8" borderId="11" xfId="7" applyFont="1" applyBorder="1"/>
    <xf numFmtId="164" fontId="0" fillId="8" borderId="11" xfId="7" applyNumberFormat="1" applyFont="1" applyBorder="1"/>
    <xf numFmtId="0" fontId="0" fillId="0" borderId="24" xfId="0" applyBorder="1" applyAlignment="1">
      <alignment vertical="center" wrapText="1"/>
    </xf>
    <xf numFmtId="0" fontId="0" fillId="0" borderId="24" xfId="0" applyBorder="1" applyAlignment="1">
      <alignment horizontal="right" vertical="center" wrapText="1"/>
    </xf>
    <xf numFmtId="14" fontId="5" fillId="5" borderId="24" xfId="4" applyNumberFormat="1" applyBorder="1"/>
    <xf numFmtId="20" fontId="5" fillId="5" borderId="24" xfId="4" applyNumberFormat="1" applyBorder="1"/>
    <xf numFmtId="0" fontId="5" fillId="5" borderId="24" xfId="4" applyBorder="1"/>
    <xf numFmtId="164" fontId="5" fillId="5" borderId="24" xfId="4" applyNumberFormat="1" applyBorder="1" applyAlignment="1">
      <alignment horizontal="right" vertical="center" wrapText="1"/>
    </xf>
    <xf numFmtId="0" fontId="5" fillId="5" borderId="24" xfId="4" applyBorder="1" applyAlignment="1">
      <alignment horizontal="right" vertical="center" wrapText="1"/>
    </xf>
    <xf numFmtId="2" fontId="5" fillId="5" borderId="24" xfId="4" applyNumberFormat="1" applyBorder="1"/>
    <xf numFmtId="2" fontId="6" fillId="6" borderId="24" xfId="5" applyNumberFormat="1" applyBorder="1" applyAlignment="1">
      <alignment horizontal="right" vertical="center" wrapText="1"/>
    </xf>
    <xf numFmtId="164" fontId="1" fillId="7" borderId="24" xfId="6" applyNumberFormat="1" applyBorder="1"/>
    <xf numFmtId="164" fontId="1" fillId="9" borderId="24" xfId="8" applyNumberFormat="1" applyBorder="1"/>
    <xf numFmtId="164" fontId="5" fillId="5" borderId="24" xfId="4" applyNumberFormat="1" applyBorder="1"/>
    <xf numFmtId="0" fontId="1" fillId="8" borderId="24" xfId="7" applyBorder="1"/>
    <xf numFmtId="0" fontId="6" fillId="6" borderId="24" xfId="5" applyBorder="1"/>
    <xf numFmtId="0" fontId="1" fillId="9" borderId="24" xfId="8" applyBorder="1"/>
    <xf numFmtId="0" fontId="1" fillId="10" borderId="24" xfId="9" applyBorder="1" applyAlignment="1">
      <alignment horizontal="center" vertical="center" wrapText="1"/>
    </xf>
    <xf numFmtId="164" fontId="1" fillId="8" borderId="24" xfId="7" applyNumberFormat="1" applyBorder="1"/>
    <xf numFmtId="0" fontId="0" fillId="12" borderId="24" xfId="11" applyFont="1" applyBorder="1" applyAlignment="1">
      <alignment horizontal="center" vertical="center" wrapText="1"/>
    </xf>
    <xf numFmtId="164" fontId="6" fillId="6" borderId="24" xfId="5" applyNumberFormat="1" applyBorder="1"/>
    <xf numFmtId="0" fontId="1" fillId="9" borderId="24" xfId="8" applyBorder="1" applyAlignment="1">
      <alignment horizontal="center" vertical="center" wrapText="1"/>
    </xf>
    <xf numFmtId="0" fontId="0" fillId="0" borderId="24" xfId="0" applyBorder="1"/>
    <xf numFmtId="20" fontId="0" fillId="0" borderId="24" xfId="0" applyNumberFormat="1" applyBorder="1"/>
    <xf numFmtId="0" fontId="6" fillId="6" borderId="11" xfId="5" applyNumberFormat="1" applyBorder="1"/>
    <xf numFmtId="0" fontId="11" fillId="5" borderId="11" xfId="4" applyFont="1" applyBorder="1"/>
    <xf numFmtId="0" fontId="12" fillId="5" borderId="11" xfId="4" applyFont="1" applyBorder="1"/>
    <xf numFmtId="0" fontId="10" fillId="5" borderId="5" xfId="4" applyFont="1" applyBorder="1"/>
    <xf numFmtId="0" fontId="10" fillId="5" borderId="11" xfId="4" applyFont="1" applyBorder="1"/>
    <xf numFmtId="0" fontId="5" fillId="5" borderId="9" xfId="4" applyBorder="1"/>
    <xf numFmtId="0" fontId="6" fillId="6" borderId="9" xfId="5" applyBorder="1"/>
    <xf numFmtId="0" fontId="1" fillId="9" borderId="1" xfId="8" applyBorder="1"/>
    <xf numFmtId="0" fontId="1" fillId="10" borderId="1" xfId="9" applyBorder="1" applyAlignment="1">
      <alignment horizontal="center" vertical="center" wrapText="1"/>
    </xf>
    <xf numFmtId="164" fontId="1" fillId="8" borderId="1" xfId="7" applyNumberFormat="1" applyBorder="1"/>
    <xf numFmtId="0" fontId="0" fillId="12" borderId="25" xfId="11" applyFont="1" applyBorder="1" applyAlignment="1">
      <alignment horizontal="center" vertical="center" wrapText="1"/>
    </xf>
    <xf numFmtId="0" fontId="1" fillId="9" borderId="1" xfId="8" applyBorder="1" applyAlignment="1">
      <alignment horizontal="center" vertical="center" wrapText="1"/>
    </xf>
    <xf numFmtId="164" fontId="1" fillId="9" borderId="8" xfId="8" applyNumberFormat="1" applyBorder="1"/>
    <xf numFmtId="0" fontId="10" fillId="0" borderId="11" xfId="0" applyFont="1" applyBorder="1" applyAlignment="1">
      <alignment vertical="center" wrapText="1"/>
    </xf>
    <xf numFmtId="0" fontId="10" fillId="0" borderId="11" xfId="0" applyFont="1" applyBorder="1" applyAlignment="1">
      <alignment horizontal="right" vertical="center" wrapText="1"/>
    </xf>
    <xf numFmtId="14" fontId="10" fillId="5" borderId="11" xfId="4" applyNumberFormat="1" applyFont="1" applyBorder="1"/>
    <xf numFmtId="20" fontId="10" fillId="5" borderId="11" xfId="4" applyNumberFormat="1" applyFont="1" applyBorder="1"/>
    <xf numFmtId="164" fontId="10" fillId="5" borderId="11" xfId="4" applyNumberFormat="1" applyFont="1" applyBorder="1" applyAlignment="1">
      <alignment horizontal="right" vertical="center" wrapText="1"/>
    </xf>
    <xf numFmtId="0" fontId="10" fillId="5" borderId="11" xfId="4" applyFont="1" applyBorder="1" applyAlignment="1">
      <alignment horizontal="right" vertical="center" wrapText="1"/>
    </xf>
    <xf numFmtId="2" fontId="10" fillId="5" borderId="11" xfId="4" applyNumberFormat="1" applyFont="1" applyBorder="1"/>
    <xf numFmtId="2" fontId="13" fillId="6" borderId="11" xfId="5" applyNumberFormat="1" applyFont="1" applyBorder="1" applyAlignment="1">
      <alignment horizontal="right" vertical="center" wrapText="1"/>
    </xf>
    <xf numFmtId="164" fontId="10" fillId="7" borderId="11" xfId="6" applyNumberFormat="1" applyFont="1" applyBorder="1"/>
    <xf numFmtId="164" fontId="10" fillId="9" borderId="11" xfId="8" applyNumberFormat="1" applyFont="1" applyBorder="1"/>
    <xf numFmtId="164" fontId="10" fillId="5" borderId="11" xfId="4" applyNumberFormat="1" applyFont="1" applyBorder="1"/>
    <xf numFmtId="0" fontId="10" fillId="8" borderId="11" xfId="7" applyFont="1" applyBorder="1"/>
    <xf numFmtId="0" fontId="13" fillId="6" borderId="11" xfId="5" applyFont="1" applyBorder="1"/>
    <xf numFmtId="0" fontId="10" fillId="9" borderId="11" xfId="8" applyFont="1" applyBorder="1"/>
    <xf numFmtId="0" fontId="10" fillId="10" borderId="11" xfId="9" applyFont="1" applyBorder="1" applyAlignment="1">
      <alignment horizontal="center" vertical="center" wrapText="1"/>
    </xf>
    <xf numFmtId="164" fontId="10" fillId="8" borderId="11" xfId="7" applyNumberFormat="1" applyFont="1" applyBorder="1"/>
    <xf numFmtId="0" fontId="10" fillId="12" borderId="11" xfId="11" applyFont="1" applyBorder="1" applyAlignment="1">
      <alignment horizontal="center" vertical="center" wrapText="1"/>
    </xf>
    <xf numFmtId="164" fontId="13" fillId="6" borderId="11" xfId="5" applyNumberFormat="1" applyFont="1" applyBorder="1"/>
    <xf numFmtId="0" fontId="10" fillId="9" borderId="11" xfId="8" applyFont="1" applyBorder="1" applyAlignment="1">
      <alignment horizontal="center" vertical="center" wrapText="1"/>
    </xf>
    <xf numFmtId="0" fontId="10" fillId="0" borderId="11" xfId="0" applyFont="1" applyBorder="1"/>
    <xf numFmtId="20" fontId="10" fillId="0" borderId="11" xfId="0" applyNumberFormat="1" applyFont="1" applyBorder="1"/>
    <xf numFmtId="0" fontId="13" fillId="5" borderId="11" xfId="4" applyFont="1" applyBorder="1"/>
    <xf numFmtId="2" fontId="6" fillId="6" borderId="0" xfId="5" applyNumberFormat="1" applyBorder="1" applyAlignment="1">
      <alignment horizontal="right" vertical="center" wrapText="1"/>
    </xf>
    <xf numFmtId="2" fontId="6" fillId="6" borderId="1" xfId="5" applyNumberFormat="1" applyBorder="1" applyAlignment="1">
      <alignment horizontal="right" vertical="center" wrapText="1"/>
    </xf>
    <xf numFmtId="2" fontId="8" fillId="6" borderId="14" xfId="5" applyNumberFormat="1" applyFont="1" applyBorder="1" applyAlignment="1">
      <alignment horizontal="right" vertical="center" wrapText="1"/>
    </xf>
    <xf numFmtId="2" fontId="6" fillId="6" borderId="3" xfId="5" applyNumberFormat="1" applyBorder="1" applyAlignment="1">
      <alignment horizontal="right" vertical="center" wrapText="1"/>
    </xf>
    <xf numFmtId="20" fontId="5" fillId="5" borderId="13" xfId="4" applyNumberFormat="1" applyBorder="1"/>
    <xf numFmtId="0" fontId="5" fillId="5" borderId="13" xfId="4" applyBorder="1"/>
    <xf numFmtId="164" fontId="5" fillId="5" borderId="13" xfId="4" applyNumberFormat="1" applyBorder="1" applyAlignment="1">
      <alignment horizontal="right" vertical="center" wrapText="1"/>
    </xf>
    <xf numFmtId="0" fontId="5" fillId="5" borderId="13" xfId="4" applyBorder="1" applyAlignment="1">
      <alignment horizontal="right" vertical="center" wrapText="1"/>
    </xf>
    <xf numFmtId="2" fontId="5" fillId="5" borderId="13" xfId="4" applyNumberFormat="1" applyBorder="1"/>
    <xf numFmtId="164" fontId="5" fillId="5" borderId="13" xfId="4" applyNumberFormat="1" applyBorder="1"/>
    <xf numFmtId="0" fontId="1" fillId="8" borderId="13" xfId="7" applyBorder="1"/>
    <xf numFmtId="0" fontId="6" fillId="6" borderId="13" xfId="5" applyBorder="1"/>
    <xf numFmtId="164" fontId="6" fillId="6" borderId="13" xfId="5" applyNumberFormat="1" applyBorder="1"/>
    <xf numFmtId="20" fontId="5" fillId="5" borderId="7" xfId="4" applyNumberFormat="1" applyBorder="1"/>
    <xf numFmtId="20" fontId="10" fillId="5" borderId="5" xfId="4" applyNumberFormat="1" applyFont="1" applyBorder="1"/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right" vertical="center" wrapText="1"/>
    </xf>
    <xf numFmtId="14" fontId="10" fillId="5" borderId="5" xfId="4" applyNumberFormat="1" applyFont="1" applyBorder="1"/>
    <xf numFmtId="164" fontId="10" fillId="5" borderId="5" xfId="4" applyNumberFormat="1" applyFont="1" applyBorder="1" applyAlignment="1">
      <alignment horizontal="right" vertical="center" wrapText="1"/>
    </xf>
    <xf numFmtId="0" fontId="10" fillId="5" borderId="5" xfId="4" applyFont="1" applyBorder="1" applyAlignment="1">
      <alignment horizontal="right" vertical="center" wrapText="1"/>
    </xf>
    <xf numFmtId="2" fontId="10" fillId="5" borderId="5" xfId="4" applyNumberFormat="1" applyFont="1" applyBorder="1"/>
    <xf numFmtId="2" fontId="13" fillId="6" borderId="5" xfId="5" applyNumberFormat="1" applyFont="1" applyBorder="1" applyAlignment="1">
      <alignment horizontal="right" vertical="center" wrapText="1"/>
    </xf>
    <xf numFmtId="164" fontId="10" fillId="7" borderId="0" xfId="6" applyNumberFormat="1" applyFont="1" applyBorder="1"/>
    <xf numFmtId="164" fontId="10" fillId="9" borderId="0" xfId="8" applyNumberFormat="1" applyFont="1"/>
    <xf numFmtId="164" fontId="10" fillId="5" borderId="5" xfId="4" applyNumberFormat="1" applyFont="1" applyBorder="1"/>
    <xf numFmtId="0" fontId="10" fillId="8" borderId="5" xfId="7" applyFont="1" applyBorder="1"/>
    <xf numFmtId="0" fontId="13" fillId="6" borderId="5" xfId="5" applyFont="1" applyBorder="1"/>
    <xf numFmtId="0" fontId="10" fillId="8" borderId="0" xfId="7" applyFont="1" applyBorder="1"/>
    <xf numFmtId="0" fontId="10" fillId="9" borderId="0" xfId="8" applyFont="1"/>
    <xf numFmtId="0" fontId="10" fillId="10" borderId="0" xfId="9" applyFont="1" applyAlignment="1">
      <alignment horizontal="center" vertical="center" wrapText="1"/>
    </xf>
    <xf numFmtId="164" fontId="10" fillId="8" borderId="0" xfId="7" applyNumberFormat="1" applyFont="1" applyBorder="1"/>
    <xf numFmtId="0" fontId="10" fillId="12" borderId="21" xfId="11" applyFont="1" applyBorder="1" applyAlignment="1">
      <alignment horizontal="center" vertical="center" wrapText="1"/>
    </xf>
    <xf numFmtId="164" fontId="13" fillId="6" borderId="5" xfId="5" applyNumberFormat="1" applyFont="1" applyBorder="1"/>
    <xf numFmtId="0" fontId="10" fillId="9" borderId="0" xfId="8" applyFont="1" applyBorder="1" applyAlignment="1">
      <alignment horizontal="center" vertical="center" wrapText="1"/>
    </xf>
    <xf numFmtId="164" fontId="10" fillId="9" borderId="5" xfId="8" applyNumberFormat="1" applyFont="1" applyBorder="1"/>
    <xf numFmtId="0" fontId="10" fillId="0" borderId="0" xfId="0" applyFont="1"/>
    <xf numFmtId="20" fontId="10" fillId="0" borderId="0" xfId="0" applyNumberFormat="1" applyFont="1"/>
    <xf numFmtId="167" fontId="0" fillId="0" borderId="0" xfId="0" applyNumberFormat="1"/>
    <xf numFmtId="0" fontId="0" fillId="8" borderId="6" xfId="7" applyFont="1" applyBorder="1"/>
    <xf numFmtId="0" fontId="25" fillId="0" borderId="0" xfId="0" applyFont="1"/>
    <xf numFmtId="11" fontId="25" fillId="0" borderId="0" xfId="0" applyNumberFormat="1" applyFont="1"/>
    <xf numFmtId="14" fontId="25" fillId="0" borderId="0" xfId="0" applyNumberFormat="1" applyFont="1"/>
    <xf numFmtId="20" fontId="5" fillId="5" borderId="33" xfId="4" applyNumberFormat="1" applyBorder="1"/>
    <xf numFmtId="167" fontId="25" fillId="0" borderId="0" xfId="0" applyNumberFormat="1" applyFont="1"/>
    <xf numFmtId="168" fontId="25" fillId="0" borderId="0" xfId="0" applyNumberFormat="1" applyFont="1"/>
    <xf numFmtId="14" fontId="0" fillId="0" borderId="0" xfId="0" applyNumberFormat="1"/>
    <xf numFmtId="0" fontId="0" fillId="0" borderId="0" xfId="1" applyFont="1" applyFill="1" applyAlignment="1">
      <alignment horizontal="center" wrapText="1"/>
    </xf>
    <xf numFmtId="0" fontId="4" fillId="0" borderId="0" xfId="3" applyFill="1" applyAlignment="1">
      <alignment horizontal="center" wrapText="1"/>
    </xf>
    <xf numFmtId="0" fontId="4" fillId="0" borderId="0" xfId="3" applyFill="1" applyAlignment="1">
      <alignment horizontal="center"/>
    </xf>
    <xf numFmtId="14" fontId="10" fillId="0" borderId="0" xfId="0" applyNumberFormat="1" applyFont="1"/>
    <xf numFmtId="167" fontId="10" fillId="0" borderId="0" xfId="0" applyNumberFormat="1" applyFont="1"/>
    <xf numFmtId="11" fontId="10" fillId="0" borderId="0" xfId="0" applyNumberFormat="1" applyFont="1"/>
    <xf numFmtId="168" fontId="10" fillId="0" borderId="0" xfId="0" applyNumberFormat="1" applyFont="1"/>
    <xf numFmtId="2" fontId="0" fillId="0" borderId="0" xfId="0" applyNumberFormat="1"/>
    <xf numFmtId="2" fontId="10" fillId="0" borderId="0" xfId="0" applyNumberFormat="1" applyFont="1"/>
  </cellXfs>
  <cellStyles count="43">
    <cellStyle name="20% - Accent1" xfId="27" builtinId="30" customBuiltin="1"/>
    <cellStyle name="20% - Accent2" xfId="30" builtinId="34" customBuiltin="1"/>
    <cellStyle name="20% - Accent3" xfId="34" builtinId="38" customBuiltin="1"/>
    <cellStyle name="20% - Accent4" xfId="9" builtinId="42" customBuiltin="1"/>
    <cellStyle name="20% - Accent5" xfId="40" builtinId="46" customBuiltin="1"/>
    <cellStyle name="20% - Accent6" xfId="2" builtinId="50" customBuiltin="1"/>
    <cellStyle name="40% - Accent1" xfId="1" builtinId="31" customBuiltin="1"/>
    <cellStyle name="40% - Accent2" xfId="31" builtinId="35" customBuiltin="1"/>
    <cellStyle name="40% - Accent3" xfId="35" builtinId="39" customBuiltin="1"/>
    <cellStyle name="40% - Accent4" xfId="8" builtinId="43" customBuiltin="1"/>
    <cellStyle name="40% - Accent5" xfId="6" builtinId="47" customBuiltin="1"/>
    <cellStyle name="40% - Accent6" xfId="42" builtinId="51" customBuiltin="1"/>
    <cellStyle name="60% - Accent1" xfId="28" builtinId="32" customBuiltin="1"/>
    <cellStyle name="60% - Accent2" xfId="32" builtinId="36" customBuiltin="1"/>
    <cellStyle name="60% - Accent3" xfId="36" builtinId="40" customBuiltin="1"/>
    <cellStyle name="60% - Accent4" xfId="38" builtinId="44" customBuiltin="1"/>
    <cellStyle name="60% - Accent5" xfId="7" builtinId="48" customBuiltin="1"/>
    <cellStyle name="60% - Accent6" xfId="10" builtinId="52" customBuiltin="1"/>
    <cellStyle name="Accent1" xfId="26" builtinId="29" customBuiltin="1"/>
    <cellStyle name="Accent2" xfId="29" builtinId="33" customBuiltin="1"/>
    <cellStyle name="Accent3" xfId="33" builtinId="37" customBuiltin="1"/>
    <cellStyle name="Accent4" xfId="37" builtinId="41" customBuiltin="1"/>
    <cellStyle name="Accent5" xfId="39" builtinId="45" customBuiltin="1"/>
    <cellStyle name="Accent6" xfId="41" builtinId="49" customBuiltin="1"/>
    <cellStyle name="Bad" xfId="3" builtinId="27" customBuiltin="1"/>
    <cellStyle name="Calculation" xfId="5" builtinId="22" customBuiltin="1"/>
    <cellStyle name="Check Cell" xfId="22" builtinId="23" customBuiltin="1"/>
    <cellStyle name="Explanatory Text" xfId="24" builtinId="53" customBuiltin="1"/>
    <cellStyle name="Good" xfId="18" builtinId="26" customBuiltin="1"/>
    <cellStyle name="Heading 1" xfId="14" builtinId="16" customBuiltin="1"/>
    <cellStyle name="Heading 2" xfId="15" builtinId="17" customBuiltin="1"/>
    <cellStyle name="Heading 3" xfId="16" builtinId="18" customBuiltin="1"/>
    <cellStyle name="Heading 4" xfId="17" builtinId="19" customBuiltin="1"/>
    <cellStyle name="Input" xfId="4" builtinId="20" customBuiltin="1"/>
    <cellStyle name="Linked Cell" xfId="21" builtinId="24" customBuiltin="1"/>
    <cellStyle name="Neutral" xfId="19" builtinId="28" customBuiltin="1"/>
    <cellStyle name="Normal" xfId="0" builtinId="0"/>
    <cellStyle name="Normal 2" xfId="12" xr:uid="{21436980-2DB7-4A8A-9FB8-19A4508F0AD0}"/>
    <cellStyle name="Note" xfId="11" builtinId="10" customBuiltin="1"/>
    <cellStyle name="Output" xfId="20" builtinId="21" customBuiltin="1"/>
    <cellStyle name="Title" xfId="13" builtinId="15" customBuiltin="1"/>
    <cellStyle name="Total" xfId="25" builtinId="25" customBuiltin="1"/>
    <cellStyle name="Warning Text" xfId="23" builtinId="11" customBuiltin="1"/>
  </cellStyles>
  <dxfs count="1"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on NO/NOx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Pb=0barg, 7.5mmx58mm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'2024-1076-Testlog'!$W$96:$W$98</c:f>
              <c:numCache>
                <c:formatCode>0.00</c:formatCode>
                <c:ptCount val="3"/>
              </c:numCache>
            </c:numRef>
          </c:xVal>
          <c:yVal>
            <c:numRef>
              <c:f>'2024-1076-Testlog'!$BT$96:$BT$98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B-494E-84E2-F757D7C23029}"/>
            </c:ext>
          </c:extLst>
        </c:ser>
        <c:ser>
          <c:idx val="1"/>
          <c:order val="1"/>
          <c:tx>
            <c:v>Pb=0barg, 7.5mmx30mm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'2024-1076-Testlog'!$W$90:$W$92</c:f>
              <c:numCache>
                <c:formatCode>0.00</c:formatCode>
                <c:ptCount val="3"/>
              </c:numCache>
            </c:numRef>
          </c:xVal>
          <c:yVal>
            <c:numRef>
              <c:f>'2024-1076-Testlog'!$BT$90:$BT$92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0B-494E-84E2-F757D7C23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384255"/>
        <c:axId val="398406335"/>
      </c:scatterChart>
      <c:valAx>
        <c:axId val="398384255"/>
        <c:scaling>
          <c:orientation val="minMax"/>
          <c:min val="0.75000000000000011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06335"/>
        <c:crosses val="autoZero"/>
        <c:crossBetween val="midCat"/>
      </c:valAx>
      <c:valAx>
        <c:axId val="398406335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84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Effect on Wall</a:t>
            </a:r>
            <a:r>
              <a:rPr lang="nb-NO" baseline="0"/>
              <a:t> temperature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Pb=0 barg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'2024-1076-Testlog'!$W$21:$W$23</c:f>
              <c:numCache>
                <c:formatCode>0.00</c:formatCode>
                <c:ptCount val="3"/>
              </c:numCache>
            </c:numRef>
          </c:xVal>
          <c:yVal>
            <c:numRef>
              <c:f>'2024-1076-Testlog'!$BI$21:$BI$23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46-4CA9-9A64-20303F33FC43}"/>
            </c:ext>
          </c:extLst>
        </c:ser>
        <c:ser>
          <c:idx val="1"/>
          <c:order val="1"/>
          <c:tx>
            <c:v>Pb=1barg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'2024-1076-Testlog'!$W$24:$W$26</c:f>
              <c:numCache>
                <c:formatCode>0.00</c:formatCode>
                <c:ptCount val="3"/>
              </c:numCache>
            </c:numRef>
          </c:xVal>
          <c:yVal>
            <c:numRef>
              <c:f>'2024-1076-Testlog'!$BI$24:$BI$26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46-4CA9-9A64-20303F33FC43}"/>
            </c:ext>
          </c:extLst>
        </c:ser>
        <c:ser>
          <c:idx val="2"/>
          <c:order val="2"/>
          <c:tx>
            <c:v>Pb=2 barg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'2024-1076-Testlog'!$W$27:$W$29</c:f>
              <c:numCache>
                <c:formatCode>0.00</c:formatCode>
                <c:ptCount val="3"/>
              </c:numCache>
            </c:numRef>
          </c:xVal>
          <c:yVal>
            <c:numRef>
              <c:f>'2024-1076-Testlog'!$BI$27:$BI$29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46-4CA9-9A64-20303F33F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895616"/>
        <c:axId val="1326896576"/>
      </c:scatterChart>
      <c:valAx>
        <c:axId val="1326895616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Specific Enthalpy [kWh/Nm³]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6576"/>
        <c:crosses val="autoZero"/>
        <c:crossBetween val="midCat"/>
      </c:valAx>
      <c:valAx>
        <c:axId val="13268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Wall temperature TT2203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Effect on Voltage range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Pb=0 barg, 6.5x30</c:v>
          </c:tx>
          <c:marker>
            <c:spPr>
              <a:noFill/>
              <a:ln>
                <a:solidFill>
                  <a:schemeClr val="accent1"/>
                </a:solidFill>
              </a:ln>
            </c:spPr>
          </c:marker>
          <c:xVal>
            <c:numRef>
              <c:f>'2024-1076-Testlog'!$W$21:$W$23</c:f>
              <c:numCache>
                <c:formatCode>0.00</c:formatCode>
                <c:ptCount val="3"/>
              </c:numCache>
            </c:numRef>
          </c:xVal>
          <c:yVal>
            <c:numRef>
              <c:f>'2024-1076-Testlog'!$AV$21:$AV$23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D68-4798-A012-146E806A9689}"/>
            </c:ext>
          </c:extLst>
        </c:ser>
        <c:ser>
          <c:idx val="4"/>
          <c:order val="1"/>
          <c:tx>
            <c:v>Pb=1barg, 6.5x30</c:v>
          </c:tx>
          <c:marker>
            <c:symbol val="x"/>
            <c:size val="7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'2024-1076-Testlog'!$W$24:$W$26</c:f>
              <c:numCache>
                <c:formatCode>0.00</c:formatCode>
                <c:ptCount val="3"/>
              </c:numCache>
            </c:numRef>
          </c:xVal>
          <c:yVal>
            <c:numRef>
              <c:f>'2024-1076-Testlog'!$AV$24:$AV$26</c:f>
              <c:numCache>
                <c:formatCode>General</c:formatCode>
                <c:ptCount val="3"/>
                <c:pt idx="2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D68-4798-A012-146E806A9689}"/>
            </c:ext>
          </c:extLst>
        </c:ser>
        <c:ser>
          <c:idx val="5"/>
          <c:order val="2"/>
          <c:tx>
            <c:v>Pb=2 barg, 6.5x30</c:v>
          </c:tx>
          <c:marker>
            <c:symbol val="x"/>
            <c:size val="7"/>
            <c:spPr>
              <a:ln>
                <a:solidFill>
                  <a:schemeClr val="accent3"/>
                </a:solidFill>
              </a:ln>
            </c:spPr>
          </c:marker>
          <c:xVal>
            <c:numRef>
              <c:f>'2024-1076-Testlog'!$W$27:$W$29</c:f>
              <c:numCache>
                <c:formatCode>0.00</c:formatCode>
                <c:ptCount val="3"/>
              </c:numCache>
            </c:numRef>
          </c:xVal>
          <c:yVal>
            <c:numRef>
              <c:f>'2024-1076-Testlog'!$AV$27:$AV$29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D68-4798-A012-146E806A9689}"/>
            </c:ext>
          </c:extLst>
        </c:ser>
        <c:ser>
          <c:idx val="0"/>
          <c:order val="3"/>
          <c:tx>
            <c:v>Pb=0 barg, 6x30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'2024-1076-Testlog'!$W$11:$W$13</c:f>
              <c:numCache>
                <c:formatCode>0.00</c:formatCode>
                <c:ptCount val="3"/>
              </c:numCache>
            </c:numRef>
          </c:xVal>
          <c:yVal>
            <c:numRef>
              <c:f>'2024-1076-Testlog'!$AV$11:$AV$13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D68-4798-A012-146E806A9689}"/>
            </c:ext>
          </c:extLst>
        </c:ser>
        <c:ser>
          <c:idx val="1"/>
          <c:order val="4"/>
          <c:tx>
            <c:v>Pb=1barg, 6x30</c:v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'2024-1076-Testlog'!$W$14:$W$16</c:f>
              <c:numCache>
                <c:formatCode>0.00</c:formatCode>
                <c:ptCount val="3"/>
              </c:numCache>
            </c:numRef>
          </c:xVal>
          <c:yVal>
            <c:numRef>
              <c:f>'2024-1076-Testlog'!$AV$14:$AV$16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D68-4798-A012-146E806A9689}"/>
            </c:ext>
          </c:extLst>
        </c:ser>
        <c:ser>
          <c:idx val="2"/>
          <c:order val="5"/>
          <c:tx>
            <c:v>Pb=2 barg, 6x30</c:v>
          </c:tx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'2024-1076-Testlog'!$W$18:$W$20</c:f>
              <c:numCache>
                <c:formatCode>0.00</c:formatCode>
                <c:ptCount val="3"/>
              </c:numCache>
            </c:numRef>
          </c:xVal>
          <c:yVal>
            <c:numRef>
              <c:f>'2024-1076-Testlog'!$AV$18:$AV$20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D68-4798-A012-146E806A9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895616"/>
        <c:axId val="1326896576"/>
      </c:scatterChart>
      <c:valAx>
        <c:axId val="1326895616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Specific Enthalpy [kWh/Nm³]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6576"/>
        <c:crosses val="autoZero"/>
        <c:crossBetween val="midCat"/>
      </c:valAx>
      <c:valAx>
        <c:axId val="13268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Max-min voltage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5616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Effect on NO/NOx ratio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Pb=0 barg, 6.5x30</c:v>
          </c:tx>
          <c:marker>
            <c:spPr>
              <a:noFill/>
              <a:ln>
                <a:solidFill>
                  <a:schemeClr val="accent1"/>
                </a:solidFill>
              </a:ln>
            </c:spPr>
          </c:marker>
          <c:xVal>
            <c:numRef>
              <c:f>'2024-1076-Testlog'!$W$21:$W$23</c:f>
              <c:numCache>
                <c:formatCode>0.00</c:formatCode>
                <c:ptCount val="3"/>
              </c:numCache>
            </c:numRef>
          </c:xVal>
          <c:yVal>
            <c:numRef>
              <c:f>'2024-1076-Testlog'!$BT$21:$BT$23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5B-4D10-B0A1-449D559A6DE6}"/>
            </c:ext>
          </c:extLst>
        </c:ser>
        <c:ser>
          <c:idx val="4"/>
          <c:order val="1"/>
          <c:tx>
            <c:v>Pb=1barg, 6.5x30</c:v>
          </c:tx>
          <c:marker>
            <c:symbol val="x"/>
            <c:size val="7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'2024-1076-Testlog'!$W$24:$W$26</c:f>
              <c:numCache>
                <c:formatCode>0.00</c:formatCode>
                <c:ptCount val="3"/>
              </c:numCache>
            </c:numRef>
          </c:xVal>
          <c:yVal>
            <c:numRef>
              <c:f>'2024-1076-Testlog'!$BT$24:$BT$26</c:f>
              <c:numCache>
                <c:formatCode>General</c:formatCode>
                <c:ptCount val="3"/>
                <c:pt idx="2">
                  <c:v>0.3093410108765195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D5B-4D10-B0A1-449D559A6DE6}"/>
            </c:ext>
          </c:extLst>
        </c:ser>
        <c:ser>
          <c:idx val="5"/>
          <c:order val="2"/>
          <c:tx>
            <c:v>Pb=2 barg, 6.5x30</c:v>
          </c:tx>
          <c:marker>
            <c:symbol val="x"/>
            <c:size val="7"/>
            <c:spPr>
              <a:noFill/>
              <a:ln>
                <a:solidFill>
                  <a:schemeClr val="accent3"/>
                </a:solidFill>
              </a:ln>
            </c:spPr>
          </c:marker>
          <c:xVal>
            <c:numRef>
              <c:f>'2024-1076-Testlog'!$W$27:$W$29</c:f>
              <c:numCache>
                <c:formatCode>0.00</c:formatCode>
                <c:ptCount val="3"/>
              </c:numCache>
            </c:numRef>
          </c:xVal>
          <c:yVal>
            <c:numRef>
              <c:f>'2024-1076-Testlog'!$BT$27:$BT$29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D5B-4D10-B0A1-449D559A6DE6}"/>
            </c:ext>
          </c:extLst>
        </c:ser>
        <c:ser>
          <c:idx val="0"/>
          <c:order val="3"/>
          <c:tx>
            <c:v>Pb=0 barg, 6x30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'2024-1076-Testlog'!$W$11:$W$13</c:f>
              <c:numCache>
                <c:formatCode>0.00</c:formatCode>
                <c:ptCount val="3"/>
              </c:numCache>
            </c:numRef>
          </c:xVal>
          <c:yVal>
            <c:numRef>
              <c:f>'2024-1076-Testlog'!$BT$11:$BT$13</c:f>
              <c:numCache>
                <c:formatCode>General</c:formatCode>
                <c:ptCount val="3"/>
                <c:pt idx="0">
                  <c:v>0.34451038575667653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5B-4D10-B0A1-449D559A6DE6}"/>
            </c:ext>
          </c:extLst>
        </c:ser>
        <c:ser>
          <c:idx val="1"/>
          <c:order val="4"/>
          <c:tx>
            <c:v>Pb=1barg, 6x30</c:v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'2024-1076-Testlog'!$W$14:$W$16</c:f>
              <c:numCache>
                <c:formatCode>0.00</c:formatCode>
                <c:ptCount val="3"/>
              </c:numCache>
            </c:numRef>
          </c:xVal>
          <c:yVal>
            <c:numRef>
              <c:f>'2024-1076-Testlog'!$BT$14:$BT$16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5B-4D10-B0A1-449D559A6DE6}"/>
            </c:ext>
          </c:extLst>
        </c:ser>
        <c:ser>
          <c:idx val="2"/>
          <c:order val="5"/>
          <c:tx>
            <c:v>Pb=2 barg, 6x30</c:v>
          </c:tx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'2024-1076-Testlog'!$W$17:$W$20</c:f>
              <c:numCache>
                <c:formatCode>0.00</c:formatCode>
                <c:ptCount val="4"/>
              </c:numCache>
            </c:numRef>
          </c:xVal>
          <c:yVal>
            <c:numRef>
              <c:f>'2024-1076-Testlog'!$BT$17:$BT$20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5B-4D10-B0A1-449D559A6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895616"/>
        <c:axId val="1326896576"/>
      </c:scatterChart>
      <c:valAx>
        <c:axId val="1326895616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Specific Enthalpy [kWh/Nm³]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6576"/>
        <c:crosses val="autoZero"/>
        <c:crossBetween val="midCat"/>
      </c:valAx>
      <c:valAx>
        <c:axId val="13268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NO/NOx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5616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material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6mmx30mm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('2024-1076-Testlog'!$L$13,'2024-1076-Testlog'!$L$16,'2024-1076-Testlog'!$L$20)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('2024-1076-Testlog'!$AL$13,'2024-1076-Testlog'!$AL$16,'2024-1076-Testlog'!$AL$20)</c:f>
              <c:numCache>
                <c:formatCode>General</c:formatCode>
                <c:ptCount val="3"/>
                <c:pt idx="2">
                  <c:v>0.52499999999986358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68-4176-AB65-5C72ECEB4FF4}"/>
            </c:ext>
          </c:extLst>
        </c:ser>
        <c:ser>
          <c:idx val="1"/>
          <c:order val="1"/>
          <c:tx>
            <c:v>6.5mmx30mm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('2024-1076-Testlog'!$L$23,'2024-1076-Testlog'!$L$26,'2024-1076-Testlog'!$L$29)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('2024-1076-Testlog'!$AL$23,'2024-1076-Testlog'!$AL$26,'2024-1076-Testlog'!$AL$29)</c:f>
              <c:numCache>
                <c:formatCode>General</c:formatCode>
                <c:ptCount val="3"/>
                <c:pt idx="0">
                  <c:v>0.32444444444445253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68-4176-AB65-5C72ECEB4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895616"/>
        <c:axId val="1326896576"/>
      </c:scatterChart>
      <c:valAx>
        <c:axId val="13268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Pressure [barg]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6576"/>
        <c:crosses val="autoZero"/>
        <c:crossBetween val="midCat"/>
      </c:valAx>
      <c:valAx>
        <c:axId val="13268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material loss [g/h]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Effect on inlet 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Pb=0barg, 7mmx30mm</c:v>
          </c:tx>
          <c:marker>
            <c:symbol val="diamond"/>
            <c:size val="7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'2024-1076-Testlog'!$W$30:$W$35</c:f>
              <c:numCache>
                <c:formatCode>0.00</c:formatCode>
                <c:ptCount val="6"/>
              </c:numCache>
            </c:numRef>
          </c:xVal>
          <c:yVal>
            <c:numRef>
              <c:f>'2024-1076-Testlog'!$BC$30:$BC$35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1B-4115-9032-47AEEBACB458}"/>
            </c:ext>
          </c:extLst>
        </c:ser>
        <c:ser>
          <c:idx val="7"/>
          <c:order val="1"/>
          <c:tx>
            <c:v>Pb=1barg, 7mmx30mm</c:v>
          </c:tx>
          <c:marker>
            <c:symbol val="diamond"/>
            <c:size val="7"/>
            <c:spPr>
              <a:solidFill>
                <a:schemeClr val="accent2"/>
              </a:solidFill>
            </c:spPr>
          </c:marker>
          <c:xVal>
            <c:numRef>
              <c:f>'2024-1076-Testlog'!$W$36:$W$38</c:f>
              <c:numCache>
                <c:formatCode>0.00</c:formatCode>
                <c:ptCount val="3"/>
              </c:numCache>
            </c:numRef>
          </c:xVal>
          <c:yVal>
            <c:numRef>
              <c:f>'2024-1076-Testlog'!$BC$36:$BC$38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41B-4115-9032-47AEEBACB458}"/>
            </c:ext>
          </c:extLst>
        </c:ser>
        <c:ser>
          <c:idx val="8"/>
          <c:order val="2"/>
          <c:tx>
            <c:v>Pb=2barg, 7mmx30mm</c:v>
          </c:tx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'2024-1076-Testlog'!$W$39:$W$41</c:f>
              <c:numCache>
                <c:formatCode>0.00</c:formatCode>
                <c:ptCount val="3"/>
              </c:numCache>
            </c:numRef>
          </c:xVal>
          <c:yVal>
            <c:numRef>
              <c:f>'2024-1076-Testlog'!$BC$39:$BC$41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41B-4115-9032-47AEEBACB458}"/>
            </c:ext>
          </c:extLst>
        </c:ser>
        <c:ser>
          <c:idx val="0"/>
          <c:order val="3"/>
          <c:tx>
            <c:v>Pb=3barg, 7mmx30mm</c:v>
          </c:tx>
          <c:xVal>
            <c:numRef>
              <c:f>'2024-1076-Testlog'!$W$57:$W$59</c:f>
              <c:numCache>
                <c:formatCode>0.00</c:formatCode>
                <c:ptCount val="3"/>
              </c:numCache>
            </c:numRef>
          </c:xVal>
          <c:yVal>
            <c:numRef>
              <c:f>'2024-1076-Testlog'!$BC$57:$BC$59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A9-4B1A-810E-51F59BAA7ACE}"/>
            </c:ext>
          </c:extLst>
        </c:ser>
        <c:ser>
          <c:idx val="1"/>
          <c:order val="4"/>
          <c:tx>
            <c:v>Pb=4barg, 7mmx30mm</c:v>
          </c:tx>
          <c:xVal>
            <c:numRef>
              <c:f>'2024-1076-Testlog'!$W$60:$W$62</c:f>
              <c:numCache>
                <c:formatCode>0.00</c:formatCode>
                <c:ptCount val="3"/>
              </c:numCache>
            </c:numRef>
          </c:xVal>
          <c:yVal>
            <c:numRef>
              <c:f>'2024-1076-Testlog'!$BC$60:$BC$62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A9-4B1A-810E-51F59BAA7ACE}"/>
            </c:ext>
          </c:extLst>
        </c:ser>
        <c:ser>
          <c:idx val="2"/>
          <c:order val="5"/>
          <c:tx>
            <c:v>Pb=5barg, 7mmx30mm</c:v>
          </c:tx>
          <c:xVal>
            <c:numRef>
              <c:f>'2024-1076-Testlog'!$W$63:$W$65</c:f>
              <c:numCache>
                <c:formatCode>0.00</c:formatCode>
                <c:ptCount val="3"/>
              </c:numCache>
            </c:numRef>
          </c:xVal>
          <c:yVal>
            <c:numRef>
              <c:f>'2024-1076-Testlog'!$BC$63:$BC$65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A9-4B1A-810E-51F59BAA7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895616"/>
        <c:axId val="1326896576"/>
      </c:scatterChart>
      <c:valAx>
        <c:axId val="1326895616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Specific Enthalpy [kWh/Nm³]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6576"/>
        <c:crosses val="autoZero"/>
        <c:crossBetween val="midCat"/>
      </c:valAx>
      <c:valAx>
        <c:axId val="1326896576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Inlet</a:t>
                </a:r>
                <a:r>
                  <a:rPr lang="nb-NO" baseline="0"/>
                  <a:t> Pressure [barg]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5616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Effect wall</a:t>
            </a:r>
            <a:r>
              <a:rPr lang="nb-NO" baseline="0"/>
              <a:t> temperature</a:t>
            </a:r>
            <a:endParaRPr lang="nb-NO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Pb=0barg, 7mmx30mm</c:v>
          </c:tx>
          <c:marker>
            <c:symbol val="triangle"/>
            <c:size val="7"/>
            <c:spPr>
              <a:noFill/>
              <a:ln>
                <a:solidFill>
                  <a:schemeClr val="accent1"/>
                </a:solidFill>
              </a:ln>
            </c:spPr>
          </c:marker>
          <c:xVal>
            <c:numRef>
              <c:f>'2024-1076-Testlog'!$W$30:$W$35</c:f>
              <c:numCache>
                <c:formatCode>0.00</c:formatCode>
                <c:ptCount val="6"/>
              </c:numCache>
            </c:numRef>
          </c:xVal>
          <c:yVal>
            <c:numRef>
              <c:f>'2024-1076-Testlog'!$BI$30:$BI$35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05-4152-8EB0-351B3F704A27}"/>
            </c:ext>
          </c:extLst>
        </c:ser>
        <c:ser>
          <c:idx val="7"/>
          <c:order val="1"/>
          <c:tx>
            <c:v>Pb=1barg, 7mmx30mm</c:v>
          </c:tx>
          <c:marker>
            <c:symbol val="triangle"/>
            <c:size val="7"/>
            <c:spPr>
              <a:noFill/>
            </c:spPr>
          </c:marker>
          <c:xVal>
            <c:numRef>
              <c:f>'2024-1076-Testlog'!$W$36:$W$38</c:f>
              <c:numCache>
                <c:formatCode>0.00</c:formatCode>
                <c:ptCount val="3"/>
              </c:numCache>
            </c:numRef>
          </c:xVal>
          <c:yVal>
            <c:numRef>
              <c:f>'2024-1076-Testlog'!$BI$36:$BI$38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E05-4152-8EB0-351B3F704A27}"/>
            </c:ext>
          </c:extLst>
        </c:ser>
        <c:ser>
          <c:idx val="8"/>
          <c:order val="2"/>
          <c:tx>
            <c:v>Pb=2barg, 7mmx30mm</c:v>
          </c:tx>
          <c:marker>
            <c:symbol val="triangle"/>
            <c:size val="7"/>
            <c:spPr>
              <a:noFill/>
            </c:spPr>
          </c:marker>
          <c:xVal>
            <c:numRef>
              <c:f>'2024-1076-Testlog'!$W$39:$W$41</c:f>
              <c:numCache>
                <c:formatCode>0.00</c:formatCode>
                <c:ptCount val="3"/>
              </c:numCache>
            </c:numRef>
          </c:xVal>
          <c:yVal>
            <c:numRef>
              <c:f>'2024-1076-Testlog'!$BI$39:$BI$41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E05-4152-8EB0-351B3F704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895616"/>
        <c:axId val="1326896576"/>
      </c:scatterChart>
      <c:valAx>
        <c:axId val="1326895616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Specific Enthalpy [kWh/Nm³]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6576"/>
        <c:crosses val="autoZero"/>
        <c:crossBetween val="midCat"/>
      </c:valAx>
      <c:valAx>
        <c:axId val="1326896576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baseline="0"/>
                  <a:t>Reactor wall temperature [°C]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5616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Effect on voltage</a:t>
            </a:r>
            <a:r>
              <a:rPr lang="nb-NO" baseline="0"/>
              <a:t> stdev</a:t>
            </a:r>
            <a:endParaRPr lang="nb-NO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Pb=0barg, 7mmx30mm</c:v>
          </c:tx>
          <c:marker>
            <c:symbol val="triangle"/>
            <c:size val="7"/>
            <c:spPr>
              <a:noFill/>
              <a:ln>
                <a:solidFill>
                  <a:schemeClr val="accent1"/>
                </a:solidFill>
              </a:ln>
            </c:spPr>
          </c:marker>
          <c:xVal>
            <c:numRef>
              <c:f>'2024-1076-Testlog'!$W$30:$W$35</c:f>
              <c:numCache>
                <c:formatCode>0.00</c:formatCode>
                <c:ptCount val="6"/>
              </c:numCache>
            </c:numRef>
          </c:xVal>
          <c:yVal>
            <c:numRef>
              <c:f>'2024-1076-Testlog'!$AX$30:$AX$35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D4-4911-9D1D-56431AA6ABB0}"/>
            </c:ext>
          </c:extLst>
        </c:ser>
        <c:ser>
          <c:idx val="7"/>
          <c:order val="1"/>
          <c:tx>
            <c:v>Pb=1barg, 7mmx30mm</c:v>
          </c:tx>
          <c:marker>
            <c:symbol val="triangle"/>
            <c:size val="7"/>
            <c:spPr>
              <a:noFill/>
            </c:spPr>
          </c:marker>
          <c:xVal>
            <c:numRef>
              <c:f>'2024-1076-Testlog'!$W$36:$W$38</c:f>
              <c:numCache>
                <c:formatCode>0.00</c:formatCode>
                <c:ptCount val="3"/>
              </c:numCache>
            </c:numRef>
          </c:xVal>
          <c:yVal>
            <c:numRef>
              <c:f>'2024-1076-Testlog'!$AX$36:$AX$38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2D4-4911-9D1D-56431AA6ABB0}"/>
            </c:ext>
          </c:extLst>
        </c:ser>
        <c:ser>
          <c:idx val="8"/>
          <c:order val="2"/>
          <c:tx>
            <c:v>Pb=2barg, 7mmx30mm</c:v>
          </c:tx>
          <c:marker>
            <c:symbol val="triangle"/>
            <c:size val="7"/>
            <c:spPr>
              <a:noFill/>
            </c:spPr>
          </c:marker>
          <c:xVal>
            <c:numRef>
              <c:f>'2024-1076-Testlog'!$W$39:$W$41</c:f>
              <c:numCache>
                <c:formatCode>0.00</c:formatCode>
                <c:ptCount val="3"/>
              </c:numCache>
            </c:numRef>
          </c:xVal>
          <c:yVal>
            <c:numRef>
              <c:f>'2024-1076-Testlog'!$AX$39:$AX$41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2D4-4911-9D1D-56431AA6A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895616"/>
        <c:axId val="1326896576"/>
      </c:scatterChart>
      <c:valAx>
        <c:axId val="1326895616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Specific Enthalpy [kWh/Nm³]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6576"/>
        <c:crosses val="autoZero"/>
        <c:crossBetween val="midCat"/>
      </c:valAx>
      <c:valAx>
        <c:axId val="1326896576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Stdev Voltage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5616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Effect on NO/NOx ratio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Pb=0barg, 7mmx30mm</c:v>
          </c:tx>
          <c:marker>
            <c:symbol val="triangle"/>
            <c:size val="7"/>
            <c:spPr>
              <a:noFill/>
              <a:ln>
                <a:solidFill>
                  <a:schemeClr val="accent1"/>
                </a:solidFill>
              </a:ln>
            </c:spPr>
          </c:marker>
          <c:xVal>
            <c:numRef>
              <c:f>'2024-1076-Testlog'!$W$30:$W$35</c:f>
              <c:numCache>
                <c:formatCode>0.00</c:formatCode>
                <c:ptCount val="6"/>
              </c:numCache>
            </c:numRef>
          </c:xVal>
          <c:yVal>
            <c:numRef>
              <c:f>'2024-1076-Testlog'!$BT$30:$BT$35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9E-48A6-86A5-F180236E3ED9}"/>
            </c:ext>
          </c:extLst>
        </c:ser>
        <c:ser>
          <c:idx val="7"/>
          <c:order val="1"/>
          <c:tx>
            <c:v>Pb=1barg, 7mmx30mm</c:v>
          </c:tx>
          <c:marker>
            <c:symbol val="triangle"/>
            <c:size val="7"/>
            <c:spPr>
              <a:noFill/>
            </c:spPr>
          </c:marker>
          <c:xVal>
            <c:numRef>
              <c:f>'2024-1076-Testlog'!$W$36:$W$38</c:f>
              <c:numCache>
                <c:formatCode>0.00</c:formatCode>
                <c:ptCount val="3"/>
              </c:numCache>
            </c:numRef>
          </c:xVal>
          <c:yVal>
            <c:numRef>
              <c:f>'2024-1076-Testlog'!$BT$36:$BT$38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B9E-48A6-86A5-F180236E3ED9}"/>
            </c:ext>
          </c:extLst>
        </c:ser>
        <c:ser>
          <c:idx val="8"/>
          <c:order val="2"/>
          <c:tx>
            <c:v>Pb=2barg, 7mmx30mm</c:v>
          </c:tx>
          <c:marker>
            <c:symbol val="triangle"/>
            <c:size val="7"/>
            <c:spPr>
              <a:noFill/>
            </c:spPr>
          </c:marker>
          <c:xVal>
            <c:numRef>
              <c:f>'2024-1076-Testlog'!$W$39:$W$41</c:f>
              <c:numCache>
                <c:formatCode>0.00</c:formatCode>
                <c:ptCount val="3"/>
              </c:numCache>
            </c:numRef>
          </c:xVal>
          <c:yVal>
            <c:numRef>
              <c:f>'2024-1076-Testlog'!$BT$39:$BT$41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B9E-48A6-86A5-F180236E3ED9}"/>
            </c:ext>
          </c:extLst>
        </c:ser>
        <c:ser>
          <c:idx val="0"/>
          <c:order val="3"/>
          <c:tx>
            <c:v>Pb=3barg, 7mmx30mm</c:v>
          </c:tx>
          <c:xVal>
            <c:numRef>
              <c:f>'2024-1076-Testlog'!$W$57:$W$59</c:f>
              <c:numCache>
                <c:formatCode>0.00</c:formatCode>
                <c:ptCount val="3"/>
              </c:numCache>
            </c:numRef>
          </c:xVal>
          <c:yVal>
            <c:numRef>
              <c:f>'2024-1076-Testlog'!$BT$57:$BT$59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85-4DED-8B17-8E4E598327AA}"/>
            </c:ext>
          </c:extLst>
        </c:ser>
        <c:ser>
          <c:idx val="1"/>
          <c:order val="4"/>
          <c:tx>
            <c:v>Pb=4barg, 7mmx30mm</c:v>
          </c:tx>
          <c:xVal>
            <c:numRef>
              <c:f>'2024-1076-Testlog'!$W$60:$W$62</c:f>
              <c:numCache>
                <c:formatCode>0.00</c:formatCode>
                <c:ptCount val="3"/>
              </c:numCache>
            </c:numRef>
          </c:xVal>
          <c:yVal>
            <c:numRef>
              <c:f>'2024-1076-Testlog'!$BT$60:$BT$62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85-4DED-8B17-8E4E598327AA}"/>
            </c:ext>
          </c:extLst>
        </c:ser>
        <c:ser>
          <c:idx val="2"/>
          <c:order val="5"/>
          <c:tx>
            <c:v>Pb=5barg, 7mmx30mm</c:v>
          </c:tx>
          <c:xVal>
            <c:numRef>
              <c:f>'2024-1076-Testlog'!$W$63:$W$65</c:f>
              <c:numCache>
                <c:formatCode>0.00</c:formatCode>
                <c:ptCount val="3"/>
              </c:numCache>
            </c:numRef>
          </c:xVal>
          <c:yVal>
            <c:numRef>
              <c:f>'2024-1076-Testlog'!$BT$63:$BT$65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85-4DED-8B17-8E4E59832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895616"/>
        <c:axId val="1326896576"/>
      </c:scatterChart>
      <c:valAx>
        <c:axId val="1326895616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Specific Enthalpy [kWh/Nm³]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6576"/>
        <c:crosses val="autoZero"/>
        <c:crossBetween val="midCat"/>
      </c:valAx>
      <c:valAx>
        <c:axId val="13268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NO/NOx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5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091368991627606"/>
          <c:y val="0.16118912219305923"/>
          <c:w val="0.31173144179009571"/>
          <c:h val="0.50230314960629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material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5.0mmx30mm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'2024-1076-Testlog'!$L$51</c:f>
              <c:numCache>
                <c:formatCode>General</c:formatCode>
                <c:ptCount val="1"/>
              </c:numCache>
            </c:numRef>
          </c:xVal>
          <c:yVal>
            <c:numRef>
              <c:f>'2024-1076-Testlog'!$AL$53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CF-4124-B685-2336B3073EED}"/>
            </c:ext>
          </c:extLst>
        </c:ser>
        <c:ser>
          <c:idx val="3"/>
          <c:order val="1"/>
          <c:tx>
            <c:v>5.5mmx30mm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97E-46F2-A4FF-EEF46A9A44E0}"/>
              </c:ext>
            </c:extLst>
          </c:dPt>
          <c:xVal>
            <c:numRef>
              <c:f>('2024-1076-Testlog'!$L$44,'2024-1076-Testlog'!$L$47,'2024-1076-Testlog'!$L$50)</c:f>
              <c:numCache>
                <c:formatCode>General</c:formatCode>
                <c:ptCount val="3"/>
              </c:numCache>
            </c:numRef>
          </c:xVal>
          <c:yVal>
            <c:numRef>
              <c:f>('2024-1076-Testlog'!$AL$44,'2024-1076-Testlog'!$AL$47,'2024-1076-Testlog'!$AL$50)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5E-4561-9A5B-E8336F00ACC9}"/>
            </c:ext>
          </c:extLst>
        </c:ser>
        <c:ser>
          <c:idx val="0"/>
          <c:order val="2"/>
          <c:tx>
            <c:v>6mmx30mm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('2024-1076-Testlog'!$L$13,'2024-1076-Testlog'!$L$16,'2024-1076-Testlog'!$L$20)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('2024-1076-Testlog'!$AL$13,'2024-1076-Testlog'!$AL$16,'2024-1076-Testlog'!$AL$20)</c:f>
              <c:numCache>
                <c:formatCode>General</c:formatCode>
                <c:ptCount val="3"/>
                <c:pt idx="2">
                  <c:v>0.52499999999986358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5E-4561-9A5B-E8336F00ACC9}"/>
            </c:ext>
          </c:extLst>
        </c:ser>
        <c:ser>
          <c:idx val="1"/>
          <c:order val="3"/>
          <c:tx>
            <c:v>6.5mmx30mm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('2024-1076-Testlog'!$L$23,'2024-1076-Testlog'!$L$26,'2024-1076-Testlog'!$L$29,'2024-1076-Testlog'!$L$68,'2024-1076-Testlog'!$L$71,'2024-1076-Testlog'!$L$74,'2024-1076-Testlog'!$L$77)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('2024-1076-Testlog'!$AL$23,'2024-1076-Testlog'!$AL$26,'2024-1076-Testlog'!$AL$29,'2024-1076-Testlog'!$AL$68,'2024-1076-Testlog'!$AL$71,'2024-1076-Testlog'!$AL$74,'2024-1076-Testlog'!$AL$77)</c:f>
              <c:numCache>
                <c:formatCode>General</c:formatCode>
                <c:ptCount val="7"/>
                <c:pt idx="0">
                  <c:v>0.32444444444445253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5E-4561-9A5B-E8336F00ACC9}"/>
            </c:ext>
          </c:extLst>
        </c:ser>
        <c:ser>
          <c:idx val="2"/>
          <c:order val="4"/>
          <c:tx>
            <c:v>7.0mmx30mm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('2024-1076-Testlog'!$L$35,'2024-1076-Testlog'!$L$38,'2024-1076-Testlog'!$L$41,'2024-1076-Testlog'!$L$59,'2024-1076-Testlog'!$L$62,'2024-1076-Testlog'!$L$65)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('2024-1076-Testlog'!$AL$35,'2024-1076-Testlog'!$AL$38,'2024-1076-Testlog'!$AL$41,'2024-1076-Testlog'!$AL$59,'2024-1076-Testlog'!$AL$62,'2024-1076-Testlog'!$AL$65)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5E-4561-9A5B-E8336F00ACC9}"/>
            </c:ext>
          </c:extLst>
        </c:ser>
        <c:ser>
          <c:idx val="5"/>
          <c:order val="5"/>
          <c:tx>
            <c:v>7.5mmx30mm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('2024-1076-Testlog'!$L$80,'2024-1076-Testlog'!$L$83,'2024-1076-Testlog'!$L$86,'2024-1076-Testlog'!$L$89,'2024-1076-Testlog'!$L$92,'2024-1076-Testlog'!$L$95)</c:f>
              <c:numCache>
                <c:formatCode>General</c:formatCode>
                <c:ptCount val="6"/>
              </c:numCache>
            </c:numRef>
          </c:xVal>
          <c:yVal>
            <c:numRef>
              <c:f>('2024-1076-Testlog'!$AL$80,'2024-1076-Testlog'!$AL$83,'2024-1076-Testlog'!$AL$86,'2024-1076-Testlog'!$AL$89,'2024-1076-Testlog'!$AL$92,'2024-1076-Testlog'!$AL$95)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C6-45FA-9907-9DD0440BE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895616"/>
        <c:axId val="1326896576"/>
      </c:scatterChart>
      <c:valAx>
        <c:axId val="13268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Back pressure [barg]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6576"/>
        <c:crosses val="autoZero"/>
        <c:crossBetween val="midCat"/>
        <c:majorUnit val="1"/>
      </c:valAx>
      <c:valAx>
        <c:axId val="13268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material loss [g/h]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Effect on EC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9"/>
          <c:order val="0"/>
          <c:tx>
            <c:v>Pb=0barg, 7mmx30mm</c:v>
          </c:tx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'2024-1076-Testlog'!$W$30:$W$35</c:f>
              <c:numCache>
                <c:formatCode>0.00</c:formatCode>
                <c:ptCount val="6"/>
              </c:numCache>
            </c:numRef>
          </c:xVal>
          <c:yVal>
            <c:numRef>
              <c:f>'2024-1076-Testlog'!$BW$30:$BW$35</c:f>
              <c:numCache>
                <c:formatCode>0.0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41B-4115-9032-47AEEBACB458}"/>
            </c:ext>
          </c:extLst>
        </c:ser>
        <c:ser>
          <c:idx val="10"/>
          <c:order val="1"/>
          <c:tx>
            <c:v>Pb=1barg, 7mmx30mm</c:v>
          </c:tx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'2024-1076-Testlog'!$W$36:$W$38</c:f>
              <c:numCache>
                <c:formatCode>0.00</c:formatCode>
                <c:ptCount val="3"/>
              </c:numCache>
            </c:numRef>
          </c:xVal>
          <c:yVal>
            <c:numRef>
              <c:f>'2024-1076-Testlog'!$BW$36:$BW$38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41B-4115-9032-47AEEBACB458}"/>
            </c:ext>
          </c:extLst>
        </c:ser>
        <c:ser>
          <c:idx val="11"/>
          <c:order val="2"/>
          <c:tx>
            <c:v>Pb=2barg, 7mmx30mm</c:v>
          </c:tx>
          <c:marker>
            <c:symbol val="circ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'2024-1076-Testlog'!$W$39:$W$41</c:f>
              <c:numCache>
                <c:formatCode>0.00</c:formatCode>
                <c:ptCount val="3"/>
              </c:numCache>
            </c:numRef>
          </c:xVal>
          <c:yVal>
            <c:numRef>
              <c:f>'2024-1076-Testlog'!$BW$39:$BW$41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41B-4115-9032-47AEEBACB458}"/>
            </c:ext>
          </c:extLst>
        </c:ser>
        <c:ser>
          <c:idx val="0"/>
          <c:order val="3"/>
          <c:tx>
            <c:v>Pb=3barg, 7mmx30mm</c:v>
          </c:tx>
          <c:marker>
            <c:symbol val="x"/>
            <c:size val="7"/>
            <c:spPr>
              <a:noFill/>
              <a:ln>
                <a:solidFill>
                  <a:srgbClr val="FFC000"/>
                </a:solidFill>
              </a:ln>
            </c:spPr>
          </c:marker>
          <c:xVal>
            <c:numRef>
              <c:f>'2024-1076-Testlog'!$W$57:$W$59</c:f>
              <c:numCache>
                <c:formatCode>0.00</c:formatCode>
                <c:ptCount val="3"/>
              </c:numCache>
            </c:numRef>
          </c:xVal>
          <c:yVal>
            <c:numRef>
              <c:f>'2024-1076-Testlog'!$BW$57:$BW$59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90-43F8-9D86-E18EC0985CE4}"/>
            </c:ext>
          </c:extLst>
        </c:ser>
        <c:ser>
          <c:idx val="1"/>
          <c:order val="4"/>
          <c:tx>
            <c:v>Pb=4barg, 7mmx30mm</c:v>
          </c:tx>
          <c:xVal>
            <c:numRef>
              <c:f>'2024-1076-Testlog'!$W$60:$W$62</c:f>
              <c:numCache>
                <c:formatCode>0.00</c:formatCode>
                <c:ptCount val="3"/>
              </c:numCache>
            </c:numRef>
          </c:xVal>
          <c:yVal>
            <c:numRef>
              <c:f>'2024-1076-Testlog'!$BW$60:$BW$62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90-43F8-9D86-E18EC0985CE4}"/>
            </c:ext>
          </c:extLst>
        </c:ser>
        <c:ser>
          <c:idx val="2"/>
          <c:order val="5"/>
          <c:tx>
            <c:v>Pb=5barg, 7mmx30mm</c:v>
          </c:tx>
          <c:xVal>
            <c:numRef>
              <c:f>'2024-1076-Testlog'!$W$63:$W$65</c:f>
              <c:numCache>
                <c:formatCode>0.00</c:formatCode>
                <c:ptCount val="3"/>
              </c:numCache>
            </c:numRef>
          </c:xVal>
          <c:yVal>
            <c:numRef>
              <c:f>'2024-1076-Testlog'!$BW$63:$BW$65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90-43F8-9D86-E18EC0985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895616"/>
        <c:axId val="1326896576"/>
      </c:scatterChart>
      <c:valAx>
        <c:axId val="1326895616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Specific Enthalpy [kWh/Nm³]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6576"/>
        <c:crosses val="autoZero"/>
        <c:crossBetween val="midCat"/>
      </c:valAx>
      <c:valAx>
        <c:axId val="1326896576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Energy cost [kWh/kgN]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5616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Effect on 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Pb=0 barg, 6mmx30mm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'2024-1076-Testlog'!$W$11:$W$13</c:f>
              <c:numCache>
                <c:formatCode>0.00</c:formatCode>
                <c:ptCount val="3"/>
              </c:numCache>
            </c:numRef>
          </c:xVal>
          <c:yVal>
            <c:numRef>
              <c:f>'2024-1076-Testlog'!$BW$11:$BW$13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46-4CA9-9A64-20303F33FC43}"/>
            </c:ext>
          </c:extLst>
        </c:ser>
        <c:ser>
          <c:idx val="1"/>
          <c:order val="1"/>
          <c:tx>
            <c:v>Pb=1barg, 6mmx30mm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'2024-1076-Testlog'!$W$14:$W$16</c:f>
              <c:numCache>
                <c:formatCode>0.00</c:formatCode>
                <c:ptCount val="3"/>
              </c:numCache>
            </c:numRef>
          </c:xVal>
          <c:yVal>
            <c:numRef>
              <c:f>'2024-1076-Testlog'!$BW$14:$BW$16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46-4CA9-9A64-20303F33FC43}"/>
            </c:ext>
          </c:extLst>
        </c:ser>
        <c:ser>
          <c:idx val="2"/>
          <c:order val="2"/>
          <c:tx>
            <c:v>Pb=2 barg, 6mmx30mm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'2024-1076-Testlog'!$W$18:$W$20</c:f>
              <c:numCache>
                <c:formatCode>0.00</c:formatCode>
                <c:ptCount val="3"/>
              </c:numCache>
            </c:numRef>
          </c:xVal>
          <c:yVal>
            <c:numRef>
              <c:f>'2024-1076-Testlog'!$BW$18:$BW$20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46-4CA9-9A64-20303F33F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895616"/>
        <c:axId val="1326896576"/>
      </c:scatterChart>
      <c:valAx>
        <c:axId val="1326895616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Specific Enthalpy [kWh/Nm³]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6576"/>
        <c:crosses val="autoZero"/>
        <c:crossBetween val="midCat"/>
      </c:valAx>
      <c:valAx>
        <c:axId val="1326896576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Energy cost [kWh/kgN]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Effect on EC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Pb=2 barg, 5.5mmx30mm</c:v>
          </c:tx>
          <c:spPr>
            <a:ln w="28575">
              <a:noFill/>
            </a:ln>
          </c:spPr>
          <c:xVal>
            <c:numRef>
              <c:f>'2024-1076-Testlog'!$W$48:$W$50</c:f>
              <c:numCache>
                <c:formatCode>0.00</c:formatCode>
                <c:ptCount val="3"/>
              </c:numCache>
            </c:numRef>
          </c:xVal>
          <c:yVal>
            <c:numRef>
              <c:f>'2024-1076-Testlog'!$BW$48:$BW$50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9-4C17-A2D5-3412EF41F195}"/>
            </c:ext>
          </c:extLst>
        </c:ser>
        <c:ser>
          <c:idx val="8"/>
          <c:order val="1"/>
          <c:tx>
            <c:v>Pb=2 barg, 6mmx30mm</c:v>
          </c:tx>
          <c:spPr>
            <a:ln w="28575">
              <a:noFill/>
            </a:ln>
          </c:spPr>
          <c:xVal>
            <c:numRef>
              <c:f>'2024-1076-Testlog'!$W$18:$W$20</c:f>
              <c:numCache>
                <c:formatCode>0.00</c:formatCode>
                <c:ptCount val="3"/>
              </c:numCache>
            </c:numRef>
          </c:xVal>
          <c:yVal>
            <c:numRef>
              <c:f>'2024-1076-Testlog'!$BW$18:$BW$20</c:f>
              <c:numCache>
                <c:formatCode>0.0</c:formatCode>
                <c:ptCount val="3"/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D939-4C17-A2D5-3412EF41F195}"/>
            </c:ext>
          </c:extLst>
        </c:ser>
        <c:ser>
          <c:idx val="3"/>
          <c:order val="2"/>
          <c:tx>
            <c:v>Pb=2 barg, 6.5mmx30mm</c:v>
          </c:tx>
          <c:spPr>
            <a:ln w="28575">
              <a:noFill/>
            </a:ln>
          </c:spPr>
          <c:xVal>
            <c:numRef>
              <c:f>'2024-1076-Testlog'!$W$27:$W$29</c:f>
              <c:numCache>
                <c:formatCode>0.00</c:formatCode>
                <c:ptCount val="3"/>
              </c:numCache>
            </c:numRef>
          </c:xVal>
          <c:yVal>
            <c:numRef>
              <c:f>'2024-1076-Testlog'!$BW$27:$BW$29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6A-44E1-A01B-E17C146904A9}"/>
            </c:ext>
          </c:extLst>
        </c:ser>
        <c:ser>
          <c:idx val="1"/>
          <c:order val="3"/>
          <c:tx>
            <c:v>Pb=2 barg, 7mmx30mm</c:v>
          </c:tx>
          <c:spPr>
            <a:ln w="28575">
              <a:noFill/>
            </a:ln>
          </c:spPr>
          <c:xVal>
            <c:numRef>
              <c:f>'2024-1076-Testlog'!$W$39:$W$41</c:f>
              <c:numCache>
                <c:formatCode>0.00</c:formatCode>
                <c:ptCount val="3"/>
              </c:numCache>
            </c:numRef>
          </c:xVal>
          <c:yVal>
            <c:numRef>
              <c:f>'2024-1076-Testlog'!$BW$39:$BW$41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6A-44E1-A01B-E17C146904A9}"/>
            </c:ext>
          </c:extLst>
        </c:ser>
        <c:ser>
          <c:idx val="2"/>
          <c:order val="4"/>
          <c:tx>
            <c:v>Pb=2 barg, 7.5mmx30mm</c:v>
          </c:tx>
          <c:spPr>
            <a:ln w="28575">
              <a:noFill/>
            </a:ln>
          </c:spPr>
          <c:xVal>
            <c:numRef>
              <c:f>'2024-1076-Testlog'!$W$78:$W$80</c:f>
              <c:numCache>
                <c:formatCode>0.00</c:formatCode>
                <c:ptCount val="3"/>
              </c:numCache>
            </c:numRef>
          </c:xVal>
          <c:yVal>
            <c:numRef>
              <c:f>'2024-1076-Testlog'!$BW$78:$BW$80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6A-44E1-A01B-E17C14690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895616"/>
        <c:axId val="1326896576"/>
        <c:extLst/>
      </c:scatterChart>
      <c:valAx>
        <c:axId val="1326895616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Specific Enthalpy [kWh/Nm³]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6576"/>
        <c:crosses val="autoZero"/>
        <c:crossBetween val="midCat"/>
      </c:valAx>
      <c:valAx>
        <c:axId val="1326896576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Energy cost [kWh/kgN]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5616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Effect on EC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Pb=1barg, 5.5mmx30mm</c:v>
          </c:tx>
          <c:xVal>
            <c:numRef>
              <c:f>'2024-1076-Testlog'!$W$45:$W$47</c:f>
              <c:numCache>
                <c:formatCode>0.00</c:formatCode>
                <c:ptCount val="3"/>
              </c:numCache>
              <c:extLst xmlns:c15="http://schemas.microsoft.com/office/drawing/2012/chart"/>
            </c:numRef>
          </c:xVal>
          <c:yVal>
            <c:numRef>
              <c:f>'2024-1076-Testlog'!$BW$45:$BW$47</c:f>
              <c:numCache>
                <c:formatCode>0.0</c:formatCode>
                <c:ptCount val="3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3210-4AAC-A41F-DFF1A462CB4C}"/>
            </c:ext>
          </c:extLst>
        </c:ser>
        <c:ser>
          <c:idx val="7"/>
          <c:order val="4"/>
          <c:tx>
            <c:v>Pb=1barg, 6mmx30mm</c:v>
          </c:tx>
          <c:xVal>
            <c:numRef>
              <c:f>'2024-1076-Testlog'!$W$14:$W$16</c:f>
              <c:numCache>
                <c:formatCode>0.00</c:formatCode>
                <c:ptCount val="3"/>
              </c:numCache>
            </c:numRef>
          </c:xVal>
          <c:yVal>
            <c:numRef>
              <c:f>'2024-1076-Testlog'!$BW$14:$BW$16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10-4AAC-A41F-DFF1A462CB4C}"/>
            </c:ext>
          </c:extLst>
        </c:ser>
        <c:ser>
          <c:idx val="4"/>
          <c:order val="7"/>
          <c:tx>
            <c:v>Pb=1barg, 6.5mmx30mm</c:v>
          </c:tx>
          <c:xVal>
            <c:numRef>
              <c:f>'2024-1076-Testlog'!$W$24:$W$26</c:f>
              <c:numCache>
                <c:formatCode>0.00</c:formatCode>
                <c:ptCount val="3"/>
              </c:numCache>
              <c:extLst xmlns:c15="http://schemas.microsoft.com/office/drawing/2012/chart"/>
            </c:numRef>
          </c:xVal>
          <c:yVal>
            <c:numRef>
              <c:f>'2024-1076-Testlog'!$BW$24:$BW$26</c:f>
              <c:numCache>
                <c:formatCode>0.0</c:formatCode>
                <c:ptCount val="3"/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8-3210-4AAC-A41F-DFF1A462CB4C}"/>
            </c:ext>
          </c:extLst>
        </c:ser>
        <c:ser>
          <c:idx val="10"/>
          <c:order val="10"/>
          <c:tx>
            <c:v>Pb=1barg, 7mmx30mm</c:v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'2024-1076-Testlog'!$W$36:$W$38</c:f>
              <c:numCache>
                <c:formatCode>0.00</c:formatCode>
                <c:ptCount val="3"/>
              </c:numCache>
              <c:extLst xmlns:c15="http://schemas.microsoft.com/office/drawing/2012/chart"/>
            </c:numRef>
          </c:xVal>
          <c:yVal>
            <c:numRef>
              <c:f>'2024-1076-Testlog'!$BW$36:$BW$38</c:f>
              <c:numCache>
                <c:formatCode>0.0</c:formatCode>
                <c:ptCount val="3"/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A-3210-4AAC-A41F-DFF1A462C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895616"/>
        <c:axId val="13268965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Pb=0 barg, 5.5mmx30mm</c:v>
                </c:tx>
                <c:xVal>
                  <c:numRef>
                    <c:extLst>
                      <c:ext uri="{02D57815-91ED-43cb-92C2-25804820EDAC}">
                        <c15:formulaRef>
                          <c15:sqref>'2024-1076-Testlog'!$W$42:$W$44</c15:sqref>
                        </c15:formulaRef>
                      </c:ext>
                    </c:extLst>
                    <c:numCache>
                      <c:formatCode>0.00</c:formatCode>
                      <c:ptCount val="3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'2024-1076-Testlog'!$BW$42:$BW$44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210-4AAC-A41F-DFF1A462CB4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Pb=2 barg, 5.5mmx30mm</c:v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'2024-1076-Testlog'!$W$48:$W$50</c15:sqref>
                        </c15:formulaRef>
                      </c:ext>
                    </c:extLst>
                    <c:numCache>
                      <c:formatCode>0.00</c:formatCode>
                      <c:ptCount val="3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'2024-1076-Testlog'!$BW$48:$BW$50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210-4AAC-A41F-DFF1A462CB4C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v>Pb=0 barg, 6mmx30mm</c:v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'2024-1076-Testlog'!$W$11:$W$13</c15:sqref>
                        </c15:formulaRef>
                      </c:ext>
                    </c:extLst>
                    <c:numCache>
                      <c:formatCode>0.00</c:formatCode>
                      <c:ptCount val="3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'2024-1076-Testlog'!$BW$11:$BW$13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210-4AAC-A41F-DFF1A462CB4C}"/>
                  </c:ext>
                </c:extLst>
              </c15:ser>
            </c15:filteredScatterSeries>
            <c15:filteredScatterSeries>
              <c15:ser>
                <c:idx val="8"/>
                <c:order val="5"/>
                <c:tx>
                  <c:v>Pb=2 barg, 6mmx30mm</c:v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'2024-1076-Testlog'!$W$17:$W$20</c15:sqref>
                        </c15:formulaRef>
                      </c:ext>
                    </c:extLst>
                    <c:numCache>
                      <c:formatCode>0.00</c:formatCode>
                      <c:ptCount val="4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'2024-1076-Testlog'!$BW$17:$BW$20</c15:sqref>
                        </c15:formulaRef>
                      </c:ext>
                    </c:extLst>
                    <c:numCache>
                      <c:formatCode>0.0</c:formatCode>
                      <c:ptCount val="4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210-4AAC-A41F-DFF1A462CB4C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v>Pb=0 barg, 6.5mmx30mm</c:v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'2024-1076-Testlog'!$W$21:$W$23</c15:sqref>
                        </c15:formulaRef>
                      </c:ext>
                    </c:extLst>
                    <c:numCache>
                      <c:formatCode>0.00</c:formatCode>
                      <c:ptCount val="3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'2024-1076-Testlog'!$BW$21:$BW$23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210-4AAC-A41F-DFF1A462CB4C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Pb=2 barg, 6.5mmx30mm</c:v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'2024-1076-Testlog'!$W$27:$W$29</c15:sqref>
                        </c15:formulaRef>
                      </c:ext>
                    </c:extLst>
                    <c:numCache>
                      <c:formatCode>0.00</c:formatCode>
                      <c:ptCount val="3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'2024-1076-Testlog'!$BW$27:$BW$29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10-4AAC-A41F-DFF1A462CB4C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Pb=0barg, 7mmx30mm</c:v>
                </c:tx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'2024-1076-Testlog'!$W$30:$W$35</c15:sqref>
                        </c15:formulaRef>
                      </c:ext>
                    </c:extLst>
                    <c:numCache>
                      <c:formatCode>0.00</c:formatCode>
                      <c:ptCount val="6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'2024-1076-Testlog'!$BW$30:$BW$35</c15:sqref>
                        </c15:formulaRef>
                      </c:ext>
                    </c:extLst>
                    <c:numCache>
                      <c:formatCode>0.0</c:formatCode>
                      <c:ptCount val="6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210-4AAC-A41F-DFF1A462CB4C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Pb=2barg, 7mmx30mm</c:v>
                </c:tx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'2024-1076-Testlog'!$W$39:$W$41</c15:sqref>
                        </c15:formulaRef>
                      </c:ext>
                    </c:extLst>
                    <c:numCache>
                      <c:formatCode>0.00</c:formatCode>
                      <c:ptCount val="3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'2024-1076-Testlog'!$BW$39:$BW$41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10-4AAC-A41F-DFF1A462CB4C}"/>
                  </c:ext>
                </c:extLst>
              </c15:ser>
            </c15:filteredScatterSeries>
          </c:ext>
        </c:extLst>
      </c:scatterChart>
      <c:valAx>
        <c:axId val="1326895616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Specific Enthalpy [kWh/Nm³]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6576"/>
        <c:crosses val="autoZero"/>
        <c:crossBetween val="midCat"/>
      </c:valAx>
      <c:valAx>
        <c:axId val="1326896576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Energy cost [kWh/kgN]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5616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Effect on EC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Pb=2 barg, 5.5mmx30mm</c:v>
          </c:tx>
          <c:xVal>
            <c:numRef>
              <c:f>'2024-1076-Testlog'!$W$48:$W$50</c:f>
              <c:numCache>
                <c:formatCode>0.00</c:formatCode>
                <c:ptCount val="3"/>
              </c:numCache>
              <c:extLst xmlns:c15="http://schemas.microsoft.com/office/drawing/2012/chart"/>
            </c:numRef>
          </c:xVal>
          <c:yVal>
            <c:numRef>
              <c:f>'2024-1076-Testlog'!$BW$48:$BW$50</c:f>
              <c:numCache>
                <c:formatCode>0.0</c:formatCode>
                <c:ptCount val="3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1591-4FB4-974B-85606AF0F431}"/>
            </c:ext>
          </c:extLst>
        </c:ser>
        <c:ser>
          <c:idx val="8"/>
          <c:order val="5"/>
          <c:tx>
            <c:v>Pb=2 barg, 6mmx30mm</c:v>
          </c:tx>
          <c:xVal>
            <c:numRef>
              <c:f>'2024-1076-Testlog'!$W$18:$W$20</c:f>
              <c:numCache>
                <c:formatCode>0.00</c:formatCode>
                <c:ptCount val="3"/>
              </c:numCache>
            </c:numRef>
          </c:xVal>
          <c:yVal>
            <c:numRef>
              <c:f>'2024-1076-Testlog'!$BW$18:$BW$20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91-4FB4-974B-85606AF0F431}"/>
            </c:ext>
          </c:extLst>
        </c:ser>
        <c:ser>
          <c:idx val="5"/>
          <c:order val="8"/>
          <c:tx>
            <c:v>Pb=2 barg, 6.5mmx30mm</c:v>
          </c:tx>
          <c:xVal>
            <c:numRef>
              <c:f>'2024-1076-Testlog'!$W$27:$W$29</c:f>
              <c:numCache>
                <c:formatCode>0.00</c:formatCode>
                <c:ptCount val="3"/>
              </c:numCache>
              <c:extLst xmlns:c15="http://schemas.microsoft.com/office/drawing/2012/chart"/>
            </c:numRef>
          </c:xVal>
          <c:yVal>
            <c:numRef>
              <c:f>'2024-1076-Testlog'!$BW$27:$BW$29</c:f>
              <c:numCache>
                <c:formatCode>0.0</c:formatCode>
                <c:ptCount val="3"/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9-1591-4FB4-974B-85606AF0F431}"/>
            </c:ext>
          </c:extLst>
        </c:ser>
        <c:ser>
          <c:idx val="11"/>
          <c:order val="11"/>
          <c:tx>
            <c:v>Pb=2barg, 7mmx30mm</c:v>
          </c:tx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'2024-1076-Testlog'!$W$39:$W$41</c:f>
              <c:numCache>
                <c:formatCode>0.00</c:formatCode>
                <c:ptCount val="3"/>
              </c:numCache>
              <c:extLst xmlns:c15="http://schemas.microsoft.com/office/drawing/2012/chart"/>
            </c:numRef>
          </c:xVal>
          <c:yVal>
            <c:numRef>
              <c:f>'2024-1076-Testlog'!$BW$39:$BW$41</c:f>
              <c:numCache>
                <c:formatCode>0.0</c:formatCode>
                <c:ptCount val="3"/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B-1591-4FB4-974B-85606AF0F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895616"/>
        <c:axId val="13268965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Pb=0 barg, 5.5mmx30mm</c:v>
                </c:tx>
                <c:xVal>
                  <c:numRef>
                    <c:extLst>
                      <c:ext uri="{02D57815-91ED-43cb-92C2-25804820EDAC}">
                        <c15:formulaRef>
                          <c15:sqref>'2024-1076-Testlog'!$W$42:$W$44</c15:sqref>
                        </c15:formulaRef>
                      </c:ext>
                    </c:extLst>
                    <c:numCache>
                      <c:formatCode>0.00</c:formatCode>
                      <c:ptCount val="3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'2024-1076-Testlog'!$BW$42:$BW$44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591-4FB4-974B-85606AF0F43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Pb=1barg, 5.5mmx30mm</c:v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'2024-1076-Testlog'!$W$45:$W$47</c15:sqref>
                        </c15:formulaRef>
                      </c:ext>
                    </c:extLst>
                    <c:numCache>
                      <c:formatCode>0.00</c:formatCode>
                      <c:ptCount val="3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'2024-1076-Testlog'!$BW$45:$BW$47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591-4FB4-974B-85606AF0F431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v>Pb=0 barg, 6mmx30mm</c:v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'2024-1076-Testlog'!$W$11:$W$13</c15:sqref>
                        </c15:formulaRef>
                      </c:ext>
                    </c:extLst>
                    <c:numCache>
                      <c:formatCode>0.00</c:formatCode>
                      <c:ptCount val="3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'2024-1076-Testlog'!$BW$11:$BW$13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591-4FB4-974B-85606AF0F431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v>Pb=1barg, 6mmx30mm</c:v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'2024-1076-Testlog'!$W$14:$W$16</c15:sqref>
                        </c15:formulaRef>
                      </c:ext>
                    </c:extLst>
                    <c:numCache>
                      <c:formatCode>0.00</c:formatCode>
                      <c:ptCount val="3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'2024-1076-Testlog'!$BW$14:$BW$16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591-4FB4-974B-85606AF0F431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v>Pb=0 barg, 6.5mmx30mm</c:v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'2024-1076-Testlog'!$W$21:$W$23</c15:sqref>
                        </c15:formulaRef>
                      </c:ext>
                    </c:extLst>
                    <c:numCache>
                      <c:formatCode>0.00</c:formatCode>
                      <c:ptCount val="3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'2024-1076-Testlog'!$BW$21:$BW$23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591-4FB4-974B-85606AF0F431}"/>
                  </c:ext>
                </c:extLst>
              </c15:ser>
            </c15:filteredScatterSeries>
            <c15:filteredScatterSeries>
              <c15:ser>
                <c:idx val="4"/>
                <c:order val="7"/>
                <c:tx>
                  <c:v>Pb=1barg, 6.5mmx30mm</c:v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'2024-1076-Testlog'!$W$24:$W$26</c15:sqref>
                        </c15:formulaRef>
                      </c:ext>
                    </c:extLst>
                    <c:numCache>
                      <c:formatCode>0.00</c:formatCode>
                      <c:ptCount val="3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'2024-1076-Testlog'!$BW$24:$BW$26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591-4FB4-974B-85606AF0F431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Pb=0barg, 7mmx30mm</c:v>
                </c:tx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'2024-1076-Testlog'!$W$30:$W$35</c15:sqref>
                        </c15:formulaRef>
                      </c:ext>
                    </c:extLst>
                    <c:numCache>
                      <c:formatCode>0.00</c:formatCode>
                      <c:ptCount val="6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'2024-1076-Testlog'!$BW$30:$BW$35</c15:sqref>
                        </c15:formulaRef>
                      </c:ext>
                    </c:extLst>
                    <c:numCache>
                      <c:formatCode>0.0</c:formatCode>
                      <c:ptCount val="6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591-4FB4-974B-85606AF0F431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Pb=1barg, 7mmx30mm</c:v>
                </c:tx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'2024-1076-Testlog'!$W$36:$W$38</c15:sqref>
                        </c15:formulaRef>
                      </c:ext>
                    </c:extLst>
                    <c:numCache>
                      <c:formatCode>0.00</c:formatCode>
                      <c:ptCount val="3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'2024-1076-Testlog'!$BW$36:$BW$38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591-4FB4-974B-85606AF0F431}"/>
                  </c:ext>
                </c:extLst>
              </c15:ser>
            </c15:filteredScatterSeries>
          </c:ext>
        </c:extLst>
      </c:scatterChart>
      <c:valAx>
        <c:axId val="1326895616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Specific Enthalpy [kWh/Nm³]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6576"/>
        <c:crosses val="autoZero"/>
        <c:crossBetween val="midCat"/>
      </c:valAx>
      <c:valAx>
        <c:axId val="1326896576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Energy cost [kWh/kgN]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5616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Effect on 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Pb=0 barg, 5.5mmx30mm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'2024-1076-Testlog'!$W$42:$W$44</c:f>
              <c:numCache>
                <c:formatCode>0.00</c:formatCode>
                <c:ptCount val="3"/>
              </c:numCache>
            </c:numRef>
          </c:xVal>
          <c:yVal>
            <c:numRef>
              <c:f>'2024-1076-Testlog'!$BW$42:$BW$44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1-4870-B7A3-0C9115DAB045}"/>
            </c:ext>
          </c:extLst>
        </c:ser>
        <c:ser>
          <c:idx val="1"/>
          <c:order val="1"/>
          <c:tx>
            <c:v>Pb=1barg, 5.5mmx30mm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'2024-1076-Testlog'!$W$45:$W$47</c:f>
              <c:numCache>
                <c:formatCode>0.00</c:formatCode>
                <c:ptCount val="3"/>
              </c:numCache>
            </c:numRef>
          </c:xVal>
          <c:yVal>
            <c:numRef>
              <c:f>'2024-1076-Testlog'!$BW$45:$BW$47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81-4870-B7A3-0C9115DAB045}"/>
            </c:ext>
          </c:extLst>
        </c:ser>
        <c:ser>
          <c:idx val="2"/>
          <c:order val="2"/>
          <c:tx>
            <c:v>Pb=2 barg, 5.5mmx30mm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'2024-1076-Testlog'!$W$48:$W$50</c:f>
              <c:numCache>
                <c:formatCode>0.00</c:formatCode>
                <c:ptCount val="3"/>
              </c:numCache>
            </c:numRef>
          </c:xVal>
          <c:yVal>
            <c:numRef>
              <c:f>'2024-1076-Testlog'!$BW$48:$BW$50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81-4870-B7A3-0C9115DAB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895616"/>
        <c:axId val="1326896576"/>
      </c:scatterChart>
      <c:valAx>
        <c:axId val="1326895616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Specific Enthalpy [kWh/Nm³]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6576"/>
        <c:crosses val="autoZero"/>
        <c:crossBetween val="midCat"/>
      </c:valAx>
      <c:valAx>
        <c:axId val="1326896576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Energy cost [kWh/kgN]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Effect on EC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975565797265634"/>
          <c:y val="0.16562247667242871"/>
          <c:w val="0.45156796714287367"/>
          <c:h val="0.61314673705505629"/>
        </c:manualLayout>
      </c:layout>
      <c:scatterChart>
        <c:scatterStyle val="lineMarker"/>
        <c:varyColors val="0"/>
        <c:ser>
          <c:idx val="2"/>
          <c:order val="0"/>
          <c:tx>
            <c:v>Pb=0barg, 7.5mmx30mm</c:v>
          </c:tx>
          <c:xVal>
            <c:numRef>
              <c:f>'2024-1076-Testlog'!$W$90:$W$92</c:f>
              <c:numCache>
                <c:formatCode>0.00</c:formatCode>
                <c:ptCount val="3"/>
              </c:numCache>
            </c:numRef>
          </c:xVal>
          <c:yVal>
            <c:numRef>
              <c:f>'2024-1076-Testlog'!$BW$90:$BW$92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90-43F8-9D86-E18EC0985CE4}"/>
            </c:ext>
          </c:extLst>
        </c:ser>
        <c:ser>
          <c:idx val="10"/>
          <c:order val="1"/>
          <c:tx>
            <c:v>Pb=1barg, 7.5mmx30mm</c:v>
          </c:tx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'2024-1076-Testlog'!$W$93:$W$95</c:f>
              <c:numCache>
                <c:formatCode>0.00</c:formatCode>
                <c:ptCount val="3"/>
              </c:numCache>
            </c:numRef>
          </c:xVal>
          <c:yVal>
            <c:numRef>
              <c:f>'2024-1076-Testlog'!$BW$93:$BW$95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41B-4115-9032-47AEEBACB458}"/>
            </c:ext>
          </c:extLst>
        </c:ser>
        <c:ser>
          <c:idx val="11"/>
          <c:order val="2"/>
          <c:tx>
            <c:v>Pb=2barg, 7.5mmx30mm</c:v>
          </c:tx>
          <c:marker>
            <c:symbol val="circ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'2024-1076-Testlog'!$W$78:$W$80</c:f>
              <c:numCache>
                <c:formatCode>0.00</c:formatCode>
                <c:ptCount val="3"/>
              </c:numCache>
            </c:numRef>
          </c:xVal>
          <c:yVal>
            <c:numRef>
              <c:f>'2024-1076-Testlog'!$BW$78:$BW$80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41B-4115-9032-47AEEBACB458}"/>
            </c:ext>
          </c:extLst>
        </c:ser>
        <c:ser>
          <c:idx val="9"/>
          <c:order val="3"/>
          <c:tx>
            <c:v>Pb=3barg, 7.5mmx30mm</c:v>
          </c:tx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'2024-1076-Testlog'!$W$81:$W$83</c:f>
              <c:numCache>
                <c:formatCode>0.00</c:formatCode>
                <c:ptCount val="3"/>
              </c:numCache>
            </c:numRef>
          </c:xVal>
          <c:yVal>
            <c:numRef>
              <c:f>'2024-1076-Testlog'!$BW$81:$BW$83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41B-4115-9032-47AEEBACB458}"/>
            </c:ext>
          </c:extLst>
        </c:ser>
        <c:ser>
          <c:idx val="0"/>
          <c:order val="4"/>
          <c:tx>
            <c:v>Pb=4barg, 7.5mmx30mm</c:v>
          </c:tx>
          <c:marker>
            <c:symbol val="x"/>
            <c:size val="7"/>
            <c:spPr>
              <a:noFill/>
              <a:ln>
                <a:solidFill>
                  <a:srgbClr val="FFC000"/>
                </a:solidFill>
              </a:ln>
            </c:spPr>
          </c:marker>
          <c:xVal>
            <c:numRef>
              <c:f>'2024-1076-Testlog'!$W$84:$W$86</c:f>
              <c:numCache>
                <c:formatCode>0.00</c:formatCode>
                <c:ptCount val="3"/>
              </c:numCache>
            </c:numRef>
          </c:xVal>
          <c:yVal>
            <c:numRef>
              <c:f>'2024-1076-Testlog'!$BW$84:$BW$86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90-43F8-9D86-E18EC0985CE4}"/>
            </c:ext>
          </c:extLst>
        </c:ser>
        <c:ser>
          <c:idx val="1"/>
          <c:order val="5"/>
          <c:tx>
            <c:v>Pb=5barg, 7.5mmx30mm</c:v>
          </c:tx>
          <c:xVal>
            <c:numRef>
              <c:f>'2024-1076-Testlog'!$W$87:$W$89</c:f>
              <c:numCache>
                <c:formatCode>0.00</c:formatCode>
                <c:ptCount val="3"/>
              </c:numCache>
            </c:numRef>
          </c:xVal>
          <c:yVal>
            <c:numRef>
              <c:f>'2024-1076-Testlog'!$BW$87:$BW$89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90-43F8-9D86-E18EC0985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895616"/>
        <c:axId val="1326896576"/>
      </c:scatterChart>
      <c:valAx>
        <c:axId val="1326895616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Specific Enthalpy [kWh/Nm³]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6576"/>
        <c:crosses val="autoZero"/>
        <c:crossBetween val="midCat"/>
      </c:valAx>
      <c:valAx>
        <c:axId val="1326896576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Energy cost [kWh/kgN]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5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500216188669232"/>
          <c:y val="0.19333389690685587"/>
          <c:w val="0.37654117661682052"/>
          <c:h val="0.513283087838763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Enthalpy 0.8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B2F-4350-9D9E-1F8E82515516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'2024-1076-Testlog'!$BC$13,'2024-1076-Testlog'!$BC$16,'2024-1076-Testlog'!$BC$18,'2024-1076-Testlog'!$BC$21,'2024-1076-Testlog'!$BC$24,'2024-1076-Testlog'!$BC$27,'2024-1076-Testlog'!$BC$30,'2024-1076-Testlog'!$BC$36,'2024-1076-Testlog'!$BC$39,'2024-1076-Testlog'!$BC$42,'2024-1076-Testlog'!$BC$45,'2024-1076-Testlog'!$BC$48,'2024-1076-Testlog'!$BC$53,'2024-1076-Testlog'!$BC$59,'2024-1076-Testlog'!$BC$62,'2024-1076-Testlog'!$BC$65,'2024-1076-Testlog'!$BC$68,'2024-1076-Testlog'!$BC$71,'2024-1076-Testlog'!$BC$74,'2024-1076-Testlog'!$BC$77,'2024-1076-Testlog'!$BC$80,'2024-1076-Testlog'!$BC$83,'2024-1076-Testlog'!$BC$86,'2024-1076-Testlog'!$BC$89,'2024-1076-Testlog'!$BC$92,'2024-1076-Testlog'!$BC$95)</c:f>
              <c:numCache>
                <c:formatCode>General</c:formatCode>
                <c:ptCount val="26"/>
              </c:numCache>
            </c:numRef>
          </c:xVal>
          <c:yVal>
            <c:numRef>
              <c:f>('2024-1076-Testlog'!$BW$13,'2024-1076-Testlog'!$BW$16,'2024-1076-Testlog'!$BW$18,'2024-1076-Testlog'!$BW$21,'2024-1076-Testlog'!$BW$24,'2024-1076-Testlog'!$BW$27,'2024-1076-Testlog'!$BW$30,'2024-1076-Testlog'!$BW$36,'2024-1076-Testlog'!$BW$39,'2024-1076-Testlog'!$BW$42,'2024-1076-Testlog'!$BW$45,'2024-1076-Testlog'!$BW$48,'2024-1076-Testlog'!$BW$53,'2024-1076-Testlog'!$BW$59,'2024-1076-Testlog'!$BW$62,'2024-1076-Testlog'!$BW$65,'2024-1076-Testlog'!$BW$68,'2024-1076-Testlog'!$BW$71,'2024-1076-Testlog'!$BW$74,'2024-1076-Testlog'!$BW$77,'2024-1076-Testlog'!$BW$80,'2024-1076-Testlog'!$BW$83,'2024-1076-Testlog'!$BW$86,'2024-1076-Testlog'!$BW$89,'2024-1076-Testlog'!$BW$92,'2024-1076-Testlog'!$BW$95)</c:f>
              <c:numCache>
                <c:formatCode>0.0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2F-4350-9D9E-1F8E82515516}"/>
            </c:ext>
          </c:extLst>
        </c:ser>
        <c:ser>
          <c:idx val="1"/>
          <c:order val="1"/>
          <c:tx>
            <c:v>Enthalpy 0.9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DB2F-4350-9D9E-1F8E82515516}"/>
              </c:ext>
            </c:extLst>
          </c:dPt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'2024-1076-Testlog'!$BC$15,'2024-1076-Testlog'!$BC$19,'2024-1076-Testlog'!$BC$22,'2024-1076-Testlog'!$BC$25,'2024-1076-Testlog'!$BC$28,'2024-1076-Testlog'!$BC$33,'2024-1076-Testlog'!$BC$37,'2024-1076-Testlog'!$BC$40,'2024-1076-Testlog'!$BC$43,'2024-1076-Testlog'!$BC$46,'2024-1076-Testlog'!$BC$49,'2024-1076-Testlog'!$BC$52,'2024-1076-Testlog'!$BC$54,'2024-1076-Testlog'!$BC$55,'2024-1076-Testlog'!$BC$56,'2024-1076-Testlog'!$BC$58,'2024-1076-Testlog'!$BC$61,'2024-1076-Testlog'!$BC$64,'2024-1076-Testlog'!$BC$67,'2024-1076-Testlog'!$BC$70,'2024-1076-Testlog'!$BC$73,'2024-1076-Testlog'!$BC$76,'2024-1076-Testlog'!$BC$79,'2024-1076-Testlog'!$BC$82,'2024-1076-Testlog'!$BC$85,'2024-1076-Testlog'!$BC$88,'2024-1076-Testlog'!$BC$91,'2024-1076-Testlog'!$BC$94)</c:f>
              <c:numCache>
                <c:formatCode>General</c:formatCode>
                <c:ptCount val="28"/>
              </c:numCache>
            </c:numRef>
          </c:xVal>
          <c:yVal>
            <c:numRef>
              <c:f>('2024-1076-Testlog'!$BW$15,'2024-1076-Testlog'!$BW$19,'2024-1076-Testlog'!$BW$22,'2024-1076-Testlog'!$BW$25,'2024-1076-Testlog'!$BW$28,'2024-1076-Testlog'!$BW$33,'2024-1076-Testlog'!$BW$37,'2024-1076-Testlog'!$BW$40,'2024-1076-Testlog'!$BW$43,'2024-1076-Testlog'!$BW$46,'2024-1076-Testlog'!$BW$49,'2024-1076-Testlog'!$BW$52,'2024-1076-Testlog'!$BW$54,'2024-1076-Testlog'!$BW$55,'2024-1076-Testlog'!$BW$56,'2024-1076-Testlog'!$BW$58,'2024-1076-Testlog'!$BW$61,'2024-1076-Testlog'!$BW$64,'2024-1076-Testlog'!$BW$67,'2024-1076-Testlog'!$BW$70,'2024-1076-Testlog'!$BW$73,'2024-1076-Testlog'!$BW$76,'2024-1076-Testlog'!$BW$79,'2024-1076-Testlog'!$BW$82,'2024-1076-Testlog'!$BW$85,'2024-1076-Testlog'!$BW$88,'2024-1076-Testlog'!$BW$91,'2024-1076-Testlog'!$BW$94)</c:f>
              <c:numCache>
                <c:formatCode>0.0</c:formatCode>
                <c:ptCount val="2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B2F-4350-9D9E-1F8E82515516}"/>
            </c:ext>
          </c:extLst>
        </c:ser>
        <c:ser>
          <c:idx val="2"/>
          <c:order val="2"/>
          <c:tx>
            <c:v>Enthalpy 1.0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DB2F-4350-9D9E-1F8E82515516}"/>
              </c:ext>
            </c:extLst>
          </c:dPt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'2024-1076-Testlog'!$BC$12,'2024-1076-Testlog'!$BC$14,'2024-1076-Testlog'!$BC$20,'2024-1076-Testlog'!$BC$23,'2024-1076-Testlog'!$BC$26,'2024-1076-Testlog'!$BC$29,'2024-1076-Testlog'!$BC$35,'2024-1076-Testlog'!$BC$38,'2024-1076-Testlog'!$BC$41,'2024-1076-Testlog'!$BC$44,'2024-1076-Testlog'!$BC$47,'2024-1076-Testlog'!$BC$50,'2024-1076-Testlog'!$BC$51,'2024-1076-Testlog'!$BC$57,'2024-1076-Testlog'!$BC$60,'2024-1076-Testlog'!$BC$63,'2024-1076-Testlog'!$BC$66,'2024-1076-Testlog'!$BC$69,'2024-1076-Testlog'!$BC$72,'2024-1076-Testlog'!$BC$75,'2024-1076-Testlog'!$BC$78,'2024-1076-Testlog'!$BC$81,'2024-1076-Testlog'!$BC$84,'2024-1076-Testlog'!$BC$87,'2024-1076-Testlog'!$BC$90,'2024-1076-Testlog'!$BC$93)</c:f>
              <c:numCache>
                <c:formatCode>General</c:formatCode>
                <c:ptCount val="26"/>
                <c:pt idx="4">
                  <c:v>4.8099999999999996</c:v>
                </c:pt>
              </c:numCache>
            </c:numRef>
          </c:xVal>
          <c:yVal>
            <c:numRef>
              <c:f>('2024-1076-Testlog'!$BW$12,'2024-1076-Testlog'!$BW$14,'2024-1076-Testlog'!$BW$20,'2024-1076-Testlog'!$BW$23,'2024-1076-Testlog'!$BW$26,'2024-1076-Testlog'!$BW$29,'2024-1076-Testlog'!$BW$35,'2024-1076-Testlog'!$BW$38,'2024-1076-Testlog'!$BW$41,'2024-1076-Testlog'!$BW$44,'2024-1076-Testlog'!$BW$47,'2024-1076-Testlog'!$BW$50,'2024-1076-Testlog'!$BW$51,'2024-1076-Testlog'!$BW$57,'2024-1076-Testlog'!$BW$60,'2024-1076-Testlog'!$BW$63,'2024-1076-Testlog'!$BW$66,'2024-1076-Testlog'!$BW$69,'2024-1076-Testlog'!$BW$72,'2024-1076-Testlog'!$BW$75,'2024-1076-Testlog'!$BW$78,'2024-1076-Testlog'!$BW$81,'2024-1076-Testlog'!$BW$84,'2024-1076-Testlog'!$BW$87,'2024-1076-Testlog'!$BW$90,'2024-1076-Testlog'!$BW$93)</c:f>
              <c:numCache>
                <c:formatCode>0.0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B2F-4350-9D9E-1F8E82515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091695"/>
        <c:axId val="1459084495"/>
      </c:scatterChart>
      <c:valAx>
        <c:axId val="1459091695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Inlet pressure[barg]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084495"/>
        <c:crosses val="autoZero"/>
        <c:crossBetween val="midCat"/>
      </c:valAx>
      <c:valAx>
        <c:axId val="1459084495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Energy cost [kWh/kgN]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09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Verification of measurements, enthalpy 0.9, quench 7mmx30mm</a:t>
            </a:r>
            <a:r>
              <a:rPr lang="nb-NO" baseline="0"/>
              <a:t> 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first tests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('2024-1076-Testlog'!$L$33,'2024-1076-Testlog'!$L$37,'2024-1076-Testlog'!$L$40)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('2024-1076-Testlog'!$BW$33,'2024-1076-Testlog'!$BW$37,'2024-1076-Testlog'!$BW$40)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CD-4F8C-8B9F-98DDF4A2E80F}"/>
            </c:ext>
          </c:extLst>
        </c:ser>
        <c:ser>
          <c:idx val="1"/>
          <c:order val="1"/>
          <c:tx>
            <c:v>second round checks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'2024-1076-Testlog'!$L$54:$L$56</c:f>
              <c:numCache>
                <c:formatCode>General</c:formatCode>
                <c:ptCount val="3"/>
              </c:numCache>
            </c:numRef>
          </c:xVal>
          <c:yVal>
            <c:numRef>
              <c:f>'2024-1076-Testlog'!$BW$54:$BW$56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CD-4F8C-8B9F-98DDF4A2E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091695"/>
        <c:axId val="1459084495"/>
      </c:scatterChart>
      <c:valAx>
        <c:axId val="145909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Back</a:t>
                </a:r>
                <a:r>
                  <a:rPr lang="nb-NO" baseline="0"/>
                  <a:t> p</a:t>
                </a:r>
                <a:r>
                  <a:rPr lang="nb-NO"/>
                  <a:t>ressure [barg]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084495"/>
        <c:crosses val="autoZero"/>
        <c:crossBetween val="midCat"/>
      </c:valAx>
      <c:valAx>
        <c:axId val="1459084495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Energy</a:t>
                </a:r>
                <a:r>
                  <a:rPr lang="nb-NO" baseline="0"/>
                  <a:t> cost [kWh/kgN]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09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Enthalpy 0.8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2024-1076-Testlog'!$BC$13,'2024-1076-Testlog'!$BC$16,'2024-1076-Testlog'!$BC$18,'2024-1076-Testlog'!$BC$21,'2024-1076-Testlog'!$BC$24,'2024-1076-Testlog'!$BC$27,'2024-1076-Testlog'!$BC$30,'2024-1076-Testlog'!$BC$36,'2024-1076-Testlog'!$BC$39,'2024-1076-Testlog'!$BC$42,'2024-1076-Testlog'!$BC$45,'2024-1076-Testlog'!$BC$48,'2024-1076-Testlog'!$BC$53,'2024-1076-Testlog'!$BC$59,'2024-1076-Testlog'!$BC$62,'2024-1076-Testlog'!$BC$65,'2024-1076-Testlog'!$BC$68,'2024-1076-Testlog'!$BC$71,'2024-1076-Testlog'!$BC$74,'2024-1076-Testlog'!$BC$77,'2024-1076-Testlog'!$BC$80,'2024-1076-Testlog'!$BC$83,'2024-1076-Testlog'!$BC$86,'2024-1076-Testlog'!$BC$89,'2024-1076-Testlog'!$BC$92,'2024-1076-Testlog'!$BC$95)</c:f>
              <c:numCache>
                <c:formatCode>General</c:formatCode>
                <c:ptCount val="26"/>
              </c:numCache>
            </c:numRef>
          </c:xVal>
          <c:yVal>
            <c:numRef>
              <c:f>('2024-1076-Testlog'!$BJ$13,'2024-1076-Testlog'!$BJ$16,'2024-1076-Testlog'!$BJ$18,'2024-1076-Testlog'!$BJ$21,'2024-1076-Testlog'!$BJ$24,'2024-1076-Testlog'!$BJ$27,'2024-1076-Testlog'!$BJ$30,'2024-1076-Testlog'!$BJ$36,'2024-1076-Testlog'!$BJ$39,'2024-1076-Testlog'!$BJ$42,'2024-1076-Testlog'!$BJ$45,'2024-1076-Testlog'!$BJ$48,'2024-1076-Testlog'!$BJ$53,'2024-1076-Testlog'!$BJ$59,'2024-1076-Testlog'!$BJ$62,'2024-1076-Testlog'!$BJ$65,'2024-1076-Testlog'!$BJ$68,'2024-1076-Testlog'!$BJ$71,'2024-1076-Testlog'!$BJ$74,'2024-1076-Testlog'!$BJ$77,'2024-1076-Testlog'!$BJ$80,'2024-1076-Testlog'!$BJ$83,'2024-1076-Testlog'!$BJ$86,'2024-1076-Testlog'!$BJ$89,'2024-1076-Testlog'!$BJ$92,'2024-1076-Testlog'!$BJ$95)</c:f>
              <c:numCache>
                <c:formatCode>General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79-4E9A-856D-78AC48E0250E}"/>
            </c:ext>
          </c:extLst>
        </c:ser>
        <c:ser>
          <c:idx val="1"/>
          <c:order val="1"/>
          <c:tx>
            <c:v>Enthalpy 0.9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2024-1076-Testlog'!$BC$15,'2024-1076-Testlog'!$BC$19,'2024-1076-Testlog'!$BC$22,'2024-1076-Testlog'!$BC$25,'2024-1076-Testlog'!$BC$28,'2024-1076-Testlog'!$BC$33,'2024-1076-Testlog'!$BC$37,'2024-1076-Testlog'!$BC$40,'2024-1076-Testlog'!$BC$43,'2024-1076-Testlog'!$BC$46,'2024-1076-Testlog'!$BC$49,'2024-1076-Testlog'!$BC$52,'2024-1076-Testlog'!$BC$54,'2024-1076-Testlog'!$BC$55,'2024-1076-Testlog'!$BC$56,'2024-1076-Testlog'!$BC$58,'2024-1076-Testlog'!$BC$61,'2024-1076-Testlog'!$BC$64,'2024-1076-Testlog'!$BC$67,'2024-1076-Testlog'!$BC$70,'2024-1076-Testlog'!$BC$73,'2024-1076-Testlog'!$BC$76,'2024-1076-Testlog'!$BC$79,'2024-1076-Testlog'!$BC$82,'2024-1076-Testlog'!$BC$85,'2024-1076-Testlog'!$BC$88,'2024-1076-Testlog'!$BC$91,'2024-1076-Testlog'!$BC$94)</c:f>
              <c:numCache>
                <c:formatCode>General</c:formatCode>
                <c:ptCount val="28"/>
              </c:numCache>
            </c:numRef>
          </c:xVal>
          <c:yVal>
            <c:numRef>
              <c:f>('2024-1076-Testlog'!$BJ$15,'2024-1076-Testlog'!$BJ$19,'2024-1076-Testlog'!$BJ$22,'2024-1076-Testlog'!$BJ$25,'2024-1076-Testlog'!$BJ$28,'2024-1076-Testlog'!$BJ$33,'2024-1076-Testlog'!$BJ$37,'2024-1076-Testlog'!$BJ$40,'2024-1076-Testlog'!$BJ$43,'2024-1076-Testlog'!$BJ$46,'2024-1076-Testlog'!$BJ$49,'2024-1076-Testlog'!$BJ$52,'2024-1076-Testlog'!$BJ$54,'2024-1076-Testlog'!$BJ$55,'2024-1076-Testlog'!$BJ$56,'2024-1076-Testlog'!$BJ$58,'2024-1076-Testlog'!$BJ$61,'2024-1076-Testlog'!$BJ$64,'2024-1076-Testlog'!$BJ$67,'2024-1076-Testlog'!$BJ$70,'2024-1076-Testlog'!$BJ$73,'2024-1076-Testlog'!$BJ$76,'2024-1076-Testlog'!$BJ$79,'2024-1076-Testlog'!$BJ$82,'2024-1076-Testlog'!$BJ$85,'2024-1076-Testlog'!$BJ$88,'2024-1076-Testlog'!$BJ$91,'2024-1076-Testlog'!$BJ$94)</c:f>
              <c:numCache>
                <c:formatCode>General</c:formatCode>
                <c:ptCount val="2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79-4E9A-856D-78AC48E0250E}"/>
            </c:ext>
          </c:extLst>
        </c:ser>
        <c:ser>
          <c:idx val="2"/>
          <c:order val="2"/>
          <c:tx>
            <c:v>Enthalpy 1.0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2024-1076-Testlog'!$BC$12,'2024-1076-Testlog'!$BC$14,'2024-1076-Testlog'!$BC$20,'2024-1076-Testlog'!$BC$23,'2024-1076-Testlog'!$BC$26,'2024-1076-Testlog'!$BC$29,'2024-1076-Testlog'!$BC$35,'2024-1076-Testlog'!$BC$38,'2024-1076-Testlog'!$BC$41,'2024-1076-Testlog'!$BC$44,'2024-1076-Testlog'!$BC$47,'2024-1076-Testlog'!$BC$50,'2024-1076-Testlog'!$BC$51,'2024-1076-Testlog'!$BC$57,'2024-1076-Testlog'!$BC$60,'2024-1076-Testlog'!$BC$63,'2024-1076-Testlog'!$BC$66,'2024-1076-Testlog'!$BC$69,'2024-1076-Testlog'!$BC$72,'2024-1076-Testlog'!$BC$75,'2024-1076-Testlog'!$BC$78,'2024-1076-Testlog'!$BC$81,'2024-1076-Testlog'!$BC$84,'2024-1076-Testlog'!$BC$87,'2024-1076-Testlog'!$BC$90,'2024-1076-Testlog'!$BC$93)</c:f>
              <c:numCache>
                <c:formatCode>General</c:formatCode>
                <c:ptCount val="26"/>
                <c:pt idx="4">
                  <c:v>4.8099999999999996</c:v>
                </c:pt>
              </c:numCache>
            </c:numRef>
          </c:xVal>
          <c:yVal>
            <c:numRef>
              <c:f>('2024-1076-Testlog'!$BJ$12,'2024-1076-Testlog'!$BJ$14,'2024-1076-Testlog'!$BJ$20,'2024-1076-Testlog'!$BJ$23,'2024-1076-Testlog'!$BJ$26,'2024-1076-Testlog'!$BJ$29,'2024-1076-Testlog'!$BJ$35,'2024-1076-Testlog'!$BJ$38,'2024-1076-Testlog'!$BJ$41,'2024-1076-Testlog'!$BJ$44,'2024-1076-Testlog'!$BJ$47,'2024-1076-Testlog'!$BJ$50,'2024-1076-Testlog'!$BJ$51,'2024-1076-Testlog'!$BJ$57,'2024-1076-Testlog'!$BJ$60,'2024-1076-Testlog'!$BJ$63,'2024-1076-Testlog'!$BJ$66,'2024-1076-Testlog'!$BJ$69,'2024-1076-Testlog'!$BJ$72,'2024-1076-Testlog'!$BJ$75,'2024-1076-Testlog'!$BJ$78,'2024-1076-Testlog'!$BJ$81,'2024-1076-Testlog'!$BJ$84,'2024-1076-Testlog'!$BJ$87,'2024-1076-Testlog'!$BJ$90,'2024-1076-Testlog'!$BJ$93)</c:f>
              <c:numCache>
                <c:formatCode>General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79-4E9A-856D-78AC48E02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091695"/>
        <c:axId val="1459084495"/>
      </c:scatterChart>
      <c:valAx>
        <c:axId val="1459091695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Inlet pressure[barg]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084495"/>
        <c:crosses val="autoZero"/>
        <c:crossBetween val="midCat"/>
      </c:valAx>
      <c:valAx>
        <c:axId val="145908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Reactor wall temp</a:t>
                </a:r>
                <a:r>
                  <a:rPr lang="nb-NO" baseline="0"/>
                  <a:t> [°C]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09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Enthalpy 0.8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2024-1076-Testlog'!$L$13,'2024-1076-Testlog'!$L$16,'2024-1076-Testlog'!$L$18,'2024-1076-Testlog'!$L$21,'2024-1076-Testlog'!$L$24,'2024-1076-Testlog'!$L$27,'2024-1076-Testlog'!$L$30,'2024-1076-Testlog'!$L$36,'2024-1076-Testlog'!$L$39,'2024-1076-Testlog'!$L$42,'2024-1076-Testlog'!$L$45,'2024-1076-Testlog'!$L$48,'2024-1076-Testlog'!$L$53,'2024-1076-Testlog'!$L$59,'2024-1076-Testlog'!$L$62,'2024-1076-Testlog'!$L$65,'2024-1076-Testlog'!$L$68,'2024-1076-Testlog'!$L$71,'2024-1076-Testlog'!$L$74,'2024-1076-Testlog'!$L$77,'2024-1076-Testlog'!$L$80,'2024-1076-Testlog'!$L$83,'2024-1076-Testlog'!$L$86,'2024-1076-Testlog'!$L$89,'2024-1076-Testlog'!$L$92,'2024-1076-Testlog'!$L$95)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('2024-1076-Testlog'!$BJ$13,'2024-1076-Testlog'!$BJ$16,'2024-1076-Testlog'!$BJ$18,'2024-1076-Testlog'!$BJ$21,'2024-1076-Testlog'!$BJ$24,'2024-1076-Testlog'!$BJ$27,'2024-1076-Testlog'!$BJ$30,'2024-1076-Testlog'!$BJ$36,'2024-1076-Testlog'!$BJ$39,'2024-1076-Testlog'!$BJ$42,'2024-1076-Testlog'!$BJ$45,'2024-1076-Testlog'!$BJ$48,'2024-1076-Testlog'!$BJ$53,'2024-1076-Testlog'!$BJ$59,'2024-1076-Testlog'!$BJ$62,'2024-1076-Testlog'!$BJ$65,'2024-1076-Testlog'!$BJ$68,'2024-1076-Testlog'!$BJ$71,'2024-1076-Testlog'!$BJ$74,'2024-1076-Testlog'!$BJ$77,'2024-1076-Testlog'!$BJ$80,'2024-1076-Testlog'!$BJ$83,'2024-1076-Testlog'!$BJ$86,'2024-1076-Testlog'!$BJ$89,'2024-1076-Testlog'!$BJ$92,'2024-1076-Testlog'!$BJ$95)</c:f>
              <c:numCache>
                <c:formatCode>General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E-4774-97B1-6FF61B1D44C3}"/>
            </c:ext>
          </c:extLst>
        </c:ser>
        <c:ser>
          <c:idx val="1"/>
          <c:order val="1"/>
          <c:tx>
            <c:v>Enthalpy 0.9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2024-1076-Testlog'!$L$15,'2024-1076-Testlog'!$L$19,'2024-1076-Testlog'!$L$22,'2024-1076-Testlog'!$L$25,'2024-1076-Testlog'!$L$28,'2024-1076-Testlog'!$L$33,'2024-1076-Testlog'!$L$37,'2024-1076-Testlog'!$L$40,'2024-1076-Testlog'!$L$43,'2024-1076-Testlog'!$L$46,'2024-1076-Testlog'!$L$49,'2024-1076-Testlog'!$L$52,'2024-1076-Testlog'!$L$54,'2024-1076-Testlog'!$L$55,'2024-1076-Testlog'!$L$56,'2024-1076-Testlog'!$L$58,'2024-1076-Testlog'!$L$61,'2024-1076-Testlog'!$L$64,'2024-1076-Testlog'!$L$67,'2024-1076-Testlog'!$L$11,'2024-1076-Testlog'!$L$70,'2024-1076-Testlog'!$L$73,'2024-1076-Testlog'!$L$76,'2024-1076-Testlog'!$L$79,'2024-1076-Testlog'!$L$82,'2024-1076-Testlog'!$L$85,'2024-1076-Testlog'!$L$88,'2024-1076-Testlog'!$L$91,'2024-1076-Testlog'!$L$94)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9">
                  <c:v>0</c:v>
                </c:pt>
              </c:numCache>
            </c:numRef>
          </c:xVal>
          <c:yVal>
            <c:numRef>
              <c:f>('2024-1076-Testlog'!$BJ$15,'2024-1076-Testlog'!$BJ$19,'2024-1076-Testlog'!$BJ$22,'2024-1076-Testlog'!$BJ$25,'2024-1076-Testlog'!$BJ$28,'2024-1076-Testlog'!$BJ$33,'2024-1076-Testlog'!$BJ$37,'2024-1076-Testlog'!$BJ$40,'2024-1076-Testlog'!$BJ$43,'2024-1076-Testlog'!$BJ$46,'2024-1076-Testlog'!$BJ$49,'2024-1076-Testlog'!$BJ$52,'2024-1076-Testlog'!$BJ$54,'2024-1076-Testlog'!$BJ$55,'2024-1076-Testlog'!$BJ$56,'2024-1076-Testlog'!$BJ$58,'2024-1076-Testlog'!$BJ$61,'2024-1076-Testlog'!$BJ$64,'2024-1076-Testlog'!$BJ$67,'2024-1076-Testlog'!$BJ$11,'2024-1076-Testlog'!$BJ$70,'2024-1076-Testlog'!$BJ$73,'2024-1076-Testlog'!$BJ$76,'2024-1076-Testlog'!$BJ$79,'2024-1076-Testlog'!$BJ$82,'2024-1076-Testlog'!$BJ$85,'2024-1076-Testlog'!$BJ$88,'2024-1076-Testlog'!$BJ$91,'2024-1076-Testlog'!$BJ$94)</c:f>
              <c:numCache>
                <c:formatCode>General</c:formatCode>
                <c:ptCount val="2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3E-4774-97B1-6FF61B1D44C3}"/>
            </c:ext>
          </c:extLst>
        </c:ser>
        <c:ser>
          <c:idx val="2"/>
          <c:order val="2"/>
          <c:tx>
            <c:v>Enthalpy 1.0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2024-1076-Testlog'!$L$12,'2024-1076-Testlog'!$L$14,'2024-1076-Testlog'!$L$20,'2024-1076-Testlog'!$L$23,'2024-1076-Testlog'!$L$26,'2024-1076-Testlog'!$L$29,'2024-1076-Testlog'!$L$35,'2024-1076-Testlog'!$L$38,'2024-1076-Testlog'!$L$41,'2024-1076-Testlog'!$L$44,'2024-1076-Testlog'!$L$47,'2024-1076-Testlog'!$L$50,'2024-1076-Testlog'!$L$51,'2024-1076-Testlog'!$L$57,'2024-1076-Testlog'!$L$60,'2024-1076-Testlog'!$L$63,'2024-1076-Testlog'!$L$66,'2024-1076-Testlog'!$L$69,'2024-1076-Testlog'!$L$72,'2024-1076-Testlog'!$L$75,'2024-1076-Testlog'!$L$78,'2024-1076-Testlog'!$L$81,'2024-1076-Testlog'!$L$84,'2024-1076-Testlog'!$L$87,'2024-1076-Testlog'!$L$90,'2024-1076-Testlog'!$L$93)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('2024-1076-Testlog'!$BJ$12,'2024-1076-Testlog'!$BJ$14,'2024-1076-Testlog'!$BJ$20,'2024-1076-Testlog'!$BJ$23,'2024-1076-Testlog'!$BJ$26,'2024-1076-Testlog'!$BJ$29,'2024-1076-Testlog'!$BJ$35,'2024-1076-Testlog'!$BJ$38,'2024-1076-Testlog'!$BJ$41,'2024-1076-Testlog'!$BJ$44,'2024-1076-Testlog'!$BJ$47,'2024-1076-Testlog'!$BJ$50,'2024-1076-Testlog'!$BJ$51,'2024-1076-Testlog'!$BJ$57,'2024-1076-Testlog'!$BJ$60,'2024-1076-Testlog'!$BJ$63,'2024-1076-Testlog'!$BJ$66,'2024-1076-Testlog'!$BJ$69,'2024-1076-Testlog'!$BJ$72,'2024-1076-Testlog'!$BJ$75,'2024-1076-Testlog'!$BJ$78,'2024-1076-Testlog'!$BJ$81,'2024-1076-Testlog'!$BJ$84,'2024-1076-Testlog'!$BJ$87,'2024-1076-Testlog'!$BJ$90,'2024-1076-Testlog'!$BJ$93)</c:f>
              <c:numCache>
                <c:formatCode>General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3E-4774-97B1-6FF61B1D4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091695"/>
        <c:axId val="1459084495"/>
      </c:scatterChart>
      <c:valAx>
        <c:axId val="145909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Back pressure[barg]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084495"/>
        <c:crosses val="autoZero"/>
        <c:crossBetween val="midCat"/>
      </c:valAx>
      <c:valAx>
        <c:axId val="145908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Reactor</a:t>
                </a:r>
                <a:r>
                  <a:rPr lang="nb-NO" baseline="0"/>
                  <a:t> wall temp [°C]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09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Enthalpy 0.8</c:v>
          </c:tx>
          <c:spPr>
            <a:ln w="28575">
              <a:noFill/>
            </a:ln>
          </c:spPr>
          <c:marker>
            <c:symbol val="circle"/>
            <c:size val="5"/>
          </c:marker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0-6122-44AA-83D5-9F2C5D07B466}"/>
              </c:ext>
            </c:extLst>
          </c:dPt>
          <c:xVal>
            <c:numRef>
              <c:f>('2024-1076-Testlog'!$BF$10,'2024-1076-Testlog'!$BF$13,'2024-1076-Testlog'!$BF$16,'2024-1076-Testlog'!$BF$18,'2024-1076-Testlog'!$BF$21,'2024-1076-Testlog'!$BF$24,'2024-1076-Testlog'!$BF$27,'2024-1076-Testlog'!$BF$30,'2024-1076-Testlog'!$BF$36,'2024-1076-Testlog'!$BF$39,'2024-1076-Testlog'!$BF$42,'2024-1076-Testlog'!$BF$45,'2024-1076-Testlog'!$BF$48,'2024-1076-Testlog'!$BF$53,'2024-1076-Testlog'!$BF$59,'2024-1076-Testlog'!$BF$62,'2024-1076-Testlog'!$BF$65,'2024-1076-Testlog'!$BF$68,'2024-1076-Testlog'!$BF$71,'2024-1076-Testlog'!$BF$74,'2024-1076-Testlog'!$BF$77,'2024-1076-Testlog'!$BF$80,'2024-1076-Testlog'!$BF$83,'2024-1076-Testlog'!$BF$86,'2024-1076-Testlog'!$BF$89,'2024-1076-Testlog'!$BF$92,'2024-1076-Testlog'!$BF$95)</c:f>
              <c:numCache>
                <c:formatCode>General</c:formatCode>
                <c:ptCount val="27"/>
              </c:numCache>
            </c:numRef>
          </c:xVal>
          <c:yVal>
            <c:numRef>
              <c:f>('2024-1076-Testlog'!$BW$10,'2024-1076-Testlog'!$BW$13,'2024-1076-Testlog'!$BW$16,'2024-1076-Testlog'!$BW$18,'2024-1076-Testlog'!$BW$21,'2024-1076-Testlog'!$BW$24,'2024-1076-Testlog'!$BW$27,'2024-1076-Testlog'!$BW$30,'2024-1076-Testlog'!$BW$36,'2024-1076-Testlog'!$BW$39,'2024-1076-Testlog'!$BW$42,'2024-1076-Testlog'!$BW$45,'2024-1076-Testlog'!$BW$48,'2024-1076-Testlog'!$BW$53,'2024-1076-Testlog'!$BW$59,'2024-1076-Testlog'!$BW$62,'2024-1076-Testlog'!$BW$65,'2024-1076-Testlog'!$BW$68,'2024-1076-Testlog'!$BW$71,'2024-1076-Testlog'!$BW$74,'2024-1076-Testlog'!$BW$77,'2024-1076-Testlog'!$BW$80,'2024-1076-Testlog'!$BW$83,'2024-1076-Testlog'!$BW$86,'2024-1076-Testlog'!$BW$89,'2024-1076-Testlog'!$BW$92,'2024-1076-Testlog'!$BW$95)</c:f>
              <c:numCache>
                <c:formatCode>0.0</c:formatCode>
                <c:ptCount val="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5E-4E34-9D56-A54387034586}"/>
            </c:ext>
          </c:extLst>
        </c:ser>
        <c:ser>
          <c:idx val="1"/>
          <c:order val="1"/>
          <c:tx>
            <c:v>Enthalpy 0.9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('2024-1076-Testlog'!$BF$11,'2024-1076-Testlog'!$BF$15,'2024-1076-Testlog'!$BF$19,'2024-1076-Testlog'!$BF$22,'2024-1076-Testlog'!$BF$25,'2024-1076-Testlog'!$BF$28,'2024-1076-Testlog'!$BF$33,'2024-1076-Testlog'!$BF$37,'2024-1076-Testlog'!$BF$40,'2024-1076-Testlog'!$BF$43,'2024-1076-Testlog'!$BF$46,'2024-1076-Testlog'!$BF$49,'2024-1076-Testlog'!$BF$52,'2024-1076-Testlog'!$BF$54,'2024-1076-Testlog'!$BF$55,'2024-1076-Testlog'!$BF$56,'2024-1076-Testlog'!$BF$58,'2024-1076-Testlog'!$BF$61,'2024-1076-Testlog'!$BF$64,'2024-1076-Testlog'!$BF$67,'2024-1076-Testlog'!$BF$70,'2024-1076-Testlog'!$BF$73,'2024-1076-Testlog'!$BF$76,'2024-1076-Testlog'!$BF$79,'2024-1076-Testlog'!$BF$82,'2024-1076-Testlog'!$BF$85,'2024-1076-Testlog'!$BF$88,'2024-1076-Testlog'!$BF$91,'2024-1076-Testlog'!$BF$94)</c:f>
              <c:numCache>
                <c:formatCode>General</c:formatCode>
                <c:ptCount val="29"/>
              </c:numCache>
            </c:numRef>
          </c:xVal>
          <c:yVal>
            <c:numRef>
              <c:f>('2024-1076-Testlog'!$BW$11,'2024-1076-Testlog'!$BW$15,'2024-1076-Testlog'!$BW$19,'2024-1076-Testlog'!$BW$22,'2024-1076-Testlog'!$BW$25,'2024-1076-Testlog'!$BW$28,'2024-1076-Testlog'!$BW$33,'2024-1076-Testlog'!$BW$37,'2024-1076-Testlog'!$BW$40,'2024-1076-Testlog'!$BW$43,'2024-1076-Testlog'!$BW$46,'2024-1076-Testlog'!$BW$49,'2024-1076-Testlog'!$BW$52,'2024-1076-Testlog'!$BW$54,'2024-1076-Testlog'!$BW$55,'2024-1076-Testlog'!$BW$56,'2024-1076-Testlog'!$BW$58,'2024-1076-Testlog'!$BW$61,'2024-1076-Testlog'!$BW$64,'2024-1076-Testlog'!$BW$67,'2024-1076-Testlog'!$BW$70,'2024-1076-Testlog'!$BW$73,'2024-1076-Testlog'!$BW$76,'2024-1076-Testlog'!$BW$79,'2024-1076-Testlog'!$BW$82,'2024-1076-Testlog'!$BW$85,'2024-1076-Testlog'!$BW$88,'2024-1076-Testlog'!$BW$91,'2024-1076-Testlog'!$BW$94)</c:f>
              <c:numCache>
                <c:formatCode>0.0</c:formatCode>
                <c:ptCount val="2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5E-4E34-9D56-A54387034586}"/>
            </c:ext>
          </c:extLst>
        </c:ser>
        <c:ser>
          <c:idx val="2"/>
          <c:order val="2"/>
          <c:tx>
            <c:v>Enthalpy 1.0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('2024-1076-Testlog'!$BF$12,'2024-1076-Testlog'!$BF$14,'2024-1076-Testlog'!$BF$20,'2024-1076-Testlog'!$BF$23,'2024-1076-Testlog'!$BF$26,'2024-1076-Testlog'!$BF$29,'2024-1076-Testlog'!$BF$35,'2024-1076-Testlog'!$BF$38,'2024-1076-Testlog'!$BF$41,'2024-1076-Testlog'!$BF$44,'2024-1076-Testlog'!$BF$47,'2024-1076-Testlog'!$BF$50,'2024-1076-Testlog'!$BF$51,'2024-1076-Testlog'!$BF$57,'2024-1076-Testlog'!$BF$60,'2024-1076-Testlog'!$BF$63,'2024-1076-Testlog'!$BF$66,'2024-1076-Testlog'!$BF$69,'2024-1076-Testlog'!$BF$72,'2024-1076-Testlog'!$BF$75,'2024-1076-Testlog'!$BF$78,'2024-1076-Testlog'!$BF$81,'2024-1076-Testlog'!$BF$84,'2024-1076-Testlog'!$BF$87,'2024-1076-Testlog'!$BF$90,'2024-1076-Testlog'!$BF$93)</c:f>
              <c:numCache>
                <c:formatCode>General</c:formatCode>
                <c:ptCount val="26"/>
              </c:numCache>
            </c:numRef>
          </c:xVal>
          <c:yVal>
            <c:numRef>
              <c:f>('2024-1076-Testlog'!$BW$12,'2024-1076-Testlog'!$BW$14,'2024-1076-Testlog'!$BW$20,'2024-1076-Testlog'!$BW$23,'2024-1076-Testlog'!$BW$26,'2024-1076-Testlog'!$BW$29,'2024-1076-Testlog'!$BW$35,'2024-1076-Testlog'!$BW$38,'2024-1076-Testlog'!$BW$41,'2024-1076-Testlog'!$BW$44,'2024-1076-Testlog'!$BW$47,'2024-1076-Testlog'!$BW$50,'2024-1076-Testlog'!$BW$51,'2024-1076-Testlog'!$BW$57,'2024-1076-Testlog'!$BW$60,'2024-1076-Testlog'!$BW$63,'2024-1076-Testlog'!$BW$66,'2024-1076-Testlog'!$BW$69,'2024-1076-Testlog'!$BW$72,'2024-1076-Testlog'!$BW$75,'2024-1076-Testlog'!$BW$78,'2024-1076-Testlog'!$BW$81,'2024-1076-Testlog'!$BW$84,'2024-1076-Testlog'!$BW$87,'2024-1076-Testlog'!$BW$90,'2024-1076-Testlog'!$BW$93)</c:f>
              <c:numCache>
                <c:formatCode>0.0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5E-4E34-9D56-A54387034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091695"/>
        <c:axId val="1459084495"/>
      </c:scatterChart>
      <c:valAx>
        <c:axId val="1459091695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PoIPaF [kWh/(Nm³barg)]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59084495"/>
        <c:crosses val="autoZero"/>
        <c:crossBetween val="midCat"/>
      </c:valAx>
      <c:valAx>
        <c:axId val="1459084495"/>
        <c:scaling>
          <c:orientation val="minMax"/>
          <c:min val="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Energy</a:t>
                </a:r>
                <a:r>
                  <a:rPr lang="nb-NO" baseline="0"/>
                  <a:t> cost [kWh/kgN]</a:t>
                </a:r>
                <a:endParaRPr lang="nb-NO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1459091695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Effect on inlet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Pb=0 barg, 6mmx30mm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'2024-1076-Testlog'!$W$11:$W$13</c:f>
              <c:numCache>
                <c:formatCode>0.00</c:formatCode>
                <c:ptCount val="3"/>
              </c:numCache>
            </c:numRef>
          </c:xVal>
          <c:yVal>
            <c:numRef>
              <c:f>'2024-1076-Testlog'!$BC$11:$BC$13</c:f>
              <c:numCache>
                <c:formatCode>General</c:formatCode>
                <c:ptCount val="3"/>
                <c:pt idx="0">
                  <c:v>4.84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46-4CA9-9A64-20303F33FC43}"/>
            </c:ext>
          </c:extLst>
        </c:ser>
        <c:ser>
          <c:idx val="1"/>
          <c:order val="1"/>
          <c:tx>
            <c:v>Pb=1barg, 6mmx30mm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'2024-1076-Testlog'!$W$14:$W$16</c:f>
              <c:numCache>
                <c:formatCode>0.00</c:formatCode>
                <c:ptCount val="3"/>
              </c:numCache>
            </c:numRef>
          </c:xVal>
          <c:yVal>
            <c:numRef>
              <c:f>'2024-1076-Testlog'!$BC$14:$BC$16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46-4CA9-9A64-20303F33FC43}"/>
            </c:ext>
          </c:extLst>
        </c:ser>
        <c:ser>
          <c:idx val="2"/>
          <c:order val="2"/>
          <c:tx>
            <c:v>Pb=2 barg, 6mmx30mm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'2024-1076-Testlog'!$W$17:$W$20</c:f>
              <c:numCache>
                <c:formatCode>0.00</c:formatCode>
                <c:ptCount val="4"/>
              </c:numCache>
            </c:numRef>
          </c:xVal>
          <c:yVal>
            <c:numRef>
              <c:f>'2024-1076-Testlog'!$BC$17:$BC$20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46-4CA9-9A64-20303F33F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895616"/>
        <c:axId val="1326896576"/>
      </c:scatterChart>
      <c:valAx>
        <c:axId val="1326895616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Specific Enthalpy [kWh/Nm³]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6576"/>
        <c:crosses val="autoZero"/>
        <c:crossBetween val="midCat"/>
      </c:valAx>
      <c:valAx>
        <c:axId val="1326896576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Inlet Pressure [barg]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26"/>
          <c:order val="0"/>
          <c:tx>
            <c:v>Air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  <a:ln w="9525">
                <a:solidFill>
                  <a:srgbClr val="4472C4"/>
                </a:solidFill>
              </a:ln>
              <a:effectLst/>
            </c:spPr>
          </c:marker>
          <c:xVal>
            <c:numRef>
              <c:f>(Sheet1!$BA$2,Sheet1!$BA$3,Sheet1!$BA$4,Sheet1!$BA$5,Sheet1!$BA$6,Sheet1!$BA$7,Sheet1!$BA$8,Sheet1!$BA$10)</c:f>
              <c:numCache>
                <c:formatCode>General</c:formatCode>
                <c:ptCount val="8"/>
                <c:pt idx="0">
                  <c:v>0.99897517000000002</c:v>
                </c:pt>
                <c:pt idx="1">
                  <c:v>0.80319715800000002</c:v>
                </c:pt>
                <c:pt idx="2">
                  <c:v>0.90052529000000003</c:v>
                </c:pt>
                <c:pt idx="3">
                  <c:v>0.80174049199999997</c:v>
                </c:pt>
                <c:pt idx="4">
                  <c:v>0.89984146600000003</c:v>
                </c:pt>
                <c:pt idx="5">
                  <c:v>0.94985767700000001</c:v>
                </c:pt>
                <c:pt idx="6">
                  <c:v>0.95108872300000002</c:v>
                </c:pt>
                <c:pt idx="7">
                  <c:v>0.906612046</c:v>
                </c:pt>
              </c:numCache>
            </c:numRef>
          </c:xVal>
          <c:yVal>
            <c:numRef>
              <c:f>(Sheet1!$AA$2,Sheet1!$AA$3,Sheet1!$AA$4,Sheet1!$AA$5,Sheet1!$AA$6,Sheet1!$AA$7,Sheet1!$AA$8,Sheet1!$AA$10)</c:f>
              <c:numCache>
                <c:formatCode>General</c:formatCode>
                <c:ptCount val="8"/>
                <c:pt idx="0">
                  <c:v>51.520972909999998</c:v>
                </c:pt>
                <c:pt idx="1">
                  <c:v>50.287648869999998</c:v>
                </c:pt>
                <c:pt idx="2">
                  <c:v>50.400411949999999</c:v>
                </c:pt>
                <c:pt idx="3">
                  <c:v>50.436917510000001</c:v>
                </c:pt>
                <c:pt idx="4">
                  <c:v>50.419130039999999</c:v>
                </c:pt>
                <c:pt idx="5">
                  <c:v>51.493205490000001</c:v>
                </c:pt>
                <c:pt idx="6">
                  <c:v>52.319289159999997</c:v>
                </c:pt>
                <c:pt idx="7">
                  <c:v>50.969497269999998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3C-76E7-4077-A244-2C270D0EC6D3}"/>
            </c:ext>
          </c:extLst>
        </c:ser>
        <c:ser>
          <c:idx val="128"/>
          <c:order val="1"/>
          <c:tx>
            <c:v>25% O2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0"/>
            <c:marker>
              <c:symbol val="auto"/>
            </c:marker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CC9-419B-BB64-B84F0C65298D}"/>
              </c:ext>
            </c:extLst>
          </c:dPt>
          <c:xVal>
            <c:numRef>
              <c:f>(Sheet1!$BA$11,Sheet1!$BA$12)</c:f>
              <c:numCache>
                <c:formatCode>General</c:formatCode>
                <c:ptCount val="2"/>
                <c:pt idx="0">
                  <c:v>0.99998994900000004</c:v>
                </c:pt>
                <c:pt idx="1">
                  <c:v>0.94299339699999996</c:v>
                </c:pt>
              </c:numCache>
            </c:numRef>
          </c:xVal>
          <c:yVal>
            <c:numRef>
              <c:f>(Sheet1!$AA$11,Sheet1!$AA$12)</c:f>
              <c:numCache>
                <c:formatCode>General</c:formatCode>
                <c:ptCount val="2"/>
                <c:pt idx="0">
                  <c:v>47.576677529999998</c:v>
                </c:pt>
                <c:pt idx="1">
                  <c:v>48.42392048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8B-4973-8752-FF237EA8791D}"/>
            </c:ext>
          </c:extLst>
        </c:ser>
        <c:ser>
          <c:idx val="127"/>
          <c:order val="2"/>
          <c:tx>
            <c:v>30% O2</c:v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(Sheet1!$BA$13,Sheet1!$BA$14,Sheet1!$BA$15)</c:f>
              <c:numCache>
                <c:formatCode>General</c:formatCode>
                <c:ptCount val="3"/>
                <c:pt idx="0">
                  <c:v>0.90088347099999999</c:v>
                </c:pt>
                <c:pt idx="1">
                  <c:v>0.80087460300000002</c:v>
                </c:pt>
                <c:pt idx="2">
                  <c:v>0.87740081700000006</c:v>
                </c:pt>
              </c:numCache>
            </c:numRef>
          </c:xVal>
          <c:yVal>
            <c:numRef>
              <c:f>(Sheet1!$AA$13,Sheet1!$AA$14,Sheet1!$AA$15)</c:f>
              <c:numCache>
                <c:formatCode>General</c:formatCode>
                <c:ptCount val="3"/>
                <c:pt idx="0">
                  <c:v>43.041341850000002</c:v>
                </c:pt>
                <c:pt idx="1">
                  <c:v>44.417305489999997</c:v>
                </c:pt>
                <c:pt idx="2">
                  <c:v>44.145485090000001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3D-76E7-4077-A244-2C270D0EC6D3}"/>
            </c:ext>
          </c:extLst>
        </c:ser>
        <c:ser>
          <c:idx val="0"/>
          <c:order val="3"/>
          <c:tx>
            <c:v>35.5% O2</c:v>
          </c:tx>
          <c:spPr>
            <a:ln>
              <a:noFill/>
            </a:ln>
          </c:spPr>
          <c:xVal>
            <c:numRef>
              <c:f>(Sheet1!$BA$16,Sheet1!$BA$17,Sheet1!$BA$23,Sheet1!$BA$24,Sheet1!$BA$25)</c:f>
              <c:numCache>
                <c:formatCode>General</c:formatCode>
                <c:ptCount val="5"/>
                <c:pt idx="0">
                  <c:v>0.90040923500000003</c:v>
                </c:pt>
                <c:pt idx="1">
                  <c:v>0.90015321400000003</c:v>
                </c:pt>
                <c:pt idx="2">
                  <c:v>0.900288698</c:v>
                </c:pt>
                <c:pt idx="3">
                  <c:v>0.90026469099999995</c:v>
                </c:pt>
                <c:pt idx="4">
                  <c:v>0.85527929199999997</c:v>
                </c:pt>
              </c:numCache>
            </c:numRef>
          </c:xVal>
          <c:yVal>
            <c:numRef>
              <c:f>(Sheet1!$AA$16,Sheet1!$AA$17,Sheet1!$AA$23,Sheet1!$AA$24,Sheet1!$AA$25)</c:f>
              <c:numCache>
                <c:formatCode>General</c:formatCode>
                <c:ptCount val="5"/>
                <c:pt idx="0">
                  <c:v>42.522482400000001</c:v>
                </c:pt>
                <c:pt idx="1">
                  <c:v>42.417690780000001</c:v>
                </c:pt>
                <c:pt idx="2">
                  <c:v>42.692393709999997</c:v>
                </c:pt>
                <c:pt idx="3">
                  <c:v>42.92617328</c:v>
                </c:pt>
                <c:pt idx="4">
                  <c:v>42.617519850000001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6A8-4676-B322-BDE83109148C}"/>
            </c:ext>
          </c:extLst>
        </c:ser>
        <c:ser>
          <c:idx val="3"/>
          <c:order val="4"/>
          <c:tx>
            <c:v>42.5% O2</c:v>
          </c:tx>
          <c:spPr>
            <a:ln>
              <a:noFill/>
            </a:ln>
          </c:spPr>
          <c:xVal>
            <c:numRef>
              <c:f>(Sheet1!$BA$27,Sheet1!$BA$28)</c:f>
              <c:numCache>
                <c:formatCode>General</c:formatCode>
                <c:ptCount val="2"/>
                <c:pt idx="0">
                  <c:v>0.80109492100000002</c:v>
                </c:pt>
                <c:pt idx="1">
                  <c:v>0.90315760499999997</c:v>
                </c:pt>
              </c:numCache>
            </c:numRef>
          </c:xVal>
          <c:yVal>
            <c:numRef>
              <c:f>(Sheet1!$AA$27,Sheet1!$AA$28)</c:f>
              <c:numCache>
                <c:formatCode>General</c:formatCode>
                <c:ptCount val="2"/>
                <c:pt idx="0">
                  <c:v>40.851856410000003</c:v>
                </c:pt>
                <c:pt idx="1">
                  <c:v>42.88744406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6A8-4676-B322-BDE83109148C}"/>
            </c:ext>
          </c:extLst>
        </c:ser>
        <c:ser>
          <c:idx val="1"/>
          <c:order val="5"/>
          <c:tx>
            <c:v>40% O2</c:v>
          </c:tx>
          <c:xVal>
            <c:numRef>
              <c:f>Sheet1!$AZ$22</c:f>
              <c:numCache>
                <c:formatCode>General</c:formatCode>
                <c:ptCount val="1"/>
                <c:pt idx="0">
                  <c:v>0.45787767899999998</c:v>
                </c:pt>
              </c:numCache>
            </c:numRef>
          </c:xVal>
          <c:yVal>
            <c:numRef>
              <c:f>Sheet1!$Z$22</c:f>
              <c:numCache>
                <c:formatCode>General</c:formatCode>
                <c:ptCount val="1"/>
                <c:pt idx="0">
                  <c:v>4.8543579999999996E-3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6A8-4676-B322-BDE83109148C}"/>
            </c:ext>
          </c:extLst>
        </c:ser>
        <c:ser>
          <c:idx val="2"/>
          <c:order val="6"/>
          <c:tx>
            <c:v>45% O2</c:v>
          </c:tx>
          <c:spPr>
            <a:ln>
              <a:noFill/>
            </a:ln>
          </c:spPr>
          <c:xVal>
            <c:numRef>
              <c:f>Sheet1!$BA$29</c:f>
              <c:numCache>
                <c:formatCode>General</c:formatCode>
                <c:ptCount val="1"/>
                <c:pt idx="0">
                  <c:v>0.90265433500000003</c:v>
                </c:pt>
              </c:numCache>
            </c:numRef>
          </c:xVal>
          <c:yVal>
            <c:numRef>
              <c:f>Sheet1!$AA$29</c:f>
              <c:numCache>
                <c:formatCode>General</c:formatCode>
                <c:ptCount val="1"/>
                <c:pt idx="0">
                  <c:v>42.674149120000003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6A8-4676-B322-BDE83109148C}"/>
            </c:ext>
          </c:extLst>
        </c:ser>
        <c:ser>
          <c:idx val="129"/>
          <c:order val="7"/>
          <c:tx>
            <c:v>50% O2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(Sheet1!$BA$30,Sheet1!$BA$31,Sheet1!$BA$32,Sheet1!$BA$33)</c:f>
              <c:numCache>
                <c:formatCode>General</c:formatCode>
                <c:ptCount val="4"/>
                <c:pt idx="0">
                  <c:v>0.80277775399999995</c:v>
                </c:pt>
                <c:pt idx="1">
                  <c:v>0.96651632600000004</c:v>
                </c:pt>
                <c:pt idx="2">
                  <c:v>0.97197297400000005</c:v>
                </c:pt>
                <c:pt idx="3">
                  <c:v>0.90309537699999998</c:v>
                </c:pt>
              </c:numCache>
            </c:numRef>
          </c:xVal>
          <c:yVal>
            <c:numRef>
              <c:f>(Sheet1!$AA$30,Sheet1!$AA$31,Sheet1!$AA$32,Sheet1!$AA$33)</c:f>
              <c:numCache>
                <c:formatCode>General</c:formatCode>
                <c:ptCount val="4"/>
                <c:pt idx="0">
                  <c:v>41.312384719999997</c:v>
                </c:pt>
                <c:pt idx="1">
                  <c:v>45.370590589999999</c:v>
                </c:pt>
                <c:pt idx="2">
                  <c:v>45.35729705</c:v>
                </c:pt>
                <c:pt idx="3">
                  <c:v>43.66250814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8B-4973-8752-FF237EA87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091695"/>
        <c:axId val="1459084495"/>
      </c:scatterChart>
      <c:valAx>
        <c:axId val="1459091695"/>
        <c:scaling>
          <c:orientation val="minMax"/>
          <c:max val="1.05"/>
          <c:min val="0.750000000000000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Specific enthalpy [kWh/Nm³]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59084495"/>
        <c:crosses val="autoZero"/>
        <c:crossBetween val="midCat"/>
      </c:valAx>
      <c:valAx>
        <c:axId val="1459084495"/>
        <c:scaling>
          <c:orientation val="minMax"/>
          <c:max val="55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Energy cost [kWh/kgN]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5909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26"/>
          <c:order val="0"/>
          <c:tx>
            <c:v>Air</c:v>
          </c:tx>
          <c:spPr>
            <a:ln>
              <a:solidFill>
                <a:srgbClr val="4472C4"/>
              </a:solidFill>
            </a:ln>
          </c:spPr>
          <c:marker>
            <c:symbol val="circle"/>
            <c:size val="7"/>
            <c:spPr>
              <a:solidFill>
                <a:srgbClr val="4472C4"/>
              </a:solidFill>
              <a:ln w="9525">
                <a:solidFill>
                  <a:srgbClr val="4472C4"/>
                </a:solidFill>
              </a:ln>
              <a:effectLst/>
            </c:spPr>
          </c:marker>
          <c:xVal>
            <c:numRef>
              <c:f>(Sheet1!$BA$2,Sheet1!$BA$3,Sheet1!$BA$4,Sheet1!$BA$5,Sheet1!$BA$6,Sheet1!$BA$7,Sheet1!$BA$8,Sheet1!$BA$10)</c:f>
              <c:numCache>
                <c:formatCode>General</c:formatCode>
                <c:ptCount val="8"/>
                <c:pt idx="0">
                  <c:v>0.99897517000000002</c:v>
                </c:pt>
                <c:pt idx="1">
                  <c:v>0.80319715800000002</c:v>
                </c:pt>
                <c:pt idx="2">
                  <c:v>0.90052529000000003</c:v>
                </c:pt>
                <c:pt idx="3">
                  <c:v>0.80174049199999997</c:v>
                </c:pt>
                <c:pt idx="4">
                  <c:v>0.89984146600000003</c:v>
                </c:pt>
                <c:pt idx="5">
                  <c:v>0.94985767700000001</c:v>
                </c:pt>
                <c:pt idx="6">
                  <c:v>0.95108872300000002</c:v>
                </c:pt>
                <c:pt idx="7">
                  <c:v>0.906612046</c:v>
                </c:pt>
              </c:numCache>
            </c:numRef>
          </c:xVal>
          <c:yVal>
            <c:numRef>
              <c:f>(Sheet1!$AQ$2,Sheet1!$AQ$3,Sheet1!$AQ$4,Sheet1!$AQ$5,Sheet1!$AQ$6,Sheet1!$AQ$7,Sheet1!$AQ$8,Sheet1!$AQ$10)</c:f>
              <c:numCache>
                <c:formatCode>General</c:formatCode>
                <c:ptCount val="8"/>
                <c:pt idx="0">
                  <c:v>701.73257039999999</c:v>
                </c:pt>
                <c:pt idx="1">
                  <c:v>828.11152939999999</c:v>
                </c:pt>
                <c:pt idx="2">
                  <c:v>757.79322060000004</c:v>
                </c:pt>
                <c:pt idx="3">
                  <c:v>811.67139699999996</c:v>
                </c:pt>
                <c:pt idx="4">
                  <c:v>757.63718329999995</c:v>
                </c:pt>
                <c:pt idx="5">
                  <c:v>715.52082289999998</c:v>
                </c:pt>
                <c:pt idx="6">
                  <c:v>716.99693449999995</c:v>
                </c:pt>
                <c:pt idx="7">
                  <c:v>759.24553709999998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DE-4F3A-A2E5-F1EE9982FF4B}"/>
            </c:ext>
          </c:extLst>
        </c:ser>
        <c:ser>
          <c:idx val="128"/>
          <c:order val="1"/>
          <c:tx>
            <c:v>25% O2</c:v>
          </c:tx>
          <c:marker>
            <c:symbol val="triang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0"/>
            <c:marker>
              <c:symbol val="auto"/>
            </c:marker>
            <c:bubble3D val="0"/>
            <c:extLst>
              <c:ext xmlns:c16="http://schemas.microsoft.com/office/drawing/2014/chart" uri="{C3380CC4-5D6E-409C-BE32-E72D297353CC}">
                <c16:uniqueId val="{00000000-D41C-48FE-8F6C-8AFCE80F05B9}"/>
              </c:ext>
            </c:extLst>
          </c:dPt>
          <c:xVal>
            <c:numRef>
              <c:f>(Sheet1!$BA$11,Sheet1!$BA$12)</c:f>
              <c:numCache>
                <c:formatCode>General</c:formatCode>
                <c:ptCount val="2"/>
                <c:pt idx="0">
                  <c:v>0.99998994900000004</c:v>
                </c:pt>
                <c:pt idx="1">
                  <c:v>0.94299339699999996</c:v>
                </c:pt>
              </c:numCache>
            </c:numRef>
          </c:xVal>
          <c:yVal>
            <c:numRef>
              <c:f>(Sheet1!$AQ$11,Sheet1!$AQ$12)</c:f>
              <c:numCache>
                <c:formatCode>General</c:formatCode>
                <c:ptCount val="2"/>
                <c:pt idx="0">
                  <c:v>691.70498759999998</c:v>
                </c:pt>
                <c:pt idx="1">
                  <c:v>708.96318450000001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DE-4F3A-A2E5-F1EE9982FF4B}"/>
            </c:ext>
          </c:extLst>
        </c:ser>
        <c:ser>
          <c:idx val="127"/>
          <c:order val="2"/>
          <c:tx>
            <c:v>30% O2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7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(Sheet1!$BA$13,Sheet1!$BA$14,Sheet1!$BA$15)</c:f>
              <c:numCache>
                <c:formatCode>General</c:formatCode>
                <c:ptCount val="3"/>
                <c:pt idx="0">
                  <c:v>0.90088347099999999</c:v>
                </c:pt>
                <c:pt idx="1">
                  <c:v>0.80087460300000002</c:v>
                </c:pt>
                <c:pt idx="2">
                  <c:v>0.87740081700000006</c:v>
                </c:pt>
              </c:numCache>
            </c:numRef>
          </c:xVal>
          <c:yVal>
            <c:numRef>
              <c:f>(Sheet1!$AQ$13,Sheet1!$AQ$14,Sheet1!$AQ$15)</c:f>
              <c:numCache>
                <c:formatCode>General</c:formatCode>
                <c:ptCount val="3"/>
                <c:pt idx="0">
                  <c:v>738.3559381</c:v>
                </c:pt>
                <c:pt idx="1">
                  <c:v>788.55515200000002</c:v>
                </c:pt>
                <c:pt idx="2">
                  <c:v>735.34407710000005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DE-4F3A-A2E5-F1EE9982FF4B}"/>
            </c:ext>
          </c:extLst>
        </c:ser>
        <c:ser>
          <c:idx val="0"/>
          <c:order val="3"/>
          <c:tx>
            <c:v>35.5% O2</c:v>
          </c:tx>
          <c:xVal>
            <c:numRef>
              <c:f>(Sheet1!$BA$16,Sheet1!$BA$17,Sheet1!$BA$23,Sheet1!$BA$24,Sheet1!$BA$25)</c:f>
              <c:numCache>
                <c:formatCode>General</c:formatCode>
                <c:ptCount val="5"/>
                <c:pt idx="0">
                  <c:v>0.90040923500000003</c:v>
                </c:pt>
                <c:pt idx="1">
                  <c:v>0.90015321400000003</c:v>
                </c:pt>
                <c:pt idx="2">
                  <c:v>0.900288698</c:v>
                </c:pt>
                <c:pt idx="3">
                  <c:v>0.90026469099999995</c:v>
                </c:pt>
                <c:pt idx="4">
                  <c:v>0.85527929199999997</c:v>
                </c:pt>
              </c:numCache>
            </c:numRef>
          </c:xVal>
          <c:yVal>
            <c:numRef>
              <c:f>(Sheet1!$AQ$16,Sheet1!$AQ$17,Sheet1!$AQ$23,Sheet1!$AQ$24,Sheet1!$AQ$25)</c:f>
              <c:numCache>
                <c:formatCode>General</c:formatCode>
                <c:ptCount val="5"/>
                <c:pt idx="0">
                  <c:v>726.79605990000005</c:v>
                </c:pt>
                <c:pt idx="1">
                  <c:v>734.7548855</c:v>
                </c:pt>
                <c:pt idx="2">
                  <c:v>706.10501209999995</c:v>
                </c:pt>
                <c:pt idx="3">
                  <c:v>705.58982109999999</c:v>
                </c:pt>
                <c:pt idx="4">
                  <c:v>715.6127626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DE-4F3A-A2E5-F1EE9982FF4B}"/>
            </c:ext>
          </c:extLst>
        </c:ser>
        <c:ser>
          <c:idx val="3"/>
          <c:order val="4"/>
          <c:tx>
            <c:v>42.5% O2</c:v>
          </c:tx>
          <c:xVal>
            <c:numRef>
              <c:f>(Sheet1!$BA$27,Sheet1!$BA$28)</c:f>
              <c:numCache>
                <c:formatCode>General</c:formatCode>
                <c:ptCount val="2"/>
                <c:pt idx="0">
                  <c:v>0.80109492100000002</c:v>
                </c:pt>
                <c:pt idx="1">
                  <c:v>0.90315760499999997</c:v>
                </c:pt>
              </c:numCache>
            </c:numRef>
          </c:xVal>
          <c:yVal>
            <c:numRef>
              <c:f>(Sheet1!$AQ$27,Sheet1!$AQ$28)</c:f>
              <c:numCache>
                <c:formatCode>General</c:formatCode>
                <c:ptCount val="2"/>
                <c:pt idx="0">
                  <c:v>728.76518429999999</c:v>
                </c:pt>
                <c:pt idx="1">
                  <c:v>701.69004050000001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DE-4F3A-A2E5-F1EE9982FF4B}"/>
            </c:ext>
          </c:extLst>
        </c:ser>
        <c:ser>
          <c:idx val="1"/>
          <c:order val="5"/>
          <c:tx>
            <c:v>40% O2</c:v>
          </c:tx>
          <c:xVal>
            <c:numRef>
              <c:f>Sheet1!$AZ$22</c:f>
              <c:numCache>
                <c:formatCode>General</c:formatCode>
                <c:ptCount val="1"/>
                <c:pt idx="0">
                  <c:v>0.45787767899999998</c:v>
                </c:pt>
              </c:numCache>
            </c:numRef>
          </c:xVal>
          <c:yVal>
            <c:numRef>
              <c:f>Sheet1!$Z$22</c:f>
              <c:numCache>
                <c:formatCode>General</c:formatCode>
                <c:ptCount val="1"/>
                <c:pt idx="0">
                  <c:v>4.8543579999999996E-3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DE-4F3A-A2E5-F1EE9982FF4B}"/>
            </c:ext>
          </c:extLst>
        </c:ser>
        <c:ser>
          <c:idx val="2"/>
          <c:order val="6"/>
          <c:tx>
            <c:v>45% O2</c:v>
          </c:tx>
          <c:xVal>
            <c:numRef>
              <c:f>Sheet1!$BA$29</c:f>
              <c:numCache>
                <c:formatCode>General</c:formatCode>
                <c:ptCount val="1"/>
                <c:pt idx="0">
                  <c:v>0.90265433500000003</c:v>
                </c:pt>
              </c:numCache>
            </c:numRef>
          </c:xVal>
          <c:yVal>
            <c:numRef>
              <c:f>Sheet1!$AQ$29</c:f>
              <c:numCache>
                <c:formatCode>General</c:formatCode>
                <c:ptCount val="1"/>
                <c:pt idx="0">
                  <c:v>700.229016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CDE-4F3A-A2E5-F1EE9982FF4B}"/>
            </c:ext>
          </c:extLst>
        </c:ser>
        <c:ser>
          <c:idx val="129"/>
          <c:order val="7"/>
          <c:tx>
            <c:v>50% O2</c:v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(Sheet1!$BA$30,Sheet1!$BA$31,Sheet1!$BA$32,Sheet1!$BA$33)</c:f>
              <c:numCache>
                <c:formatCode>General</c:formatCode>
                <c:ptCount val="4"/>
                <c:pt idx="0">
                  <c:v>0.80277775399999995</c:v>
                </c:pt>
                <c:pt idx="1">
                  <c:v>0.96651632600000004</c:v>
                </c:pt>
                <c:pt idx="2">
                  <c:v>0.97197297400000005</c:v>
                </c:pt>
                <c:pt idx="3">
                  <c:v>0.90309537699999998</c:v>
                </c:pt>
              </c:numCache>
            </c:numRef>
          </c:xVal>
          <c:yVal>
            <c:numRef>
              <c:f>(Sheet1!$AQ$30,Sheet1!$AQ$31,Sheet1!$AQ$32,Sheet1!$AQ$33)</c:f>
              <c:numCache>
                <c:formatCode>General</c:formatCode>
                <c:ptCount val="4"/>
                <c:pt idx="0">
                  <c:v>731.5323449</c:v>
                </c:pt>
                <c:pt idx="1">
                  <c:v>654.76992029999997</c:v>
                </c:pt>
                <c:pt idx="2">
                  <c:v>651.51910969999994</c:v>
                </c:pt>
                <c:pt idx="3">
                  <c:v>701.43513289999999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CDE-4F3A-A2E5-F1EE9982F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091695"/>
        <c:axId val="1459084495"/>
      </c:scatterChart>
      <c:valAx>
        <c:axId val="1459091695"/>
        <c:scaling>
          <c:orientation val="minMax"/>
          <c:max val="1.05"/>
          <c:min val="0.750000000000000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Specific enthalpy [kWh/Nm³]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59084495"/>
        <c:crosses val="autoZero"/>
        <c:crossBetween val="midCat"/>
      </c:valAx>
      <c:valAx>
        <c:axId val="1459084495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Plasma voltage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5909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26"/>
          <c:order val="0"/>
          <c:tx>
            <c:v>Air</c:v>
          </c:tx>
          <c:spPr>
            <a:ln>
              <a:solidFill>
                <a:srgbClr val="4472C4"/>
              </a:solidFill>
            </a:ln>
          </c:spPr>
          <c:marker>
            <c:symbol val="circle"/>
            <c:size val="7"/>
            <c:spPr>
              <a:solidFill>
                <a:srgbClr val="4472C4"/>
              </a:solidFill>
              <a:ln w="9525">
                <a:solidFill>
                  <a:srgbClr val="4472C4"/>
                </a:solidFill>
              </a:ln>
              <a:effectLst/>
            </c:spPr>
          </c:marker>
          <c:xVal>
            <c:numRef>
              <c:f>(Sheet1!$BA$2,Sheet1!$BA$3,Sheet1!$BA$4,Sheet1!$BA$5,Sheet1!$BA$6,Sheet1!$BA$7,Sheet1!$BA$8,Sheet1!$BA$10)</c:f>
              <c:numCache>
                <c:formatCode>General</c:formatCode>
                <c:ptCount val="8"/>
                <c:pt idx="0">
                  <c:v>0.99897517000000002</c:v>
                </c:pt>
                <c:pt idx="1">
                  <c:v>0.80319715800000002</c:v>
                </c:pt>
                <c:pt idx="2">
                  <c:v>0.90052529000000003</c:v>
                </c:pt>
                <c:pt idx="3">
                  <c:v>0.80174049199999997</c:v>
                </c:pt>
                <c:pt idx="4">
                  <c:v>0.89984146600000003</c:v>
                </c:pt>
                <c:pt idx="5">
                  <c:v>0.94985767700000001</c:v>
                </c:pt>
                <c:pt idx="6">
                  <c:v>0.95108872300000002</c:v>
                </c:pt>
                <c:pt idx="7">
                  <c:v>0.906612046</c:v>
                </c:pt>
              </c:numCache>
            </c:numRef>
          </c:xVal>
          <c:yVal>
            <c:numRef>
              <c:f>(Sheet1!$AR$2,Sheet1!$AR$3,Sheet1!$AR$4,Sheet1!$AR$5,Sheet1!$AR$6,Sheet1!$AR$7,Sheet1!$AR$8,Sheet1!$AR$10)</c:f>
              <c:numCache>
                <c:formatCode>General</c:formatCode>
                <c:ptCount val="8"/>
                <c:pt idx="0">
                  <c:v>4.5229041680000002</c:v>
                </c:pt>
                <c:pt idx="1">
                  <c:v>4.2966052269999997</c:v>
                </c:pt>
                <c:pt idx="2">
                  <c:v>4.4427170709999997</c:v>
                </c:pt>
                <c:pt idx="3">
                  <c:v>6.236879965</c:v>
                </c:pt>
                <c:pt idx="4">
                  <c:v>5.9913001540000002</c:v>
                </c:pt>
                <c:pt idx="5">
                  <c:v>3.117948052</c:v>
                </c:pt>
                <c:pt idx="6">
                  <c:v>3.28284866</c:v>
                </c:pt>
                <c:pt idx="7">
                  <c:v>5.359936512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DE-4F3A-A2E5-F1EE9982FF4B}"/>
            </c:ext>
          </c:extLst>
        </c:ser>
        <c:ser>
          <c:idx val="128"/>
          <c:order val="1"/>
          <c:tx>
            <c:v>25% O2</c:v>
          </c:tx>
          <c:marker>
            <c:symbol val="triang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(Sheet1!$BA$11,Sheet1!$BA$12)</c:f>
              <c:numCache>
                <c:formatCode>General</c:formatCode>
                <c:ptCount val="2"/>
                <c:pt idx="0">
                  <c:v>0.99998994900000004</c:v>
                </c:pt>
                <c:pt idx="1">
                  <c:v>0.94299339699999996</c:v>
                </c:pt>
              </c:numCache>
            </c:numRef>
          </c:xVal>
          <c:yVal>
            <c:numRef>
              <c:f>(Sheet1!$AR$11,Sheet1!$AR$12)</c:f>
              <c:numCache>
                <c:formatCode>General</c:formatCode>
                <c:ptCount val="2"/>
                <c:pt idx="0">
                  <c:v>3.3226966990000002</c:v>
                </c:pt>
                <c:pt idx="1">
                  <c:v>2.7586073550000001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DE-4F3A-A2E5-F1EE9982FF4B}"/>
            </c:ext>
          </c:extLst>
        </c:ser>
        <c:ser>
          <c:idx val="127"/>
          <c:order val="2"/>
          <c:tx>
            <c:v>30% O2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7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(Sheet1!$BA$13,Sheet1!$BA$14,Sheet1!$BA$15)</c:f>
              <c:numCache>
                <c:formatCode>General</c:formatCode>
                <c:ptCount val="3"/>
                <c:pt idx="0">
                  <c:v>0.90088347099999999</c:v>
                </c:pt>
                <c:pt idx="1">
                  <c:v>0.80087460300000002</c:v>
                </c:pt>
                <c:pt idx="2">
                  <c:v>0.87740081700000006</c:v>
                </c:pt>
              </c:numCache>
            </c:numRef>
          </c:xVal>
          <c:yVal>
            <c:numRef>
              <c:f>(Sheet1!$AR$13,Sheet1!$AR$14,Sheet1!$AR$15)</c:f>
              <c:numCache>
                <c:formatCode>General</c:formatCode>
                <c:ptCount val="3"/>
                <c:pt idx="0">
                  <c:v>3.9701306239999998</c:v>
                </c:pt>
                <c:pt idx="1">
                  <c:v>6.3638008660000001</c:v>
                </c:pt>
                <c:pt idx="2">
                  <c:v>3.902199661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DE-4F3A-A2E5-F1EE9982FF4B}"/>
            </c:ext>
          </c:extLst>
        </c:ser>
        <c:ser>
          <c:idx val="0"/>
          <c:order val="3"/>
          <c:tx>
            <c:v>35.5% O2</c:v>
          </c:tx>
          <c:xVal>
            <c:numRef>
              <c:f>(Sheet1!$BA$16,Sheet1!$BA$17,Sheet1!$BA$23,Sheet1!$BA$24,Sheet1!$BA$25)</c:f>
              <c:numCache>
                <c:formatCode>General</c:formatCode>
                <c:ptCount val="5"/>
                <c:pt idx="0">
                  <c:v>0.90040923500000003</c:v>
                </c:pt>
                <c:pt idx="1">
                  <c:v>0.90015321400000003</c:v>
                </c:pt>
                <c:pt idx="2">
                  <c:v>0.900288698</c:v>
                </c:pt>
                <c:pt idx="3">
                  <c:v>0.90026469099999995</c:v>
                </c:pt>
                <c:pt idx="4">
                  <c:v>0.85527929199999997</c:v>
                </c:pt>
              </c:numCache>
            </c:numRef>
          </c:xVal>
          <c:yVal>
            <c:numRef>
              <c:f>(Sheet1!$AR$16,Sheet1!$AR$17,Sheet1!$AR$23,Sheet1!$AR$24,Sheet1!$AR$25)</c:f>
              <c:numCache>
                <c:formatCode>General</c:formatCode>
                <c:ptCount val="5"/>
                <c:pt idx="0">
                  <c:v>4.5014867629999999</c:v>
                </c:pt>
                <c:pt idx="1">
                  <c:v>4.1285238260000003</c:v>
                </c:pt>
                <c:pt idx="2">
                  <c:v>4.1376062200000003</c:v>
                </c:pt>
                <c:pt idx="3">
                  <c:v>3.9902282599999999</c:v>
                </c:pt>
                <c:pt idx="4">
                  <c:v>3.9684779940000001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DE-4F3A-A2E5-F1EE9982FF4B}"/>
            </c:ext>
          </c:extLst>
        </c:ser>
        <c:ser>
          <c:idx val="3"/>
          <c:order val="4"/>
          <c:tx>
            <c:v>42.5% O2</c:v>
          </c:tx>
          <c:xVal>
            <c:numRef>
              <c:f>(Sheet1!$BA$27,Sheet1!$BA$28)</c:f>
              <c:numCache>
                <c:formatCode>General</c:formatCode>
                <c:ptCount val="2"/>
                <c:pt idx="0">
                  <c:v>0.80109492100000002</c:v>
                </c:pt>
                <c:pt idx="1">
                  <c:v>0.90315760499999997</c:v>
                </c:pt>
              </c:numCache>
            </c:numRef>
          </c:xVal>
          <c:yVal>
            <c:numRef>
              <c:f>(Sheet1!$AR$27,Sheet1!$AR$28)</c:f>
              <c:numCache>
                <c:formatCode>General</c:formatCode>
                <c:ptCount val="2"/>
                <c:pt idx="0">
                  <c:v>3.8279722139999999</c:v>
                </c:pt>
                <c:pt idx="1">
                  <c:v>4.7972759329999999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DE-4F3A-A2E5-F1EE9982FF4B}"/>
            </c:ext>
          </c:extLst>
        </c:ser>
        <c:ser>
          <c:idx val="1"/>
          <c:order val="5"/>
          <c:tx>
            <c:v>40% O2</c:v>
          </c:tx>
          <c:xVal>
            <c:numRef>
              <c:f>Sheet1!$AZ$22</c:f>
              <c:numCache>
                <c:formatCode>General</c:formatCode>
                <c:ptCount val="1"/>
                <c:pt idx="0">
                  <c:v>0.45787767899999998</c:v>
                </c:pt>
              </c:numCache>
            </c:numRef>
          </c:xVal>
          <c:yVal>
            <c:numRef>
              <c:f>Sheet1!$Z$22</c:f>
              <c:numCache>
                <c:formatCode>General</c:formatCode>
                <c:ptCount val="1"/>
                <c:pt idx="0">
                  <c:v>4.8543579999999996E-3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DE-4F3A-A2E5-F1EE9982FF4B}"/>
            </c:ext>
          </c:extLst>
        </c:ser>
        <c:ser>
          <c:idx val="2"/>
          <c:order val="6"/>
          <c:tx>
            <c:v>45% O2</c:v>
          </c:tx>
          <c:xVal>
            <c:numRef>
              <c:f>Sheet1!$BA$29</c:f>
              <c:numCache>
                <c:formatCode>General</c:formatCode>
                <c:ptCount val="1"/>
                <c:pt idx="0">
                  <c:v>0.90265433500000003</c:v>
                </c:pt>
              </c:numCache>
            </c:numRef>
          </c:xVal>
          <c:yVal>
            <c:numRef>
              <c:f>Sheet1!$AR$29</c:f>
              <c:numCache>
                <c:formatCode>General</c:formatCode>
                <c:ptCount val="1"/>
                <c:pt idx="0">
                  <c:v>6.017010645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CDE-4F3A-A2E5-F1EE9982FF4B}"/>
            </c:ext>
          </c:extLst>
        </c:ser>
        <c:ser>
          <c:idx val="129"/>
          <c:order val="7"/>
          <c:tx>
            <c:v>50% O2</c:v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(Sheet1!$BA$30,Sheet1!$BA$31,Sheet1!$BA$32,Sheet1!$BA$33)</c:f>
              <c:numCache>
                <c:formatCode>General</c:formatCode>
                <c:ptCount val="4"/>
                <c:pt idx="0">
                  <c:v>0.80277775399999995</c:v>
                </c:pt>
                <c:pt idx="1">
                  <c:v>0.96651632600000004</c:v>
                </c:pt>
                <c:pt idx="2">
                  <c:v>0.97197297400000005</c:v>
                </c:pt>
                <c:pt idx="3">
                  <c:v>0.90309537699999998</c:v>
                </c:pt>
              </c:numCache>
            </c:numRef>
          </c:xVal>
          <c:yVal>
            <c:numRef>
              <c:f>(Sheet1!$AR$30,Sheet1!$AR$31,Sheet1!$AR$32,Sheet1!$AR$33)</c:f>
              <c:numCache>
                <c:formatCode>General</c:formatCode>
                <c:ptCount val="4"/>
                <c:pt idx="0">
                  <c:v>4.5361533979999997</c:v>
                </c:pt>
                <c:pt idx="1">
                  <c:v>4.3692296720000003</c:v>
                </c:pt>
                <c:pt idx="2">
                  <c:v>4.1396989929999997</c:v>
                </c:pt>
                <c:pt idx="3">
                  <c:v>7.5754325519999997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CDE-4F3A-A2E5-F1EE9982F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091695"/>
        <c:axId val="1459084495"/>
      </c:scatterChart>
      <c:valAx>
        <c:axId val="1459091695"/>
        <c:scaling>
          <c:orientation val="minMax"/>
          <c:max val="1.05"/>
          <c:min val="0.750000000000000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Specific enthalpy [kWh/Nm³]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59084495"/>
        <c:crosses val="autoZero"/>
        <c:crossBetween val="midCat"/>
      </c:valAx>
      <c:valAx>
        <c:axId val="145908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stdev voltage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5909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26"/>
          <c:order val="0"/>
          <c:tx>
            <c:v>Air</c:v>
          </c:tx>
          <c:spPr>
            <a:ln>
              <a:solidFill>
                <a:srgbClr val="4472C4"/>
              </a:solidFill>
            </a:ln>
          </c:spPr>
          <c:marker>
            <c:symbol val="circle"/>
            <c:size val="7"/>
            <c:spPr>
              <a:solidFill>
                <a:srgbClr val="4472C4"/>
              </a:solidFill>
              <a:ln w="9525">
                <a:solidFill>
                  <a:srgbClr val="4472C4"/>
                </a:solidFill>
              </a:ln>
              <a:effectLst/>
            </c:spPr>
          </c:marker>
          <c:xVal>
            <c:numRef>
              <c:f>(Sheet1!$BA$2,Sheet1!$BA$3,Sheet1!$BA$4,Sheet1!$BA$5,Sheet1!$BA$6,Sheet1!$BA$7,Sheet1!$BA$8,Sheet1!$BA$10)</c:f>
              <c:numCache>
                <c:formatCode>General</c:formatCode>
                <c:ptCount val="8"/>
                <c:pt idx="0">
                  <c:v>0.99897517000000002</c:v>
                </c:pt>
                <c:pt idx="1">
                  <c:v>0.80319715800000002</c:v>
                </c:pt>
                <c:pt idx="2">
                  <c:v>0.90052529000000003</c:v>
                </c:pt>
                <c:pt idx="3">
                  <c:v>0.80174049199999997</c:v>
                </c:pt>
                <c:pt idx="4">
                  <c:v>0.89984146600000003</c:v>
                </c:pt>
                <c:pt idx="5">
                  <c:v>0.94985767700000001</c:v>
                </c:pt>
                <c:pt idx="6">
                  <c:v>0.95108872300000002</c:v>
                </c:pt>
                <c:pt idx="7">
                  <c:v>0.906612046</c:v>
                </c:pt>
              </c:numCache>
            </c:numRef>
          </c:xVal>
          <c:yVal>
            <c:numRef>
              <c:f>(Sheet1!$BD$2,Sheet1!$BD$3,Sheet1!$BD$4,Sheet1!$BD$5,Sheet1!$BD$6,Sheet1!$BD$7,Sheet1!$BD$8,Sheet1!$BD$10)</c:f>
              <c:numCache>
                <c:formatCode>General</c:formatCode>
                <c:ptCount val="8"/>
                <c:pt idx="0">
                  <c:v>0.64453388068076489</c:v>
                </c:pt>
                <c:pt idx="1">
                  <c:v>0.51884378787879726</c:v>
                </c:pt>
                <c:pt idx="2">
                  <c:v>0.58627036376524688</c:v>
                </c:pt>
                <c:pt idx="3">
                  <c:v>0.76839962428785702</c:v>
                </c:pt>
                <c:pt idx="4">
                  <c:v>0.79078750173057943</c:v>
                </c:pt>
                <c:pt idx="5">
                  <c:v>0.43575923330406824</c:v>
                </c:pt>
                <c:pt idx="6">
                  <c:v>0.45786090595900597</c:v>
                </c:pt>
                <c:pt idx="7">
                  <c:v>0.70595561647589178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3-4575-9F36-C416F1CEDB8A}"/>
            </c:ext>
          </c:extLst>
        </c:ser>
        <c:ser>
          <c:idx val="128"/>
          <c:order val="1"/>
          <c:tx>
            <c:v>25% O2</c:v>
          </c:tx>
          <c:marker>
            <c:symbol val="triang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(Sheet1!$BA$11,Sheet1!$BA$12)</c:f>
              <c:numCache>
                <c:formatCode>General</c:formatCode>
                <c:ptCount val="2"/>
                <c:pt idx="0">
                  <c:v>0.99998994900000004</c:v>
                </c:pt>
                <c:pt idx="1">
                  <c:v>0.94299339699999996</c:v>
                </c:pt>
              </c:numCache>
            </c:numRef>
          </c:xVal>
          <c:yVal>
            <c:numRef>
              <c:f>(Sheet1!$BD$11,Sheet1!$BD$12)</c:f>
              <c:numCache>
                <c:formatCode>General</c:formatCode>
                <c:ptCount val="2"/>
                <c:pt idx="0">
                  <c:v>0.48036327026189574</c:v>
                </c:pt>
                <c:pt idx="1">
                  <c:v>0.38910445779289971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C3-4575-9F36-C416F1CEDB8A}"/>
            </c:ext>
          </c:extLst>
        </c:ser>
        <c:ser>
          <c:idx val="127"/>
          <c:order val="2"/>
          <c:tx>
            <c:v>30% O2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7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(Sheet1!$BA$13,Sheet1!$BA$14,Sheet1!$BA$15)</c:f>
              <c:numCache>
                <c:formatCode>General</c:formatCode>
                <c:ptCount val="3"/>
                <c:pt idx="0">
                  <c:v>0.90088347099999999</c:v>
                </c:pt>
                <c:pt idx="1">
                  <c:v>0.80087460300000002</c:v>
                </c:pt>
                <c:pt idx="2">
                  <c:v>0.87740081700000006</c:v>
                </c:pt>
              </c:numCache>
            </c:numRef>
          </c:xVal>
          <c:yVal>
            <c:numRef>
              <c:f>(Sheet1!$BD$13,Sheet1!$BD$14,Sheet1!$BD$15)</c:f>
              <c:numCache>
                <c:formatCode>General</c:formatCode>
                <c:ptCount val="3"/>
                <c:pt idx="0">
                  <c:v>0.53769874651733363</c:v>
                </c:pt>
                <c:pt idx="1">
                  <c:v>0.80702039037594164</c:v>
                </c:pt>
                <c:pt idx="2">
                  <c:v>0.53066309806821721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C3-4575-9F36-C416F1CEDB8A}"/>
            </c:ext>
          </c:extLst>
        </c:ser>
        <c:ser>
          <c:idx val="0"/>
          <c:order val="3"/>
          <c:tx>
            <c:v>35.5% O2</c:v>
          </c:tx>
          <c:xVal>
            <c:numRef>
              <c:f>(Sheet1!$BA$16,Sheet1!$BA$17,Sheet1!$BA$23,Sheet1!$BA$24,Sheet1!$BA$25)</c:f>
              <c:numCache>
                <c:formatCode>General</c:formatCode>
                <c:ptCount val="5"/>
                <c:pt idx="0">
                  <c:v>0.90040923500000003</c:v>
                </c:pt>
                <c:pt idx="1">
                  <c:v>0.90015321400000003</c:v>
                </c:pt>
                <c:pt idx="2">
                  <c:v>0.900288698</c:v>
                </c:pt>
                <c:pt idx="3">
                  <c:v>0.90026469099999995</c:v>
                </c:pt>
                <c:pt idx="4">
                  <c:v>0.85527929199999997</c:v>
                </c:pt>
              </c:numCache>
            </c:numRef>
          </c:xVal>
          <c:yVal>
            <c:numRef>
              <c:f>(Sheet1!$BD$16,Sheet1!$BD$17,Sheet1!$BD$23,Sheet1!$BD$24,Sheet1!$BD$25)</c:f>
              <c:numCache>
                <c:formatCode>General</c:formatCode>
                <c:ptCount val="5"/>
                <c:pt idx="0">
                  <c:v>0.61936036962271923</c:v>
                </c:pt>
                <c:pt idx="1">
                  <c:v>0.56189130653966923</c:v>
                </c:pt>
                <c:pt idx="2">
                  <c:v>0.58597604451135443</c:v>
                </c:pt>
                <c:pt idx="3">
                  <c:v>0.56551669832471729</c:v>
                </c:pt>
                <c:pt idx="4">
                  <c:v>0.55455662634935798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C3-4575-9F36-C416F1CEDB8A}"/>
            </c:ext>
          </c:extLst>
        </c:ser>
        <c:ser>
          <c:idx val="3"/>
          <c:order val="4"/>
          <c:tx>
            <c:v>42.5% O2</c:v>
          </c:tx>
          <c:xVal>
            <c:numRef>
              <c:f>(Sheet1!$BA$27,Sheet1!$BA$28)</c:f>
              <c:numCache>
                <c:formatCode>General</c:formatCode>
                <c:ptCount val="2"/>
                <c:pt idx="0">
                  <c:v>0.80109492100000002</c:v>
                </c:pt>
                <c:pt idx="1">
                  <c:v>0.90315760499999997</c:v>
                </c:pt>
              </c:numCache>
            </c:numRef>
          </c:xVal>
          <c:yVal>
            <c:numRef>
              <c:f>(Sheet1!$BD$27,Sheet1!$BD$28)</c:f>
              <c:numCache>
                <c:formatCode>General</c:formatCode>
                <c:ptCount val="2"/>
                <c:pt idx="0">
                  <c:v>0.5252682615013885</c:v>
                </c:pt>
                <c:pt idx="1">
                  <c:v>0.6836745081320561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C3-4575-9F36-C416F1CEDB8A}"/>
            </c:ext>
          </c:extLst>
        </c:ser>
        <c:ser>
          <c:idx val="1"/>
          <c:order val="5"/>
          <c:tx>
            <c:v>40% O2</c:v>
          </c:tx>
          <c:xVal>
            <c:numRef>
              <c:f>Sheet1!$AZ$22</c:f>
              <c:numCache>
                <c:formatCode>General</c:formatCode>
                <c:ptCount val="1"/>
                <c:pt idx="0">
                  <c:v>0.45787767899999998</c:v>
                </c:pt>
              </c:numCache>
            </c:numRef>
          </c:xVal>
          <c:yVal>
            <c:numRef>
              <c:f>Sheet1!$Z$22</c:f>
              <c:numCache>
                <c:formatCode>General</c:formatCode>
                <c:ptCount val="1"/>
                <c:pt idx="0">
                  <c:v>4.8543579999999996E-3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C3-4575-9F36-C416F1CEDB8A}"/>
            </c:ext>
          </c:extLst>
        </c:ser>
        <c:ser>
          <c:idx val="2"/>
          <c:order val="6"/>
          <c:tx>
            <c:v>45% O2</c:v>
          </c:tx>
          <c:xVal>
            <c:numRef>
              <c:f>Sheet1!$BA$29</c:f>
              <c:numCache>
                <c:formatCode>General</c:formatCode>
                <c:ptCount val="1"/>
                <c:pt idx="0">
                  <c:v>0.90265433500000003</c:v>
                </c:pt>
              </c:numCache>
            </c:numRef>
          </c:xVal>
          <c:yVal>
            <c:numRef>
              <c:f>Sheet1!$BD$29</c:f>
              <c:numCache>
                <c:formatCode>General</c:formatCode>
                <c:ptCount val="1"/>
                <c:pt idx="0">
                  <c:v>0.85929181846414671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FC3-4575-9F36-C416F1CEDB8A}"/>
            </c:ext>
          </c:extLst>
        </c:ser>
        <c:ser>
          <c:idx val="129"/>
          <c:order val="7"/>
          <c:tx>
            <c:v>50% O2</c:v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(Sheet1!$BA$30,Sheet1!$BA$31,Sheet1!$BA$32,Sheet1!$BA$33)</c:f>
              <c:numCache>
                <c:formatCode>General</c:formatCode>
                <c:ptCount val="4"/>
                <c:pt idx="0">
                  <c:v>0.80277775399999995</c:v>
                </c:pt>
                <c:pt idx="1">
                  <c:v>0.96651632600000004</c:v>
                </c:pt>
                <c:pt idx="2">
                  <c:v>0.97197297400000005</c:v>
                </c:pt>
                <c:pt idx="3">
                  <c:v>0.90309537699999998</c:v>
                </c:pt>
              </c:numCache>
            </c:numRef>
          </c:xVal>
          <c:yVal>
            <c:numRef>
              <c:f>(Sheet1!$BD$30,Sheet1!$BD$31,Sheet1!$BD$32,Sheet1!$BD$33)</c:f>
              <c:numCache>
                <c:formatCode>General</c:formatCode>
                <c:ptCount val="4"/>
                <c:pt idx="0">
                  <c:v>0.62008924548921873</c:v>
                </c:pt>
                <c:pt idx="1">
                  <c:v>0.66729236278876758</c:v>
                </c:pt>
                <c:pt idx="2">
                  <c:v>0.63539179916091415</c:v>
                </c:pt>
                <c:pt idx="3">
                  <c:v>1.0799904647889929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FC3-4575-9F36-C416F1CED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091695"/>
        <c:axId val="1459084495"/>
      </c:scatterChart>
      <c:valAx>
        <c:axId val="1459091695"/>
        <c:scaling>
          <c:orientation val="minMax"/>
          <c:max val="1.05"/>
          <c:min val="0.750000000000000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Specific enthalpy [kWh/Nm³]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59084495"/>
        <c:crosses val="autoZero"/>
        <c:crossBetween val="midCat"/>
      </c:valAx>
      <c:valAx>
        <c:axId val="145908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stdev/mean</a:t>
                </a:r>
                <a:r>
                  <a:rPr lang="nb-NO" baseline="0"/>
                  <a:t> </a:t>
                </a:r>
                <a:r>
                  <a:rPr lang="nb-NO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5909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26"/>
          <c:order val="0"/>
          <c:tx>
            <c:v>Enthalpy 0.8</c:v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(Sheet1!$N$3,Sheet1!$N$5,Sheet1!$N$14,Sheet1!$N$27,Sheet1!$N$30)</c:f>
              <c:numCache>
                <c:formatCode>General</c:formatCode>
                <c:ptCount val="5"/>
                <c:pt idx="0">
                  <c:v>20.95</c:v>
                </c:pt>
                <c:pt idx="1">
                  <c:v>20.95</c:v>
                </c:pt>
                <c:pt idx="2">
                  <c:v>30</c:v>
                </c:pt>
                <c:pt idx="3">
                  <c:v>42.5</c:v>
                </c:pt>
                <c:pt idx="4">
                  <c:v>50</c:v>
                </c:pt>
              </c:numCache>
            </c:numRef>
          </c:xVal>
          <c:yVal>
            <c:numRef>
              <c:f>(Sheet1!$AA$3,Sheet1!$AA$5,Sheet1!$AA$14,Sheet1!$AA$27,Sheet1!$AA$30)</c:f>
              <c:numCache>
                <c:formatCode>General</c:formatCode>
                <c:ptCount val="5"/>
                <c:pt idx="0">
                  <c:v>50.287648869999998</c:v>
                </c:pt>
                <c:pt idx="1">
                  <c:v>50.436917510000001</c:v>
                </c:pt>
                <c:pt idx="2">
                  <c:v>44.417305489999997</c:v>
                </c:pt>
                <c:pt idx="3">
                  <c:v>40.851856410000003</c:v>
                </c:pt>
                <c:pt idx="4">
                  <c:v>41.312384719999997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37-417C-AD3E-344ADE7C5BCB}"/>
            </c:ext>
          </c:extLst>
        </c:ser>
        <c:ser>
          <c:idx val="0"/>
          <c:order val="1"/>
          <c:tx>
            <c:v>Enthalpy 0.9</c:v>
          </c:tx>
          <c:spPr>
            <a:ln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0-6642-400C-8B22-B563CDC7EC43}"/>
              </c:ext>
            </c:extLst>
          </c:dPt>
          <c:xVal>
            <c:numRef>
              <c:f>(Sheet1!$N$4,Sheet1!$N$6,Sheet1!$N$10,Sheet1!$N$13,Sheet1!$N$15,Sheet1!$N$16,Sheet1!$N$17,Sheet1!$N$23,Sheet1!$N$24,Sheet1!$N$25,Sheet1!$N$28,Sheet1!$N$29,Sheet1!$N$33)</c:f>
              <c:numCache>
                <c:formatCode>General</c:formatCode>
                <c:ptCount val="13"/>
                <c:pt idx="0">
                  <c:v>20.95</c:v>
                </c:pt>
                <c:pt idx="1">
                  <c:v>20.95</c:v>
                </c:pt>
                <c:pt idx="2">
                  <c:v>20.95</c:v>
                </c:pt>
                <c:pt idx="3">
                  <c:v>30</c:v>
                </c:pt>
                <c:pt idx="4">
                  <c:v>30</c:v>
                </c:pt>
                <c:pt idx="5">
                  <c:v>35.5</c:v>
                </c:pt>
                <c:pt idx="6">
                  <c:v>35.5</c:v>
                </c:pt>
                <c:pt idx="7">
                  <c:v>35.5</c:v>
                </c:pt>
                <c:pt idx="8">
                  <c:v>35.5</c:v>
                </c:pt>
                <c:pt idx="9">
                  <c:v>35.5</c:v>
                </c:pt>
                <c:pt idx="10">
                  <c:v>42.5</c:v>
                </c:pt>
                <c:pt idx="11">
                  <c:v>45</c:v>
                </c:pt>
                <c:pt idx="12">
                  <c:v>50</c:v>
                </c:pt>
              </c:numCache>
            </c:numRef>
          </c:xVal>
          <c:yVal>
            <c:numRef>
              <c:f>(Sheet1!$AA$4,Sheet1!$AA$6,Sheet1!$AA$10,Sheet1!$AA$13,Sheet1!$AA$15,Sheet1!$AA$16,Sheet1!$AA$17,Sheet1!$AA$23,Sheet1!$AA$24,Sheet1!$AA$25,Sheet1!$AA$28,Sheet1!$AA$29,Sheet1!$AA$33)</c:f>
              <c:numCache>
                <c:formatCode>General</c:formatCode>
                <c:ptCount val="13"/>
                <c:pt idx="0">
                  <c:v>50.400411949999999</c:v>
                </c:pt>
                <c:pt idx="1">
                  <c:v>50.419130039999999</c:v>
                </c:pt>
                <c:pt idx="2">
                  <c:v>50.969497269999998</c:v>
                </c:pt>
                <c:pt idx="3">
                  <c:v>43.041341850000002</c:v>
                </c:pt>
                <c:pt idx="4">
                  <c:v>44.145485090000001</c:v>
                </c:pt>
                <c:pt idx="5">
                  <c:v>42.522482400000001</c:v>
                </c:pt>
                <c:pt idx="6">
                  <c:v>42.417690780000001</c:v>
                </c:pt>
                <c:pt idx="7">
                  <c:v>42.692393709999997</c:v>
                </c:pt>
                <c:pt idx="8">
                  <c:v>42.92617328</c:v>
                </c:pt>
                <c:pt idx="9">
                  <c:v>42.617519850000001</c:v>
                </c:pt>
                <c:pt idx="10">
                  <c:v>42.88744406</c:v>
                </c:pt>
                <c:pt idx="11">
                  <c:v>42.674149120000003</c:v>
                </c:pt>
                <c:pt idx="12">
                  <c:v>43.66250814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37-417C-AD3E-344ADE7C5BCB}"/>
            </c:ext>
          </c:extLst>
        </c:ser>
        <c:ser>
          <c:idx val="1"/>
          <c:order val="2"/>
          <c:tx>
            <c:v>40% O2</c:v>
          </c:tx>
          <c:xVal>
            <c:numRef>
              <c:f>Sheet1!$AZ$22</c:f>
              <c:numCache>
                <c:formatCode>General</c:formatCode>
                <c:ptCount val="1"/>
                <c:pt idx="0">
                  <c:v>0.45787767899999998</c:v>
                </c:pt>
              </c:numCache>
            </c:numRef>
          </c:xVal>
          <c:yVal>
            <c:numRef>
              <c:f>Sheet1!$Z$22</c:f>
              <c:numCache>
                <c:formatCode>General</c:formatCode>
                <c:ptCount val="1"/>
                <c:pt idx="0">
                  <c:v>4.8543579999999996E-3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37-417C-AD3E-344ADE7C5BCB}"/>
            </c:ext>
          </c:extLst>
        </c:ser>
        <c:ser>
          <c:idx val="129"/>
          <c:order val="3"/>
          <c:tx>
            <c:v>Enthalpy 1.0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3"/>
            <c:marker>
              <c:symbol val="auto"/>
            </c:marker>
            <c:bubble3D val="0"/>
            <c:extLst>
              <c:ext xmlns:c16="http://schemas.microsoft.com/office/drawing/2014/chart" uri="{C3380CC4-5D6E-409C-BE32-E72D297353CC}">
                <c16:uniqueId val="{00000002-6642-400C-8B22-B563CDC7EC43}"/>
              </c:ext>
            </c:extLst>
          </c:dPt>
          <c:xVal>
            <c:numRef>
              <c:f>(Sheet1!$N$2,Sheet1!$N$7,Sheet1!$N$8,Sheet1!$N$11,Sheet1!$N$12,Sheet1!$N$26,Sheet1!$N$31,Sheet1!$N$32)</c:f>
              <c:numCache>
                <c:formatCode>General</c:formatCode>
                <c:ptCount val="8"/>
                <c:pt idx="0">
                  <c:v>20.95</c:v>
                </c:pt>
                <c:pt idx="1">
                  <c:v>20.95</c:v>
                </c:pt>
                <c:pt idx="2">
                  <c:v>20.95</c:v>
                </c:pt>
                <c:pt idx="3">
                  <c:v>25</c:v>
                </c:pt>
                <c:pt idx="4">
                  <c:v>25</c:v>
                </c:pt>
                <c:pt idx="5">
                  <c:v>40</c:v>
                </c:pt>
                <c:pt idx="6">
                  <c:v>50</c:v>
                </c:pt>
                <c:pt idx="7">
                  <c:v>50</c:v>
                </c:pt>
              </c:numCache>
            </c:numRef>
          </c:xVal>
          <c:yVal>
            <c:numRef>
              <c:f>(Sheet1!$AA$2,Sheet1!$AA$7,Sheet1!$AA$8,Sheet1!$AA$11,Sheet1!$AA$12,Sheet1!$AA$26,Sheet1!$AA$31,Sheet1!$AA$32)</c:f>
              <c:numCache>
                <c:formatCode>General</c:formatCode>
                <c:ptCount val="8"/>
                <c:pt idx="0">
                  <c:v>51.520972909999998</c:v>
                </c:pt>
                <c:pt idx="1">
                  <c:v>51.493205490000001</c:v>
                </c:pt>
                <c:pt idx="2">
                  <c:v>52.319289159999997</c:v>
                </c:pt>
                <c:pt idx="3">
                  <c:v>47.576677529999998</c:v>
                </c:pt>
                <c:pt idx="4">
                  <c:v>48.42392048</c:v>
                </c:pt>
                <c:pt idx="5">
                  <c:v>44.89274151</c:v>
                </c:pt>
                <c:pt idx="6">
                  <c:v>45.370590589999999</c:v>
                </c:pt>
                <c:pt idx="7">
                  <c:v>45.35729705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037-417C-AD3E-344ADE7C5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091695"/>
        <c:axId val="1459084495"/>
      </c:scatterChart>
      <c:valAx>
        <c:axId val="145909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Oxygen concentration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59084495"/>
        <c:crosses val="autoZero"/>
        <c:crossBetween val="midCat"/>
      </c:valAx>
      <c:valAx>
        <c:axId val="1459084495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Energy cost [kWh/kgN]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5909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Effect on Wall</a:t>
            </a:r>
            <a:r>
              <a:rPr lang="nb-NO" baseline="0"/>
              <a:t> temperature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Pb=0 barg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'2024-1076-Testlog'!$W$11:$W$13</c:f>
              <c:numCache>
                <c:formatCode>0.00</c:formatCode>
                <c:ptCount val="3"/>
              </c:numCache>
            </c:numRef>
          </c:xVal>
          <c:yVal>
            <c:numRef>
              <c:f>'2024-1076-Testlog'!$BI$11:$BI$13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46-4CA9-9A64-20303F33FC43}"/>
            </c:ext>
          </c:extLst>
        </c:ser>
        <c:ser>
          <c:idx val="1"/>
          <c:order val="1"/>
          <c:tx>
            <c:v>Pb=1barg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'2024-1076-Testlog'!$W$14:$W$16</c:f>
              <c:numCache>
                <c:formatCode>0.00</c:formatCode>
                <c:ptCount val="3"/>
              </c:numCache>
            </c:numRef>
          </c:xVal>
          <c:yVal>
            <c:numRef>
              <c:f>'2024-1076-Testlog'!$BI$14:$BI$16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46-4CA9-9A64-20303F33FC43}"/>
            </c:ext>
          </c:extLst>
        </c:ser>
        <c:ser>
          <c:idx val="2"/>
          <c:order val="2"/>
          <c:tx>
            <c:v>Pb=2 barg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'2024-1076-Testlog'!$W$17:$W$20</c:f>
              <c:numCache>
                <c:formatCode>0.00</c:formatCode>
                <c:ptCount val="4"/>
              </c:numCache>
            </c:numRef>
          </c:xVal>
          <c:yVal>
            <c:numRef>
              <c:f>'2024-1076-Testlog'!$BI$17:$BI$20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46-4CA9-9A64-20303F33F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895616"/>
        <c:axId val="1326896576"/>
      </c:scatterChart>
      <c:valAx>
        <c:axId val="1326895616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Specific Enthalpy [kWh/Nm³]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6576"/>
        <c:crosses val="autoZero"/>
        <c:crossBetween val="midCat"/>
      </c:valAx>
      <c:valAx>
        <c:axId val="13268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Wall temperature TT2203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Effect on voltage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Pb=0 barg, 6x30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'2024-1076-Testlog'!$W$11:$W$13</c:f>
              <c:numCache>
                <c:formatCode>0.00</c:formatCode>
                <c:ptCount val="3"/>
              </c:numCache>
            </c:numRef>
          </c:xVal>
          <c:yVal>
            <c:numRef>
              <c:f>'2024-1076-Testlog'!$AV$11:$AV$13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46-4CA9-9A64-20303F33FC43}"/>
            </c:ext>
          </c:extLst>
        </c:ser>
        <c:ser>
          <c:idx val="1"/>
          <c:order val="1"/>
          <c:tx>
            <c:v>Pb=1barg, 6x30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'2024-1076-Testlog'!$W$14:$W$16</c:f>
              <c:numCache>
                <c:formatCode>0.00</c:formatCode>
                <c:ptCount val="3"/>
              </c:numCache>
            </c:numRef>
          </c:xVal>
          <c:yVal>
            <c:numRef>
              <c:f>'2024-1076-Testlog'!$AV$14:$AV$16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46-4CA9-9A64-20303F33FC43}"/>
            </c:ext>
          </c:extLst>
        </c:ser>
        <c:ser>
          <c:idx val="2"/>
          <c:order val="2"/>
          <c:tx>
            <c:v>Pb=2 barg, 6x30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'2024-1076-Testlog'!$W$18:$W$20</c:f>
              <c:numCache>
                <c:formatCode>0.00</c:formatCode>
                <c:ptCount val="3"/>
              </c:numCache>
            </c:numRef>
          </c:xVal>
          <c:yVal>
            <c:numRef>
              <c:f>'2024-1076-Testlog'!$AV$18:$AV$20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46-4CA9-9A64-20303F33F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895616"/>
        <c:axId val="1326896576"/>
      </c:scatterChart>
      <c:valAx>
        <c:axId val="1326895616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Specific Enthalpy [kWh/Nm³]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6576"/>
        <c:crosses val="autoZero"/>
        <c:crossBetween val="midCat"/>
      </c:valAx>
      <c:valAx>
        <c:axId val="13268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Max-min voltage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Effect on NO/NOx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Pb=0 barg, 6x30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'2024-1076-Testlog'!$W$11:$W$13</c:f>
              <c:numCache>
                <c:formatCode>0.00</c:formatCode>
                <c:ptCount val="3"/>
              </c:numCache>
            </c:numRef>
          </c:xVal>
          <c:yVal>
            <c:numRef>
              <c:f>'2024-1076-Testlog'!$BT$11:$BT$13</c:f>
              <c:numCache>
                <c:formatCode>General</c:formatCode>
                <c:ptCount val="3"/>
                <c:pt idx="0">
                  <c:v>0.34451038575667653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46-4CA9-9A64-20303F33FC43}"/>
            </c:ext>
          </c:extLst>
        </c:ser>
        <c:ser>
          <c:idx val="1"/>
          <c:order val="1"/>
          <c:tx>
            <c:v>Pb=1barg, 6x30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'2024-1076-Testlog'!$W$14:$W$16</c:f>
              <c:numCache>
                <c:formatCode>0.00</c:formatCode>
                <c:ptCount val="3"/>
              </c:numCache>
            </c:numRef>
          </c:xVal>
          <c:yVal>
            <c:numRef>
              <c:f>'2024-1076-Testlog'!$BT$14:$BT$16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46-4CA9-9A64-20303F33FC43}"/>
            </c:ext>
          </c:extLst>
        </c:ser>
        <c:ser>
          <c:idx val="2"/>
          <c:order val="2"/>
          <c:tx>
            <c:v>Pb=2 barg, 6x30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'2024-1076-Testlog'!$W$17:$W$20</c:f>
              <c:numCache>
                <c:formatCode>0.00</c:formatCode>
                <c:ptCount val="4"/>
              </c:numCache>
            </c:numRef>
          </c:xVal>
          <c:yVal>
            <c:numRef>
              <c:f>'2024-1076-Testlog'!$BT$17:$BT$20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46-4CA9-9A64-20303F33F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895616"/>
        <c:axId val="1326896576"/>
      </c:scatterChart>
      <c:valAx>
        <c:axId val="1326895616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Specific Enthalpy [kWh/Nm³]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6576"/>
        <c:crosses val="autoZero"/>
        <c:crossBetween val="midCat"/>
      </c:valAx>
      <c:valAx>
        <c:axId val="13268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NO/NOx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material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6mmx30mm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('2024-1076-Testlog'!$L$13,'2024-1076-Testlog'!$L$16,'2024-1076-Testlog'!$L$20)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('2024-1076-Testlog'!$AL$13,'2024-1076-Testlog'!$AL$16,'2024-1076-Testlog'!$AL$20)</c:f>
              <c:numCache>
                <c:formatCode>General</c:formatCode>
                <c:ptCount val="3"/>
                <c:pt idx="2">
                  <c:v>0.52499999999986358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C9-4F1A-97C1-15EB25537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895616"/>
        <c:axId val="1326896576"/>
      </c:scatterChart>
      <c:valAx>
        <c:axId val="13268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Pressure [barg]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6576"/>
        <c:crosses val="autoZero"/>
        <c:crossBetween val="midCat"/>
      </c:valAx>
      <c:valAx>
        <c:axId val="13268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material loss [g/h]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Effect on EC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Pb=0 barg, 6.5mmx30mm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'2024-1076-Testlog'!$W$21:$W$23</c:f>
              <c:numCache>
                <c:formatCode>0.00</c:formatCode>
                <c:ptCount val="3"/>
              </c:numCache>
            </c:numRef>
          </c:xVal>
          <c:yVal>
            <c:numRef>
              <c:f>'2024-1076-Testlog'!$BW$21:$BW$23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62-4B25-8E71-DF9F5006DF22}"/>
            </c:ext>
          </c:extLst>
        </c:ser>
        <c:ser>
          <c:idx val="1"/>
          <c:order val="1"/>
          <c:tx>
            <c:v>Pb=1barg, 6.5mmx30mm</c:v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'2024-1076-Testlog'!$W$24:$W$26</c:f>
              <c:numCache>
                <c:formatCode>0.00</c:formatCode>
                <c:ptCount val="3"/>
              </c:numCache>
            </c:numRef>
          </c:xVal>
          <c:yVal>
            <c:numRef>
              <c:f>'2024-1076-Testlog'!$BW$24:$BW$26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62-4B25-8E71-DF9F5006DF22}"/>
            </c:ext>
          </c:extLst>
        </c:ser>
        <c:ser>
          <c:idx val="2"/>
          <c:order val="2"/>
          <c:tx>
            <c:v>Pb=2 barg, 6.5mmx30mm</c:v>
          </c:tx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'2024-1076-Testlog'!$W$27:$W$29</c:f>
              <c:numCache>
                <c:formatCode>0.00</c:formatCode>
                <c:ptCount val="3"/>
              </c:numCache>
            </c:numRef>
          </c:xVal>
          <c:yVal>
            <c:numRef>
              <c:f>'2024-1076-Testlog'!$BW$27:$BW$29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62-4B25-8E71-DF9F5006DF22}"/>
            </c:ext>
          </c:extLst>
        </c:ser>
        <c:ser>
          <c:idx val="6"/>
          <c:order val="3"/>
          <c:tx>
            <c:v>Pb=2.5barg, 6.5mmx30mm</c:v>
          </c:tx>
          <c:marker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'2024-1076-Testlog'!$W$72:$W$74</c:f>
              <c:numCache>
                <c:formatCode>0.00</c:formatCode>
                <c:ptCount val="3"/>
              </c:numCache>
            </c:numRef>
          </c:xVal>
          <c:yVal>
            <c:numRef>
              <c:f>'2024-1076-Testlog'!$BW$72:$BW$74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A2-47CC-8050-739422EBFC8A}"/>
            </c:ext>
          </c:extLst>
        </c:ser>
        <c:ser>
          <c:idx val="3"/>
          <c:order val="4"/>
          <c:tx>
            <c:v>Pb=3 barg, 6.5mmx30mm</c:v>
          </c:tx>
          <c:xVal>
            <c:numRef>
              <c:f>'2024-1076-Testlog'!$W$66:$W$68</c:f>
              <c:numCache>
                <c:formatCode>0.00</c:formatCode>
                <c:ptCount val="3"/>
              </c:numCache>
            </c:numRef>
          </c:xVal>
          <c:yVal>
            <c:numRef>
              <c:f>'2024-1076-Testlog'!$BW$66:$BW$68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64-422C-968B-69C73E9430C2}"/>
            </c:ext>
          </c:extLst>
        </c:ser>
        <c:ser>
          <c:idx val="4"/>
          <c:order val="5"/>
          <c:tx>
            <c:v>Pb=4 barg, 6.5mmx30mm</c:v>
          </c:tx>
          <c:xVal>
            <c:numRef>
              <c:f>'2024-1076-Testlog'!$W$69:$W$71</c:f>
              <c:numCache>
                <c:formatCode>0.00</c:formatCode>
                <c:ptCount val="3"/>
              </c:numCache>
            </c:numRef>
          </c:xVal>
          <c:yVal>
            <c:numRef>
              <c:f>'2024-1076-Testlog'!$BW$69:$BW$71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2-47CC-8050-739422EBFC8A}"/>
            </c:ext>
          </c:extLst>
        </c:ser>
        <c:ser>
          <c:idx val="5"/>
          <c:order val="6"/>
          <c:tx>
            <c:v>Pb=5barg, 6.5mmx30mm</c:v>
          </c:tx>
          <c:xVal>
            <c:numRef>
              <c:f>'2024-1076-Testlog'!$W$75:$W$77</c:f>
              <c:numCache>
                <c:formatCode>0.00</c:formatCode>
                <c:ptCount val="3"/>
              </c:numCache>
            </c:numRef>
          </c:xVal>
          <c:yVal>
            <c:numRef>
              <c:f>'2024-1076-Testlog'!$BW$75:$BW$77</c:f>
              <c:numCache>
                <c:formatCode>0.0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A2-47CC-8050-739422EBF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091695"/>
        <c:axId val="1459084495"/>
      </c:scatterChart>
      <c:valAx>
        <c:axId val="1459091695"/>
        <c:scaling>
          <c:orientation val="minMax"/>
          <c:max val="1.1000000000000001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Specific enthalpy [kWh/Nm³]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084495"/>
        <c:crosses val="autoZero"/>
        <c:crossBetween val="midCat"/>
      </c:valAx>
      <c:valAx>
        <c:axId val="1459084495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Energy cost [kWh/kgN]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09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Effect on inlet 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Pb=0 barg, 6mmx30mm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'2024-1076-Testlog'!$W$11:$W$13</c:f>
              <c:numCache>
                <c:formatCode>0.00</c:formatCode>
                <c:ptCount val="3"/>
              </c:numCache>
            </c:numRef>
          </c:xVal>
          <c:yVal>
            <c:numRef>
              <c:f>'2024-1076-Testlog'!$BC$11:$BC$13</c:f>
              <c:numCache>
                <c:formatCode>General</c:formatCode>
                <c:ptCount val="3"/>
                <c:pt idx="0">
                  <c:v>4.84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D2-4276-B8AC-4C169FAB99AF}"/>
            </c:ext>
          </c:extLst>
        </c:ser>
        <c:ser>
          <c:idx val="1"/>
          <c:order val="1"/>
          <c:tx>
            <c:v>Pb=1barg, 6mmx30mm</c:v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'2024-1076-Testlog'!$W$14:$W$16</c:f>
              <c:numCache>
                <c:formatCode>0.00</c:formatCode>
                <c:ptCount val="3"/>
              </c:numCache>
            </c:numRef>
          </c:xVal>
          <c:yVal>
            <c:numRef>
              <c:f>'2024-1076-Testlog'!$BC$14:$BC$16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D2-4276-B8AC-4C169FAB99AF}"/>
            </c:ext>
          </c:extLst>
        </c:ser>
        <c:ser>
          <c:idx val="2"/>
          <c:order val="2"/>
          <c:tx>
            <c:v>Pb=2 barg, 6mmx30mm</c:v>
          </c:tx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'2024-1076-Testlog'!$W$17:$W$20</c:f>
              <c:numCache>
                <c:formatCode>0.00</c:formatCode>
                <c:ptCount val="4"/>
              </c:numCache>
            </c:numRef>
          </c:xVal>
          <c:yVal>
            <c:numRef>
              <c:f>'2024-1076-Testlog'!$BC$17:$BC$20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D2-4276-B8AC-4C169FAB99AF}"/>
            </c:ext>
          </c:extLst>
        </c:ser>
        <c:ser>
          <c:idx val="3"/>
          <c:order val="3"/>
          <c:tx>
            <c:v>Pb=0 barg, 6.5mmx30mm</c:v>
          </c:tx>
          <c:marker>
            <c:spPr>
              <a:ln>
                <a:solidFill>
                  <a:schemeClr val="accent1"/>
                </a:solidFill>
              </a:ln>
            </c:spPr>
          </c:marker>
          <c:xVal>
            <c:numRef>
              <c:f>'2024-1076-Testlog'!$W$21:$W$23</c:f>
              <c:numCache>
                <c:formatCode>0.00</c:formatCode>
                <c:ptCount val="3"/>
              </c:numCache>
            </c:numRef>
          </c:xVal>
          <c:yVal>
            <c:numRef>
              <c:f>'2024-1076-Testlog'!$BC$21:$BC$23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ED2-4276-B8AC-4C169FAB99AF}"/>
            </c:ext>
          </c:extLst>
        </c:ser>
        <c:ser>
          <c:idx val="4"/>
          <c:order val="4"/>
          <c:tx>
            <c:v>Pb=1barg, 6.5mmx30mm</c:v>
          </c:tx>
          <c:marker>
            <c:symbol val="x"/>
            <c:size val="7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'2024-1076-Testlog'!$W$24:$W$26</c:f>
              <c:numCache>
                <c:formatCode>0.00</c:formatCode>
                <c:ptCount val="3"/>
              </c:numCache>
            </c:numRef>
          </c:xVal>
          <c:yVal>
            <c:numRef>
              <c:f>'2024-1076-Testlog'!$BC$24:$BC$26</c:f>
              <c:numCache>
                <c:formatCode>General</c:formatCode>
                <c:ptCount val="3"/>
                <c:pt idx="2">
                  <c:v>4.8099999999999996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ED2-4276-B8AC-4C169FAB99AF}"/>
            </c:ext>
          </c:extLst>
        </c:ser>
        <c:ser>
          <c:idx val="5"/>
          <c:order val="5"/>
          <c:tx>
            <c:v>Pb=2 barg, 6.5mmx30mm</c:v>
          </c:tx>
          <c:marker>
            <c:symbol val="x"/>
            <c:size val="7"/>
            <c:spPr>
              <a:ln>
                <a:solidFill>
                  <a:schemeClr val="accent3"/>
                </a:solidFill>
              </a:ln>
            </c:spPr>
          </c:marker>
          <c:xVal>
            <c:numRef>
              <c:f>'2024-1076-Testlog'!$W$27:$W$29</c:f>
              <c:numCache>
                <c:formatCode>0.00</c:formatCode>
                <c:ptCount val="3"/>
              </c:numCache>
            </c:numRef>
          </c:xVal>
          <c:yVal>
            <c:numRef>
              <c:f>'2024-1076-Testlog'!$BC$27:$BC$29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ED2-4276-B8AC-4C169FAB9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895616"/>
        <c:axId val="1326896576"/>
      </c:scatterChart>
      <c:valAx>
        <c:axId val="1326895616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Specific Enthalpy [kWh/Nm³]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6576"/>
        <c:crosses val="autoZero"/>
        <c:crossBetween val="midCat"/>
      </c:valAx>
      <c:valAx>
        <c:axId val="1326896576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Inlet Pressure [barg]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95616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26" Type="http://schemas.openxmlformats.org/officeDocument/2006/relationships/chart" Target="../charts/chart27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5" Type="http://schemas.openxmlformats.org/officeDocument/2006/relationships/chart" Target="../charts/chart26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28" Type="http://schemas.openxmlformats.org/officeDocument/2006/relationships/chart" Target="../charts/chart29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Relationship Id="rId27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352425</xdr:colOff>
      <xdr:row>1</xdr:row>
      <xdr:rowOff>152400</xdr:rowOff>
    </xdr:from>
    <xdr:ext cx="2080378" cy="3214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9FE6BD3-6A1A-8417-6809-65FDB0E5E2D9}"/>
                </a:ext>
              </a:extLst>
            </xdr:cNvPr>
            <xdr:cNvSpPr txBox="1"/>
          </xdr:nvSpPr>
          <xdr:spPr>
            <a:xfrm>
              <a:off x="7477125" y="342900"/>
              <a:ext cx="2080378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b="0" i="1" kern="1200">
                        <a:latin typeface="Cambria Math" panose="02040503050406030204" pitchFamily="18" charset="0"/>
                      </a:rPr>
                      <m:t>𝑃𝑜𝐼𝑃𝑎𝐹</m:t>
                    </m:r>
                    <m:r>
                      <a:rPr lang="nb-NO" sz="1100" b="0" i="1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nb-NO" sz="11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nb-NO" sz="1100" b="0" i="1" kern="1200">
                            <a:latin typeface="Cambria Math" panose="02040503050406030204" pitchFamily="18" charset="0"/>
                          </a:rPr>
                          <m:t>𝑃𝑙𝑎𝑠𝑚𝑎</m:t>
                        </m:r>
                        <m:r>
                          <a:rPr lang="nb-NO" sz="1100" b="0" i="1" kern="1200">
                            <a:latin typeface="Cambria Math" panose="02040503050406030204" pitchFamily="18" charset="0"/>
                          </a:rPr>
                          <m:t>  </m:t>
                        </m:r>
                        <m:r>
                          <a:rPr lang="nb-NO" sz="1100" b="0" i="1" kern="1200">
                            <a:latin typeface="Cambria Math" panose="02040503050406030204" pitchFamily="18" charset="0"/>
                          </a:rPr>
                          <m:t>𝑃𝑜𝑤𝑒𝑟</m:t>
                        </m:r>
                      </m:num>
                      <m:den>
                        <m:r>
                          <a:rPr lang="nb-NO" sz="1100" b="0" i="1" kern="1200">
                            <a:latin typeface="Cambria Math" panose="02040503050406030204" pitchFamily="18" charset="0"/>
                          </a:rPr>
                          <m:t>𝐹𝑙𝑜𝑤</m:t>
                        </m:r>
                        <m:r>
                          <a:rPr lang="nb-NO" sz="1100" b="0" i="1" kern="1200">
                            <a:latin typeface="Cambria Math" panose="02040503050406030204" pitchFamily="18" charset="0"/>
                          </a:rPr>
                          <m:t> ∗</m:t>
                        </m:r>
                        <m:r>
                          <a:rPr lang="nb-NO" sz="1100" b="0" i="1" kern="1200">
                            <a:latin typeface="Cambria Math" panose="02040503050406030204" pitchFamily="18" charset="0"/>
                          </a:rPr>
                          <m:t>𝐼𝑛𝑙𝑒𝑡</m:t>
                        </m:r>
                        <m:r>
                          <a:rPr lang="nb-NO" sz="1100" b="0" i="1" kern="120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nb-NO" sz="1100" b="0" i="1" kern="1200">
                            <a:latin typeface="Cambria Math" panose="02040503050406030204" pitchFamily="18" charset="0"/>
                          </a:rPr>
                          <m:t>𝑃𝑟𝑒𝑠𝑠𝑢𝑟𝑒</m:t>
                        </m:r>
                      </m:den>
                    </m:f>
                  </m:oMath>
                </m:oMathPara>
              </a14:m>
              <a:endParaRPr lang="nb-NO" sz="1100" kern="12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9FE6BD3-6A1A-8417-6809-65FDB0E5E2D9}"/>
                </a:ext>
              </a:extLst>
            </xdr:cNvPr>
            <xdr:cNvSpPr txBox="1"/>
          </xdr:nvSpPr>
          <xdr:spPr>
            <a:xfrm>
              <a:off x="7477125" y="342900"/>
              <a:ext cx="2080378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nb-NO" sz="1100" b="0" i="0" kern="1200">
                  <a:latin typeface="Cambria Math" panose="02040503050406030204" pitchFamily="18" charset="0"/>
                </a:rPr>
                <a:t>𝑃𝑜𝐼𝑃𝑎𝐹=(𝑃𝑙𝑎𝑠𝑚𝑎  𝑃𝑜𝑤𝑒𝑟)/(𝐹𝑙𝑜𝑤 ∗𝐼𝑛𝑙𝑒𝑡 𝑃𝑟𝑒𝑠𝑠𝑢𝑟𝑒)</a:t>
              </a:r>
              <a:endParaRPr lang="nb-NO" sz="1100" kern="1200"/>
            </a:p>
          </xdr:txBody>
        </xdr:sp>
      </mc:Fallback>
    </mc:AlternateContent>
    <xdr:clientData/>
  </xdr:oneCellAnchor>
  <xdr:oneCellAnchor>
    <xdr:from>
      <xdr:col>15</xdr:col>
      <xdr:colOff>352425</xdr:colOff>
      <xdr:row>1</xdr:row>
      <xdr:rowOff>95250</xdr:rowOff>
    </xdr:from>
    <xdr:ext cx="1782924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CFA8782F-FA4D-4339-BFC2-6403ED36E3A1}"/>
                </a:ext>
              </a:extLst>
            </xdr:cNvPr>
            <xdr:cNvSpPr txBox="1"/>
          </xdr:nvSpPr>
          <xdr:spPr>
            <a:xfrm>
              <a:off x="9753600" y="285750"/>
              <a:ext cx="1782924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nb-NO" sz="1100" b="0" i="1" kern="1200">
                        <a:latin typeface="Cambria Math" panose="02040503050406030204" pitchFamily="18" charset="0"/>
                      </a:rPr>
                      <m:t>𝑆𝐸𝑜𝐼𝑃</m:t>
                    </m:r>
                    <m:r>
                      <a:rPr lang="nb-NO" sz="1100" b="0" i="1" kern="120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nb-NO" sz="1100" b="0" i="1" kern="120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nb-NO" sz="1100" b="0" i="1" kern="1200">
                            <a:latin typeface="Cambria Math" panose="02040503050406030204" pitchFamily="18" charset="0"/>
                          </a:rPr>
                          <m:t>𝑆𝑝𝑒𝑐𝑖𝑓𝑖𝑐</m:t>
                        </m:r>
                        <m:r>
                          <a:rPr lang="nb-NO" sz="1100" b="0" i="1" kern="120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nb-NO" sz="1100" b="0" i="1" kern="1200">
                            <a:latin typeface="Cambria Math" panose="02040503050406030204" pitchFamily="18" charset="0"/>
                          </a:rPr>
                          <m:t>𝐸𝑛𝑡h𝑎𝑙𝑝𝑦</m:t>
                        </m:r>
                      </m:num>
                      <m:den>
                        <m:r>
                          <a:rPr lang="nb-NO" sz="1100" b="0" i="1" kern="1200">
                            <a:latin typeface="Cambria Math" panose="02040503050406030204" pitchFamily="18" charset="0"/>
                          </a:rPr>
                          <m:t>𝐼𝑛𝑙𝑒𝑡</m:t>
                        </m:r>
                        <m:r>
                          <a:rPr lang="nb-NO" sz="1100" b="0" i="1" kern="120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nb-NO" sz="1100" b="0" i="1" kern="1200">
                            <a:latin typeface="Cambria Math" panose="02040503050406030204" pitchFamily="18" charset="0"/>
                          </a:rPr>
                          <m:t>𝑃𝑟𝑒𝑠𝑠𝑢𝑟𝑒</m:t>
                        </m:r>
                      </m:den>
                    </m:f>
                  </m:oMath>
                </m:oMathPara>
              </a14:m>
              <a:endParaRPr lang="nb-NO" sz="1100" kern="12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CFA8782F-FA4D-4339-BFC2-6403ED36E3A1}"/>
                </a:ext>
              </a:extLst>
            </xdr:cNvPr>
            <xdr:cNvSpPr txBox="1"/>
          </xdr:nvSpPr>
          <xdr:spPr>
            <a:xfrm>
              <a:off x="9753600" y="285750"/>
              <a:ext cx="1782924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nb-NO" sz="1100" b="0" i="0" kern="1200">
                  <a:latin typeface="Cambria Math" panose="02040503050406030204" pitchFamily="18" charset="0"/>
                </a:rPr>
                <a:t>𝑆𝐸𝑜𝐼𝑃=(𝑆𝑝𝑒𝑐𝑖𝑓𝑖𝑐 𝐸𝑛𝑡ℎ𝑎𝑙𝑝𝑦)/(𝐼𝑛𝑙𝑒𝑡 𝑃𝑟𝑒𝑠𝑠𝑢𝑟𝑒)</a:t>
              </a:r>
              <a:endParaRPr lang="nb-NO" sz="1100" kern="1200"/>
            </a:p>
          </xdr:txBody>
        </xdr:sp>
      </mc:Fallback>
    </mc:AlternateContent>
    <xdr:clientData/>
  </xdr:oneCellAnchor>
  <xdr:twoCellAnchor>
    <xdr:from>
      <xdr:col>66</xdr:col>
      <xdr:colOff>0</xdr:colOff>
      <xdr:row>116</xdr:row>
      <xdr:rowOff>0</xdr:rowOff>
    </xdr:from>
    <xdr:to>
      <xdr:col>75</xdr:col>
      <xdr:colOff>561976</xdr:colOff>
      <xdr:row>133</xdr:row>
      <xdr:rowOff>95250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DE9FFF7-6C68-4BDC-8032-B1D9C4830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20241</xdr:colOff>
      <xdr:row>31</xdr:row>
      <xdr:rowOff>147637</xdr:rowOff>
    </xdr:from>
    <xdr:to>
      <xdr:col>8</xdr:col>
      <xdr:colOff>325041</xdr:colOff>
      <xdr:row>46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98FE21-64BE-B680-9523-F97DEB5C2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371475</xdr:colOff>
      <xdr:row>31</xdr:row>
      <xdr:rowOff>147637</xdr:rowOff>
    </xdr:from>
    <xdr:to>
      <xdr:col>16</xdr:col>
      <xdr:colOff>66675</xdr:colOff>
      <xdr:row>46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6360CB-0521-B4EA-BBC7-CFD049ABA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95250</xdr:colOff>
      <xdr:row>31</xdr:row>
      <xdr:rowOff>147637</xdr:rowOff>
    </xdr:from>
    <xdr:to>
      <xdr:col>23</xdr:col>
      <xdr:colOff>400050</xdr:colOff>
      <xdr:row>46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61FF45-CA57-A7CC-558F-2C252A0F0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457200</xdr:colOff>
      <xdr:row>31</xdr:row>
      <xdr:rowOff>138112</xdr:rowOff>
    </xdr:from>
    <xdr:to>
      <xdr:col>31</xdr:col>
      <xdr:colOff>152400</xdr:colOff>
      <xdr:row>46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0B2430-02C6-EDB7-315A-E1FA6B338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247650</xdr:colOff>
      <xdr:row>31</xdr:row>
      <xdr:rowOff>147637</xdr:rowOff>
    </xdr:from>
    <xdr:to>
      <xdr:col>38</xdr:col>
      <xdr:colOff>552450</xdr:colOff>
      <xdr:row>46</xdr:row>
      <xdr:rowOff>33337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0AE0E2-DC96-265A-E6BD-62475F5EF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0</xdr:colOff>
      <xdr:row>31</xdr:row>
      <xdr:rowOff>133350</xdr:rowOff>
    </xdr:from>
    <xdr:to>
      <xdr:col>46</xdr:col>
      <xdr:colOff>304800</xdr:colOff>
      <xdr:row>46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0B15A3F-F60C-4F69-8733-603B8698F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32147</xdr:colOff>
      <xdr:row>46</xdr:row>
      <xdr:rowOff>171450</xdr:rowOff>
    </xdr:from>
    <xdr:to>
      <xdr:col>8</xdr:col>
      <xdr:colOff>336947</xdr:colOff>
      <xdr:row>61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776D8E-5EEE-70C2-C57C-ECD0CBD7F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375047</xdr:colOff>
      <xdr:row>46</xdr:row>
      <xdr:rowOff>184548</xdr:rowOff>
    </xdr:from>
    <xdr:to>
      <xdr:col>16</xdr:col>
      <xdr:colOff>70247</xdr:colOff>
      <xdr:row>61</xdr:row>
      <xdr:rowOff>70248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CF2C2E-F7C7-4843-B69C-5488331FF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89296</xdr:colOff>
      <xdr:row>46</xdr:row>
      <xdr:rowOff>183356</xdr:rowOff>
    </xdr:from>
    <xdr:to>
      <xdr:col>23</xdr:col>
      <xdr:colOff>394096</xdr:colOff>
      <xdr:row>61</xdr:row>
      <xdr:rowOff>69056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DCD69A-47F3-954C-E263-2E223A782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464344</xdr:colOff>
      <xdr:row>47</xdr:row>
      <xdr:rowOff>0</xdr:rowOff>
    </xdr:from>
    <xdr:to>
      <xdr:col>31</xdr:col>
      <xdr:colOff>159544</xdr:colOff>
      <xdr:row>61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2FF4896-3FBC-487D-BD9B-A6013E343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250031</xdr:colOff>
      <xdr:row>47</xdr:row>
      <xdr:rowOff>0</xdr:rowOff>
    </xdr:from>
    <xdr:to>
      <xdr:col>38</xdr:col>
      <xdr:colOff>554831</xdr:colOff>
      <xdr:row>61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4C2DA63-D58B-46F9-8FDC-BCFC3EBD2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39</xdr:col>
      <xdr:colOff>0</xdr:colOff>
      <xdr:row>47</xdr:row>
      <xdr:rowOff>0</xdr:rowOff>
    </xdr:from>
    <xdr:to>
      <xdr:col>46</xdr:col>
      <xdr:colOff>304800</xdr:colOff>
      <xdr:row>61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08F16A2-EAF5-4662-9E8E-983C1DAA9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369094</xdr:colOff>
      <xdr:row>62</xdr:row>
      <xdr:rowOff>11906</xdr:rowOff>
    </xdr:from>
    <xdr:to>
      <xdr:col>16</xdr:col>
      <xdr:colOff>66675</xdr:colOff>
      <xdr:row>76</xdr:row>
      <xdr:rowOff>88106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B856F3-1E70-904A-A80C-A4BC69207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83343</xdr:colOff>
      <xdr:row>62</xdr:row>
      <xdr:rowOff>11906</xdr:rowOff>
    </xdr:from>
    <xdr:to>
      <xdr:col>23</xdr:col>
      <xdr:colOff>388143</xdr:colOff>
      <xdr:row>76</xdr:row>
      <xdr:rowOff>88106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F8585C8-3DA6-4528-B216-1FF87E557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452437</xdr:colOff>
      <xdr:row>61</xdr:row>
      <xdr:rowOff>184547</xdr:rowOff>
    </xdr:from>
    <xdr:to>
      <xdr:col>31</xdr:col>
      <xdr:colOff>150018</xdr:colOff>
      <xdr:row>76</xdr:row>
      <xdr:rowOff>70247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F357CCA-49C4-432C-86F0-B6D741CC7A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31</xdr:col>
      <xdr:colOff>244078</xdr:colOff>
      <xdr:row>62</xdr:row>
      <xdr:rowOff>0</xdr:rowOff>
    </xdr:from>
    <xdr:to>
      <xdr:col>38</xdr:col>
      <xdr:colOff>548877</xdr:colOff>
      <xdr:row>76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5C57156-C8E3-4BEB-979E-8F09C5EB5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39</xdr:col>
      <xdr:colOff>0</xdr:colOff>
      <xdr:row>62</xdr:row>
      <xdr:rowOff>0</xdr:rowOff>
    </xdr:from>
    <xdr:to>
      <xdr:col>46</xdr:col>
      <xdr:colOff>304800</xdr:colOff>
      <xdr:row>76</xdr:row>
      <xdr:rowOff>76200</xdr:rowOff>
    </xdr:to>
    <xdr:graphicFrame macro="">
      <xdr:nvGraphicFramePr>
        <xdr:cNvPr id="37" name="Chart 18">
          <a:extLst>
            <a:ext uri="{FF2B5EF4-FFF2-40B4-BE49-F238E27FC236}">
              <a16:creationId xmlns:a16="http://schemas.microsoft.com/office/drawing/2014/main" id="{E8599B1B-D677-4670-B7DE-629045F82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61</xdr:row>
      <xdr:rowOff>190499</xdr:rowOff>
    </xdr:from>
    <xdr:to>
      <xdr:col>8</xdr:col>
      <xdr:colOff>238124</xdr:colOff>
      <xdr:row>76</xdr:row>
      <xdr:rowOff>77391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025919B-FCF8-4ECC-8062-BCC0892F9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558403</xdr:colOff>
      <xdr:row>92</xdr:row>
      <xdr:rowOff>125015</xdr:rowOff>
    </xdr:from>
    <xdr:to>
      <xdr:col>9</xdr:col>
      <xdr:colOff>121443</xdr:colOff>
      <xdr:row>113</xdr:row>
      <xdr:rowOff>101203</xdr:rowOff>
    </xdr:to>
    <xdr:graphicFrame macro="">
      <xdr:nvGraphicFramePr>
        <xdr:cNvPr id="29" name="Chart 29">
          <a:extLst>
            <a:ext uri="{FF2B5EF4-FFF2-40B4-BE49-F238E27FC236}">
              <a16:creationId xmlns:a16="http://schemas.microsoft.com/office/drawing/2014/main" id="{9553EE38-B64A-41EC-9E90-B0A83A69C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228600</xdr:colOff>
      <xdr:row>92</xdr:row>
      <xdr:rowOff>119743</xdr:rowOff>
    </xdr:from>
    <xdr:to>
      <xdr:col>17</xdr:col>
      <xdr:colOff>401240</xdr:colOff>
      <xdr:row>113</xdr:row>
      <xdr:rowOff>95931</xdr:rowOff>
    </xdr:to>
    <xdr:graphicFrame macro="">
      <xdr:nvGraphicFramePr>
        <xdr:cNvPr id="28" name="Chart 32">
          <a:extLst>
            <a:ext uri="{FF2B5EF4-FFF2-40B4-BE49-F238E27FC236}">
              <a16:creationId xmlns:a16="http://schemas.microsoft.com/office/drawing/2014/main" id="{D6FAB8B7-E63A-4568-803F-1EBE55C9D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0</xdr:colOff>
      <xdr:row>93</xdr:row>
      <xdr:rowOff>0</xdr:rowOff>
    </xdr:from>
    <xdr:to>
      <xdr:col>27</xdr:col>
      <xdr:colOff>172640</xdr:colOff>
      <xdr:row>113</xdr:row>
      <xdr:rowOff>166688</xdr:rowOff>
    </xdr:to>
    <xdr:graphicFrame macro="">
      <xdr:nvGraphicFramePr>
        <xdr:cNvPr id="36" name="Chart 33">
          <a:extLst>
            <a:ext uri="{FF2B5EF4-FFF2-40B4-BE49-F238E27FC236}">
              <a16:creationId xmlns:a16="http://schemas.microsoft.com/office/drawing/2014/main" id="{CC3C72CB-A27A-4397-8643-8DEF0E5DE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8</xdr:col>
      <xdr:colOff>304800</xdr:colOff>
      <xdr:row>30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2F17B24-5402-4760-A42A-0753E5B15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77</xdr:row>
      <xdr:rowOff>5442</xdr:rowOff>
    </xdr:from>
    <xdr:to>
      <xdr:col>8</xdr:col>
      <xdr:colOff>238124</xdr:colOff>
      <xdr:row>91</xdr:row>
      <xdr:rowOff>82834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2736B01-44EE-8BAB-273B-915FE089C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276788</xdr:colOff>
      <xdr:row>115</xdr:row>
      <xdr:rowOff>102541</xdr:rowOff>
    </xdr:from>
    <xdr:to>
      <xdr:col>17</xdr:col>
      <xdr:colOff>252693</xdr:colOff>
      <xdr:row>135</xdr:row>
      <xdr:rowOff>123825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D76F5CE-4D1A-432D-A7F6-AA69D4CA8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17</xdr:col>
      <xdr:colOff>448125</xdr:colOff>
      <xdr:row>115</xdr:row>
      <xdr:rowOff>65654</xdr:rowOff>
    </xdr:from>
    <xdr:to>
      <xdr:col>26</xdr:col>
      <xdr:colOff>580143</xdr:colOff>
      <xdr:row>138</xdr:row>
      <xdr:rowOff>136070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6EAA0BB-CF1B-421D-B986-3B8FF52A4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27</xdr:col>
      <xdr:colOff>240367</xdr:colOff>
      <xdr:row>115</xdr:row>
      <xdr:rowOff>0</xdr:rowOff>
    </xdr:from>
    <xdr:to>
      <xdr:col>39</xdr:col>
      <xdr:colOff>180955</xdr:colOff>
      <xdr:row>137</xdr:row>
      <xdr:rowOff>175886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7DDC1D6-077B-4269-A76E-A23AD0331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39</xdr:col>
      <xdr:colOff>200265</xdr:colOff>
      <xdr:row>115</xdr:row>
      <xdr:rowOff>8505</xdr:rowOff>
    </xdr:from>
    <xdr:to>
      <xdr:col>49</xdr:col>
      <xdr:colOff>428184</xdr:colOff>
      <xdr:row>137</xdr:row>
      <xdr:rowOff>184391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D79D222-6381-4FF5-821C-99625A112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0</xdr:colOff>
      <xdr:row>115</xdr:row>
      <xdr:rowOff>152400</xdr:rowOff>
    </xdr:from>
    <xdr:to>
      <xdr:col>8</xdr:col>
      <xdr:colOff>240927</xdr:colOff>
      <xdr:row>135</xdr:row>
      <xdr:rowOff>152400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A9E4894-8C12-4B16-8C25-4E44C525B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30874</xdr:colOff>
      <xdr:row>34</xdr:row>
      <xdr:rowOff>64866</xdr:rowOff>
    </xdr:from>
    <xdr:to>
      <xdr:col>14</xdr:col>
      <xdr:colOff>1447143</xdr:colOff>
      <xdr:row>54</xdr:row>
      <xdr:rowOff>31529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564C4F-976C-05A3-2D30-CB4057C11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1675086</xdr:colOff>
      <xdr:row>34</xdr:row>
      <xdr:rowOff>91966</xdr:rowOff>
    </xdr:from>
    <xdr:to>
      <xdr:col>20</xdr:col>
      <xdr:colOff>897320</xdr:colOff>
      <xdr:row>54</xdr:row>
      <xdr:rowOff>58629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3D28EF-7D2D-45D0-A95D-9EF77F5CF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932793</xdr:colOff>
      <xdr:row>34</xdr:row>
      <xdr:rowOff>91966</xdr:rowOff>
    </xdr:from>
    <xdr:to>
      <xdr:col>24</xdr:col>
      <xdr:colOff>1278320</xdr:colOff>
      <xdr:row>54</xdr:row>
      <xdr:rowOff>58629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71C3AD-041A-50E5-16B8-8C74DE512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1320362</xdr:colOff>
      <xdr:row>34</xdr:row>
      <xdr:rowOff>85396</xdr:rowOff>
    </xdr:from>
    <xdr:to>
      <xdr:col>30</xdr:col>
      <xdr:colOff>1403131</xdr:colOff>
      <xdr:row>54</xdr:row>
      <xdr:rowOff>52059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10CD99-700F-4277-A5A7-B62110B44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55</xdr:row>
      <xdr:rowOff>0</xdr:rowOff>
    </xdr:from>
    <xdr:to>
      <xdr:col>14</xdr:col>
      <xdr:colOff>1416269</xdr:colOff>
      <xdr:row>74</xdr:row>
      <xdr:rowOff>157163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08A710-616F-44B3-AAED-8B16E933A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ean Popović" id="{EA705B34-372D-4C99-8A38-AEF783A6C3EF}" userId="S::dean.popovic@n2.no::a60b226e-720e-4f4e-9e91-ce753a44bcfd" providerId="AD"/>
</personList>
</file>

<file path=xl/theme/theme1.xml><?xml version="1.0" encoding="utf-8"?>
<a:theme xmlns:a="http://schemas.openxmlformats.org/drawingml/2006/main" name="N2_Applied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tx1"/>
        </a:solidFill>
        <a:ln>
          <a:noFill/>
        </a:ln>
        <a:effectLst/>
      </a:spPr>
      <a:bodyPr rtlCol="0" anchor="ctr"/>
      <a:lstStyle>
        <a:defPPr algn="ctr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>
          <a:tailEnd type="arrow"/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94" dT="2024-11-07T21:45:05.13" personId="{EA705B34-372D-4C99-8A38-AEF783A6C3EF}" id="{0890FE9F-4F63-4C12-8B7D-8163115BFFC6}">
    <text>Beautiful results!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71411-131C-4274-9B05-FD71921A3AA3}">
  <dimension ref="A1:CX116"/>
  <sheetViews>
    <sheetView tabSelected="1" zoomScale="130" zoomScaleNormal="130" workbookViewId="0">
      <pane xSplit="2" ySplit="9" topLeftCell="C19" activePane="bottomRight" state="frozen"/>
      <selection pane="topRight" activeCell="C1" sqref="C1"/>
      <selection pane="bottomLeft" activeCell="A10" sqref="A10"/>
      <selection pane="bottomRight" activeCell="A33" sqref="A33:XFD33"/>
    </sheetView>
  </sheetViews>
  <sheetFormatPr defaultColWidth="9.140625" defaultRowHeight="15" customHeight="1" x14ac:dyDescent="0.25"/>
  <cols>
    <col min="1" max="1" width="17.140625" customWidth="1"/>
    <col min="2" max="2" width="8" customWidth="1"/>
    <col min="3" max="3" width="22.42578125" bestFit="1" customWidth="1"/>
    <col min="4" max="4" width="10.5703125" customWidth="1"/>
    <col min="5" max="5" width="10" customWidth="1"/>
    <col min="9" max="9" width="11.85546875" style="21" bestFit="1" customWidth="1"/>
    <col min="10" max="10" width="11.42578125" style="21" bestFit="1" customWidth="1"/>
    <col min="11" max="11" width="6.85546875" customWidth="1"/>
    <col min="12" max="12" width="13.42578125" bestFit="1" customWidth="1"/>
    <col min="13" max="15" width="14" customWidth="1"/>
    <col min="16" max="17" width="14.140625" customWidth="1"/>
    <col min="19" max="21" width="11.42578125" style="21" customWidth="1"/>
    <col min="23" max="23" width="13" bestFit="1" customWidth="1"/>
    <col min="24" max="24" width="13" customWidth="1"/>
    <col min="25" max="25" width="19.42578125" style="21" customWidth="1"/>
    <col min="26" max="26" width="15.5703125" style="21" customWidth="1"/>
    <col min="27" max="28" width="14.140625" style="21" customWidth="1"/>
    <col min="29" max="29" width="14.140625" customWidth="1"/>
    <col min="35" max="35" width="14.85546875" bestFit="1" customWidth="1"/>
    <col min="36" max="36" width="11.85546875" customWidth="1"/>
    <col min="37" max="37" width="10.5703125" customWidth="1"/>
    <col min="39" max="39" width="15.5703125" bestFit="1" customWidth="1"/>
    <col min="40" max="40" width="8.5703125" bestFit="1" customWidth="1"/>
    <col min="41" max="41" width="10.42578125" bestFit="1" customWidth="1"/>
    <col min="42" max="43" width="15.85546875" customWidth="1"/>
    <col min="44" max="44" width="10.5703125" bestFit="1" customWidth="1"/>
    <col min="52" max="52" width="14.42578125" bestFit="1" customWidth="1"/>
    <col min="56" max="56" width="18.7109375" customWidth="1"/>
    <col min="57" max="57" width="18.42578125" customWidth="1"/>
    <col min="64" max="64" width="11.42578125" customWidth="1"/>
    <col min="65" max="65" width="9.140625" bestFit="1" customWidth="1"/>
    <col min="72" max="72" width="8.42578125" customWidth="1"/>
    <col min="75" max="76" width="13.42578125" customWidth="1"/>
    <col min="77" max="77" width="54.42578125" bestFit="1" customWidth="1"/>
    <col min="78" max="78" width="13.5703125" bestFit="1" customWidth="1"/>
    <col min="83" max="83" width="16.42578125" customWidth="1"/>
  </cols>
  <sheetData>
    <row r="1" spans="1:85" x14ac:dyDescent="0.25">
      <c r="A1" s="82" t="s">
        <v>0</v>
      </c>
      <c r="B1" s="82"/>
      <c r="C1" s="82"/>
      <c r="D1" s="82" t="s">
        <v>1</v>
      </c>
      <c r="E1" s="82"/>
      <c r="F1" s="82"/>
      <c r="G1" s="82"/>
      <c r="H1" s="82"/>
      <c r="I1" s="3"/>
      <c r="J1" s="3"/>
      <c r="K1" s="2"/>
      <c r="L1" s="2"/>
      <c r="M1" s="2"/>
      <c r="N1" s="2"/>
      <c r="O1" s="2"/>
      <c r="P1" s="82"/>
      <c r="Q1" s="82"/>
      <c r="R1" s="82"/>
      <c r="S1" s="3"/>
      <c r="T1" s="3"/>
      <c r="U1" s="3"/>
      <c r="V1" s="82"/>
      <c r="W1" s="2"/>
      <c r="X1" s="2"/>
      <c r="Y1" s="3"/>
      <c r="Z1" s="3"/>
      <c r="AA1" s="83"/>
      <c r="AB1" s="83"/>
      <c r="AC1" s="83"/>
      <c r="AD1" s="83"/>
      <c r="AE1" s="3"/>
      <c r="AF1" s="3"/>
      <c r="AG1" s="3"/>
      <c r="AH1" s="3"/>
      <c r="AI1" s="3"/>
      <c r="AJ1" s="3"/>
      <c r="AK1" s="3"/>
      <c r="AL1" s="3"/>
      <c r="AM1" s="3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4"/>
      <c r="CF1" s="1"/>
    </row>
    <row r="2" spans="1:85" x14ac:dyDescent="0.25">
      <c r="A2" s="82" t="s">
        <v>2</v>
      </c>
      <c r="B2" s="82"/>
      <c r="C2" s="82"/>
      <c r="D2" s="82" t="s">
        <v>190</v>
      </c>
      <c r="E2" s="82"/>
      <c r="F2" s="82"/>
      <c r="G2" s="82"/>
      <c r="H2" s="82"/>
      <c r="I2" s="3"/>
      <c r="J2" s="3"/>
      <c r="K2" s="2"/>
      <c r="L2" s="2"/>
      <c r="M2" s="2"/>
      <c r="N2" s="2"/>
      <c r="O2" s="2"/>
      <c r="P2" s="18"/>
      <c r="Q2" s="18"/>
      <c r="R2" s="82"/>
      <c r="S2" s="3"/>
      <c r="T2" s="3"/>
      <c r="U2" s="3"/>
      <c r="V2" s="82"/>
      <c r="W2" s="2"/>
      <c r="X2" s="2"/>
      <c r="Y2" s="3"/>
      <c r="Z2" s="3"/>
      <c r="AA2" s="22"/>
      <c r="AB2" s="22"/>
      <c r="AC2" s="18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 t="s">
        <v>3</v>
      </c>
      <c r="BX2" s="2"/>
      <c r="BY2" s="2">
        <v>273</v>
      </c>
      <c r="BZ2" s="2" t="s">
        <v>4</v>
      </c>
      <c r="CA2" s="2"/>
      <c r="CB2" s="2"/>
      <c r="CC2" s="2"/>
      <c r="CD2" s="2" t="s">
        <v>5</v>
      </c>
      <c r="CE2" s="4">
        <v>1.1000000000000001</v>
      </c>
      <c r="CF2" s="1"/>
    </row>
    <row r="3" spans="1:85" x14ac:dyDescent="0.25">
      <c r="A3" s="82" t="s">
        <v>6</v>
      </c>
      <c r="B3" s="82"/>
      <c r="C3" s="82"/>
      <c r="D3" s="82" t="s">
        <v>7</v>
      </c>
      <c r="E3" s="82"/>
      <c r="F3" s="82"/>
      <c r="G3" s="82"/>
      <c r="H3" s="82"/>
      <c r="I3" s="3"/>
      <c r="J3" s="3"/>
      <c r="K3" s="2"/>
      <c r="L3" s="2"/>
      <c r="M3" s="2"/>
      <c r="N3" s="2"/>
      <c r="O3" s="2"/>
      <c r="P3" s="18"/>
      <c r="Q3" s="18"/>
      <c r="R3" s="82"/>
      <c r="S3" s="3"/>
      <c r="T3" s="3"/>
      <c r="U3" s="3"/>
      <c r="V3" s="82"/>
      <c r="W3" s="2"/>
      <c r="X3" s="2"/>
      <c r="Y3" s="3"/>
      <c r="Z3" s="3"/>
      <c r="AA3" s="22"/>
      <c r="AB3" s="22"/>
      <c r="AC3" s="18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 t="s">
        <v>8</v>
      </c>
      <c r="BX3" s="2"/>
      <c r="BY3" s="2">
        <v>101325</v>
      </c>
      <c r="BZ3" s="2" t="s">
        <v>9</v>
      </c>
      <c r="CA3" s="2"/>
      <c r="CB3" s="2"/>
      <c r="CC3" s="2"/>
      <c r="CD3" s="2" t="s">
        <v>10</v>
      </c>
      <c r="CE3" s="4">
        <v>1.22</v>
      </c>
      <c r="CF3" s="1"/>
    </row>
    <row r="4" spans="1:85" x14ac:dyDescent="0.25">
      <c r="A4" s="84" t="s">
        <v>11</v>
      </c>
      <c r="B4" s="82"/>
      <c r="C4" s="82"/>
      <c r="D4" s="82"/>
      <c r="E4" s="82"/>
      <c r="F4" s="82"/>
      <c r="G4" s="82"/>
      <c r="H4" s="82"/>
      <c r="I4" s="3"/>
      <c r="J4" s="3"/>
      <c r="K4" s="2"/>
      <c r="L4" s="2"/>
      <c r="M4" s="2"/>
      <c r="N4" s="2"/>
      <c r="O4" s="2"/>
      <c r="P4" s="18"/>
      <c r="Q4" s="18"/>
      <c r="R4" s="82"/>
      <c r="S4" s="3"/>
      <c r="T4" s="3"/>
      <c r="U4" s="3"/>
      <c r="V4" s="82"/>
      <c r="W4" s="2"/>
      <c r="X4" s="2"/>
      <c r="Y4" s="3"/>
      <c r="Z4" s="3"/>
      <c r="AA4" s="22"/>
      <c r="AB4" s="22"/>
      <c r="AC4" s="18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 t="s">
        <v>12</v>
      </c>
      <c r="BX4" s="2"/>
      <c r="BY4" s="2">
        <v>14</v>
      </c>
      <c r="BZ4" s="2" t="s">
        <v>13</v>
      </c>
      <c r="CA4" s="2"/>
      <c r="CB4" s="2"/>
      <c r="CC4" s="2"/>
      <c r="CD4" s="2"/>
      <c r="CE4" s="4"/>
      <c r="CF4" s="1"/>
    </row>
    <row r="5" spans="1:85" x14ac:dyDescent="0.25">
      <c r="A5" s="81" t="s">
        <v>14</v>
      </c>
      <c r="B5" s="81"/>
      <c r="C5" s="81"/>
      <c r="D5" s="81" t="s">
        <v>15</v>
      </c>
      <c r="E5" s="81"/>
      <c r="F5" s="81"/>
      <c r="G5" s="81"/>
      <c r="H5" s="81"/>
      <c r="I5" s="19"/>
      <c r="J5" s="19"/>
      <c r="K5" s="5"/>
      <c r="L5" s="5"/>
      <c r="M5" s="5"/>
      <c r="N5" s="217"/>
      <c r="O5" s="217"/>
      <c r="P5" s="18"/>
      <c r="Q5" s="18"/>
      <c r="R5" s="81"/>
      <c r="S5" s="19"/>
      <c r="T5" s="19"/>
      <c r="U5" s="19"/>
      <c r="V5" s="81"/>
      <c r="W5" s="5"/>
      <c r="X5" s="5"/>
      <c r="Y5" s="19"/>
      <c r="Z5" s="101"/>
      <c r="AA5" s="22"/>
      <c r="AB5" s="22"/>
      <c r="AC5" s="18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 t="s">
        <v>16</v>
      </c>
      <c r="BX5" s="5"/>
      <c r="BY5" s="5">
        <v>8.3145000000000007</v>
      </c>
      <c r="BZ5" s="2" t="s">
        <v>17</v>
      </c>
      <c r="CA5" s="2"/>
      <c r="CB5" s="2"/>
      <c r="CC5" s="2"/>
      <c r="CD5" s="2"/>
      <c r="CE5" s="4"/>
      <c r="CF5" s="1"/>
    </row>
    <row r="6" spans="1:85" x14ac:dyDescent="0.25">
      <c r="A6" s="6"/>
      <c r="B6" s="6"/>
      <c r="C6" s="6"/>
      <c r="D6" s="6"/>
      <c r="E6" s="6"/>
      <c r="F6" s="6"/>
      <c r="G6" s="7"/>
      <c r="H6" s="9">
        <v>123</v>
      </c>
      <c r="I6" s="20"/>
      <c r="J6" s="20"/>
      <c r="K6" s="1"/>
      <c r="L6" s="1"/>
      <c r="M6" s="1"/>
      <c r="N6" s="1"/>
      <c r="O6" s="1"/>
      <c r="P6" s="6"/>
      <c r="Q6" s="6"/>
      <c r="R6" s="7"/>
      <c r="S6" s="20"/>
      <c r="T6" s="20"/>
      <c r="U6" s="20"/>
      <c r="V6" s="6"/>
      <c r="W6" s="1"/>
      <c r="X6" s="1"/>
      <c r="Y6" s="20"/>
      <c r="Z6" s="20"/>
      <c r="AA6" s="20"/>
      <c r="AB6" s="20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>
        <f>1.769/(1.769+1.164)</f>
        <v>0.6031367200818275</v>
      </c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8"/>
      <c r="CG6" s="1"/>
    </row>
    <row r="7" spans="1:85" x14ac:dyDescent="0.25">
      <c r="A7" s="1"/>
      <c r="B7" s="1"/>
      <c r="C7" s="1"/>
      <c r="D7" s="1"/>
      <c r="E7" s="1"/>
      <c r="F7" s="1"/>
      <c r="G7" s="9"/>
      <c r="H7" s="9"/>
      <c r="I7" s="20"/>
      <c r="J7" s="20"/>
      <c r="K7" s="11"/>
      <c r="L7" s="11"/>
      <c r="M7" s="11"/>
      <c r="N7" s="11"/>
      <c r="O7" s="11"/>
      <c r="P7" s="1"/>
      <c r="Q7" s="1"/>
      <c r="R7" s="9"/>
      <c r="S7" s="20"/>
      <c r="T7" s="20"/>
      <c r="U7" s="20"/>
      <c r="V7" s="1"/>
      <c r="W7" s="11"/>
      <c r="X7" s="11"/>
      <c r="Y7" s="20"/>
      <c r="Z7" s="20"/>
      <c r="AA7" s="20"/>
      <c r="AB7" s="20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0" t="s">
        <v>18</v>
      </c>
      <c r="AZ7" s="10"/>
      <c r="BA7" s="10"/>
      <c r="BB7" s="10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3"/>
      <c r="CA7" s="11"/>
      <c r="CB7" s="11"/>
      <c r="CC7" s="11"/>
      <c r="CD7" s="11"/>
      <c r="CF7" s="8"/>
      <c r="CG7" s="1"/>
    </row>
    <row r="8" spans="1:85" x14ac:dyDescent="0.25">
      <c r="A8" s="1"/>
      <c r="B8" s="1"/>
      <c r="C8" s="1"/>
      <c r="D8" s="1"/>
      <c r="E8" s="1" t="s">
        <v>19</v>
      </c>
      <c r="F8" s="1"/>
      <c r="G8" s="9"/>
      <c r="H8" s="9"/>
      <c r="I8" s="20"/>
      <c r="J8" s="20"/>
      <c r="K8" s="11"/>
      <c r="L8" s="11"/>
      <c r="M8" s="11"/>
      <c r="N8" s="11"/>
      <c r="O8" s="11"/>
      <c r="P8" s="8" t="s">
        <v>20</v>
      </c>
      <c r="Q8" s="8"/>
      <c r="R8" s="9"/>
      <c r="S8" s="20"/>
      <c r="T8" s="20"/>
      <c r="U8" s="20"/>
      <c r="V8" s="1"/>
      <c r="W8" s="11" t="s">
        <v>21</v>
      </c>
      <c r="X8" s="11"/>
      <c r="Y8" s="20" t="s">
        <v>22</v>
      </c>
      <c r="Z8" s="20"/>
      <c r="AA8" s="23"/>
      <c r="AB8" s="23"/>
      <c r="AC8" s="14"/>
      <c r="AD8" s="1"/>
      <c r="AE8" s="1"/>
      <c r="AF8" s="1"/>
      <c r="AG8" s="1"/>
      <c r="AH8" s="1"/>
      <c r="AI8" s="1"/>
      <c r="AJ8" s="353"/>
      <c r="AK8" s="354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3"/>
      <c r="AZ8" s="13"/>
      <c r="BA8" s="13"/>
      <c r="BB8" s="13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352" t="s">
        <v>23</v>
      </c>
      <c r="BN8" s="352"/>
      <c r="BO8" s="352"/>
      <c r="BP8" s="352"/>
      <c r="BQ8" s="352"/>
      <c r="BR8" s="352"/>
      <c r="BS8" s="352"/>
      <c r="BT8" s="352"/>
      <c r="BU8" s="352"/>
      <c r="BV8" s="12"/>
      <c r="BW8" s="12"/>
      <c r="BX8" s="12"/>
      <c r="BY8" s="8"/>
      <c r="BZ8" s="1"/>
    </row>
    <row r="9" spans="1:85" s="14" customFormat="1" ht="90" x14ac:dyDescent="0.25">
      <c r="A9" s="17" t="s">
        <v>24</v>
      </c>
      <c r="B9" s="17" t="s">
        <v>25</v>
      </c>
      <c r="C9" s="17" t="s">
        <v>26</v>
      </c>
      <c r="D9" s="17" t="s">
        <v>27</v>
      </c>
      <c r="E9" s="17" t="s">
        <v>28</v>
      </c>
      <c r="F9" s="17" t="s">
        <v>29</v>
      </c>
      <c r="G9" s="17" t="s">
        <v>30</v>
      </c>
      <c r="H9" s="17" t="s">
        <v>31</v>
      </c>
      <c r="I9" s="218" t="s">
        <v>32</v>
      </c>
      <c r="J9" s="218" t="s">
        <v>33</v>
      </c>
      <c r="K9" s="16" t="s">
        <v>34</v>
      </c>
      <c r="L9" s="16" t="s">
        <v>35</v>
      </c>
      <c r="M9" s="16" t="s">
        <v>36</v>
      </c>
      <c r="N9" s="16" t="s">
        <v>37</v>
      </c>
      <c r="O9" s="16" t="s">
        <v>38</v>
      </c>
      <c r="P9" s="26" t="s">
        <v>39</v>
      </c>
      <c r="Q9" s="26" t="s">
        <v>40</v>
      </c>
      <c r="R9" s="17" t="s">
        <v>41</v>
      </c>
      <c r="S9" s="219" t="s">
        <v>14</v>
      </c>
      <c r="T9" s="219" t="s">
        <v>42</v>
      </c>
      <c r="U9" s="219" t="s">
        <v>43</v>
      </c>
      <c r="V9" s="17" t="s">
        <v>44</v>
      </c>
      <c r="W9" s="218" t="s">
        <v>45</v>
      </c>
      <c r="X9" s="218" t="s">
        <v>202</v>
      </c>
      <c r="Y9" s="218" t="s">
        <v>46</v>
      </c>
      <c r="Z9" s="93" t="str">
        <f>Results!H1</f>
        <v>FT2003(flow) Mean</v>
      </c>
      <c r="AA9" s="16" t="s">
        <v>47</v>
      </c>
      <c r="AB9" s="102" t="str">
        <f>Results!BF1</f>
        <v>Bronkhorst(flow) Mean</v>
      </c>
      <c r="AC9" s="15" t="s">
        <v>48</v>
      </c>
      <c r="AD9" s="17" t="s">
        <v>49</v>
      </c>
      <c r="AE9" s="17" t="s">
        <v>50</v>
      </c>
      <c r="AF9" s="17" t="s">
        <v>51</v>
      </c>
      <c r="AG9" s="17" t="s">
        <v>52</v>
      </c>
      <c r="AH9" s="17" t="s">
        <v>53</v>
      </c>
      <c r="AI9" s="17" t="s">
        <v>54</v>
      </c>
      <c r="AJ9" s="17" t="s">
        <v>55</v>
      </c>
      <c r="AK9" s="17" t="s">
        <v>56</v>
      </c>
      <c r="AL9" s="17" t="s">
        <v>57</v>
      </c>
      <c r="AM9" s="17" t="s">
        <v>58</v>
      </c>
      <c r="AN9" s="17" t="s">
        <v>59</v>
      </c>
      <c r="AO9" s="17" t="s">
        <v>60</v>
      </c>
      <c r="AP9" s="17" t="s">
        <v>61</v>
      </c>
      <c r="AQ9" s="17" t="s">
        <v>331</v>
      </c>
      <c r="AR9" s="17" t="s">
        <v>62</v>
      </c>
      <c r="AS9" s="17" t="s">
        <v>63</v>
      </c>
      <c r="AT9" s="17" t="s">
        <v>64</v>
      </c>
      <c r="AU9" s="17" t="s">
        <v>65</v>
      </c>
      <c r="AV9" s="17" t="s">
        <v>66</v>
      </c>
      <c r="AW9" s="122" t="str">
        <f>Results!B1</f>
        <v>G2101(arc_voltage) Mean</v>
      </c>
      <c r="AX9" s="93" t="s">
        <v>67</v>
      </c>
      <c r="AY9" s="17" t="s">
        <v>68</v>
      </c>
      <c r="AZ9" s="93" t="str">
        <f>Results!F1</f>
        <v>G2101(arc_power) Mean</v>
      </c>
      <c r="BA9" s="93" t="str">
        <f>Results!G1</f>
        <v>G2101(arc_power) Std</v>
      </c>
      <c r="BB9" s="17" t="s">
        <v>69</v>
      </c>
      <c r="BC9" s="15" t="s">
        <v>70</v>
      </c>
      <c r="BD9" s="120" t="str">
        <f>Results!J1</f>
        <v>FV2001(pressure) Mean</v>
      </c>
      <c r="BE9" s="120" t="str">
        <f>Results!K1</f>
        <v>FV2001(pressure) Std</v>
      </c>
      <c r="BF9" s="15" t="s">
        <v>71</v>
      </c>
      <c r="BG9" s="15" t="s">
        <v>72</v>
      </c>
      <c r="BH9" s="15" t="s">
        <v>73</v>
      </c>
      <c r="BI9" s="15" t="s">
        <v>74</v>
      </c>
      <c r="BJ9" s="220" t="str">
        <f>Results!AX1</f>
        <v>TT2203(temperature) Mean</v>
      </c>
      <c r="BK9" s="15" t="s">
        <v>75</v>
      </c>
      <c r="BL9" s="15" t="s">
        <v>76</v>
      </c>
      <c r="BM9" s="15" t="s">
        <v>77</v>
      </c>
      <c r="BN9" s="15" t="s">
        <v>78</v>
      </c>
      <c r="BO9" s="17" t="s">
        <v>79</v>
      </c>
      <c r="BP9" s="93" t="str">
        <f>Results!BJ1</f>
        <v>Channel_2(NO_Corrected) Mean</v>
      </c>
      <c r="BQ9" s="17" t="s">
        <v>80</v>
      </c>
      <c r="BR9" s="93" t="str">
        <f>Results!BL1</f>
        <v>Channel_2(NO2_Corrected) Mean</v>
      </c>
      <c r="BS9" s="17" t="s">
        <v>81</v>
      </c>
      <c r="BT9" s="17" t="s">
        <v>82</v>
      </c>
      <c r="BU9" s="218" t="s">
        <v>83</v>
      </c>
      <c r="BV9" s="218" t="s">
        <v>84</v>
      </c>
      <c r="BW9" s="218" t="s">
        <v>85</v>
      </c>
      <c r="BX9" s="93"/>
      <c r="BY9" s="17" t="s">
        <v>86</v>
      </c>
      <c r="BZ9" s="17" t="s">
        <v>87</v>
      </c>
    </row>
    <row r="10" spans="1:85" s="241" customFormat="1" x14ac:dyDescent="0.25">
      <c r="A10" s="221" t="s">
        <v>88</v>
      </c>
      <c r="B10" s="222">
        <v>1</v>
      </c>
      <c r="C10" s="223">
        <v>45679</v>
      </c>
      <c r="D10" s="224">
        <v>0.54236111111111107</v>
      </c>
      <c r="E10" s="224">
        <v>0.55138888888888893</v>
      </c>
      <c r="F10" s="224">
        <v>0.5854166666666667</v>
      </c>
      <c r="G10" s="224">
        <f t="shared" ref="G10:G20" si="0">F10-E10</f>
        <v>3.4027777777777768E-2</v>
      </c>
      <c r="H10" s="225">
        <v>1</v>
      </c>
      <c r="I10" s="226">
        <v>6.5</v>
      </c>
      <c r="J10" s="227">
        <v>30</v>
      </c>
      <c r="K10" s="225">
        <v>27</v>
      </c>
      <c r="L10" s="225">
        <v>0</v>
      </c>
      <c r="M10" s="225">
        <v>1</v>
      </c>
      <c r="N10" s="225">
        <v>20.95</v>
      </c>
      <c r="O10" s="225">
        <v>27</v>
      </c>
      <c r="P10" s="228">
        <v>27</v>
      </c>
      <c r="Q10" s="228">
        <v>0</v>
      </c>
      <c r="R10" s="225"/>
      <c r="S10" s="227" t="s">
        <v>15</v>
      </c>
      <c r="T10" s="227" t="s">
        <v>89</v>
      </c>
      <c r="U10" s="227">
        <v>2</v>
      </c>
      <c r="V10" s="225"/>
      <c r="W10" s="229"/>
      <c r="X10" s="229"/>
      <c r="Y10" s="230"/>
      <c r="Z10" s="231"/>
      <c r="AA10" s="230"/>
      <c r="AB10" s="230"/>
      <c r="AC10" s="232"/>
      <c r="AD10" s="225"/>
      <c r="AE10" s="225"/>
      <c r="AF10" s="225"/>
      <c r="AG10" s="225"/>
      <c r="AH10" s="225"/>
      <c r="AI10" s="225"/>
      <c r="AJ10" s="233">
        <v>1037.46</v>
      </c>
      <c r="AK10" s="233">
        <v>1037.45</v>
      </c>
      <c r="AL10" s="271">
        <f>(AJ10-AK10)/(60/60)</f>
        <v>9.9999999999909051E-3</v>
      </c>
      <c r="AM10" s="234"/>
      <c r="AN10" s="225"/>
      <c r="AO10" s="225"/>
      <c r="AP10" s="225"/>
      <c r="AQ10" s="225"/>
      <c r="AR10" s="225"/>
      <c r="AS10" s="233"/>
      <c r="AT10" s="233"/>
      <c r="AU10" s="233"/>
      <c r="AV10" s="234"/>
      <c r="AW10" s="235"/>
      <c r="AX10" s="235"/>
      <c r="AY10" s="233"/>
      <c r="AZ10" s="235"/>
      <c r="BA10" s="235"/>
      <c r="BB10" s="233"/>
      <c r="BC10" s="233"/>
      <c r="BD10" s="236"/>
      <c r="BE10" s="236"/>
      <c r="BF10" s="234"/>
      <c r="BG10" s="237"/>
      <c r="BH10" s="237"/>
      <c r="BI10" s="233"/>
      <c r="BJ10" s="238"/>
      <c r="BK10" s="233"/>
      <c r="BL10" s="233"/>
      <c r="BM10" s="233"/>
      <c r="BN10" s="239"/>
      <c r="BO10" s="233"/>
      <c r="BP10" s="240"/>
      <c r="BQ10" s="233"/>
      <c r="BR10" s="240"/>
      <c r="BS10" s="234"/>
      <c r="BT10" s="234"/>
      <c r="BU10" s="234"/>
      <c r="BV10" s="234"/>
      <c r="BW10" s="239"/>
      <c r="BX10" s="239"/>
      <c r="BZ10" s="241" t="str">
        <f>IF(BW10&lt;50,"BAHAMAS!!!!","Lampeland")</f>
        <v>BAHAMAS!!!!</v>
      </c>
      <c r="CF10" s="242"/>
    </row>
    <row r="11" spans="1:85" s="303" customFormat="1" x14ac:dyDescent="0.25">
      <c r="A11" s="284" t="s">
        <v>90</v>
      </c>
      <c r="B11" s="285">
        <v>2</v>
      </c>
      <c r="C11" s="286">
        <v>45680</v>
      </c>
      <c r="D11" s="287">
        <v>0.53194444444444444</v>
      </c>
      <c r="E11" s="287">
        <v>0.53888888888888886</v>
      </c>
      <c r="F11" s="287">
        <v>0.55277777777777781</v>
      </c>
      <c r="G11" s="287">
        <f t="shared" si="0"/>
        <v>1.3888888888888951E-2</v>
      </c>
      <c r="H11" s="275">
        <v>1</v>
      </c>
      <c r="I11" s="288">
        <v>6.5</v>
      </c>
      <c r="J11" s="289">
        <v>30</v>
      </c>
      <c r="K11" s="275">
        <v>27</v>
      </c>
      <c r="L11" s="275">
        <v>0</v>
      </c>
      <c r="M11" s="275">
        <v>1</v>
      </c>
      <c r="N11" s="275">
        <v>25</v>
      </c>
      <c r="O11" s="275">
        <v>27</v>
      </c>
      <c r="P11" s="290">
        <v>25.6</v>
      </c>
      <c r="Q11" s="290">
        <v>1.4</v>
      </c>
      <c r="R11" s="275"/>
      <c r="S11" s="289" t="s">
        <v>15</v>
      </c>
      <c r="T11" s="289" t="s">
        <v>89</v>
      </c>
      <c r="U11" s="289">
        <v>2</v>
      </c>
      <c r="V11" s="275"/>
      <c r="W11" s="291"/>
      <c r="X11" s="291">
        <v>25.61</v>
      </c>
      <c r="Y11" s="292">
        <v>24.33</v>
      </c>
      <c r="Z11" s="293"/>
      <c r="AA11" s="292"/>
      <c r="AB11" s="293"/>
      <c r="AC11" s="294"/>
      <c r="AD11" s="275"/>
      <c r="AE11" s="275"/>
      <c r="AF11" s="275"/>
      <c r="AG11" s="275"/>
      <c r="AH11" s="275"/>
      <c r="AI11" s="275"/>
      <c r="AJ11" s="295">
        <v>1037.45</v>
      </c>
      <c r="AK11" s="295"/>
      <c r="AL11" s="296"/>
      <c r="AM11" s="296"/>
      <c r="AN11" s="275"/>
      <c r="AO11" s="275"/>
      <c r="AP11" s="275"/>
      <c r="AQ11" s="275"/>
      <c r="AR11" s="275"/>
      <c r="AS11" s="295">
        <v>690</v>
      </c>
      <c r="AT11" s="295">
        <v>639</v>
      </c>
      <c r="AU11" s="295">
        <v>731</v>
      </c>
      <c r="AV11" s="296"/>
      <c r="AW11" s="297"/>
      <c r="AX11" s="297"/>
      <c r="AY11" s="295">
        <v>26.99</v>
      </c>
      <c r="AZ11" s="297"/>
      <c r="BA11" s="297"/>
      <c r="BB11" s="295">
        <v>29.61</v>
      </c>
      <c r="BC11" s="295">
        <v>4.84</v>
      </c>
      <c r="BD11" s="298"/>
      <c r="BE11" s="298"/>
      <c r="BF11" s="296"/>
      <c r="BG11" s="299"/>
      <c r="BH11" s="299"/>
      <c r="BI11" s="295"/>
      <c r="BJ11" s="300"/>
      <c r="BK11" s="295">
        <v>153.19999999999999</v>
      </c>
      <c r="BL11" s="295">
        <v>253.2</v>
      </c>
      <c r="BM11" s="295"/>
      <c r="BN11" s="301"/>
      <c r="BO11" s="295">
        <v>1.161</v>
      </c>
      <c r="BP11" s="302"/>
      <c r="BQ11" s="295">
        <v>2.2090000000000001</v>
      </c>
      <c r="BR11" s="302"/>
      <c r="BS11" s="45">
        <f>BO11+BQ11</f>
        <v>3.37</v>
      </c>
      <c r="BT11" s="45">
        <f>BO11/BS11</f>
        <v>0.34451038575667653</v>
      </c>
      <c r="BU11" s="296"/>
      <c r="BV11" s="296"/>
      <c r="BW11" s="301"/>
      <c r="BX11" s="293"/>
      <c r="BZ11" s="303" t="str">
        <f t="shared" ref="BZ11:BZ16" si="1">IF(BW11&lt;40,"Mars with Musk!",IF(BW11&lt;45,"Maldives",IF(BW11&lt;50,"BAHAMAS!!!!","Lampeland")))</f>
        <v>Mars with Musk!</v>
      </c>
      <c r="CF11" s="304"/>
    </row>
    <row r="12" spans="1:85" s="243" customFormat="1" x14ac:dyDescent="0.25">
      <c r="A12" s="221" t="s">
        <v>91</v>
      </c>
      <c r="B12" s="222">
        <v>3</v>
      </c>
      <c r="C12" s="223">
        <v>45680</v>
      </c>
      <c r="D12" s="224">
        <v>0.55694444444444446</v>
      </c>
      <c r="E12" s="224">
        <v>0.56388888888888888</v>
      </c>
      <c r="F12" s="224">
        <v>0.58472222222222225</v>
      </c>
      <c r="G12" s="224">
        <f t="shared" si="0"/>
        <v>2.083333333333337E-2</v>
      </c>
      <c r="H12" s="225">
        <v>1</v>
      </c>
      <c r="I12" s="226">
        <v>6.5</v>
      </c>
      <c r="J12" s="227">
        <v>30</v>
      </c>
      <c r="K12" s="225">
        <v>27</v>
      </c>
      <c r="L12" s="225">
        <v>0</v>
      </c>
      <c r="M12" s="225">
        <v>0.9</v>
      </c>
      <c r="N12" s="225">
        <v>30</v>
      </c>
      <c r="O12" s="225">
        <v>30</v>
      </c>
      <c r="P12" s="228">
        <v>26.54</v>
      </c>
      <c r="Q12" s="228">
        <v>3.46</v>
      </c>
      <c r="R12" s="225"/>
      <c r="S12" s="227" t="s">
        <v>15</v>
      </c>
      <c r="T12" s="227" t="s">
        <v>89</v>
      </c>
      <c r="U12" s="227">
        <v>2</v>
      </c>
      <c r="V12" s="225"/>
      <c r="W12" s="229"/>
      <c r="X12" s="229"/>
      <c r="Y12" s="230"/>
      <c r="Z12" s="231"/>
      <c r="AA12" s="230"/>
      <c r="AB12" s="231"/>
      <c r="AC12" s="232"/>
      <c r="AD12" s="225"/>
      <c r="AE12" s="225"/>
      <c r="AF12" s="225"/>
      <c r="AG12" s="225"/>
      <c r="AH12" s="225"/>
      <c r="AI12" s="225"/>
      <c r="AJ12" s="233"/>
      <c r="AK12" s="233">
        <v>1037.3800000000001</v>
      </c>
      <c r="AL12" s="234"/>
      <c r="AM12" s="234"/>
      <c r="AN12" s="225"/>
      <c r="AO12" s="225"/>
      <c r="AP12" s="225"/>
      <c r="AQ12" s="225"/>
      <c r="AR12" s="225"/>
      <c r="AS12" s="233"/>
      <c r="AT12" s="233"/>
      <c r="AU12" s="233"/>
      <c r="AV12" s="234"/>
      <c r="AW12" s="235"/>
      <c r="AX12" s="235"/>
      <c r="AY12" s="233"/>
      <c r="AZ12" s="235"/>
      <c r="BA12" s="235"/>
      <c r="BB12" s="233"/>
      <c r="BC12" s="233"/>
      <c r="BD12" s="236"/>
      <c r="BE12" s="236"/>
      <c r="BF12" s="234"/>
      <c r="BG12" s="237"/>
      <c r="BH12" s="237"/>
      <c r="BI12" s="233"/>
      <c r="BJ12" s="238"/>
      <c r="BK12" s="233"/>
      <c r="BL12" s="233"/>
      <c r="BM12" s="233"/>
      <c r="BN12" s="239"/>
      <c r="BO12" s="233"/>
      <c r="BP12" s="240"/>
      <c r="BQ12" s="233"/>
      <c r="BR12" s="240"/>
      <c r="BS12" s="234"/>
      <c r="BT12" s="234"/>
      <c r="BU12" s="234"/>
      <c r="BV12" s="234"/>
      <c r="BW12" s="239"/>
      <c r="BX12" s="231"/>
      <c r="BY12" s="241"/>
      <c r="BZ12" s="241" t="str">
        <f t="shared" si="1"/>
        <v>Mars with Musk!</v>
      </c>
      <c r="CA12" s="241"/>
      <c r="CB12" s="241"/>
      <c r="CC12" s="241"/>
      <c r="CD12" s="241"/>
      <c r="CE12" s="241"/>
      <c r="CF12" s="242"/>
    </row>
    <row r="13" spans="1:85" s="243" customFormat="1" x14ac:dyDescent="0.25">
      <c r="A13" s="221" t="s">
        <v>92</v>
      </c>
      <c r="B13" s="222">
        <v>4</v>
      </c>
      <c r="C13" s="223">
        <v>45684</v>
      </c>
      <c r="D13" s="224">
        <v>0.57777777777777772</v>
      </c>
      <c r="E13" s="224">
        <v>0.58472222222222225</v>
      </c>
      <c r="F13" s="224">
        <v>0.60555555555555551</v>
      </c>
      <c r="G13" s="224">
        <f t="shared" si="0"/>
        <v>2.0833333333333259E-2</v>
      </c>
      <c r="H13" s="225">
        <v>1</v>
      </c>
      <c r="I13" s="226">
        <v>6.5</v>
      </c>
      <c r="J13" s="227">
        <v>30</v>
      </c>
      <c r="K13" s="225">
        <v>27</v>
      </c>
      <c r="L13" s="225">
        <v>0</v>
      </c>
      <c r="M13" s="272">
        <v>0.9</v>
      </c>
      <c r="N13" s="272">
        <v>35.5</v>
      </c>
      <c r="O13" s="225">
        <v>30</v>
      </c>
      <c r="P13" s="228">
        <v>24.44</v>
      </c>
      <c r="Q13" s="228">
        <v>5.56</v>
      </c>
      <c r="R13" s="225"/>
      <c r="S13" s="227" t="s">
        <v>15</v>
      </c>
      <c r="T13" s="227" t="s">
        <v>89</v>
      </c>
      <c r="U13" s="227">
        <v>2</v>
      </c>
      <c r="V13" s="225"/>
      <c r="W13" s="229"/>
      <c r="X13" s="229"/>
      <c r="Y13" s="230"/>
      <c r="Z13" s="231"/>
      <c r="AA13" s="230"/>
      <c r="AB13" s="231"/>
      <c r="AC13" s="232"/>
      <c r="AD13" s="225"/>
      <c r="AE13" s="225"/>
      <c r="AF13" s="225"/>
      <c r="AG13" s="225"/>
      <c r="AH13" s="225"/>
      <c r="AI13" s="225"/>
      <c r="AJ13" s="233">
        <v>1037.3800000000001</v>
      </c>
      <c r="AK13" s="233"/>
      <c r="AL13" s="234"/>
      <c r="AM13" s="234"/>
      <c r="AN13" s="225"/>
      <c r="AO13" s="225"/>
      <c r="AP13" s="225"/>
      <c r="AQ13" s="225"/>
      <c r="AR13" s="225"/>
      <c r="AS13" s="233"/>
      <c r="AT13" s="233"/>
      <c r="AU13" s="233"/>
      <c r="AV13" s="234"/>
      <c r="AW13" s="235"/>
      <c r="AX13" s="235"/>
      <c r="AY13" s="233"/>
      <c r="AZ13" s="235"/>
      <c r="BA13" s="235"/>
      <c r="BB13" s="233"/>
      <c r="BC13" s="233"/>
      <c r="BD13" s="236"/>
      <c r="BE13" s="236"/>
      <c r="BF13" s="234"/>
      <c r="BG13" s="237"/>
      <c r="BH13" s="244"/>
      <c r="BI13" s="233"/>
      <c r="BJ13" s="238"/>
      <c r="BK13" s="233"/>
      <c r="BL13" s="233"/>
      <c r="BM13" s="245"/>
      <c r="BN13" s="239"/>
      <c r="BO13" s="233"/>
      <c r="BP13" s="240"/>
      <c r="BQ13" s="233"/>
      <c r="BR13" s="240"/>
      <c r="BS13" s="234"/>
      <c r="BT13" s="234"/>
      <c r="BU13" s="234"/>
      <c r="BV13" s="234"/>
      <c r="BW13" s="239"/>
      <c r="BX13" s="231"/>
      <c r="BY13" s="241"/>
      <c r="BZ13" s="241" t="str">
        <f t="shared" si="1"/>
        <v>Mars with Musk!</v>
      </c>
      <c r="CA13" s="241"/>
      <c r="CB13" s="241"/>
      <c r="CC13" s="241"/>
      <c r="CD13" s="241"/>
      <c r="CE13" s="241"/>
      <c r="CF13" s="242"/>
    </row>
    <row r="14" spans="1:85" s="243" customFormat="1" x14ac:dyDescent="0.25">
      <c r="A14" s="221" t="s">
        <v>93</v>
      </c>
      <c r="B14" s="222">
        <v>5</v>
      </c>
      <c r="C14" s="223">
        <v>45684</v>
      </c>
      <c r="D14" s="224">
        <v>0.62222222222222223</v>
      </c>
      <c r="E14" s="224">
        <v>0.62916666666666665</v>
      </c>
      <c r="F14" s="224">
        <v>0.65</v>
      </c>
      <c r="G14" s="224">
        <f t="shared" si="0"/>
        <v>2.083333333333337E-2</v>
      </c>
      <c r="H14" s="225">
        <v>1</v>
      </c>
      <c r="I14" s="226">
        <v>6.5</v>
      </c>
      <c r="J14" s="227">
        <v>30</v>
      </c>
      <c r="K14" s="225">
        <v>27</v>
      </c>
      <c r="L14" s="225">
        <v>0</v>
      </c>
      <c r="M14" s="272">
        <v>0.9</v>
      </c>
      <c r="N14" s="272">
        <v>35.5</v>
      </c>
      <c r="O14" s="225">
        <v>30</v>
      </c>
      <c r="P14" s="228">
        <v>24.44</v>
      </c>
      <c r="Q14" s="228">
        <v>5.56</v>
      </c>
      <c r="R14" s="225"/>
      <c r="S14" s="227" t="s">
        <v>15</v>
      </c>
      <c r="T14" s="227" t="s">
        <v>89</v>
      </c>
      <c r="U14" s="227">
        <v>2</v>
      </c>
      <c r="V14" s="225"/>
      <c r="W14" s="229"/>
      <c r="X14" s="229"/>
      <c r="Y14" s="230"/>
      <c r="Z14" s="231"/>
      <c r="AA14" s="230"/>
      <c r="AB14" s="231"/>
      <c r="AC14" s="232"/>
      <c r="AD14" s="225"/>
      <c r="AE14" s="225"/>
      <c r="AF14" s="225"/>
      <c r="AG14" s="225"/>
      <c r="AH14" s="225"/>
      <c r="AI14" s="225"/>
      <c r="AJ14" s="233"/>
      <c r="AK14" s="233">
        <v>1037.1300000000001</v>
      </c>
      <c r="AL14" s="234">
        <f>(AJ13-AK14)/(80/60)</f>
        <v>0.1875</v>
      </c>
      <c r="AM14" s="234"/>
      <c r="AN14" s="225"/>
      <c r="AO14" s="225"/>
      <c r="AP14" s="225"/>
      <c r="AQ14" s="225"/>
      <c r="AR14" s="225"/>
      <c r="AS14" s="233"/>
      <c r="AT14" s="233"/>
      <c r="AU14" s="233"/>
      <c r="AV14" s="234"/>
      <c r="AW14" s="235"/>
      <c r="AX14" s="235"/>
      <c r="AY14" s="233"/>
      <c r="AZ14" s="235"/>
      <c r="BA14" s="235"/>
      <c r="BB14" s="233"/>
      <c r="BC14" s="233"/>
      <c r="BD14" s="236"/>
      <c r="BE14" s="236"/>
      <c r="BF14" s="234"/>
      <c r="BG14" s="237"/>
      <c r="BH14" s="237"/>
      <c r="BI14" s="233"/>
      <c r="BJ14" s="238"/>
      <c r="BK14" s="233"/>
      <c r="BL14" s="233"/>
      <c r="BM14" s="233"/>
      <c r="BN14" s="239"/>
      <c r="BO14" s="233"/>
      <c r="BP14" s="240"/>
      <c r="BQ14" s="233"/>
      <c r="BR14" s="240"/>
      <c r="BS14" s="234"/>
      <c r="BT14" s="234"/>
      <c r="BU14" s="234"/>
      <c r="BV14" s="234"/>
      <c r="BW14" s="239"/>
      <c r="BX14" s="231"/>
      <c r="BY14" s="241"/>
      <c r="BZ14" s="241" t="str">
        <f t="shared" si="1"/>
        <v>Mars with Musk!</v>
      </c>
      <c r="CA14" s="241"/>
      <c r="CB14" s="241"/>
      <c r="CC14" s="241"/>
      <c r="CD14" s="241"/>
      <c r="CE14" s="241"/>
      <c r="CF14" s="242"/>
    </row>
    <row r="15" spans="1:85" s="243" customFormat="1" x14ac:dyDescent="0.25">
      <c r="A15" s="221" t="s">
        <v>94</v>
      </c>
      <c r="B15" s="222">
        <v>6</v>
      </c>
      <c r="C15" s="223">
        <v>45685</v>
      </c>
      <c r="D15" s="224">
        <v>0.59930555555555554</v>
      </c>
      <c r="E15" s="224">
        <v>0.60624999999999996</v>
      </c>
      <c r="F15" s="224">
        <v>0.62708333333333333</v>
      </c>
      <c r="G15" s="224">
        <f t="shared" si="0"/>
        <v>2.083333333333337E-2</v>
      </c>
      <c r="H15" s="225">
        <v>1</v>
      </c>
      <c r="I15" s="226">
        <v>6.5</v>
      </c>
      <c r="J15" s="227">
        <v>30</v>
      </c>
      <c r="K15" s="225">
        <v>27</v>
      </c>
      <c r="L15" s="225">
        <v>0</v>
      </c>
      <c r="M15" s="225">
        <v>1</v>
      </c>
      <c r="N15" s="225">
        <v>40</v>
      </c>
      <c r="O15" s="225">
        <v>27</v>
      </c>
      <c r="P15" s="228">
        <v>20.45</v>
      </c>
      <c r="Q15" s="228">
        <v>6.55</v>
      </c>
      <c r="R15" s="225"/>
      <c r="S15" s="227" t="s">
        <v>15</v>
      </c>
      <c r="T15" s="227" t="s">
        <v>89</v>
      </c>
      <c r="U15" s="227">
        <v>2</v>
      </c>
      <c r="V15" s="225"/>
      <c r="W15" s="229"/>
      <c r="X15" s="229"/>
      <c r="Y15" s="230"/>
      <c r="Z15" s="231"/>
      <c r="AA15" s="230"/>
      <c r="AB15" s="231"/>
      <c r="AC15" s="232"/>
      <c r="AD15" s="225"/>
      <c r="AE15" s="225"/>
      <c r="AF15" s="225"/>
      <c r="AG15" s="225"/>
      <c r="AH15" s="225"/>
      <c r="AI15" s="225"/>
      <c r="AJ15" s="233">
        <v>1037.1300000000001</v>
      </c>
      <c r="AK15" s="233"/>
      <c r="AL15" s="234"/>
      <c r="AM15" s="234"/>
      <c r="AN15" s="225"/>
      <c r="AO15" s="225"/>
      <c r="AP15" s="225"/>
      <c r="AQ15" s="225"/>
      <c r="AR15" s="225"/>
      <c r="AS15" s="233"/>
      <c r="AT15" s="233"/>
      <c r="AU15" s="233"/>
      <c r="AV15" s="234"/>
      <c r="AW15" s="235"/>
      <c r="AX15" s="235"/>
      <c r="AY15" s="233"/>
      <c r="AZ15" s="235"/>
      <c r="BA15" s="235"/>
      <c r="BB15" s="233"/>
      <c r="BC15" s="233"/>
      <c r="BD15" s="236"/>
      <c r="BE15" s="236"/>
      <c r="BF15" s="234"/>
      <c r="BG15" s="237"/>
      <c r="BH15" s="237"/>
      <c r="BI15" s="233"/>
      <c r="BJ15" s="238"/>
      <c r="BK15" s="233"/>
      <c r="BL15" s="233"/>
      <c r="BM15" s="233"/>
      <c r="BN15" s="239"/>
      <c r="BO15" s="233"/>
      <c r="BP15" s="240"/>
      <c r="BQ15" s="233"/>
      <c r="BR15" s="240"/>
      <c r="BS15" s="234"/>
      <c r="BT15" s="234"/>
      <c r="BU15" s="234"/>
      <c r="BV15" s="234"/>
      <c r="BW15" s="239"/>
      <c r="BX15" s="231"/>
      <c r="BY15" s="241"/>
      <c r="BZ15" s="241" t="str">
        <f t="shared" si="1"/>
        <v>Mars with Musk!</v>
      </c>
      <c r="CA15" s="241"/>
      <c r="CB15" s="241"/>
      <c r="CC15" s="241"/>
      <c r="CD15" s="241"/>
      <c r="CE15" s="241"/>
      <c r="CF15" s="242"/>
    </row>
    <row r="16" spans="1:85" s="243" customFormat="1" x14ac:dyDescent="0.25">
      <c r="A16" s="221" t="s">
        <v>95</v>
      </c>
      <c r="B16" s="222">
        <v>7</v>
      </c>
      <c r="C16" s="223">
        <v>45685</v>
      </c>
      <c r="D16" s="224">
        <v>0.62916666666666665</v>
      </c>
      <c r="E16" s="224">
        <v>0.63611111111111107</v>
      </c>
      <c r="F16" s="224">
        <v>0.65694444444444444</v>
      </c>
      <c r="G16" s="224">
        <f t="shared" si="0"/>
        <v>2.083333333333337E-2</v>
      </c>
      <c r="H16" s="225">
        <v>1</v>
      </c>
      <c r="I16" s="226">
        <v>6.5</v>
      </c>
      <c r="J16" s="227">
        <v>30</v>
      </c>
      <c r="K16" s="225">
        <v>27</v>
      </c>
      <c r="L16" s="225">
        <v>0</v>
      </c>
      <c r="M16" s="225">
        <v>0.9</v>
      </c>
      <c r="N16" s="225">
        <v>45</v>
      </c>
      <c r="O16" s="225">
        <v>30</v>
      </c>
      <c r="P16" s="228">
        <v>20.81</v>
      </c>
      <c r="Q16" s="228">
        <v>9.19</v>
      </c>
      <c r="R16" s="225"/>
      <c r="S16" s="227" t="s">
        <v>15</v>
      </c>
      <c r="T16" s="227" t="s">
        <v>89</v>
      </c>
      <c r="U16" s="227">
        <v>2</v>
      </c>
      <c r="V16" s="225"/>
      <c r="W16" s="229"/>
      <c r="X16" s="229"/>
      <c r="Y16" s="230"/>
      <c r="Z16" s="231"/>
      <c r="AA16" s="230"/>
      <c r="AB16" s="231"/>
      <c r="AC16" s="232"/>
      <c r="AD16" s="225"/>
      <c r="AE16" s="225"/>
      <c r="AF16" s="225"/>
      <c r="AG16" s="225"/>
      <c r="AH16" s="225"/>
      <c r="AI16" s="225"/>
      <c r="AJ16" s="233"/>
      <c r="AK16" s="233">
        <v>1036.74</v>
      </c>
      <c r="AL16" s="234"/>
      <c r="AM16" s="234"/>
      <c r="AN16" s="225"/>
      <c r="AO16" s="225"/>
      <c r="AP16" s="225"/>
      <c r="AQ16" s="225"/>
      <c r="AR16" s="225"/>
      <c r="AS16" s="233"/>
      <c r="AT16" s="233"/>
      <c r="AU16" s="233"/>
      <c r="AV16" s="234"/>
      <c r="AW16" s="235"/>
      <c r="AX16" s="235"/>
      <c r="AY16" s="233"/>
      <c r="AZ16" s="235"/>
      <c r="BA16" s="235"/>
      <c r="BB16" s="233"/>
      <c r="BC16" s="233"/>
      <c r="BD16" s="236"/>
      <c r="BE16" s="236"/>
      <c r="BF16" s="234"/>
      <c r="BG16" s="237"/>
      <c r="BH16" s="244"/>
      <c r="BI16" s="233"/>
      <c r="BJ16" s="238"/>
      <c r="BK16" s="233"/>
      <c r="BL16" s="233"/>
      <c r="BM16" s="233"/>
      <c r="BN16" s="239"/>
      <c r="BO16" s="233"/>
      <c r="BP16" s="240"/>
      <c r="BQ16" s="233"/>
      <c r="BR16" s="240"/>
      <c r="BS16" s="234"/>
      <c r="BT16" s="234"/>
      <c r="BU16" s="234"/>
      <c r="BV16" s="234"/>
      <c r="BW16" s="239"/>
      <c r="BX16" s="231"/>
      <c r="BY16" s="241"/>
      <c r="BZ16" s="241" t="str">
        <f t="shared" si="1"/>
        <v>Mars with Musk!</v>
      </c>
      <c r="CA16" s="241"/>
      <c r="CB16" s="241"/>
      <c r="CC16" s="241"/>
      <c r="CD16" s="241"/>
      <c r="CE16" s="241"/>
      <c r="CF16" s="242"/>
    </row>
    <row r="17" spans="1:85" s="241" customFormat="1" x14ac:dyDescent="0.25">
      <c r="A17" s="221" t="s">
        <v>96</v>
      </c>
      <c r="B17" s="222">
        <v>8</v>
      </c>
      <c r="C17" s="223">
        <v>45687</v>
      </c>
      <c r="D17" s="224">
        <v>0.5625</v>
      </c>
      <c r="E17" s="224">
        <v>0.56944444444444442</v>
      </c>
      <c r="F17" s="224">
        <v>0.59027777777777779</v>
      </c>
      <c r="G17" s="224">
        <f t="shared" si="0"/>
        <v>2.083333333333337E-2</v>
      </c>
      <c r="H17" s="225">
        <v>0</v>
      </c>
      <c r="I17" s="226">
        <v>6.5</v>
      </c>
      <c r="J17" s="227">
        <v>30</v>
      </c>
      <c r="K17" s="225">
        <v>27</v>
      </c>
      <c r="L17" s="225">
        <v>0</v>
      </c>
      <c r="M17" s="275">
        <v>1</v>
      </c>
      <c r="N17" s="275">
        <v>50</v>
      </c>
      <c r="O17" s="225">
        <v>27</v>
      </c>
      <c r="P17" s="228">
        <v>17</v>
      </c>
      <c r="Q17" s="228">
        <v>10</v>
      </c>
      <c r="R17" s="225"/>
      <c r="S17" s="227" t="s">
        <v>15</v>
      </c>
      <c r="T17" s="227" t="s">
        <v>89</v>
      </c>
      <c r="U17" s="227">
        <v>2</v>
      </c>
      <c r="V17" s="225"/>
      <c r="W17" s="229"/>
      <c r="X17" s="229"/>
      <c r="Y17" s="246"/>
      <c r="Z17" s="231"/>
      <c r="AA17" s="246"/>
      <c r="AB17" s="246"/>
      <c r="AC17" s="232"/>
      <c r="AD17" s="225"/>
      <c r="AE17" s="225"/>
      <c r="AF17" s="225"/>
      <c r="AG17" s="225"/>
      <c r="AH17" s="225"/>
      <c r="AI17" s="225"/>
      <c r="AJ17" s="247">
        <v>1036.74</v>
      </c>
      <c r="AK17" s="247"/>
      <c r="AL17" s="234"/>
      <c r="AM17" s="234"/>
      <c r="AN17" s="225"/>
      <c r="AO17" s="225"/>
      <c r="AP17" s="225"/>
      <c r="AQ17" s="225"/>
      <c r="AR17" s="225"/>
      <c r="AS17" s="247"/>
      <c r="AT17" s="247"/>
      <c r="AU17" s="247"/>
      <c r="AV17" s="234"/>
      <c r="AW17" s="235"/>
      <c r="AX17" s="235"/>
      <c r="AY17" s="247"/>
      <c r="AZ17" s="235"/>
      <c r="BA17" s="235"/>
      <c r="BB17" s="247"/>
      <c r="BC17" s="247"/>
      <c r="BD17" s="236"/>
      <c r="BE17" s="236"/>
      <c r="BF17" s="234"/>
      <c r="BG17" s="248"/>
      <c r="BH17" s="248"/>
      <c r="BI17" s="247"/>
      <c r="BJ17" s="238"/>
      <c r="BK17" s="247"/>
      <c r="BL17" s="247"/>
      <c r="BM17" s="247"/>
      <c r="BN17" s="239"/>
      <c r="BO17" s="247"/>
      <c r="BP17" s="240"/>
      <c r="BQ17" s="247"/>
      <c r="BR17" s="240"/>
      <c r="BS17" s="234"/>
      <c r="BT17" s="234"/>
      <c r="BU17" s="234"/>
      <c r="BV17" s="234"/>
      <c r="BW17" s="239"/>
      <c r="BX17" s="239"/>
      <c r="BZ17" s="241" t="str">
        <f>IF(BW17&lt;50,"BAHAMAS!!!!","Lampeland")</f>
        <v>BAHAMAS!!!!</v>
      </c>
      <c r="CF17" s="242"/>
    </row>
    <row r="18" spans="1:85" s="243" customFormat="1" x14ac:dyDescent="0.25">
      <c r="A18" s="221" t="s">
        <v>97</v>
      </c>
      <c r="B18" s="222">
        <v>9</v>
      </c>
      <c r="C18" s="223">
        <v>45691</v>
      </c>
      <c r="D18" s="224">
        <v>0.46805555555555556</v>
      </c>
      <c r="E18" s="224">
        <v>0.47499999999999998</v>
      </c>
      <c r="F18" s="224">
        <v>0.50972222222222219</v>
      </c>
      <c r="G18" s="224">
        <f t="shared" si="0"/>
        <v>3.472222222222221E-2</v>
      </c>
      <c r="H18" s="225">
        <v>1</v>
      </c>
      <c r="I18" s="226">
        <v>6.5</v>
      </c>
      <c r="J18" s="227">
        <v>30</v>
      </c>
      <c r="K18" s="225">
        <v>27</v>
      </c>
      <c r="L18" s="225">
        <v>0</v>
      </c>
      <c r="M18" s="225">
        <v>0.8</v>
      </c>
      <c r="N18" s="225">
        <v>20.95</v>
      </c>
      <c r="O18" s="225">
        <v>33.75</v>
      </c>
      <c r="P18" s="228">
        <v>33.75</v>
      </c>
      <c r="Q18" s="228">
        <v>0</v>
      </c>
      <c r="R18" s="225"/>
      <c r="S18" s="227" t="s">
        <v>15</v>
      </c>
      <c r="T18" s="227" t="s">
        <v>89</v>
      </c>
      <c r="U18" s="227">
        <v>2</v>
      </c>
      <c r="V18" s="225"/>
      <c r="W18" s="229"/>
      <c r="X18" s="229"/>
      <c r="Y18" s="230"/>
      <c r="Z18" s="231"/>
      <c r="AA18" s="230"/>
      <c r="AB18" s="231"/>
      <c r="AC18" s="232"/>
      <c r="AD18" s="225"/>
      <c r="AE18" s="225"/>
      <c r="AF18" s="225"/>
      <c r="AG18" s="225"/>
      <c r="AH18" s="225"/>
      <c r="AI18" s="225"/>
      <c r="AJ18" s="233"/>
      <c r="AK18" s="233"/>
      <c r="AL18" s="234"/>
      <c r="AM18" s="234"/>
      <c r="AN18" s="225"/>
      <c r="AO18" s="225"/>
      <c r="AP18" s="225"/>
      <c r="AQ18" s="225"/>
      <c r="AR18" s="225"/>
      <c r="AS18" s="233"/>
      <c r="AT18" s="233"/>
      <c r="AU18" s="233"/>
      <c r="AV18" s="234"/>
      <c r="AW18" s="235"/>
      <c r="AX18" s="235"/>
      <c r="AY18" s="233"/>
      <c r="AZ18" s="235"/>
      <c r="BA18" s="235"/>
      <c r="BB18" s="233"/>
      <c r="BC18" s="233"/>
      <c r="BD18" s="236"/>
      <c r="BE18" s="236"/>
      <c r="BF18" s="234"/>
      <c r="BG18" s="237"/>
      <c r="BH18" s="237"/>
      <c r="BI18" s="233"/>
      <c r="BJ18" s="238"/>
      <c r="BK18" s="233"/>
      <c r="BL18" s="233"/>
      <c r="BM18" s="233"/>
      <c r="BN18" s="239"/>
      <c r="BO18" s="233"/>
      <c r="BP18" s="240"/>
      <c r="BQ18" s="233"/>
      <c r="BR18" s="240"/>
      <c r="BS18" s="234"/>
      <c r="BT18" s="234"/>
      <c r="BU18" s="234"/>
      <c r="BV18" s="234"/>
      <c r="BW18" s="239"/>
      <c r="BX18" s="231"/>
      <c r="BY18" s="241"/>
      <c r="BZ18" s="241" t="str">
        <f t="shared" ref="BZ18:BZ39" si="2">IF(BW18&lt;40,"Mars with Musk!",IF(BW18&lt;45,"Maldives",IF(BW18&lt;50,"BAHAMAS!!!!","Lampeland")))</f>
        <v>Mars with Musk!</v>
      </c>
      <c r="CA18" s="241"/>
      <c r="CB18" s="241"/>
      <c r="CC18" s="241"/>
      <c r="CD18" s="241"/>
      <c r="CE18" s="241"/>
      <c r="CF18" s="242"/>
    </row>
    <row r="19" spans="1:85" s="241" customFormat="1" x14ac:dyDescent="0.25">
      <c r="A19" s="221" t="s">
        <v>99</v>
      </c>
      <c r="B19" s="222">
        <v>11</v>
      </c>
      <c r="C19" s="223">
        <v>45691</v>
      </c>
      <c r="D19" s="224">
        <v>0.59930555555555554</v>
      </c>
      <c r="E19" s="224">
        <v>0.60624999999999996</v>
      </c>
      <c r="F19" s="224">
        <v>0.62708333333333333</v>
      </c>
      <c r="G19" s="224">
        <f t="shared" si="0"/>
        <v>2.083333333333337E-2</v>
      </c>
      <c r="H19" s="225">
        <v>1</v>
      </c>
      <c r="I19" s="226">
        <v>6.5</v>
      </c>
      <c r="J19" s="227">
        <v>30</v>
      </c>
      <c r="K19" s="225">
        <v>27</v>
      </c>
      <c r="L19" s="225">
        <v>0</v>
      </c>
      <c r="M19" s="273">
        <v>0.9</v>
      </c>
      <c r="N19" s="273">
        <v>35.5</v>
      </c>
      <c r="O19" s="225">
        <v>30</v>
      </c>
      <c r="P19" s="228">
        <v>24.44</v>
      </c>
      <c r="Q19" s="228">
        <v>5.56</v>
      </c>
      <c r="R19" s="225"/>
      <c r="S19" s="227" t="s">
        <v>15</v>
      </c>
      <c r="T19" s="227" t="s">
        <v>89</v>
      </c>
      <c r="U19" s="227">
        <v>2</v>
      </c>
      <c r="V19" s="225"/>
      <c r="W19" s="229"/>
      <c r="X19" s="229"/>
      <c r="Y19" s="230"/>
      <c r="Z19" s="231"/>
      <c r="AA19" s="230"/>
      <c r="AB19" s="231"/>
      <c r="AC19" s="232"/>
      <c r="AD19" s="225"/>
      <c r="AE19" s="225"/>
      <c r="AF19" s="225"/>
      <c r="AG19" s="225"/>
      <c r="AH19" s="225"/>
      <c r="AI19" s="225"/>
      <c r="AJ19" s="233"/>
      <c r="AK19" s="233"/>
      <c r="AL19" s="234"/>
      <c r="AM19" s="234"/>
      <c r="AN19" s="225"/>
      <c r="AO19" s="225"/>
      <c r="AP19" s="225"/>
      <c r="AQ19" s="225"/>
      <c r="AR19" s="225"/>
      <c r="AS19" s="233"/>
      <c r="AT19" s="233"/>
      <c r="AU19" s="233"/>
      <c r="AV19" s="234"/>
      <c r="AW19" s="235"/>
      <c r="AX19" s="235"/>
      <c r="AY19" s="233"/>
      <c r="AZ19" s="235"/>
      <c r="BA19" s="235"/>
      <c r="BB19" s="233"/>
      <c r="BC19" s="233"/>
      <c r="BD19" s="236"/>
      <c r="BE19" s="236"/>
      <c r="BF19" s="234"/>
      <c r="BG19" s="237"/>
      <c r="BH19" s="244"/>
      <c r="BI19" s="233"/>
      <c r="BJ19" s="238"/>
      <c r="BK19" s="233"/>
      <c r="BL19" s="233"/>
      <c r="BM19" s="245"/>
      <c r="BN19" s="239"/>
      <c r="BO19" s="233"/>
      <c r="BP19" s="240"/>
      <c r="BQ19" s="233"/>
      <c r="BR19" s="240"/>
      <c r="BS19" s="234"/>
      <c r="BT19" s="234"/>
      <c r="BU19" s="234"/>
      <c r="BV19" s="234"/>
      <c r="BW19" s="239"/>
      <c r="BX19" s="231"/>
      <c r="BZ19" s="241" t="str">
        <f t="shared" si="2"/>
        <v>Mars with Musk!</v>
      </c>
      <c r="CF19" s="242"/>
    </row>
    <row r="20" spans="1:85" s="269" customFormat="1" ht="15.75" thickBot="1" x14ac:dyDescent="0.3">
      <c r="A20" s="249" t="s">
        <v>98</v>
      </c>
      <c r="B20" s="250">
        <v>10</v>
      </c>
      <c r="C20" s="251">
        <v>45692</v>
      </c>
      <c r="D20" s="252">
        <v>0.41319444444444442</v>
      </c>
      <c r="E20" s="252">
        <v>0.4201388888888889</v>
      </c>
      <c r="F20" s="252">
        <v>0.44097222222222221</v>
      </c>
      <c r="G20" s="252">
        <f t="shared" si="0"/>
        <v>2.0833333333333315E-2</v>
      </c>
      <c r="H20" s="253">
        <v>1</v>
      </c>
      <c r="I20" s="254">
        <v>6.5</v>
      </c>
      <c r="J20" s="255">
        <v>30</v>
      </c>
      <c r="K20" s="253">
        <v>27</v>
      </c>
      <c r="L20" s="253">
        <v>0</v>
      </c>
      <c r="M20" s="253">
        <v>0.8</v>
      </c>
      <c r="N20" s="253">
        <v>50</v>
      </c>
      <c r="O20" s="253">
        <v>33.75</v>
      </c>
      <c r="P20" s="256">
        <v>21.27</v>
      </c>
      <c r="Q20" s="256">
        <v>12.48</v>
      </c>
      <c r="R20" s="253"/>
      <c r="S20" s="255" t="s">
        <v>15</v>
      </c>
      <c r="T20" s="255" t="s">
        <v>89</v>
      </c>
      <c r="U20" s="255">
        <v>2</v>
      </c>
      <c r="V20" s="253"/>
      <c r="W20" s="257"/>
      <c r="X20" s="257"/>
      <c r="Y20" s="258"/>
      <c r="Z20" s="259"/>
      <c r="AA20" s="258"/>
      <c r="AB20" s="259"/>
      <c r="AC20" s="260"/>
      <c r="AD20" s="253"/>
      <c r="AE20" s="253"/>
      <c r="AF20" s="253"/>
      <c r="AG20" s="253"/>
      <c r="AH20" s="253"/>
      <c r="AI20" s="253"/>
      <c r="AJ20" s="261">
        <v>1036.25</v>
      </c>
      <c r="AK20" s="261">
        <v>1035.9000000000001</v>
      </c>
      <c r="AL20" s="262">
        <f>(AJ20-AK20)/(40/60)</f>
        <v>0.52499999999986358</v>
      </c>
      <c r="AM20" s="262"/>
      <c r="AN20" s="253"/>
      <c r="AO20" s="253"/>
      <c r="AP20" s="253"/>
      <c r="AQ20" s="253"/>
      <c r="AR20" s="253"/>
      <c r="AS20" s="261"/>
      <c r="AT20" s="261"/>
      <c r="AU20" s="261"/>
      <c r="AV20" s="262"/>
      <c r="AW20" s="263"/>
      <c r="AX20" s="263"/>
      <c r="AY20" s="261"/>
      <c r="AZ20" s="263"/>
      <c r="BA20" s="263"/>
      <c r="BB20" s="261"/>
      <c r="BC20" s="261"/>
      <c r="BD20" s="264"/>
      <c r="BE20" s="264"/>
      <c r="BF20" s="262"/>
      <c r="BG20" s="265"/>
      <c r="BH20" s="265"/>
      <c r="BI20" s="261"/>
      <c r="BJ20" s="266"/>
      <c r="BK20" s="261"/>
      <c r="BL20" s="261"/>
      <c r="BM20" s="261"/>
      <c r="BN20" s="267"/>
      <c r="BO20" s="261"/>
      <c r="BP20" s="268"/>
      <c r="BQ20" s="261"/>
      <c r="BR20" s="268"/>
      <c r="BS20" s="262"/>
      <c r="BT20" s="262"/>
      <c r="BU20" s="262"/>
      <c r="BV20" s="262"/>
      <c r="BW20" s="267"/>
      <c r="BX20" s="259"/>
      <c r="BZ20" s="269" t="str">
        <f t="shared" si="2"/>
        <v>Mars with Musk!</v>
      </c>
      <c r="CF20" s="270"/>
    </row>
    <row r="21" spans="1:85" x14ac:dyDescent="0.25">
      <c r="A21" s="25" t="s">
        <v>191</v>
      </c>
      <c r="B21" s="24">
        <v>13</v>
      </c>
      <c r="C21" s="38">
        <v>45694</v>
      </c>
      <c r="D21" s="39">
        <v>0.51736111111111116</v>
      </c>
      <c r="E21" s="39">
        <v>0.52430555555555558</v>
      </c>
      <c r="F21" s="39">
        <v>0.54513888888888884</v>
      </c>
      <c r="G21" s="39">
        <f t="shared" ref="G21:G28" si="3">F21-E21</f>
        <v>2.0833333333333259E-2</v>
      </c>
      <c r="H21" s="42">
        <v>1</v>
      </c>
      <c r="I21" s="40">
        <v>6.5</v>
      </c>
      <c r="J21" s="41">
        <v>30</v>
      </c>
      <c r="K21" s="42">
        <v>27</v>
      </c>
      <c r="L21" s="42">
        <v>0</v>
      </c>
      <c r="M21" s="274">
        <v>1</v>
      </c>
      <c r="N21" s="274">
        <v>50</v>
      </c>
      <c r="O21" s="42">
        <v>27</v>
      </c>
      <c r="P21" s="43">
        <v>17</v>
      </c>
      <c r="Q21" s="43">
        <v>10</v>
      </c>
      <c r="R21" s="42"/>
      <c r="S21" s="41" t="s">
        <v>15</v>
      </c>
      <c r="T21" s="41" t="s">
        <v>89</v>
      </c>
      <c r="U21" s="41">
        <v>2</v>
      </c>
      <c r="V21" s="42"/>
      <c r="W21" s="111"/>
      <c r="X21" s="306"/>
      <c r="Y21" s="32"/>
      <c r="Z21" s="102"/>
      <c r="AA21" s="32"/>
      <c r="AB21" s="102"/>
      <c r="AC21" s="44"/>
      <c r="AD21" s="42"/>
      <c r="AE21" s="42"/>
      <c r="AF21" s="42"/>
      <c r="AG21" s="42"/>
      <c r="AH21" s="42"/>
      <c r="AI21" s="42"/>
      <c r="AJ21" s="78">
        <v>1035.9000000000001</v>
      </c>
      <c r="AK21" s="78"/>
      <c r="AL21" s="45"/>
      <c r="AM21" s="45"/>
      <c r="AN21" s="42"/>
      <c r="AO21" s="42"/>
      <c r="AP21" s="42"/>
      <c r="AQ21" s="42"/>
      <c r="AR21" s="42"/>
      <c r="AS21" s="33"/>
      <c r="AT21" s="33"/>
      <c r="AU21" s="33"/>
      <c r="AV21" s="45"/>
      <c r="AW21" s="90"/>
      <c r="AX21" s="90"/>
      <c r="AY21" s="33"/>
      <c r="AZ21" s="90"/>
      <c r="BA21" s="90"/>
      <c r="BB21" s="33"/>
      <c r="BC21" s="33"/>
      <c r="BD21" s="120"/>
      <c r="BE21" s="120"/>
      <c r="BF21" s="45"/>
      <c r="BG21" s="117"/>
      <c r="BH21" s="117"/>
      <c r="BI21" s="33"/>
      <c r="BJ21" s="209"/>
      <c r="BK21" s="33"/>
      <c r="BL21" s="33"/>
      <c r="BM21" s="33"/>
      <c r="BN21" s="87"/>
      <c r="BO21" s="33"/>
      <c r="BP21" s="93"/>
      <c r="BQ21" s="33"/>
      <c r="BR21" s="93"/>
      <c r="BS21" s="45"/>
      <c r="BT21" s="45"/>
      <c r="BU21" s="45"/>
      <c r="BV21" s="45"/>
      <c r="BW21" s="87"/>
      <c r="BX21" s="99"/>
      <c r="BY21" t="s">
        <v>193</v>
      </c>
      <c r="BZ21" t="str">
        <f>IF(BW21&lt;40,"Mars with Musk!",IF(BW21&lt;45,"Maldives",IF(BW21&lt;50,"BAHAMAS!!!!","Lampeland")))</f>
        <v>Mars with Musk!</v>
      </c>
      <c r="CF21" s="75"/>
    </row>
    <row r="22" spans="1:85" x14ac:dyDescent="0.25">
      <c r="A22" s="25" t="s">
        <v>192</v>
      </c>
      <c r="B22" s="24">
        <v>12</v>
      </c>
      <c r="C22" s="38">
        <v>45694</v>
      </c>
      <c r="D22" s="35">
        <v>0.45555555555555555</v>
      </c>
      <c r="E22" s="35">
        <v>0.46250000000000002</v>
      </c>
      <c r="F22" s="35">
        <v>0.48333333333333334</v>
      </c>
      <c r="G22" s="35">
        <f t="shared" si="3"/>
        <v>2.0833333333333315E-2</v>
      </c>
      <c r="H22" s="30">
        <v>1</v>
      </c>
      <c r="I22" s="226">
        <v>6.5</v>
      </c>
      <c r="J22" s="227">
        <v>30</v>
      </c>
      <c r="K22" s="225">
        <v>27</v>
      </c>
      <c r="L22" s="225">
        <v>0</v>
      </c>
      <c r="M22" s="273">
        <v>0.9</v>
      </c>
      <c r="N22" s="273">
        <v>35.5</v>
      </c>
      <c r="O22" s="225">
        <v>30</v>
      </c>
      <c r="P22" s="228">
        <v>24.44</v>
      </c>
      <c r="Q22" s="228">
        <v>5.56</v>
      </c>
      <c r="R22" s="225"/>
      <c r="S22" s="227" t="s">
        <v>15</v>
      </c>
      <c r="T22" s="227" t="s">
        <v>89</v>
      </c>
      <c r="U22" s="227">
        <v>2</v>
      </c>
      <c r="V22" s="225"/>
      <c r="W22" s="109"/>
      <c r="X22" s="109"/>
      <c r="Y22" s="114"/>
      <c r="Z22" s="102"/>
      <c r="AA22" s="114"/>
      <c r="AB22" s="102"/>
      <c r="AC22" s="31"/>
      <c r="AD22" s="30"/>
      <c r="AE22" s="30"/>
      <c r="AF22" s="30"/>
      <c r="AG22" s="30"/>
      <c r="AH22" s="30"/>
      <c r="AI22" s="30"/>
      <c r="AJ22" s="76"/>
      <c r="AK22" s="76"/>
      <c r="AL22" s="34"/>
      <c r="AM22" s="34"/>
      <c r="AN22" s="30"/>
      <c r="AO22" s="30"/>
      <c r="AP22" s="30"/>
      <c r="AQ22" s="30"/>
      <c r="AR22" s="30"/>
      <c r="AS22" s="115"/>
      <c r="AT22" s="115"/>
      <c r="AU22" s="115"/>
      <c r="AV22" s="34"/>
      <c r="AW22" s="90"/>
      <c r="AX22" s="90"/>
      <c r="AY22" s="115"/>
      <c r="AZ22" s="90"/>
      <c r="BA22" s="90"/>
      <c r="BB22" s="115"/>
      <c r="BC22" s="115"/>
      <c r="BD22" s="120"/>
      <c r="BE22" s="120"/>
      <c r="BF22" s="34"/>
      <c r="BG22" s="119"/>
      <c r="BH22" s="119"/>
      <c r="BI22" s="115"/>
      <c r="BJ22" s="123"/>
      <c r="BK22" s="115"/>
      <c r="BL22" s="115"/>
      <c r="BM22" s="115"/>
      <c r="BN22" s="85"/>
      <c r="BO22" s="115"/>
      <c r="BP22" s="93"/>
      <c r="BQ22" s="115"/>
      <c r="BR22" s="93"/>
      <c r="BS22" s="34"/>
      <c r="BT22" s="34"/>
      <c r="BU22" s="34"/>
      <c r="BV22" s="45"/>
      <c r="BW22" s="85"/>
      <c r="BX22" s="97"/>
      <c r="BZ22" t="str">
        <f t="shared" si="2"/>
        <v>Mars with Musk!</v>
      </c>
      <c r="CF22" s="75"/>
    </row>
    <row r="23" spans="1:85" s="29" customFormat="1" x14ac:dyDescent="0.25">
      <c r="A23" s="27" t="s">
        <v>194</v>
      </c>
      <c r="B23" s="28">
        <v>14</v>
      </c>
      <c r="C23" s="46">
        <v>45694</v>
      </c>
      <c r="D23" s="47">
        <v>0.54513888888888884</v>
      </c>
      <c r="E23" s="47">
        <v>0.54861111111111116</v>
      </c>
      <c r="F23" s="47">
        <v>0.56944444444444442</v>
      </c>
      <c r="G23" s="47">
        <f t="shared" si="3"/>
        <v>2.0833333333333259E-2</v>
      </c>
      <c r="H23" s="50">
        <v>1</v>
      </c>
      <c r="I23" s="40">
        <v>6.5</v>
      </c>
      <c r="J23" s="41">
        <v>30</v>
      </c>
      <c r="K23" s="42">
        <v>27</v>
      </c>
      <c r="L23" s="42">
        <v>0</v>
      </c>
      <c r="M23" s="274">
        <v>1</v>
      </c>
      <c r="N23" s="274">
        <v>50</v>
      </c>
      <c r="O23" s="42">
        <v>27</v>
      </c>
      <c r="P23" s="43">
        <v>17</v>
      </c>
      <c r="Q23" s="43">
        <v>10</v>
      </c>
      <c r="R23" s="42"/>
      <c r="S23" s="41" t="s">
        <v>15</v>
      </c>
      <c r="T23" s="41" t="s">
        <v>89</v>
      </c>
      <c r="U23" s="41">
        <v>2</v>
      </c>
      <c r="V23" s="42"/>
      <c r="W23" s="109"/>
      <c r="X23" s="109"/>
      <c r="Y23" s="52"/>
      <c r="Z23" s="102"/>
      <c r="AA23" s="52"/>
      <c r="AB23" s="102"/>
      <c r="AC23" s="53"/>
      <c r="AD23" s="50"/>
      <c r="AE23" s="50"/>
      <c r="AF23" s="50"/>
      <c r="AG23" s="50"/>
      <c r="AH23" s="50"/>
      <c r="AI23" s="50"/>
      <c r="AJ23" s="77"/>
      <c r="AK23" s="77">
        <v>1035.17</v>
      </c>
      <c r="AL23" s="54">
        <f>(AJ21-AK23)/(44/60+91/60)</f>
        <v>0.32444444444445253</v>
      </c>
      <c r="AM23" s="54"/>
      <c r="AN23" s="50"/>
      <c r="AO23" s="50"/>
      <c r="AP23" s="50"/>
      <c r="AQ23" s="50"/>
      <c r="AR23" s="50"/>
      <c r="AS23" s="55"/>
      <c r="AT23" s="55"/>
      <c r="AU23" s="55"/>
      <c r="AV23" s="54"/>
      <c r="AW23" s="90"/>
      <c r="AX23" s="90"/>
      <c r="AY23" s="55"/>
      <c r="AZ23" s="90"/>
      <c r="BA23" s="90"/>
      <c r="BB23" s="55"/>
      <c r="BC23" s="55"/>
      <c r="BD23" s="120"/>
      <c r="BE23" s="120"/>
      <c r="BF23" s="34"/>
      <c r="BG23" s="118"/>
      <c r="BH23" s="116"/>
      <c r="BI23" s="55"/>
      <c r="BJ23" s="123"/>
      <c r="BK23" s="55"/>
      <c r="BL23" s="55"/>
      <c r="BM23" s="55"/>
      <c r="BN23" s="86"/>
      <c r="BO23" s="55"/>
      <c r="BP23" s="93"/>
      <c r="BQ23" s="55"/>
      <c r="BR23" s="93"/>
      <c r="BS23" s="34"/>
      <c r="BT23" s="34"/>
      <c r="BU23" s="54"/>
      <c r="BV23" s="45"/>
      <c r="BW23" s="86"/>
      <c r="BX23" s="98"/>
      <c r="BZ23" t="str">
        <f t="shared" si="2"/>
        <v>Mars with Musk!</v>
      </c>
      <c r="CB23"/>
      <c r="CC23"/>
      <c r="CD23"/>
      <c r="CF23" s="75"/>
      <c r="CG23"/>
    </row>
    <row r="24" spans="1:85" s="243" customFormat="1" x14ac:dyDescent="0.25">
      <c r="A24" s="221" t="s">
        <v>195</v>
      </c>
      <c r="B24" s="222">
        <v>15</v>
      </c>
      <c r="C24" s="223">
        <v>45699</v>
      </c>
      <c r="D24" s="224">
        <v>0.41388888888888886</v>
      </c>
      <c r="E24" s="224">
        <v>0.41805555555555557</v>
      </c>
      <c r="F24" s="224">
        <v>0.43888888888888888</v>
      </c>
      <c r="G24" s="224">
        <f t="shared" si="3"/>
        <v>2.0833333333333315E-2</v>
      </c>
      <c r="H24" s="225">
        <v>1</v>
      </c>
      <c r="I24" s="226">
        <v>6.5</v>
      </c>
      <c r="J24" s="227">
        <v>30</v>
      </c>
      <c r="K24" s="225">
        <v>27</v>
      </c>
      <c r="L24" s="225">
        <v>0</v>
      </c>
      <c r="M24" s="272">
        <v>0.9</v>
      </c>
      <c r="N24" s="272">
        <v>20.95</v>
      </c>
      <c r="O24" s="225">
        <v>30</v>
      </c>
      <c r="P24" s="228">
        <v>30</v>
      </c>
      <c r="Q24" s="228">
        <v>0</v>
      </c>
      <c r="R24" s="225"/>
      <c r="S24" s="227" t="s">
        <v>15</v>
      </c>
      <c r="T24" s="227" t="s">
        <v>89</v>
      </c>
      <c r="U24" s="227">
        <v>2</v>
      </c>
      <c r="V24" s="225"/>
      <c r="W24" s="229"/>
      <c r="X24" s="229"/>
      <c r="Y24" s="230"/>
      <c r="Z24" s="231"/>
      <c r="AA24" s="230"/>
      <c r="AB24" s="231"/>
      <c r="AC24" s="232"/>
      <c r="AD24" s="225"/>
      <c r="AE24" s="225"/>
      <c r="AF24" s="225"/>
      <c r="AG24" s="225"/>
      <c r="AH24" s="225"/>
      <c r="AI24" s="225"/>
      <c r="AJ24" s="233">
        <v>1035.17</v>
      </c>
      <c r="AK24" s="233"/>
      <c r="AL24" s="234"/>
      <c r="AM24" s="234"/>
      <c r="AN24" s="225"/>
      <c r="AO24" s="225"/>
      <c r="AP24" s="225"/>
      <c r="AQ24" s="225"/>
      <c r="AR24" s="225"/>
      <c r="AS24" s="233"/>
      <c r="AT24" s="233"/>
      <c r="AU24" s="233"/>
      <c r="AV24" s="234"/>
      <c r="AW24" s="235"/>
      <c r="AX24" s="235"/>
      <c r="AY24" s="233"/>
      <c r="AZ24" s="235"/>
      <c r="BA24" s="235"/>
      <c r="BB24" s="233"/>
      <c r="BC24" s="233"/>
      <c r="BD24" s="236"/>
      <c r="BE24" s="236"/>
      <c r="BF24" s="234"/>
      <c r="BG24" s="237"/>
      <c r="BH24" s="237"/>
      <c r="BI24" s="233"/>
      <c r="BJ24" s="238"/>
      <c r="BK24" s="233"/>
      <c r="BL24" s="233"/>
      <c r="BM24" s="233"/>
      <c r="BN24" s="239"/>
      <c r="BO24" s="233"/>
      <c r="BP24" s="240"/>
      <c r="BQ24" s="233"/>
      <c r="BR24" s="240"/>
      <c r="BS24" s="234"/>
      <c r="BT24" s="234"/>
      <c r="BU24" s="234"/>
      <c r="BV24" s="234"/>
      <c r="BW24" s="239"/>
      <c r="BX24" s="231"/>
      <c r="BY24" s="241"/>
      <c r="BZ24" s="241" t="str">
        <f t="shared" si="2"/>
        <v>Mars with Musk!</v>
      </c>
      <c r="CA24" s="241"/>
      <c r="CB24" s="241"/>
      <c r="CC24" s="241"/>
      <c r="CD24" s="241"/>
      <c r="CE24" s="241"/>
      <c r="CF24" s="242"/>
    </row>
    <row r="25" spans="1:85" s="243" customFormat="1" x14ac:dyDescent="0.25">
      <c r="A25" s="221" t="s">
        <v>196</v>
      </c>
      <c r="B25" s="222">
        <v>16</v>
      </c>
      <c r="C25" s="223">
        <v>45701</v>
      </c>
      <c r="D25" s="224">
        <v>0.40833333333333333</v>
      </c>
      <c r="E25" s="224">
        <v>0.41319444444444442</v>
      </c>
      <c r="F25" s="224">
        <v>0.43402777777777779</v>
      </c>
      <c r="G25" s="224">
        <f t="shared" si="3"/>
        <v>2.083333333333337E-2</v>
      </c>
      <c r="H25" s="225">
        <v>1</v>
      </c>
      <c r="I25" s="226">
        <v>6.5</v>
      </c>
      <c r="J25" s="227">
        <v>30</v>
      </c>
      <c r="K25" s="225">
        <v>27</v>
      </c>
      <c r="L25" s="225">
        <v>0</v>
      </c>
      <c r="M25" s="272">
        <v>0.8</v>
      </c>
      <c r="N25" s="272">
        <v>30</v>
      </c>
      <c r="O25" s="225">
        <v>33.75</v>
      </c>
      <c r="P25" s="228">
        <v>29.86</v>
      </c>
      <c r="Q25" s="228">
        <v>3.89</v>
      </c>
      <c r="R25" s="225"/>
      <c r="S25" s="227" t="s">
        <v>15</v>
      </c>
      <c r="T25" s="227" t="s">
        <v>89</v>
      </c>
      <c r="U25" s="227">
        <v>2</v>
      </c>
      <c r="V25" s="225"/>
      <c r="W25" s="229"/>
      <c r="X25" s="229"/>
      <c r="Y25" s="230"/>
      <c r="Z25" s="231"/>
      <c r="AA25" s="230"/>
      <c r="AB25" s="231"/>
      <c r="AC25" s="232"/>
      <c r="AD25" s="225"/>
      <c r="AE25" s="225"/>
      <c r="AF25" s="225"/>
      <c r="AG25" s="225"/>
      <c r="AH25" s="225"/>
      <c r="AI25" s="225"/>
      <c r="AJ25" s="233"/>
      <c r="AK25" s="233"/>
      <c r="AL25" s="234"/>
      <c r="AM25" s="234"/>
      <c r="AN25" s="225"/>
      <c r="AO25" s="225"/>
      <c r="AP25" s="225"/>
      <c r="AQ25" s="225"/>
      <c r="AR25" s="225"/>
      <c r="AS25" s="233"/>
      <c r="AT25" s="233"/>
      <c r="AU25" s="233"/>
      <c r="AV25" s="234"/>
      <c r="AW25" s="235"/>
      <c r="AX25" s="235"/>
      <c r="AY25" s="233"/>
      <c r="AZ25" s="235"/>
      <c r="BA25" s="235"/>
      <c r="BB25" s="233"/>
      <c r="BC25" s="233"/>
      <c r="BD25" s="236"/>
      <c r="BE25" s="236"/>
      <c r="BF25" s="234"/>
      <c r="BG25" s="237"/>
      <c r="BH25" s="237"/>
      <c r="BI25" s="233"/>
      <c r="BJ25" s="238"/>
      <c r="BK25" s="233"/>
      <c r="BL25" s="233"/>
      <c r="BM25" s="233"/>
      <c r="BN25" s="239"/>
      <c r="BO25" s="233"/>
      <c r="BP25" s="240"/>
      <c r="BQ25" s="233"/>
      <c r="BR25" s="240"/>
      <c r="BS25" s="234"/>
      <c r="BT25" s="234"/>
      <c r="BU25" s="234"/>
      <c r="BV25" s="234"/>
      <c r="BW25" s="239"/>
      <c r="BX25" s="231"/>
      <c r="BY25" s="241"/>
      <c r="BZ25" s="241" t="str">
        <f t="shared" si="2"/>
        <v>Mars with Musk!</v>
      </c>
      <c r="CA25" s="241"/>
      <c r="CB25" s="241"/>
      <c r="CC25" s="241"/>
      <c r="CD25" s="241"/>
      <c r="CE25" s="241"/>
      <c r="CF25" s="242"/>
    </row>
    <row r="26" spans="1:85" s="303" customFormat="1" x14ac:dyDescent="0.25">
      <c r="A26" s="284" t="s">
        <v>197</v>
      </c>
      <c r="B26" s="285">
        <v>17</v>
      </c>
      <c r="C26" s="286">
        <v>45701</v>
      </c>
      <c r="D26" s="287">
        <v>0.43472222222222223</v>
      </c>
      <c r="E26" s="287">
        <v>0.4375</v>
      </c>
      <c r="F26" s="287">
        <v>0.45833333333333331</v>
      </c>
      <c r="G26" s="287">
        <f t="shared" si="3"/>
        <v>2.0833333333333315E-2</v>
      </c>
      <c r="H26" s="275">
        <v>0</v>
      </c>
      <c r="I26" s="288">
        <v>6.5</v>
      </c>
      <c r="J26" s="289">
        <v>30</v>
      </c>
      <c r="K26" s="275">
        <v>27</v>
      </c>
      <c r="L26" s="275">
        <v>0</v>
      </c>
      <c r="M26" s="305">
        <v>1</v>
      </c>
      <c r="N26" s="305">
        <v>25</v>
      </c>
      <c r="O26" s="275">
        <v>27</v>
      </c>
      <c r="P26" s="290">
        <v>25.61</v>
      </c>
      <c r="Q26" s="290">
        <v>1.39</v>
      </c>
      <c r="R26" s="275"/>
      <c r="S26" s="289" t="s">
        <v>15</v>
      </c>
      <c r="T26" s="289" t="s">
        <v>89</v>
      </c>
      <c r="U26" s="289">
        <v>2</v>
      </c>
      <c r="V26" s="275"/>
      <c r="W26" s="291"/>
      <c r="X26" s="291">
        <v>25.57</v>
      </c>
      <c r="Y26" s="292">
        <v>24.43</v>
      </c>
      <c r="Z26" s="293"/>
      <c r="AA26" s="292"/>
      <c r="AB26" s="293"/>
      <c r="AC26" s="294"/>
      <c r="AD26" s="275"/>
      <c r="AE26" s="275"/>
      <c r="AF26" s="275"/>
      <c r="AG26" s="275"/>
      <c r="AH26" s="275"/>
      <c r="AI26" s="275"/>
      <c r="AJ26" s="295"/>
      <c r="AK26" s="295"/>
      <c r="AL26" s="296"/>
      <c r="AM26" s="296"/>
      <c r="AN26" s="275"/>
      <c r="AO26" s="275"/>
      <c r="AP26" s="275"/>
      <c r="AQ26" s="275"/>
      <c r="AR26" s="275"/>
      <c r="AS26" s="295">
        <v>678</v>
      </c>
      <c r="AT26" s="295">
        <v>631</v>
      </c>
      <c r="AU26" s="295">
        <v>718</v>
      </c>
      <c r="AV26" s="296">
        <f>AU26-AT26</f>
        <v>87</v>
      </c>
      <c r="AW26" s="297"/>
      <c r="AX26" s="297"/>
      <c r="AY26" s="295">
        <v>26.7</v>
      </c>
      <c r="AZ26" s="297"/>
      <c r="BA26" s="297"/>
      <c r="BB26" s="295">
        <v>29.74</v>
      </c>
      <c r="BC26" s="295">
        <v>4.8099999999999996</v>
      </c>
      <c r="BD26" s="298"/>
      <c r="BE26" s="298"/>
      <c r="BF26" s="296"/>
      <c r="BG26" s="299"/>
      <c r="BH26" s="299"/>
      <c r="BI26" s="295"/>
      <c r="BJ26" s="300"/>
      <c r="BK26" s="295">
        <v>152.9</v>
      </c>
      <c r="BL26" s="295">
        <v>241.2</v>
      </c>
      <c r="BM26" s="295"/>
      <c r="BN26" s="301"/>
      <c r="BO26" s="295">
        <v>0.96699999999999997</v>
      </c>
      <c r="BP26" s="302"/>
      <c r="BQ26" s="295">
        <v>2.1589999999999998</v>
      </c>
      <c r="BR26" s="302"/>
      <c r="BS26" s="45">
        <f>BO26+BQ26</f>
        <v>3.1259999999999999</v>
      </c>
      <c r="BT26" s="45">
        <f>BO26/BS26</f>
        <v>0.3093410108765195</v>
      </c>
      <c r="BU26" s="296"/>
      <c r="BV26" s="296"/>
      <c r="BW26" s="301"/>
      <c r="BX26" s="293"/>
      <c r="BZ26" s="303" t="str">
        <f t="shared" si="2"/>
        <v>Mars with Musk!</v>
      </c>
      <c r="CF26" s="304"/>
    </row>
    <row r="27" spans="1:85" x14ac:dyDescent="0.25">
      <c r="A27" s="25" t="s">
        <v>198</v>
      </c>
      <c r="B27" s="24">
        <v>18</v>
      </c>
      <c r="C27" s="223">
        <v>45701</v>
      </c>
      <c r="D27" s="39">
        <v>0.45833333333333331</v>
      </c>
      <c r="E27" s="39">
        <v>0.46319444444444446</v>
      </c>
      <c r="F27" s="39">
        <v>0.48402777777777778</v>
      </c>
      <c r="G27" s="224">
        <f t="shared" si="3"/>
        <v>2.0833333333333315E-2</v>
      </c>
      <c r="H27" s="42">
        <v>0</v>
      </c>
      <c r="I27" s="40">
        <v>6.5</v>
      </c>
      <c r="J27" s="41">
        <v>30</v>
      </c>
      <c r="K27" s="42">
        <v>27</v>
      </c>
      <c r="L27" s="42">
        <v>0</v>
      </c>
      <c r="M27" s="42">
        <v>0.8</v>
      </c>
      <c r="N27" s="42">
        <v>42.5</v>
      </c>
      <c r="O27" s="42">
        <v>33.75</v>
      </c>
      <c r="P27" s="43">
        <v>24.49</v>
      </c>
      <c r="Q27" s="43">
        <v>9.26</v>
      </c>
      <c r="R27" s="42"/>
      <c r="S27" s="41" t="s">
        <v>15</v>
      </c>
      <c r="T27" s="41" t="s">
        <v>89</v>
      </c>
      <c r="U27" s="41">
        <v>2</v>
      </c>
      <c r="V27" s="42"/>
      <c r="W27" s="109"/>
      <c r="X27" s="109"/>
      <c r="Y27" s="114"/>
      <c r="Z27" s="102"/>
      <c r="AA27" s="114"/>
      <c r="AB27" s="102"/>
      <c r="AC27" s="44"/>
      <c r="AD27" s="42"/>
      <c r="AE27" s="42"/>
      <c r="AF27" s="42"/>
      <c r="AG27" s="42"/>
      <c r="AH27" s="42"/>
      <c r="AI27" s="42"/>
      <c r="AJ27" s="78"/>
      <c r="AK27" s="78"/>
      <c r="AL27" s="45"/>
      <c r="AM27" s="45"/>
      <c r="AN27" s="42"/>
      <c r="AO27" s="42"/>
      <c r="AP27" s="42"/>
      <c r="AQ27" s="42"/>
      <c r="AR27" s="42"/>
      <c r="AS27" s="115"/>
      <c r="AT27" s="115"/>
      <c r="AU27" s="115"/>
      <c r="AV27" s="45"/>
      <c r="AW27" s="90"/>
      <c r="AX27" s="90"/>
      <c r="AY27" s="115"/>
      <c r="AZ27" s="90"/>
      <c r="BA27" s="90"/>
      <c r="BB27" s="115"/>
      <c r="BC27" s="115"/>
      <c r="BD27" s="120"/>
      <c r="BE27" s="120"/>
      <c r="BF27" s="34"/>
      <c r="BG27" s="119"/>
      <c r="BH27" s="119"/>
      <c r="BI27" s="115"/>
      <c r="BJ27" s="123"/>
      <c r="BK27" s="115"/>
      <c r="BL27" s="115"/>
      <c r="BM27" s="115"/>
      <c r="BN27" s="87"/>
      <c r="BO27" s="115"/>
      <c r="BP27" s="93"/>
      <c r="BQ27" s="115"/>
      <c r="BR27" s="93"/>
      <c r="BS27" s="34"/>
      <c r="BT27" s="34"/>
      <c r="BU27" s="45"/>
      <c r="BV27" s="45"/>
      <c r="BW27" s="87"/>
      <c r="BX27" s="99"/>
      <c r="BZ27" t="str">
        <f t="shared" si="2"/>
        <v>Mars with Musk!</v>
      </c>
      <c r="CF27" s="75"/>
    </row>
    <row r="28" spans="1:85" s="71" customFormat="1" ht="15.75" thickBot="1" x14ac:dyDescent="0.3">
      <c r="A28" s="60" t="s">
        <v>199</v>
      </c>
      <c r="B28" s="61">
        <v>19</v>
      </c>
      <c r="C28" s="223">
        <v>45701</v>
      </c>
      <c r="D28" s="62">
        <v>0.48402777777777778</v>
      </c>
      <c r="E28" s="62">
        <v>0.48819444444444443</v>
      </c>
      <c r="F28" s="62">
        <v>0.50902777777777775</v>
      </c>
      <c r="G28" s="224">
        <f t="shared" si="3"/>
        <v>2.0833333333333315E-2</v>
      </c>
      <c r="H28" s="63">
        <v>0</v>
      </c>
      <c r="I28" s="73">
        <v>6.5</v>
      </c>
      <c r="J28" s="74">
        <v>30</v>
      </c>
      <c r="K28" s="276">
        <v>27</v>
      </c>
      <c r="L28" s="253">
        <v>0</v>
      </c>
      <c r="M28" s="63">
        <v>0.9</v>
      </c>
      <c r="N28" s="63">
        <v>50</v>
      </c>
      <c r="O28" s="63">
        <v>30</v>
      </c>
      <c r="P28" s="65">
        <v>18.91</v>
      </c>
      <c r="Q28" s="65">
        <v>11.09</v>
      </c>
      <c r="R28" s="63"/>
      <c r="S28" s="255" t="s">
        <v>15</v>
      </c>
      <c r="T28" s="74" t="s">
        <v>89</v>
      </c>
      <c r="U28" s="255">
        <v>2</v>
      </c>
      <c r="V28" s="253"/>
      <c r="W28" s="110"/>
      <c r="X28" s="307"/>
      <c r="Y28" s="66"/>
      <c r="Z28" s="100"/>
      <c r="AA28" s="66"/>
      <c r="AB28" s="100"/>
      <c r="AC28" s="67"/>
      <c r="AD28" s="63"/>
      <c r="AE28" s="63"/>
      <c r="AF28" s="63"/>
      <c r="AG28" s="63"/>
      <c r="AH28" s="63"/>
      <c r="AI28" s="63"/>
      <c r="AJ28" s="79"/>
      <c r="AK28" s="79">
        <v>1034.57</v>
      </c>
      <c r="AL28" s="68"/>
      <c r="AM28" s="68"/>
      <c r="AN28" s="63"/>
      <c r="AO28" s="63"/>
      <c r="AP28" s="63">
        <v>1.5</v>
      </c>
      <c r="AQ28" s="63"/>
      <c r="AR28" s="63"/>
      <c r="AS28" s="69"/>
      <c r="AT28" s="69"/>
      <c r="AU28" s="69"/>
      <c r="AV28" s="68"/>
      <c r="AW28" s="278"/>
      <c r="AX28" s="278"/>
      <c r="AY28" s="69"/>
      <c r="AZ28" s="278"/>
      <c r="BA28" s="278"/>
      <c r="BB28" s="69"/>
      <c r="BC28" s="69"/>
      <c r="BD28" s="279"/>
      <c r="BE28" s="279"/>
      <c r="BF28" s="68"/>
      <c r="BG28" s="280"/>
      <c r="BH28" s="280"/>
      <c r="BI28" s="69"/>
      <c r="BJ28" s="281"/>
      <c r="BK28" s="69"/>
      <c r="BL28" s="69"/>
      <c r="BM28" s="69"/>
      <c r="BN28" s="88"/>
      <c r="BO28" s="69"/>
      <c r="BP28" s="282"/>
      <c r="BQ28" s="69"/>
      <c r="BR28" s="282"/>
      <c r="BS28" s="68"/>
      <c r="BT28" s="68"/>
      <c r="BU28" s="68"/>
      <c r="BV28" s="277"/>
      <c r="BW28" s="88"/>
      <c r="BX28" s="283"/>
      <c r="BZ28" s="71" t="str">
        <f t="shared" si="2"/>
        <v>Mars with Musk!</v>
      </c>
      <c r="CF28" s="105"/>
    </row>
    <row r="29" spans="1:85" s="341" customFormat="1" x14ac:dyDescent="0.25">
      <c r="A29" s="321" t="s">
        <v>200</v>
      </c>
      <c r="B29" s="322">
        <v>20</v>
      </c>
      <c r="C29" s="323">
        <v>45706</v>
      </c>
      <c r="D29" s="320">
        <v>0.41458333333333336</v>
      </c>
      <c r="E29" s="320">
        <v>0.43402777777777779</v>
      </c>
      <c r="F29" s="320">
        <v>0.44791666666666669</v>
      </c>
      <c r="G29" s="320">
        <v>1.3888888888888888E-2</v>
      </c>
      <c r="H29" s="274">
        <v>0</v>
      </c>
      <c r="I29" s="324">
        <v>6.5</v>
      </c>
      <c r="J29" s="325">
        <v>30</v>
      </c>
      <c r="K29" s="274">
        <v>27</v>
      </c>
      <c r="L29" s="274">
        <v>0</v>
      </c>
      <c r="M29" s="274">
        <v>0.8</v>
      </c>
      <c r="N29" s="274">
        <v>20.95</v>
      </c>
      <c r="O29" s="274">
        <v>33.75</v>
      </c>
      <c r="P29" s="326">
        <v>33.75</v>
      </c>
      <c r="Q29" s="326">
        <v>0</v>
      </c>
      <c r="R29" s="274"/>
      <c r="S29" s="325" t="s">
        <v>15</v>
      </c>
      <c r="T29" s="325" t="s">
        <v>89</v>
      </c>
      <c r="U29" s="325">
        <v>2</v>
      </c>
      <c r="V29" s="274"/>
      <c r="W29" s="327"/>
      <c r="X29" s="327"/>
      <c r="Y29" s="328"/>
      <c r="Z29" s="329"/>
      <c r="AA29" s="328"/>
      <c r="AB29" s="329"/>
      <c r="AC29" s="330"/>
      <c r="AD29" s="274"/>
      <c r="AE29" s="274"/>
      <c r="AF29" s="274"/>
      <c r="AG29" s="274"/>
      <c r="AH29" s="274"/>
      <c r="AI29" s="274"/>
      <c r="AJ29" s="331">
        <v>1034.5</v>
      </c>
      <c r="AK29" s="331"/>
      <c r="AL29" s="332"/>
      <c r="AM29" s="332"/>
      <c r="AN29" s="274"/>
      <c r="AO29" s="274"/>
      <c r="AP29" s="274"/>
      <c r="AQ29" s="274"/>
      <c r="AR29" s="274"/>
      <c r="AS29" s="333"/>
      <c r="AT29" s="333"/>
      <c r="AU29" s="333"/>
      <c r="AV29" s="332"/>
      <c r="AW29" s="334"/>
      <c r="AX29" s="334"/>
      <c r="AY29" s="333"/>
      <c r="AZ29" s="334"/>
      <c r="BA29" s="334"/>
      <c r="BB29" s="333"/>
      <c r="BC29" s="333"/>
      <c r="BD29" s="335"/>
      <c r="BE29" s="335"/>
      <c r="BF29" s="332"/>
      <c r="BG29" s="336"/>
      <c r="BH29" s="336"/>
      <c r="BI29" s="333"/>
      <c r="BJ29" s="337"/>
      <c r="BK29" s="333"/>
      <c r="BL29" s="333"/>
      <c r="BM29" s="333"/>
      <c r="BN29" s="338"/>
      <c r="BO29" s="333"/>
      <c r="BP29" s="339"/>
      <c r="BQ29" s="333"/>
      <c r="BR29" s="339"/>
      <c r="BS29" s="332"/>
      <c r="BT29" s="332"/>
      <c r="BU29" s="332"/>
      <c r="BV29" s="332"/>
      <c r="BW29" s="338"/>
      <c r="BX29" s="340"/>
      <c r="BZ29" s="341" t="str">
        <f t="shared" si="2"/>
        <v>Mars with Musk!</v>
      </c>
      <c r="CF29" s="342"/>
    </row>
    <row r="30" spans="1:85" s="341" customFormat="1" x14ac:dyDescent="0.25">
      <c r="A30" s="321" t="s">
        <v>201</v>
      </c>
      <c r="B30" s="322">
        <v>21</v>
      </c>
      <c r="C30" s="323">
        <v>45706</v>
      </c>
      <c r="D30" s="320">
        <v>0.67222222222222228</v>
      </c>
      <c r="E30" s="320">
        <v>0.67708333333333337</v>
      </c>
      <c r="F30" s="320">
        <v>0.69791666666666663</v>
      </c>
      <c r="G30" s="320">
        <v>2.0833333333333332E-2</v>
      </c>
      <c r="H30" s="274">
        <v>0</v>
      </c>
      <c r="I30" s="324">
        <v>6.5</v>
      </c>
      <c r="J30" s="325">
        <v>30</v>
      </c>
      <c r="K30" s="274">
        <v>27</v>
      </c>
      <c r="L30" s="274">
        <v>0</v>
      </c>
      <c r="M30" s="274">
        <v>0.9</v>
      </c>
      <c r="N30" s="274">
        <v>20.95</v>
      </c>
      <c r="O30" s="274">
        <v>30</v>
      </c>
      <c r="P30" s="326">
        <v>30</v>
      </c>
      <c r="Q30" s="326">
        <v>0</v>
      </c>
      <c r="R30" s="274"/>
      <c r="S30" s="325" t="s">
        <v>15</v>
      </c>
      <c r="T30" s="325" t="s">
        <v>89</v>
      </c>
      <c r="U30" s="325">
        <v>2</v>
      </c>
      <c r="V30" s="274"/>
      <c r="W30" s="327"/>
      <c r="X30" s="327"/>
      <c r="Y30" s="328"/>
      <c r="Z30" s="329"/>
      <c r="AA30" s="328"/>
      <c r="AB30" s="329"/>
      <c r="AC30" s="330"/>
      <c r="AD30" s="274"/>
      <c r="AE30" s="274"/>
      <c r="AF30" s="274"/>
      <c r="AG30" s="274"/>
      <c r="AH30" s="274"/>
      <c r="AI30" s="274"/>
      <c r="AJ30" s="331"/>
      <c r="AK30" s="331"/>
      <c r="AL30" s="332"/>
      <c r="AM30" s="332"/>
      <c r="AN30" s="274"/>
      <c r="AO30" s="274"/>
      <c r="AP30" s="274"/>
      <c r="AQ30" s="274"/>
      <c r="AR30" s="274"/>
      <c r="AS30" s="333"/>
      <c r="AT30" s="333"/>
      <c r="AU30" s="333"/>
      <c r="AV30" s="332"/>
      <c r="AW30" s="334"/>
      <c r="AX30" s="334"/>
      <c r="AY30" s="333"/>
      <c r="AZ30" s="334"/>
      <c r="BA30" s="334"/>
      <c r="BB30" s="333"/>
      <c r="BC30" s="333"/>
      <c r="BD30" s="335"/>
      <c r="BE30" s="335"/>
      <c r="BF30" s="332"/>
      <c r="BG30" s="336"/>
      <c r="BH30" s="336"/>
      <c r="BI30" s="333"/>
      <c r="BJ30" s="337"/>
      <c r="BK30" s="333"/>
      <c r="BL30" s="333"/>
      <c r="BM30" s="333"/>
      <c r="BN30" s="338"/>
      <c r="BO30" s="333"/>
      <c r="BP30" s="339"/>
      <c r="BQ30" s="333"/>
      <c r="BR30" s="339"/>
      <c r="BS30" s="332"/>
      <c r="BT30" s="332"/>
      <c r="BU30" s="332"/>
      <c r="BV30" s="332"/>
      <c r="BW30" s="338"/>
      <c r="BX30" s="340"/>
      <c r="BZ30" s="341" t="str">
        <f t="shared" si="2"/>
        <v>Mars with Musk!</v>
      </c>
      <c r="CF30" s="342"/>
    </row>
    <row r="31" spans="1:85" x14ac:dyDescent="0.25">
      <c r="A31" s="25" t="s">
        <v>203</v>
      </c>
      <c r="B31" s="24">
        <v>22</v>
      </c>
      <c r="C31" s="38">
        <v>45708</v>
      </c>
      <c r="D31" s="39">
        <v>0.45416666666666666</v>
      </c>
      <c r="E31" s="39">
        <v>0.47569444444444442</v>
      </c>
      <c r="F31" s="39">
        <v>0.49652777777777779</v>
      </c>
      <c r="G31" s="39">
        <v>2.0833333333333332E-2</v>
      </c>
      <c r="H31" s="42">
        <v>1</v>
      </c>
      <c r="I31" s="40">
        <v>6.5</v>
      </c>
      <c r="J31" s="41">
        <v>30</v>
      </c>
      <c r="K31" s="42">
        <v>27</v>
      </c>
      <c r="L31" s="42">
        <v>0</v>
      </c>
      <c r="M31" s="42">
        <v>0.8</v>
      </c>
      <c r="N31" s="42">
        <v>20.95</v>
      </c>
      <c r="O31" s="42">
        <v>33.75</v>
      </c>
      <c r="P31" s="43">
        <v>33.75</v>
      </c>
      <c r="Q31" s="43">
        <v>0</v>
      </c>
      <c r="R31" s="42"/>
      <c r="S31" s="41" t="s">
        <v>15</v>
      </c>
      <c r="T31" s="41" t="s">
        <v>89</v>
      </c>
      <c r="U31" s="41">
        <v>2</v>
      </c>
      <c r="V31" s="42"/>
      <c r="W31" s="111"/>
      <c r="X31" s="111"/>
      <c r="Y31" s="114"/>
      <c r="Z31" s="102"/>
      <c r="AA31" s="114"/>
      <c r="AB31" s="102"/>
      <c r="AC31" s="44"/>
      <c r="AD31" s="42"/>
      <c r="AE31" s="42"/>
      <c r="AF31" s="42"/>
      <c r="AG31" s="42"/>
      <c r="AH31" s="42"/>
      <c r="AI31" s="42"/>
      <c r="AJ31" s="78">
        <v>1034.5</v>
      </c>
      <c r="AK31" s="78"/>
      <c r="AL31" s="45"/>
      <c r="AM31" s="45"/>
      <c r="AN31" s="42"/>
      <c r="AO31" s="42"/>
      <c r="AP31" s="42"/>
      <c r="AQ31" s="42"/>
      <c r="AR31" s="42"/>
      <c r="AS31" s="115"/>
      <c r="AT31" s="115"/>
      <c r="AU31" s="115"/>
      <c r="AV31" s="45"/>
      <c r="AW31" s="90"/>
      <c r="AX31" s="90"/>
      <c r="AY31" s="115"/>
      <c r="AZ31" s="90"/>
      <c r="BA31" s="90"/>
      <c r="BB31" s="115"/>
      <c r="BC31" s="115"/>
      <c r="BD31" s="120"/>
      <c r="BE31" s="120"/>
      <c r="BF31" s="45"/>
      <c r="BG31" s="119"/>
      <c r="BH31" s="119"/>
      <c r="BI31" s="115"/>
      <c r="BJ31" s="209"/>
      <c r="BK31" s="115"/>
      <c r="BL31" s="115"/>
      <c r="BM31" s="115"/>
      <c r="BN31" s="87"/>
      <c r="BO31" s="115"/>
      <c r="BP31" s="93"/>
      <c r="BQ31" s="115"/>
      <c r="BR31" s="93"/>
      <c r="BS31" s="45"/>
      <c r="BT31" s="45"/>
      <c r="BU31" s="45"/>
      <c r="BV31" s="45"/>
      <c r="BW31" s="87"/>
      <c r="BX31" s="210"/>
      <c r="BZ31" t="str">
        <f t="shared" ref="BZ31:BZ32" si="4">IF(BW31&lt;40,"Mars with Musk!",IF(BW31&lt;45,"Maldives",IF(BW31&lt;50,"BAHAMAS!!!!","Lampeland")))</f>
        <v>Mars with Musk!</v>
      </c>
      <c r="CF31" s="75"/>
    </row>
    <row r="32" spans="1:85" x14ac:dyDescent="0.25">
      <c r="A32" s="25" t="s">
        <v>204</v>
      </c>
      <c r="B32" s="24">
        <v>23</v>
      </c>
      <c r="C32" s="38">
        <v>45708</v>
      </c>
      <c r="D32" s="39">
        <v>0.49652777777777779</v>
      </c>
      <c r="E32" s="39">
        <v>0.5</v>
      </c>
      <c r="F32" s="39">
        <v>0.52083333333333337</v>
      </c>
      <c r="G32" s="39">
        <v>2.0833333333333332E-2</v>
      </c>
      <c r="H32" s="42">
        <v>1</v>
      </c>
      <c r="I32" s="40">
        <v>6.5</v>
      </c>
      <c r="J32" s="41">
        <v>30</v>
      </c>
      <c r="K32" s="42">
        <v>27</v>
      </c>
      <c r="L32" s="42">
        <v>0</v>
      </c>
      <c r="M32" s="42">
        <v>0.9</v>
      </c>
      <c r="N32" s="42">
        <v>20.95</v>
      </c>
      <c r="O32" s="42">
        <v>30</v>
      </c>
      <c r="P32" s="43">
        <v>30</v>
      </c>
      <c r="Q32" s="43">
        <v>0</v>
      </c>
      <c r="R32" s="42"/>
      <c r="S32" s="41" t="s">
        <v>15</v>
      </c>
      <c r="T32" s="41" t="s">
        <v>89</v>
      </c>
      <c r="U32" s="41">
        <v>2</v>
      </c>
      <c r="V32" s="42"/>
      <c r="W32" s="111"/>
      <c r="X32" s="111"/>
      <c r="Y32" s="114"/>
      <c r="Z32" s="102"/>
      <c r="AA32" s="114"/>
      <c r="AB32" s="102"/>
      <c r="AC32" s="44"/>
      <c r="AD32" s="42"/>
      <c r="AE32" s="42"/>
      <c r="AF32" s="42"/>
      <c r="AG32" s="42"/>
      <c r="AH32" s="42"/>
      <c r="AI32" s="42"/>
      <c r="AJ32" s="78"/>
      <c r="AK32" s="78"/>
      <c r="AL32" s="45"/>
      <c r="AM32" s="45"/>
      <c r="AN32" s="42"/>
      <c r="AO32" s="42"/>
      <c r="AP32" s="42"/>
      <c r="AQ32" s="42"/>
      <c r="AR32" s="42"/>
      <c r="AS32" s="115"/>
      <c r="AT32" s="115"/>
      <c r="AU32" s="115"/>
      <c r="AV32" s="45"/>
      <c r="AW32" s="90"/>
      <c r="AX32" s="90"/>
      <c r="AY32" s="115"/>
      <c r="AZ32" s="90"/>
      <c r="BA32" s="90"/>
      <c r="BB32" s="115"/>
      <c r="BC32" s="115"/>
      <c r="BD32" s="120"/>
      <c r="BE32" s="120"/>
      <c r="BF32" s="45"/>
      <c r="BG32" s="119"/>
      <c r="BH32" s="119"/>
      <c r="BI32" s="115"/>
      <c r="BJ32" s="209"/>
      <c r="BK32" s="115"/>
      <c r="BL32" s="115"/>
      <c r="BM32" s="115"/>
      <c r="BN32" s="87"/>
      <c r="BO32" s="115"/>
      <c r="BP32" s="93"/>
      <c r="BQ32" s="115"/>
      <c r="BR32" s="93"/>
      <c r="BS32" s="45"/>
      <c r="BT32" s="45"/>
      <c r="BU32" s="45"/>
      <c r="BV32" s="45"/>
      <c r="BW32" s="87"/>
      <c r="BX32" s="210"/>
      <c r="BZ32" t="str">
        <f t="shared" si="4"/>
        <v>Mars with Musk!</v>
      </c>
      <c r="CF32" s="75"/>
    </row>
    <row r="33" spans="1:84" x14ac:dyDescent="0.25">
      <c r="A33" s="25" t="s">
        <v>205</v>
      </c>
      <c r="B33" s="24">
        <v>24</v>
      </c>
      <c r="C33" s="38">
        <v>45708</v>
      </c>
      <c r="D33" s="39">
        <v>0.53125</v>
      </c>
      <c r="E33" s="39">
        <v>0.53819444444444442</v>
      </c>
      <c r="F33" s="39">
        <v>0.55902777777777779</v>
      </c>
      <c r="G33" s="39">
        <v>2.0833333333333332E-2</v>
      </c>
      <c r="H33" s="42">
        <v>1</v>
      </c>
      <c r="I33" s="40">
        <v>6.5</v>
      </c>
      <c r="J33" s="41">
        <v>30</v>
      </c>
      <c r="K33" s="42">
        <v>27</v>
      </c>
      <c r="L33" s="42">
        <v>0</v>
      </c>
      <c r="M33" s="42">
        <v>1</v>
      </c>
      <c r="N33" s="42">
        <v>25</v>
      </c>
      <c r="O33" s="42">
        <v>27</v>
      </c>
      <c r="P33" s="43">
        <v>25.61</v>
      </c>
      <c r="Q33" s="43">
        <v>1.39</v>
      </c>
      <c r="R33" s="42"/>
      <c r="S33" s="41" t="s">
        <v>15</v>
      </c>
      <c r="T33" s="41" t="s">
        <v>89</v>
      </c>
      <c r="U33" s="41">
        <v>2</v>
      </c>
      <c r="V33" s="42"/>
      <c r="W33" s="111"/>
      <c r="X33" s="111"/>
      <c r="Y33" s="114"/>
      <c r="Z33" s="102"/>
      <c r="AA33" s="114"/>
      <c r="AB33" s="102"/>
      <c r="AC33" s="44"/>
      <c r="AD33" s="42"/>
      <c r="AE33" s="42"/>
      <c r="AF33" s="42"/>
      <c r="AG33" s="42"/>
      <c r="AH33" s="42"/>
      <c r="AI33" s="42"/>
      <c r="AJ33" s="78"/>
      <c r="AK33" s="78"/>
      <c r="AL33" s="45"/>
      <c r="AM33" s="45"/>
      <c r="AN33" s="42"/>
      <c r="AO33" s="42"/>
      <c r="AP33" s="42"/>
      <c r="AQ33" s="42"/>
      <c r="AR33" s="42"/>
      <c r="AS33" s="115"/>
      <c r="AT33" s="115"/>
      <c r="AU33" s="115"/>
      <c r="AV33" s="45"/>
      <c r="AW33" s="90"/>
      <c r="AX33" s="90"/>
      <c r="AY33" s="115"/>
      <c r="AZ33" s="90"/>
      <c r="BA33" s="90"/>
      <c r="BB33" s="115"/>
      <c r="BC33" s="115"/>
      <c r="BD33" s="120"/>
      <c r="BE33" s="120"/>
      <c r="BF33" s="45"/>
      <c r="BG33" s="119"/>
      <c r="BH33" s="119"/>
      <c r="BI33" s="115"/>
      <c r="BJ33" s="209"/>
      <c r="BK33" s="115"/>
      <c r="BL33" s="115"/>
      <c r="BM33" s="115"/>
      <c r="BN33" s="87"/>
      <c r="BO33" s="115"/>
      <c r="BP33" s="93"/>
      <c r="BQ33" s="115"/>
      <c r="BR33" s="93"/>
      <c r="BS33" s="45"/>
      <c r="BT33" s="45"/>
      <c r="BU33" s="45"/>
      <c r="BV33" s="45"/>
      <c r="BW33" s="87"/>
      <c r="BX33" s="210"/>
      <c r="BZ33" t="str">
        <f t="shared" si="2"/>
        <v>Mars with Musk!</v>
      </c>
      <c r="CF33" s="75"/>
    </row>
    <row r="34" spans="1:84" x14ac:dyDescent="0.25">
      <c r="A34" s="25" t="s">
        <v>206</v>
      </c>
      <c r="B34" s="24">
        <v>25</v>
      </c>
      <c r="C34" s="38">
        <v>45708</v>
      </c>
      <c r="D34" s="310">
        <v>0.55902777777777779</v>
      </c>
      <c r="E34" s="310">
        <v>0.56597222222222221</v>
      </c>
      <c r="F34" s="310">
        <v>0.58680555555555558</v>
      </c>
      <c r="G34" s="39">
        <v>2.0833333333333332E-2</v>
      </c>
      <c r="H34" s="311">
        <v>1</v>
      </c>
      <c r="I34" s="312">
        <v>6.5</v>
      </c>
      <c r="J34" s="313">
        <v>30</v>
      </c>
      <c r="K34" s="311">
        <v>27</v>
      </c>
      <c r="L34" s="311">
        <v>0</v>
      </c>
      <c r="M34" s="311">
        <v>0.9</v>
      </c>
      <c r="N34" s="311">
        <v>35.5</v>
      </c>
      <c r="O34" s="311">
        <v>30</v>
      </c>
      <c r="P34" s="314">
        <v>24.44</v>
      </c>
      <c r="Q34" s="314">
        <v>5.56</v>
      </c>
      <c r="R34" s="311"/>
      <c r="S34" s="41" t="s">
        <v>15</v>
      </c>
      <c r="T34" s="41" t="s">
        <v>89</v>
      </c>
      <c r="U34" s="41">
        <v>2</v>
      </c>
      <c r="V34" s="311"/>
      <c r="W34" s="111"/>
      <c r="X34" s="111"/>
      <c r="Y34" s="114"/>
      <c r="Z34" s="102"/>
      <c r="AA34" s="114"/>
      <c r="AB34" s="102"/>
      <c r="AC34" s="315"/>
      <c r="AD34" s="311"/>
      <c r="AE34" s="311"/>
      <c r="AF34" s="311"/>
      <c r="AG34" s="311"/>
      <c r="AH34" s="311"/>
      <c r="AI34" s="311"/>
      <c r="AJ34" s="316"/>
      <c r="AK34" s="316"/>
      <c r="AL34" s="317"/>
      <c r="AM34" s="317"/>
      <c r="AN34" s="311"/>
      <c r="AO34" s="311"/>
      <c r="AP34" s="311"/>
      <c r="AQ34" s="311"/>
      <c r="AR34" s="311"/>
      <c r="AS34" s="115"/>
      <c r="AT34" s="115"/>
      <c r="AU34" s="115"/>
      <c r="AV34" s="317"/>
      <c r="AW34" s="90"/>
      <c r="AX34" s="90"/>
      <c r="AY34" s="115"/>
      <c r="AZ34" s="90"/>
      <c r="BA34" s="90"/>
      <c r="BB34" s="115"/>
      <c r="BC34" s="115"/>
      <c r="BD34" s="120"/>
      <c r="BE34" s="120"/>
      <c r="BF34" s="45"/>
      <c r="BG34" s="119"/>
      <c r="BH34" s="119"/>
      <c r="BI34" s="115"/>
      <c r="BJ34" s="209"/>
      <c r="BK34" s="115"/>
      <c r="BL34" s="115"/>
      <c r="BM34" s="115"/>
      <c r="BN34" s="318"/>
      <c r="BO34" s="115"/>
      <c r="BP34" s="93"/>
      <c r="BQ34" s="115"/>
      <c r="BR34" s="93"/>
      <c r="BS34" s="45"/>
      <c r="BT34" s="45"/>
      <c r="BU34" s="317"/>
      <c r="BV34" s="45"/>
      <c r="BW34" s="318"/>
      <c r="BX34" s="99"/>
      <c r="CF34" s="75"/>
    </row>
    <row r="35" spans="1:84" s="29" customFormat="1" x14ac:dyDescent="0.25">
      <c r="A35" s="27" t="s">
        <v>207</v>
      </c>
      <c r="B35" s="24">
        <v>26</v>
      </c>
      <c r="C35" s="59">
        <v>45708</v>
      </c>
      <c r="D35" s="47">
        <v>0.59375</v>
      </c>
      <c r="E35" s="121">
        <v>0.59722222222222221</v>
      </c>
      <c r="F35" s="47">
        <v>0.61805555555555558</v>
      </c>
      <c r="G35" s="319">
        <v>2.0833333333333332E-2</v>
      </c>
      <c r="H35" s="50">
        <v>1</v>
      </c>
      <c r="I35" s="57">
        <v>6.5</v>
      </c>
      <c r="J35" s="58">
        <v>30</v>
      </c>
      <c r="K35" s="50">
        <v>27</v>
      </c>
      <c r="L35" s="50">
        <v>0</v>
      </c>
      <c r="M35" s="50">
        <v>1</v>
      </c>
      <c r="N35" s="50">
        <v>20.95</v>
      </c>
      <c r="O35" s="50">
        <v>27</v>
      </c>
      <c r="P35" s="51">
        <v>27</v>
      </c>
      <c r="Q35" s="51">
        <v>0</v>
      </c>
      <c r="R35" s="50"/>
      <c r="S35" s="49" t="s">
        <v>15</v>
      </c>
      <c r="T35" s="49" t="s">
        <v>89</v>
      </c>
      <c r="U35" s="49">
        <v>2</v>
      </c>
      <c r="V35" s="50"/>
      <c r="W35" s="112"/>
      <c r="X35" s="112"/>
      <c r="Y35" s="52"/>
      <c r="Z35" s="98"/>
      <c r="AA35" s="52"/>
      <c r="AB35" s="98"/>
      <c r="AC35" s="53"/>
      <c r="AD35" s="50"/>
      <c r="AE35" s="50"/>
      <c r="AF35" s="50"/>
      <c r="AG35" s="50"/>
      <c r="AH35" s="50"/>
      <c r="AI35" s="50"/>
      <c r="AJ35" s="77"/>
      <c r="AK35" s="77">
        <v>1034.27</v>
      </c>
      <c r="AL35" s="54"/>
      <c r="AM35" s="54"/>
      <c r="AN35" s="50"/>
      <c r="AO35" s="50"/>
      <c r="AP35" s="50"/>
      <c r="AQ35" s="50"/>
      <c r="AR35" s="50"/>
      <c r="AS35" s="55"/>
      <c r="AT35" s="55"/>
      <c r="AU35" s="55"/>
      <c r="AV35" s="54"/>
      <c r="AW35" s="211"/>
      <c r="AX35" s="211"/>
      <c r="AY35" s="55"/>
      <c r="AZ35" s="211"/>
      <c r="BA35" s="211"/>
      <c r="BB35" s="55"/>
      <c r="BC35" s="55"/>
      <c r="BD35" s="212"/>
      <c r="BE35" s="212"/>
      <c r="BF35" s="54"/>
      <c r="BG35" s="118"/>
      <c r="BH35" s="116"/>
      <c r="BI35" s="55"/>
      <c r="BJ35" s="213"/>
      <c r="BK35" s="55"/>
      <c r="BL35" s="55"/>
      <c r="BM35" s="55"/>
      <c r="BN35" s="86"/>
      <c r="BO35" s="55"/>
      <c r="BP35" s="89"/>
      <c r="BQ35" s="55"/>
      <c r="BR35" s="89"/>
      <c r="BS35" s="54"/>
      <c r="BT35" s="54"/>
      <c r="BU35" s="54"/>
      <c r="BV35" s="106"/>
      <c r="BW35" s="86"/>
      <c r="BX35" s="98"/>
      <c r="BZ35" s="29" t="str">
        <f t="shared" si="2"/>
        <v>Mars with Musk!</v>
      </c>
      <c r="CF35" s="108"/>
    </row>
    <row r="36" spans="1:84" x14ac:dyDescent="0.25">
      <c r="A36" s="25" t="s">
        <v>208</v>
      </c>
      <c r="B36" s="24">
        <v>27</v>
      </c>
      <c r="C36" s="38">
        <v>45709</v>
      </c>
      <c r="D36" s="39">
        <v>0.32222222222222224</v>
      </c>
      <c r="E36" s="39">
        <v>0.33333333333333331</v>
      </c>
      <c r="F36" s="39">
        <v>0.45833333333333331</v>
      </c>
      <c r="G36" s="39">
        <v>0.1361111111111111</v>
      </c>
      <c r="H36" s="42">
        <v>1</v>
      </c>
      <c r="I36" s="40">
        <v>6.5</v>
      </c>
      <c r="J36" s="41">
        <v>30</v>
      </c>
      <c r="K36" s="42">
        <v>27</v>
      </c>
      <c r="L36" s="42">
        <v>0</v>
      </c>
      <c r="M36" s="42">
        <v>1</v>
      </c>
      <c r="N36" s="42">
        <v>20.95</v>
      </c>
      <c r="O36" s="42">
        <v>27</v>
      </c>
      <c r="P36" s="43">
        <v>27</v>
      </c>
      <c r="Q36" s="43">
        <v>0</v>
      </c>
      <c r="R36" s="42"/>
      <c r="S36" s="58" t="s">
        <v>15</v>
      </c>
      <c r="T36" s="58" t="s">
        <v>89</v>
      </c>
      <c r="U36" s="58">
        <v>2</v>
      </c>
      <c r="V36" s="42"/>
      <c r="W36" s="111"/>
      <c r="X36" s="111"/>
      <c r="Y36" s="114"/>
      <c r="Z36" s="102"/>
      <c r="AA36" s="114"/>
      <c r="AB36" s="102"/>
      <c r="AC36" s="44"/>
      <c r="AD36" s="42"/>
      <c r="AE36" s="42"/>
      <c r="AF36" s="42"/>
      <c r="AG36" s="42"/>
      <c r="AH36" s="42"/>
      <c r="AI36" s="42"/>
      <c r="AJ36" s="78">
        <v>1034.27</v>
      </c>
      <c r="AK36" s="78">
        <v>1034.27</v>
      </c>
      <c r="AL36" s="45"/>
      <c r="AM36" s="45"/>
      <c r="AN36" s="42"/>
      <c r="AO36" s="42"/>
      <c r="AP36" s="42"/>
      <c r="AQ36" s="42"/>
      <c r="AR36" s="42"/>
      <c r="AS36" s="115"/>
      <c r="AT36" s="115"/>
      <c r="AU36" s="115"/>
      <c r="AV36" s="45"/>
      <c r="AW36" s="90"/>
      <c r="AX36" s="90"/>
      <c r="AY36" s="115"/>
      <c r="AZ36" s="90"/>
      <c r="BA36" s="90"/>
      <c r="BB36" s="115"/>
      <c r="BC36" s="115"/>
      <c r="BD36" s="120"/>
      <c r="BE36" s="120"/>
      <c r="BF36" s="45"/>
      <c r="BG36" s="119"/>
      <c r="BH36" s="119"/>
      <c r="BI36" s="115"/>
      <c r="BJ36" s="209"/>
      <c r="BK36" s="115"/>
      <c r="BL36" s="115"/>
      <c r="BM36" s="115"/>
      <c r="BN36" s="87"/>
      <c r="BO36" s="115"/>
      <c r="BP36" s="93"/>
      <c r="BQ36" s="115"/>
      <c r="BR36" s="93"/>
      <c r="BS36" s="45"/>
      <c r="BT36" s="45"/>
      <c r="BU36" s="45"/>
      <c r="BV36" s="45"/>
      <c r="BW36" s="87"/>
      <c r="BX36" s="99"/>
      <c r="BZ36" t="str">
        <f t="shared" si="2"/>
        <v>Mars with Musk!</v>
      </c>
      <c r="CF36" s="75"/>
    </row>
    <row r="37" spans="1:84" x14ac:dyDescent="0.25">
      <c r="A37" s="25" t="s">
        <v>209</v>
      </c>
      <c r="B37" s="24">
        <v>28</v>
      </c>
      <c r="C37" s="38">
        <v>45709</v>
      </c>
      <c r="D37" s="35">
        <v>0.47430555555555554</v>
      </c>
      <c r="E37" s="35">
        <v>0.47916666666666669</v>
      </c>
      <c r="F37" s="35">
        <v>0.60416666666666663</v>
      </c>
      <c r="G37" s="35">
        <v>0.12986111111111112</v>
      </c>
      <c r="H37" s="30">
        <v>1</v>
      </c>
      <c r="I37" s="40">
        <v>6.5</v>
      </c>
      <c r="J37" s="41">
        <v>30</v>
      </c>
      <c r="K37" s="30">
        <v>27</v>
      </c>
      <c r="L37" s="30">
        <v>0</v>
      </c>
      <c r="M37" s="30">
        <v>0.9</v>
      </c>
      <c r="N37" s="30">
        <v>30</v>
      </c>
      <c r="O37" s="30">
        <v>30</v>
      </c>
      <c r="P37" s="228">
        <v>26.54</v>
      </c>
      <c r="Q37" s="228">
        <v>3.46</v>
      </c>
      <c r="R37" s="30"/>
      <c r="S37" s="49" t="s">
        <v>15</v>
      </c>
      <c r="T37" s="49" t="s">
        <v>89</v>
      </c>
      <c r="U37" s="49">
        <v>2</v>
      </c>
      <c r="V37" s="30"/>
      <c r="W37" s="109"/>
      <c r="X37" s="109"/>
      <c r="Y37" s="32"/>
      <c r="Z37" s="102"/>
      <c r="AA37" s="32"/>
      <c r="AB37" s="102"/>
      <c r="AC37" s="31"/>
      <c r="AD37" s="30"/>
      <c r="AE37" s="30"/>
      <c r="AF37" s="30"/>
      <c r="AG37" s="30"/>
      <c r="AH37" s="30"/>
      <c r="AI37" s="30"/>
      <c r="AJ37" s="76">
        <v>1034.27</v>
      </c>
      <c r="AK37" s="76">
        <v>1034.07</v>
      </c>
      <c r="AL37" s="34"/>
      <c r="AM37" s="34"/>
      <c r="AN37" s="30"/>
      <c r="AO37" s="30"/>
      <c r="AP37" s="30"/>
      <c r="AQ37" s="30"/>
      <c r="AR37" s="30"/>
      <c r="AS37" s="33"/>
      <c r="AT37" s="33"/>
      <c r="AU37" s="33"/>
      <c r="AV37" s="34"/>
      <c r="AW37" s="90"/>
      <c r="AX37" s="90"/>
      <c r="AY37" s="33"/>
      <c r="AZ37" s="90"/>
      <c r="BA37" s="90"/>
      <c r="BB37" s="33"/>
      <c r="BC37" s="33"/>
      <c r="BD37" s="120"/>
      <c r="BE37" s="120"/>
      <c r="BF37" s="34"/>
      <c r="BG37" s="117"/>
      <c r="BH37" s="117"/>
      <c r="BI37" s="33"/>
      <c r="BJ37" s="123"/>
      <c r="BK37" s="33"/>
      <c r="BL37" s="33"/>
      <c r="BM37" s="33"/>
      <c r="BN37" s="85"/>
      <c r="BO37" s="33"/>
      <c r="BP37" s="93"/>
      <c r="BQ37" s="33"/>
      <c r="BR37" s="93"/>
      <c r="BS37" s="34"/>
      <c r="BT37" s="34"/>
      <c r="BU37" s="34"/>
      <c r="BV37" s="45"/>
      <c r="BW37" s="85"/>
      <c r="BX37" s="97"/>
      <c r="BZ37" t="str">
        <f t="shared" si="2"/>
        <v>Mars with Musk!</v>
      </c>
      <c r="CF37" s="75"/>
    </row>
    <row r="38" spans="1:84" x14ac:dyDescent="0.25">
      <c r="A38" s="25" t="s">
        <v>210</v>
      </c>
      <c r="B38" s="28">
        <v>29</v>
      </c>
      <c r="C38" s="46">
        <v>45712</v>
      </c>
      <c r="D38" s="47">
        <v>0.30486111111111114</v>
      </c>
      <c r="E38" s="47">
        <v>0.3125</v>
      </c>
      <c r="F38" s="47">
        <v>0.4375</v>
      </c>
      <c r="G38" s="47">
        <v>0.13263888888888889</v>
      </c>
      <c r="H38" s="50">
        <v>1</v>
      </c>
      <c r="I38" s="57">
        <v>6.5</v>
      </c>
      <c r="J38" s="58">
        <v>30</v>
      </c>
      <c r="K38" s="50">
        <v>27</v>
      </c>
      <c r="L38" s="50">
        <v>0</v>
      </c>
      <c r="M38" s="50">
        <v>0.9</v>
      </c>
      <c r="N38" s="50">
        <v>20.95</v>
      </c>
      <c r="O38" s="50">
        <v>30</v>
      </c>
      <c r="P38" s="51">
        <v>30</v>
      </c>
      <c r="Q38" s="51">
        <v>0</v>
      </c>
      <c r="R38" s="50"/>
      <c r="S38" s="49" t="s">
        <v>15</v>
      </c>
      <c r="T38" s="49" t="s">
        <v>89</v>
      </c>
      <c r="U38" s="49">
        <v>2</v>
      </c>
      <c r="V38" s="50"/>
      <c r="W38" s="109"/>
      <c r="X38" s="109"/>
      <c r="Y38" s="52"/>
      <c r="Z38" s="102"/>
      <c r="AA38" s="52"/>
      <c r="AB38" s="102"/>
      <c r="AC38" s="53"/>
      <c r="AD38" s="50"/>
      <c r="AE38" s="50"/>
      <c r="AF38" s="50"/>
      <c r="AG38" s="50"/>
      <c r="AH38" s="50"/>
      <c r="AI38" s="50"/>
      <c r="AJ38" s="77">
        <v>1034.07</v>
      </c>
      <c r="AK38" s="77">
        <v>1034.07</v>
      </c>
      <c r="AL38" s="54"/>
      <c r="AM38" s="54"/>
      <c r="AN38" s="50"/>
      <c r="AO38" s="50"/>
      <c r="AP38" s="50"/>
      <c r="AQ38" s="50"/>
      <c r="AR38" s="50"/>
      <c r="AS38" s="55"/>
      <c r="AT38" s="55"/>
      <c r="AU38" s="55"/>
      <c r="AV38" s="54"/>
      <c r="AW38" s="90"/>
      <c r="AX38" s="90"/>
      <c r="AY38" s="55"/>
      <c r="AZ38" s="90"/>
      <c r="BA38" s="90"/>
      <c r="BB38" s="55"/>
      <c r="BC38" s="55"/>
      <c r="BD38" s="120"/>
      <c r="BE38" s="120"/>
      <c r="BF38" s="34"/>
      <c r="BG38" s="118"/>
      <c r="BH38" s="116"/>
      <c r="BI38" s="55"/>
      <c r="BJ38" s="123"/>
      <c r="BK38" s="55"/>
      <c r="BL38" s="55"/>
      <c r="BM38" s="56"/>
      <c r="BN38" s="86"/>
      <c r="BO38" s="55"/>
      <c r="BP38" s="93"/>
      <c r="BQ38" s="55"/>
      <c r="BR38" s="93"/>
      <c r="BS38" s="34"/>
      <c r="BT38" s="34"/>
      <c r="BU38" s="54"/>
      <c r="BV38" s="45"/>
      <c r="BW38" s="86"/>
      <c r="BX38" s="98"/>
      <c r="BY38" s="29"/>
      <c r="BZ38" t="str">
        <f t="shared" si="2"/>
        <v>Mars with Musk!</v>
      </c>
      <c r="CF38" s="75"/>
    </row>
    <row r="39" spans="1:84" x14ac:dyDescent="0.25">
      <c r="A39" s="25" t="s">
        <v>328</v>
      </c>
      <c r="B39" s="24">
        <v>30</v>
      </c>
      <c r="C39" s="38">
        <v>45714</v>
      </c>
      <c r="D39" s="39">
        <v>0.58472222222222225</v>
      </c>
      <c r="E39" s="39">
        <v>0.59027777777777779</v>
      </c>
      <c r="F39" s="39">
        <v>0.61111111111111116</v>
      </c>
      <c r="G39" s="39">
        <v>2.0833333333333332E-2</v>
      </c>
      <c r="H39" s="42">
        <v>1</v>
      </c>
      <c r="I39" s="40">
        <v>6.5</v>
      </c>
      <c r="J39" s="41">
        <v>30</v>
      </c>
      <c r="K39" s="42">
        <v>27</v>
      </c>
      <c r="L39" s="42">
        <v>0</v>
      </c>
      <c r="M39" s="42">
        <v>0.8</v>
      </c>
      <c r="N39" s="42">
        <v>42.5</v>
      </c>
      <c r="O39" s="42">
        <v>33.75</v>
      </c>
      <c r="P39" s="43">
        <v>24.49</v>
      </c>
      <c r="Q39" s="43">
        <v>9.26</v>
      </c>
      <c r="R39" s="42"/>
      <c r="S39" s="41" t="s">
        <v>15</v>
      </c>
      <c r="T39" s="41" t="s">
        <v>89</v>
      </c>
      <c r="U39" s="41">
        <v>2</v>
      </c>
      <c r="V39" s="42"/>
      <c r="W39" s="109"/>
      <c r="X39" s="109"/>
      <c r="Y39" s="114"/>
      <c r="Z39" s="102"/>
      <c r="AA39" s="114"/>
      <c r="AB39" s="102"/>
      <c r="AC39" s="44"/>
      <c r="AD39" s="42"/>
      <c r="AE39" s="42"/>
      <c r="AF39" s="42"/>
      <c r="AG39" s="42"/>
      <c r="AH39" s="42"/>
      <c r="AI39" s="42"/>
      <c r="AJ39" s="344">
        <v>1034.07</v>
      </c>
      <c r="AK39" s="78"/>
      <c r="AL39" s="45"/>
      <c r="AM39" s="45"/>
      <c r="AN39" s="42"/>
      <c r="AO39" s="42"/>
      <c r="AP39" s="42"/>
      <c r="AQ39" s="42"/>
      <c r="AR39" s="42"/>
      <c r="AS39" s="115"/>
      <c r="AT39" s="115"/>
      <c r="AU39" s="115"/>
      <c r="AV39" s="45"/>
      <c r="AW39" s="90"/>
      <c r="AX39" s="90"/>
      <c r="AY39" s="115"/>
      <c r="AZ39" s="90"/>
      <c r="BA39" s="90"/>
      <c r="BB39" s="115"/>
      <c r="BC39" s="115"/>
      <c r="BD39" s="120"/>
      <c r="BE39" s="120"/>
      <c r="BF39" s="34"/>
      <c r="BG39" s="119"/>
      <c r="BH39" s="119"/>
      <c r="BI39" s="115"/>
      <c r="BJ39" s="123"/>
      <c r="BK39" s="115"/>
      <c r="BL39" s="115"/>
      <c r="BM39" s="115"/>
      <c r="BN39" s="87"/>
      <c r="BO39" s="115"/>
      <c r="BP39" s="93"/>
      <c r="BQ39" s="115"/>
      <c r="BR39" s="93"/>
      <c r="BS39" s="34"/>
      <c r="BT39" s="34"/>
      <c r="BU39" s="45"/>
      <c r="BV39" s="45"/>
      <c r="BW39" s="87"/>
      <c r="BX39" s="99"/>
      <c r="BZ39" t="str">
        <f t="shared" si="2"/>
        <v>Mars with Musk!</v>
      </c>
      <c r="CF39" s="75"/>
    </row>
    <row r="40" spans="1:84" s="71" customFormat="1" ht="15.75" thickBot="1" x14ac:dyDescent="0.3">
      <c r="A40" s="60" t="s">
        <v>329</v>
      </c>
      <c r="B40" s="61">
        <v>31</v>
      </c>
      <c r="C40" s="72">
        <v>45714</v>
      </c>
      <c r="D40" s="348">
        <v>0.6118055555555556</v>
      </c>
      <c r="E40" s="62">
        <v>0.61527777777777781</v>
      </c>
      <c r="F40" s="62">
        <v>0.63611111111111107</v>
      </c>
      <c r="G40" s="62">
        <v>2.0833333333333332E-2</v>
      </c>
      <c r="H40" s="63">
        <v>1</v>
      </c>
      <c r="I40" s="73">
        <v>6.5</v>
      </c>
      <c r="J40" s="74">
        <v>30</v>
      </c>
      <c r="K40" s="276">
        <v>27</v>
      </c>
      <c r="L40" s="253">
        <v>0</v>
      </c>
      <c r="M40" s="63">
        <v>0.9</v>
      </c>
      <c r="N40" s="63">
        <v>50</v>
      </c>
      <c r="O40" s="63">
        <v>30</v>
      </c>
      <c r="P40" s="65">
        <v>18.91</v>
      </c>
      <c r="Q40" s="65">
        <v>11.09</v>
      </c>
      <c r="R40" s="63"/>
      <c r="S40" s="255" t="s">
        <v>15</v>
      </c>
      <c r="T40" s="74" t="s">
        <v>89</v>
      </c>
      <c r="U40" s="255">
        <v>2</v>
      </c>
      <c r="V40" s="63"/>
      <c r="W40" s="110"/>
      <c r="X40" s="110"/>
      <c r="Y40" s="66"/>
      <c r="Z40" s="100"/>
      <c r="AA40" s="66"/>
      <c r="AB40" s="100"/>
      <c r="AC40" s="67"/>
      <c r="AD40" s="63"/>
      <c r="AE40" s="63"/>
      <c r="AF40" s="63"/>
      <c r="AG40" s="63"/>
      <c r="AH40" s="63"/>
      <c r="AI40" s="63"/>
      <c r="AJ40" s="79"/>
      <c r="AK40" s="79">
        <v>1033.55</v>
      </c>
      <c r="AL40" s="68"/>
      <c r="AM40" s="68"/>
      <c r="AN40" s="63"/>
      <c r="AO40" s="63"/>
      <c r="AP40" s="63"/>
      <c r="AQ40" s="63">
        <v>1.9</v>
      </c>
      <c r="AR40" s="63"/>
      <c r="AS40" s="69"/>
      <c r="AT40" s="69"/>
      <c r="AU40" s="69"/>
      <c r="AV40" s="68"/>
      <c r="AW40" s="278"/>
      <c r="AX40" s="278"/>
      <c r="AY40" s="69"/>
      <c r="AZ40" s="278"/>
      <c r="BA40" s="278"/>
      <c r="BB40" s="69"/>
      <c r="BC40" s="69"/>
      <c r="BD40" s="279"/>
      <c r="BE40" s="279"/>
      <c r="BF40" s="68"/>
      <c r="BG40" s="280"/>
      <c r="BH40" s="280"/>
      <c r="BI40" s="69"/>
      <c r="BJ40" s="281"/>
      <c r="BK40" s="69"/>
      <c r="BL40" s="69"/>
      <c r="BM40" s="69"/>
      <c r="BN40" s="88"/>
      <c r="BO40" s="69"/>
      <c r="BP40" s="282"/>
      <c r="BQ40" s="69"/>
      <c r="BR40" s="282"/>
      <c r="BS40" s="68"/>
      <c r="BT40" s="68"/>
      <c r="BU40" s="68"/>
      <c r="BV40" s="277"/>
      <c r="BW40" s="88"/>
      <c r="BX40" s="283"/>
      <c r="CF40" s="105"/>
    </row>
    <row r="41" spans="1:84" x14ac:dyDescent="0.25">
      <c r="A41" s="25" t="s">
        <v>330</v>
      </c>
      <c r="B41" s="24">
        <v>32</v>
      </c>
      <c r="C41" s="38">
        <v>45715</v>
      </c>
      <c r="D41" s="35">
        <v>0.36388888888888887</v>
      </c>
      <c r="E41" s="35">
        <v>0.37152777777777779</v>
      </c>
      <c r="F41" s="35">
        <v>0.42638888888888887</v>
      </c>
      <c r="G41" s="35">
        <v>6.25E-2</v>
      </c>
      <c r="H41" s="30">
        <v>1</v>
      </c>
      <c r="I41" s="40">
        <v>6.5</v>
      </c>
      <c r="J41" s="41">
        <v>30</v>
      </c>
      <c r="K41" s="30">
        <v>27</v>
      </c>
      <c r="L41" s="30">
        <v>0</v>
      </c>
      <c r="M41" s="30">
        <v>0.9</v>
      </c>
      <c r="N41" s="30">
        <v>42.5</v>
      </c>
      <c r="O41" s="30">
        <v>30</v>
      </c>
      <c r="P41" s="37">
        <v>21.77</v>
      </c>
      <c r="Q41" s="37">
        <v>8.23</v>
      </c>
      <c r="R41" s="30"/>
      <c r="S41" s="36" t="s">
        <v>15</v>
      </c>
      <c r="T41" s="36" t="s">
        <v>89</v>
      </c>
      <c r="U41" s="36">
        <v>2</v>
      </c>
      <c r="V41" s="30"/>
      <c r="W41" s="109"/>
      <c r="X41" s="109"/>
      <c r="Y41" s="32"/>
      <c r="Z41" s="102"/>
      <c r="AA41" s="32"/>
      <c r="AB41" s="102"/>
      <c r="AC41" s="31"/>
      <c r="AD41" s="30"/>
      <c r="AE41" s="30"/>
      <c r="AF41" s="30"/>
      <c r="AG41" s="30"/>
      <c r="AH41" s="30"/>
      <c r="AI41" s="30"/>
      <c r="AJ41" s="76">
        <v>1033.55</v>
      </c>
      <c r="AK41" s="76">
        <v>1033.06</v>
      </c>
      <c r="AL41" s="34"/>
      <c r="AM41" s="34"/>
      <c r="AN41" s="30"/>
      <c r="AO41" s="30"/>
      <c r="AP41" s="30">
        <v>1.9</v>
      </c>
      <c r="AQ41" s="30">
        <v>2.1</v>
      </c>
      <c r="AR41" s="30"/>
      <c r="AS41" s="33"/>
      <c r="AT41" s="33"/>
      <c r="AU41" s="33"/>
      <c r="AV41" s="34"/>
      <c r="AW41" s="90"/>
      <c r="AX41" s="90"/>
      <c r="AY41" s="33"/>
      <c r="AZ41" s="90"/>
      <c r="BA41" s="90"/>
      <c r="BB41" s="33"/>
      <c r="BC41" s="33"/>
      <c r="BD41" s="120"/>
      <c r="BE41" s="120"/>
      <c r="BF41" s="34"/>
      <c r="BG41" s="117"/>
      <c r="BH41" s="117"/>
      <c r="BI41" s="33"/>
      <c r="BJ41" s="123"/>
      <c r="BK41" s="33"/>
      <c r="BL41" s="33"/>
      <c r="BM41" s="33"/>
      <c r="BN41" s="85"/>
      <c r="BO41" s="33"/>
      <c r="BP41" s="93"/>
      <c r="BQ41" s="33"/>
      <c r="BR41" s="93"/>
      <c r="BS41" s="34"/>
      <c r="BT41" s="34"/>
      <c r="BU41" s="34"/>
      <c r="BV41" s="45"/>
      <c r="BW41" s="85"/>
      <c r="BX41" s="85"/>
    </row>
    <row r="42" spans="1:84" x14ac:dyDescent="0.25">
      <c r="A42" s="25"/>
      <c r="B42" s="24"/>
      <c r="C42" s="38"/>
      <c r="D42" s="35"/>
      <c r="E42" s="35"/>
      <c r="F42" s="35"/>
      <c r="G42" s="30"/>
      <c r="H42" s="30"/>
      <c r="I42" s="40"/>
      <c r="J42" s="41"/>
      <c r="K42" s="30"/>
      <c r="L42" s="30"/>
      <c r="M42" s="30"/>
      <c r="N42" s="30"/>
      <c r="O42" s="30"/>
      <c r="P42" s="37"/>
      <c r="Q42" s="37"/>
      <c r="R42" s="30"/>
      <c r="S42" s="36"/>
      <c r="T42" s="36"/>
      <c r="U42" s="36"/>
      <c r="V42" s="30"/>
      <c r="W42" s="109"/>
      <c r="X42" s="109"/>
      <c r="Y42" s="32"/>
      <c r="Z42" s="102"/>
      <c r="AA42" s="32"/>
      <c r="AB42" s="102"/>
      <c r="AC42" s="31"/>
      <c r="AD42" s="30"/>
      <c r="AE42" s="30"/>
      <c r="AF42" s="30"/>
      <c r="AG42" s="30"/>
      <c r="AH42" s="30"/>
      <c r="AI42" s="30"/>
      <c r="AJ42" s="76"/>
      <c r="AK42" s="76"/>
      <c r="AL42" s="34"/>
      <c r="AM42" s="34"/>
      <c r="AN42" s="30"/>
      <c r="AO42" s="30"/>
      <c r="AP42" s="30"/>
      <c r="AQ42" s="30"/>
      <c r="AR42" s="30"/>
      <c r="AS42" s="33"/>
      <c r="AT42" s="33"/>
      <c r="AU42" s="33"/>
      <c r="AV42" s="34"/>
      <c r="AW42" s="90"/>
      <c r="AX42" s="90"/>
      <c r="AY42" s="33"/>
      <c r="AZ42" s="90"/>
      <c r="BA42" s="90"/>
      <c r="BB42" s="33"/>
      <c r="BC42" s="33"/>
      <c r="BD42" s="120"/>
      <c r="BE42" s="120"/>
      <c r="BF42" s="34"/>
      <c r="BG42" s="117"/>
      <c r="BH42" s="117"/>
      <c r="BI42" s="33"/>
      <c r="BJ42" s="123"/>
      <c r="BK42" s="33"/>
      <c r="BL42" s="33"/>
      <c r="BM42" s="33"/>
      <c r="BN42" s="85"/>
      <c r="BO42" s="33"/>
      <c r="BP42" s="93"/>
      <c r="BQ42" s="33"/>
      <c r="BR42" s="93"/>
      <c r="BS42" s="34"/>
      <c r="BT42" s="34"/>
      <c r="BU42" s="34"/>
      <c r="BV42" s="45"/>
      <c r="BW42" s="85"/>
      <c r="BX42" s="85"/>
    </row>
    <row r="43" spans="1:84" x14ac:dyDescent="0.25">
      <c r="A43" s="25"/>
      <c r="B43" s="24"/>
      <c r="C43" s="38"/>
      <c r="D43" s="35"/>
      <c r="E43" s="35"/>
      <c r="F43" s="35"/>
      <c r="G43" s="30"/>
      <c r="H43" s="30"/>
      <c r="I43" s="40"/>
      <c r="J43" s="41"/>
      <c r="K43" s="30"/>
      <c r="L43" s="30"/>
      <c r="M43" s="30"/>
      <c r="N43" s="30"/>
      <c r="O43" s="30"/>
      <c r="P43" s="37"/>
      <c r="Q43" s="37"/>
      <c r="R43" s="30"/>
      <c r="S43" s="36"/>
      <c r="T43" s="36"/>
      <c r="U43" s="36"/>
      <c r="V43" s="30"/>
      <c r="W43" s="109"/>
      <c r="X43" s="109"/>
      <c r="Y43" s="32"/>
      <c r="Z43" s="102"/>
      <c r="AA43" s="32"/>
      <c r="AB43" s="102"/>
      <c r="AC43" s="31"/>
      <c r="AD43" s="30"/>
      <c r="AE43" s="30"/>
      <c r="AF43" s="30"/>
      <c r="AG43" s="30"/>
      <c r="AH43" s="30"/>
      <c r="AI43" s="30"/>
      <c r="AJ43" s="76"/>
      <c r="AK43" s="76"/>
      <c r="AL43" s="34"/>
      <c r="AM43" s="34"/>
      <c r="AN43" s="30"/>
      <c r="AO43" s="30"/>
      <c r="AP43" s="30"/>
      <c r="AQ43" s="30"/>
      <c r="AR43" s="30"/>
      <c r="AS43" s="33"/>
      <c r="AT43" s="33"/>
      <c r="AU43" s="33"/>
      <c r="AV43" s="34"/>
      <c r="AW43" s="90"/>
      <c r="AX43" s="90"/>
      <c r="AY43" s="33"/>
      <c r="AZ43" s="90"/>
      <c r="BA43" s="90"/>
      <c r="BB43" s="33"/>
      <c r="BC43" s="33"/>
      <c r="BD43" s="120"/>
      <c r="BE43" s="120"/>
      <c r="BF43" s="34"/>
      <c r="BG43" s="117"/>
      <c r="BH43" s="117"/>
      <c r="BI43" s="33"/>
      <c r="BJ43" s="123"/>
      <c r="BK43" s="33"/>
      <c r="BL43" s="33"/>
      <c r="BM43" s="33"/>
      <c r="BN43" s="85"/>
      <c r="BO43" s="33"/>
      <c r="BP43" s="93"/>
      <c r="BQ43" s="33"/>
      <c r="BR43" s="93"/>
      <c r="BS43" s="34"/>
      <c r="BT43" s="34"/>
      <c r="BU43" s="34"/>
      <c r="BV43" s="45"/>
      <c r="BW43" s="85"/>
      <c r="BX43" s="85"/>
    </row>
    <row r="44" spans="1:84" x14ac:dyDescent="0.25">
      <c r="A44" s="25"/>
      <c r="B44" s="24"/>
      <c r="C44" s="38"/>
      <c r="D44" s="35"/>
      <c r="E44" s="35"/>
      <c r="F44" s="35"/>
      <c r="G44" s="30"/>
      <c r="H44" s="30"/>
      <c r="I44" s="40"/>
      <c r="J44" s="41"/>
      <c r="K44" s="30"/>
      <c r="L44" s="30"/>
      <c r="M44" s="30"/>
      <c r="N44" s="30"/>
      <c r="O44" s="30"/>
      <c r="P44" s="37"/>
      <c r="Q44" s="37"/>
      <c r="R44" s="30"/>
      <c r="S44" s="36"/>
      <c r="T44" s="36"/>
      <c r="U44" s="36"/>
      <c r="V44" s="30"/>
      <c r="W44" s="109"/>
      <c r="X44" s="109"/>
      <c r="Y44" s="32"/>
      <c r="Z44" s="102"/>
      <c r="AA44" s="32"/>
      <c r="AB44" s="102"/>
      <c r="AC44" s="31"/>
      <c r="AD44" s="30"/>
      <c r="AE44" s="30"/>
      <c r="AF44" s="30"/>
      <c r="AG44" s="30"/>
      <c r="AH44" s="30"/>
      <c r="AI44" s="30"/>
      <c r="AJ44" s="76"/>
      <c r="AK44" s="76"/>
      <c r="AL44" s="34"/>
      <c r="AM44" s="34"/>
      <c r="AN44" s="30"/>
      <c r="AO44" s="30"/>
      <c r="AP44" s="30"/>
      <c r="AQ44" s="30"/>
      <c r="AR44" s="30"/>
      <c r="AS44" s="33"/>
      <c r="AT44" s="33"/>
      <c r="AU44" s="33"/>
      <c r="AV44" s="34"/>
      <c r="AW44" s="90"/>
      <c r="AX44" s="90"/>
      <c r="AY44" s="33"/>
      <c r="AZ44" s="90"/>
      <c r="BA44" s="90"/>
      <c r="BB44" s="33"/>
      <c r="BC44" s="33"/>
      <c r="BD44" s="120"/>
      <c r="BE44" s="120"/>
      <c r="BF44" s="34"/>
      <c r="BG44" s="117"/>
      <c r="BH44" s="117"/>
      <c r="BI44" s="33"/>
      <c r="BJ44" s="123"/>
      <c r="BK44" s="33"/>
      <c r="BL44" s="33"/>
      <c r="BM44" s="33"/>
      <c r="BN44" s="85"/>
      <c r="BO44" s="33"/>
      <c r="BP44" s="93"/>
      <c r="BQ44" s="33"/>
      <c r="BR44" s="93"/>
      <c r="BS44" s="34"/>
      <c r="BT44" s="34"/>
      <c r="BU44" s="34"/>
      <c r="BV44" s="45"/>
      <c r="BW44" s="85"/>
      <c r="BX44" s="85"/>
    </row>
    <row r="45" spans="1:84" x14ac:dyDescent="0.25">
      <c r="A45" s="25"/>
      <c r="B45" s="24"/>
      <c r="C45" s="38"/>
      <c r="D45" s="35"/>
      <c r="E45" s="35"/>
      <c r="F45" s="35"/>
      <c r="G45" s="30"/>
      <c r="H45" s="30"/>
      <c r="I45" s="40"/>
      <c r="J45" s="41"/>
      <c r="K45" s="30"/>
      <c r="L45" s="30"/>
      <c r="M45" s="30"/>
      <c r="N45" s="30"/>
      <c r="O45" s="30"/>
      <c r="P45" s="37"/>
      <c r="Q45" s="37"/>
      <c r="R45" s="30"/>
      <c r="S45" s="36"/>
      <c r="T45" s="36"/>
      <c r="U45" s="36"/>
      <c r="V45" s="30"/>
      <c r="W45" s="109"/>
      <c r="X45" s="109"/>
      <c r="Y45" s="32"/>
      <c r="Z45" s="102"/>
      <c r="AA45" s="32"/>
      <c r="AB45" s="102"/>
      <c r="AC45" s="31"/>
      <c r="AD45" s="30"/>
      <c r="AE45" s="30"/>
      <c r="AF45" s="30"/>
      <c r="AG45" s="30"/>
      <c r="AH45" s="30"/>
      <c r="AI45" s="30"/>
      <c r="AJ45" s="76"/>
      <c r="AK45" s="76"/>
      <c r="AL45" s="34"/>
      <c r="AM45" s="34"/>
      <c r="AN45" s="30"/>
      <c r="AO45" s="30"/>
      <c r="AP45" s="30"/>
      <c r="AQ45" s="30"/>
      <c r="AR45" s="30"/>
      <c r="AS45" s="33"/>
      <c r="AT45" s="33"/>
      <c r="AU45" s="33"/>
      <c r="AV45" s="34"/>
      <c r="AW45" s="90"/>
      <c r="AX45" s="90"/>
      <c r="AY45" s="33"/>
      <c r="AZ45" s="90"/>
      <c r="BA45" s="90"/>
      <c r="BB45" s="33"/>
      <c r="BC45" s="33"/>
      <c r="BD45" s="120"/>
      <c r="BE45" s="120"/>
      <c r="BF45" s="34"/>
      <c r="BG45" s="117"/>
      <c r="BH45" s="117"/>
      <c r="BI45" s="33"/>
      <c r="BJ45" s="123"/>
      <c r="BK45" s="33"/>
      <c r="BL45" s="33"/>
      <c r="BM45" s="33"/>
      <c r="BN45" s="85"/>
      <c r="BO45" s="33"/>
      <c r="BP45" s="93"/>
      <c r="BQ45" s="33"/>
      <c r="BR45" s="93"/>
      <c r="BS45" s="34"/>
      <c r="BT45" s="34"/>
      <c r="BU45" s="34"/>
      <c r="BV45" s="45"/>
      <c r="BW45" s="85"/>
      <c r="BX45" s="85"/>
    </row>
    <row r="46" spans="1:84" x14ac:dyDescent="0.25">
      <c r="A46" s="25"/>
      <c r="B46" s="24"/>
      <c r="C46" s="38"/>
      <c r="D46" s="35"/>
      <c r="E46" s="35"/>
      <c r="F46" s="35"/>
      <c r="G46" s="30"/>
      <c r="H46" s="30"/>
      <c r="I46" s="40"/>
      <c r="J46" s="41"/>
      <c r="K46" s="30"/>
      <c r="L46" s="30"/>
      <c r="M46" s="30"/>
      <c r="N46" s="30"/>
      <c r="O46" s="30"/>
      <c r="P46" s="37"/>
      <c r="Q46" s="37"/>
      <c r="R46" s="30"/>
      <c r="S46" s="36"/>
      <c r="T46" s="36"/>
      <c r="U46" s="36"/>
      <c r="V46" s="30"/>
      <c r="W46" s="109"/>
      <c r="X46" s="109"/>
      <c r="Y46" s="32"/>
      <c r="Z46" s="102"/>
      <c r="AA46" s="32"/>
      <c r="AB46" s="102"/>
      <c r="AC46" s="31"/>
      <c r="AD46" s="30"/>
      <c r="AE46" s="30"/>
      <c r="AF46" s="30"/>
      <c r="AG46" s="30"/>
      <c r="AH46" s="30"/>
      <c r="AI46" s="30"/>
      <c r="AJ46" s="76"/>
      <c r="AK46" s="76"/>
      <c r="AL46" s="34"/>
      <c r="AM46" s="34"/>
      <c r="AN46" s="30"/>
      <c r="AO46" s="30"/>
      <c r="AP46" s="30"/>
      <c r="AQ46" s="30"/>
      <c r="AR46" s="30"/>
      <c r="AS46" s="33"/>
      <c r="AT46" s="33"/>
      <c r="AU46" s="33"/>
      <c r="AV46" s="34"/>
      <c r="AW46" s="90"/>
      <c r="AX46" s="90"/>
      <c r="AY46" s="33"/>
      <c r="AZ46" s="90"/>
      <c r="BA46" s="90"/>
      <c r="BB46" s="33"/>
      <c r="BC46" s="33"/>
      <c r="BD46" s="120"/>
      <c r="BE46" s="120"/>
      <c r="BF46" s="34"/>
      <c r="BG46" s="117"/>
      <c r="BH46" s="117"/>
      <c r="BI46" s="33"/>
      <c r="BJ46" s="123"/>
      <c r="BK46" s="33"/>
      <c r="BL46" s="33"/>
      <c r="BM46" s="33"/>
      <c r="BN46" s="85"/>
      <c r="BO46" s="33"/>
      <c r="BP46" s="93"/>
      <c r="BQ46" s="33"/>
      <c r="BR46" s="93"/>
      <c r="BS46" s="34"/>
      <c r="BT46" s="34"/>
      <c r="BU46" s="34"/>
      <c r="BV46" s="45"/>
      <c r="BW46" s="85"/>
      <c r="BX46" s="85"/>
    </row>
    <row r="47" spans="1:84" x14ac:dyDescent="0.25">
      <c r="A47" s="27"/>
      <c r="B47" s="28"/>
      <c r="C47" s="46"/>
      <c r="D47" s="47"/>
      <c r="E47" s="47"/>
      <c r="F47" s="47"/>
      <c r="G47" s="50"/>
      <c r="H47" s="50"/>
      <c r="I47" s="57"/>
      <c r="J47" s="58"/>
      <c r="K47" s="50"/>
      <c r="L47" s="50"/>
      <c r="M47" s="50"/>
      <c r="N47" s="50"/>
      <c r="O47" s="50"/>
      <c r="P47" s="51"/>
      <c r="Q47" s="51"/>
      <c r="R47" s="50"/>
      <c r="S47" s="49"/>
      <c r="T47" s="49"/>
      <c r="U47" s="49"/>
      <c r="V47" s="50"/>
      <c r="W47" s="109"/>
      <c r="X47" s="109"/>
      <c r="Y47" s="52"/>
      <c r="Z47" s="102"/>
      <c r="AA47" s="52"/>
      <c r="AB47" s="102"/>
      <c r="AC47" s="53"/>
      <c r="AD47" s="50"/>
      <c r="AE47" s="50"/>
      <c r="AF47" s="50"/>
      <c r="AG47" s="50"/>
      <c r="AH47" s="50"/>
      <c r="AI47" s="50"/>
      <c r="AJ47" s="77"/>
      <c r="AK47" s="77"/>
      <c r="AL47" s="54"/>
      <c r="AM47" s="54"/>
      <c r="AN47" s="50"/>
      <c r="AO47" s="50"/>
      <c r="AP47" s="50"/>
      <c r="AQ47" s="50"/>
      <c r="AR47" s="50"/>
      <c r="AS47" s="55"/>
      <c r="AT47" s="55"/>
      <c r="AU47" s="55"/>
      <c r="AV47" s="54"/>
      <c r="AW47" s="90"/>
      <c r="AX47" s="90"/>
      <c r="AY47" s="55"/>
      <c r="AZ47" s="90"/>
      <c r="BA47" s="90"/>
      <c r="BB47" s="55"/>
      <c r="BC47" s="55"/>
      <c r="BD47" s="120"/>
      <c r="BE47" s="120"/>
      <c r="BF47" s="34"/>
      <c r="BG47" s="118"/>
      <c r="BH47" s="116"/>
      <c r="BI47" s="55"/>
      <c r="BJ47" s="123"/>
      <c r="BK47" s="55"/>
      <c r="BL47" s="55"/>
      <c r="BM47" s="56"/>
      <c r="BN47" s="86"/>
      <c r="BO47" s="55"/>
      <c r="BP47" s="93"/>
      <c r="BQ47" s="55"/>
      <c r="BR47" s="93"/>
      <c r="BS47" s="34"/>
      <c r="BT47" s="34"/>
      <c r="BU47" s="54"/>
      <c r="BV47" s="45"/>
      <c r="BW47" s="86"/>
      <c r="BX47" s="94"/>
      <c r="BY47" s="29"/>
    </row>
    <row r="48" spans="1:84" x14ac:dyDescent="0.25">
      <c r="A48" s="124"/>
      <c r="B48" s="125"/>
      <c r="C48" s="154"/>
      <c r="D48" s="155"/>
      <c r="E48" s="155"/>
      <c r="F48" s="142"/>
      <c r="G48" s="156"/>
      <c r="H48" s="156"/>
      <c r="I48" s="157"/>
      <c r="J48" s="158"/>
      <c r="K48" s="156"/>
      <c r="L48" s="156"/>
      <c r="M48" s="156"/>
      <c r="N48" s="156"/>
      <c r="O48" s="156"/>
      <c r="P48" s="159"/>
      <c r="Q48" s="159"/>
      <c r="R48" s="156"/>
      <c r="S48" s="158"/>
      <c r="T48" s="158"/>
      <c r="U48" s="158"/>
      <c r="V48" s="156"/>
      <c r="W48" s="126"/>
      <c r="X48" s="126"/>
      <c r="Y48" s="127"/>
      <c r="Z48" s="128"/>
      <c r="AA48" s="127"/>
      <c r="AB48" s="128"/>
      <c r="AC48" s="160"/>
      <c r="AD48" s="156"/>
      <c r="AE48" s="156"/>
      <c r="AF48" s="156"/>
      <c r="AG48" s="156"/>
      <c r="AH48" s="156"/>
      <c r="AI48" s="156"/>
      <c r="AJ48" s="161"/>
      <c r="AK48" s="161"/>
      <c r="AL48" s="162"/>
      <c r="AM48" s="162"/>
      <c r="AN48" s="156"/>
      <c r="AO48" s="156"/>
      <c r="AP48" s="156"/>
      <c r="AQ48" s="156"/>
      <c r="AR48" s="156"/>
      <c r="AS48" s="129"/>
      <c r="AT48" s="129"/>
      <c r="AU48" s="129"/>
      <c r="AV48" s="162"/>
      <c r="AW48" s="130"/>
      <c r="AX48" s="130"/>
      <c r="AY48" s="129"/>
      <c r="AZ48" s="130"/>
      <c r="BA48" s="130"/>
      <c r="BB48" s="129"/>
      <c r="BC48" s="129"/>
      <c r="BD48" s="131"/>
      <c r="BE48" s="131"/>
      <c r="BF48" s="132"/>
      <c r="BG48" s="133"/>
      <c r="BH48" s="133"/>
      <c r="BI48" s="129"/>
      <c r="BJ48" s="134"/>
      <c r="BK48" s="129"/>
      <c r="BL48" s="129"/>
      <c r="BM48" s="129"/>
      <c r="BN48" s="163"/>
      <c r="BO48" s="129"/>
      <c r="BP48" s="135"/>
      <c r="BQ48" s="129"/>
      <c r="BR48" s="135"/>
      <c r="BS48" s="132"/>
      <c r="BT48" s="132"/>
      <c r="BU48" s="162"/>
      <c r="BV48" s="162"/>
      <c r="BW48" s="163"/>
      <c r="BX48" s="164"/>
      <c r="BY48" s="136"/>
      <c r="CA48" s="136"/>
      <c r="CB48" s="136"/>
      <c r="CC48" s="136"/>
      <c r="CD48" s="136"/>
      <c r="CE48" s="136"/>
      <c r="CF48" s="136"/>
    </row>
    <row r="49" spans="1:84" x14ac:dyDescent="0.25">
      <c r="A49" s="25"/>
      <c r="B49" s="24"/>
      <c r="C49" s="38"/>
      <c r="D49" s="80"/>
      <c r="E49" s="35"/>
      <c r="F49" s="35"/>
      <c r="G49" s="30"/>
      <c r="H49" s="30"/>
      <c r="I49" s="40"/>
      <c r="J49" s="41"/>
      <c r="K49" s="30"/>
      <c r="L49" s="30"/>
      <c r="M49" s="30"/>
      <c r="N49" s="30"/>
      <c r="O49" s="30"/>
      <c r="P49" s="37"/>
      <c r="Q49" s="37"/>
      <c r="R49" s="30"/>
      <c r="S49" s="36"/>
      <c r="T49" s="36"/>
      <c r="U49" s="36"/>
      <c r="V49" s="30"/>
      <c r="W49" s="109"/>
      <c r="X49" s="109"/>
      <c r="Y49" s="32"/>
      <c r="Z49" s="102"/>
      <c r="AA49" s="32"/>
      <c r="AB49" s="102"/>
      <c r="AC49" s="31"/>
      <c r="AD49" s="30"/>
      <c r="AE49" s="30"/>
      <c r="AF49" s="30"/>
      <c r="AG49" s="30"/>
      <c r="AH49" s="30"/>
      <c r="AI49" s="30"/>
      <c r="AJ49" s="76"/>
      <c r="AK49" s="76"/>
      <c r="AL49" s="34"/>
      <c r="AM49" s="34"/>
      <c r="AN49" s="30"/>
      <c r="AO49" s="30"/>
      <c r="AP49" s="30"/>
      <c r="AQ49" s="30"/>
      <c r="AR49" s="30"/>
      <c r="AS49" s="33"/>
      <c r="AT49" s="33"/>
      <c r="AU49" s="33"/>
      <c r="AV49" s="34"/>
      <c r="AW49" s="90"/>
      <c r="AX49" s="90"/>
      <c r="AY49" s="33"/>
      <c r="AZ49" s="90"/>
      <c r="BA49" s="90"/>
      <c r="BB49" s="33"/>
      <c r="BC49" s="33"/>
      <c r="BD49" s="120"/>
      <c r="BE49" s="120"/>
      <c r="BF49" s="34"/>
      <c r="BG49" s="117"/>
      <c r="BH49" s="117"/>
      <c r="BI49" s="33"/>
      <c r="BJ49" s="123"/>
      <c r="BK49" s="33"/>
      <c r="BL49" s="33"/>
      <c r="BM49" s="33"/>
      <c r="BN49" s="85"/>
      <c r="BO49" s="33"/>
      <c r="BP49" s="93"/>
      <c r="BQ49" s="33"/>
      <c r="BR49" s="93"/>
      <c r="BS49" s="34"/>
      <c r="BT49" s="34"/>
      <c r="BU49" s="34"/>
      <c r="BV49" s="45"/>
      <c r="BW49" s="85"/>
      <c r="BX49" s="85"/>
    </row>
    <row r="50" spans="1:84" s="71" customFormat="1" ht="15.75" thickBot="1" x14ac:dyDescent="0.3">
      <c r="A50" s="60"/>
      <c r="B50" s="61"/>
      <c r="C50" s="72"/>
      <c r="D50" s="62"/>
      <c r="E50" s="62"/>
      <c r="F50" s="62"/>
      <c r="G50" s="63"/>
      <c r="H50" s="63"/>
      <c r="I50" s="73"/>
      <c r="J50" s="74"/>
      <c r="K50" s="63"/>
      <c r="L50" s="63"/>
      <c r="M50" s="63"/>
      <c r="N50" s="63"/>
      <c r="O50" s="63"/>
      <c r="P50" s="65"/>
      <c r="Q50" s="65"/>
      <c r="R50" s="63"/>
      <c r="S50" s="64"/>
      <c r="T50" s="64"/>
      <c r="U50" s="64"/>
      <c r="V50" s="63"/>
      <c r="W50" s="110"/>
      <c r="X50" s="307"/>
      <c r="Y50" s="66"/>
      <c r="Z50" s="102"/>
      <c r="AA50" s="66"/>
      <c r="AB50" s="102"/>
      <c r="AC50" s="67"/>
      <c r="AD50" s="63"/>
      <c r="AE50" s="63"/>
      <c r="AF50" s="63"/>
      <c r="AG50" s="63"/>
      <c r="AH50" s="63"/>
      <c r="AI50" s="63"/>
      <c r="AJ50" s="79"/>
      <c r="AK50" s="79"/>
      <c r="AL50" s="68"/>
      <c r="AM50" s="68"/>
      <c r="AN50" s="63"/>
      <c r="AO50" s="63"/>
      <c r="AP50" s="63"/>
      <c r="AQ50" s="63"/>
      <c r="AR50" s="63"/>
      <c r="AS50" s="69"/>
      <c r="AT50" s="69"/>
      <c r="AU50" s="69"/>
      <c r="AV50" s="68"/>
      <c r="AW50" s="90"/>
      <c r="AX50" s="90"/>
      <c r="AY50" s="69"/>
      <c r="AZ50" s="90"/>
      <c r="BA50" s="90"/>
      <c r="BB50" s="69"/>
      <c r="BC50" s="69"/>
      <c r="BD50" s="120"/>
      <c r="BE50" s="120"/>
      <c r="BF50" s="34"/>
      <c r="BG50" s="118"/>
      <c r="BH50" s="116"/>
      <c r="BI50" s="69"/>
      <c r="BJ50" s="123"/>
      <c r="BK50" s="69"/>
      <c r="BL50" s="69"/>
      <c r="BM50" s="69"/>
      <c r="BN50" s="88"/>
      <c r="BO50" s="69"/>
      <c r="BP50" s="93"/>
      <c r="BQ50" s="69"/>
      <c r="BR50" s="93"/>
      <c r="BS50" s="34"/>
      <c r="BT50" s="68"/>
      <c r="BU50" s="68"/>
      <c r="BV50" s="45"/>
      <c r="BW50" s="88"/>
      <c r="BX50" s="96"/>
      <c r="BZ50"/>
    </row>
    <row r="51" spans="1:84" x14ac:dyDescent="0.25">
      <c r="A51" s="25"/>
      <c r="B51" s="24"/>
      <c r="C51" s="38"/>
      <c r="D51" s="39"/>
      <c r="E51" s="39"/>
      <c r="F51" s="39"/>
      <c r="G51" s="42"/>
      <c r="H51" s="42"/>
      <c r="I51" s="40"/>
      <c r="J51" s="41"/>
      <c r="K51" s="42"/>
      <c r="L51" s="42"/>
      <c r="M51" s="42"/>
      <c r="N51" s="42"/>
      <c r="O51" s="42"/>
      <c r="P51" s="43"/>
      <c r="Q51" s="43"/>
      <c r="R51" s="42"/>
      <c r="S51" s="41"/>
      <c r="T51" s="41"/>
      <c r="U51" s="41"/>
      <c r="V51" s="42"/>
      <c r="W51" s="111"/>
      <c r="X51" s="306"/>
      <c r="Y51" s="32"/>
      <c r="Z51" s="102"/>
      <c r="AA51" s="32"/>
      <c r="AB51" s="102"/>
      <c r="AC51" s="44"/>
      <c r="AD51" s="42"/>
      <c r="AE51" s="42"/>
      <c r="AF51" s="42"/>
      <c r="AG51" s="42"/>
      <c r="AH51" s="42"/>
      <c r="AI51" s="42"/>
      <c r="AJ51" s="78"/>
      <c r="AK51" s="78"/>
      <c r="AL51" s="45"/>
      <c r="AM51" s="45"/>
      <c r="AN51" s="42"/>
      <c r="AO51" s="42"/>
      <c r="AP51" s="42"/>
      <c r="AQ51" s="42"/>
      <c r="AR51" s="42"/>
      <c r="AS51" s="33"/>
      <c r="AT51" s="33"/>
      <c r="AU51" s="33"/>
      <c r="AV51" s="45"/>
      <c r="AW51" s="90"/>
      <c r="AX51" s="90"/>
      <c r="AY51" s="33"/>
      <c r="AZ51" s="90"/>
      <c r="BA51" s="90"/>
      <c r="BB51" s="33"/>
      <c r="BC51" s="33"/>
      <c r="BD51" s="120"/>
      <c r="BE51" s="120"/>
      <c r="BF51" s="34"/>
      <c r="BG51" s="117"/>
      <c r="BH51" s="117"/>
      <c r="BI51" s="33"/>
      <c r="BJ51" s="123"/>
      <c r="BK51" s="33"/>
      <c r="BL51" s="33"/>
      <c r="BM51" s="33"/>
      <c r="BN51" s="87"/>
      <c r="BO51" s="33"/>
      <c r="BP51" s="93"/>
      <c r="BQ51" s="33"/>
      <c r="BR51" s="93"/>
      <c r="BS51" s="34"/>
      <c r="BT51" s="45"/>
      <c r="BU51" s="45"/>
      <c r="BV51" s="45"/>
      <c r="BW51" s="87"/>
      <c r="BX51" s="95"/>
      <c r="CF51" s="75"/>
    </row>
    <row r="52" spans="1:84" x14ac:dyDescent="0.25">
      <c r="A52" s="25"/>
      <c r="B52" s="24"/>
      <c r="C52" s="38"/>
      <c r="D52" s="35"/>
      <c r="E52" s="121"/>
      <c r="F52" s="35"/>
      <c r="G52" s="30"/>
      <c r="H52" s="30"/>
      <c r="I52" s="40"/>
      <c r="J52" s="41"/>
      <c r="K52" s="30"/>
      <c r="L52" s="30"/>
      <c r="M52" s="30"/>
      <c r="N52" s="30"/>
      <c r="O52" s="30"/>
      <c r="P52" s="37"/>
      <c r="Q52" s="37"/>
      <c r="R52" s="30"/>
      <c r="S52" s="36"/>
      <c r="T52" s="36"/>
      <c r="U52" s="36"/>
      <c r="V52" s="30"/>
      <c r="W52" s="109"/>
      <c r="X52" s="109"/>
      <c r="Y52" s="114"/>
      <c r="Z52" s="102"/>
      <c r="AA52" s="114"/>
      <c r="AB52" s="102"/>
      <c r="AC52" s="31"/>
      <c r="AD52" s="30"/>
      <c r="AE52" s="30"/>
      <c r="AF52" s="30"/>
      <c r="AG52" s="30"/>
      <c r="AH52" s="30"/>
      <c r="AI52" s="30"/>
      <c r="AJ52" s="76"/>
      <c r="AK52" s="76"/>
      <c r="AL52" s="34"/>
      <c r="AM52" s="34"/>
      <c r="AN52" s="30"/>
      <c r="AO52" s="30"/>
      <c r="AP52" s="30"/>
      <c r="AQ52" s="30"/>
      <c r="AR52" s="30"/>
      <c r="AS52" s="115"/>
      <c r="AT52" s="115"/>
      <c r="AU52" s="115"/>
      <c r="AV52" s="34"/>
      <c r="AW52" s="90"/>
      <c r="AX52" s="90"/>
      <c r="AY52" s="115"/>
      <c r="AZ52" s="90"/>
      <c r="BA52" s="90"/>
      <c r="BB52" s="115"/>
      <c r="BC52" s="115"/>
      <c r="BD52" s="120"/>
      <c r="BE52" s="120"/>
      <c r="BF52" s="34"/>
      <c r="BG52" s="119"/>
      <c r="BH52" s="119"/>
      <c r="BI52" s="115"/>
      <c r="BJ52" s="123"/>
      <c r="BK52" s="115"/>
      <c r="BL52" s="115"/>
      <c r="BM52" s="115"/>
      <c r="BN52" s="85"/>
      <c r="BO52" s="115"/>
      <c r="BP52" s="93"/>
      <c r="BQ52" s="115"/>
      <c r="BR52" s="93"/>
      <c r="BS52" s="34"/>
      <c r="BT52" s="34"/>
      <c r="BU52" s="45"/>
      <c r="BV52" s="45"/>
      <c r="BW52" s="87"/>
      <c r="BX52" s="85"/>
    </row>
    <row r="53" spans="1:84" s="104" customFormat="1" ht="15.75" thickBot="1" x14ac:dyDescent="0.3">
      <c r="A53" s="166"/>
      <c r="B53" s="168"/>
      <c r="C53" s="170"/>
      <c r="D53" s="172"/>
      <c r="E53" s="173"/>
      <c r="F53" s="173"/>
      <c r="G53" s="175"/>
      <c r="H53" s="175"/>
      <c r="I53" s="178"/>
      <c r="J53" s="181"/>
      <c r="K53" s="175"/>
      <c r="L53" s="175"/>
      <c r="M53" s="175"/>
      <c r="N53" s="175"/>
      <c r="O53" s="175"/>
      <c r="P53" s="183"/>
      <c r="Q53" s="183"/>
      <c r="R53" s="175"/>
      <c r="S53" s="185"/>
      <c r="T53" s="185"/>
      <c r="U53" s="185"/>
      <c r="V53" s="175"/>
      <c r="W53" s="186"/>
      <c r="X53" s="308"/>
      <c r="Y53" s="188"/>
      <c r="Z53" s="128"/>
      <c r="AA53" s="188"/>
      <c r="AB53" s="128"/>
      <c r="AC53" s="190"/>
      <c r="AD53" s="175"/>
      <c r="AE53" s="175"/>
      <c r="AF53" s="175"/>
      <c r="AG53" s="175"/>
      <c r="AH53" s="175"/>
      <c r="AI53" s="175"/>
      <c r="AJ53" s="192"/>
      <c r="AK53" s="192"/>
      <c r="AL53" s="194"/>
      <c r="AM53" s="194"/>
      <c r="AN53" s="175"/>
      <c r="AO53" s="175"/>
      <c r="AP53" s="175"/>
      <c r="AQ53" s="175"/>
      <c r="AR53" s="175"/>
      <c r="AS53" s="196"/>
      <c r="AT53" s="196"/>
      <c r="AU53" s="196"/>
      <c r="AV53" s="194"/>
      <c r="AW53" s="130"/>
      <c r="AX53" s="130"/>
      <c r="AY53" s="196"/>
      <c r="AZ53" s="130"/>
      <c r="BA53" s="130"/>
      <c r="BB53" s="196"/>
      <c r="BC53" s="196"/>
      <c r="BD53" s="131"/>
      <c r="BE53" s="131"/>
      <c r="BF53" s="132"/>
      <c r="BG53" s="151"/>
      <c r="BH53" s="197"/>
      <c r="BI53" s="196"/>
      <c r="BJ53" s="134"/>
      <c r="BK53" s="196"/>
      <c r="BL53" s="196"/>
      <c r="BM53" s="199"/>
      <c r="BN53" s="201"/>
      <c r="BO53" s="196"/>
      <c r="BP53" s="135"/>
      <c r="BQ53" s="196"/>
      <c r="BR53" s="135"/>
      <c r="BS53" s="132"/>
      <c r="BT53" s="194"/>
      <c r="BU53" s="194"/>
      <c r="BV53" s="162"/>
      <c r="BW53" s="201"/>
      <c r="BX53" s="205"/>
      <c r="BY53" s="207"/>
      <c r="BZ53"/>
      <c r="CA53" s="207"/>
      <c r="CB53" s="207"/>
      <c r="CC53" s="207"/>
      <c r="CD53" s="207"/>
      <c r="CE53" s="207"/>
      <c r="CF53" s="207"/>
    </row>
    <row r="54" spans="1:84" ht="15.75" thickTop="1" x14ac:dyDescent="0.25">
      <c r="A54" s="25"/>
      <c r="B54" s="24"/>
      <c r="C54" s="38"/>
      <c r="D54" s="39"/>
      <c r="E54" s="39"/>
      <c r="F54" s="39"/>
      <c r="G54" s="42"/>
      <c r="H54" s="42"/>
      <c r="I54" s="40"/>
      <c r="J54" s="41"/>
      <c r="K54" s="42"/>
      <c r="L54" s="42"/>
      <c r="M54" s="42"/>
      <c r="N54" s="42"/>
      <c r="O54" s="42"/>
      <c r="P54" s="43"/>
      <c r="Q54" s="43"/>
      <c r="R54" s="42"/>
      <c r="S54" s="41"/>
      <c r="T54" s="41"/>
      <c r="U54" s="41"/>
      <c r="V54" s="42"/>
      <c r="W54" s="109"/>
      <c r="X54" s="109"/>
      <c r="Y54" s="32"/>
      <c r="Z54" s="102"/>
      <c r="AA54" s="32"/>
      <c r="AB54" s="102"/>
      <c r="AC54" s="44"/>
      <c r="AD54" s="42"/>
      <c r="AE54" s="42"/>
      <c r="AF54" s="42"/>
      <c r="AG54" s="42"/>
      <c r="AH54" s="42"/>
      <c r="AI54" s="42"/>
      <c r="AJ54" s="78"/>
      <c r="AK54" s="78"/>
      <c r="AL54" s="45"/>
      <c r="AM54" s="45"/>
      <c r="AN54" s="42"/>
      <c r="AO54" s="42"/>
      <c r="AP54" s="42"/>
      <c r="AQ54" s="42"/>
      <c r="AR54" s="42"/>
      <c r="AS54" s="33"/>
      <c r="AT54" s="33"/>
      <c r="AU54" s="33"/>
      <c r="AV54" s="45"/>
      <c r="AW54" s="90"/>
      <c r="AX54" s="90"/>
      <c r="AY54" s="33"/>
      <c r="AZ54" s="90"/>
      <c r="BA54" s="90"/>
      <c r="BB54" s="33"/>
      <c r="BC54" s="33"/>
      <c r="BD54" s="120"/>
      <c r="BE54" s="120"/>
      <c r="BF54" s="34"/>
      <c r="BG54" s="117"/>
      <c r="BH54" s="117"/>
      <c r="BI54" s="33"/>
      <c r="BJ54" s="123"/>
      <c r="BK54" s="33"/>
      <c r="BL54" s="33"/>
      <c r="BM54" s="33"/>
      <c r="BN54" s="87"/>
      <c r="BO54" s="33"/>
      <c r="BP54" s="93"/>
      <c r="BQ54" s="33"/>
      <c r="BR54" s="93"/>
      <c r="BS54" s="34"/>
      <c r="BT54" s="34"/>
      <c r="BU54" s="45"/>
      <c r="BV54" s="45"/>
      <c r="BW54" s="87"/>
      <c r="BX54" s="99"/>
      <c r="CF54" s="75"/>
    </row>
    <row r="55" spans="1:84" x14ac:dyDescent="0.25">
      <c r="A55" s="25"/>
      <c r="B55" s="24"/>
      <c r="C55" s="38"/>
      <c r="D55" s="35"/>
      <c r="E55" s="35"/>
      <c r="F55" s="35"/>
      <c r="G55" s="30"/>
      <c r="H55" s="30"/>
      <c r="I55" s="40"/>
      <c r="J55" s="41"/>
      <c r="K55" s="30"/>
      <c r="L55" s="30"/>
      <c r="M55" s="30"/>
      <c r="N55" s="30"/>
      <c r="O55" s="30"/>
      <c r="P55" s="37"/>
      <c r="Q55" s="37"/>
      <c r="R55" s="30"/>
      <c r="S55" s="36"/>
      <c r="T55" s="36"/>
      <c r="U55" s="36"/>
      <c r="V55" s="30"/>
      <c r="W55" s="109"/>
      <c r="X55" s="109"/>
      <c r="Y55" s="32"/>
      <c r="Z55" s="102"/>
      <c r="AA55" s="32"/>
      <c r="AB55" s="102"/>
      <c r="AC55" s="31"/>
      <c r="AD55" s="30"/>
      <c r="AE55" s="30"/>
      <c r="AF55" s="30"/>
      <c r="AG55" s="30"/>
      <c r="AH55" s="30"/>
      <c r="AI55" s="30"/>
      <c r="AJ55" s="76"/>
      <c r="AK55" s="76"/>
      <c r="AL55" s="34"/>
      <c r="AM55" s="34"/>
      <c r="AN55" s="30"/>
      <c r="AO55" s="30"/>
      <c r="AP55" s="30"/>
      <c r="AQ55" s="30"/>
      <c r="AR55" s="30"/>
      <c r="AS55" s="33"/>
      <c r="AT55" s="33"/>
      <c r="AU55" s="33"/>
      <c r="AV55" s="34"/>
      <c r="AW55" s="90"/>
      <c r="AX55" s="90"/>
      <c r="AY55" s="33"/>
      <c r="AZ55" s="90"/>
      <c r="BA55" s="90"/>
      <c r="BB55" s="33"/>
      <c r="BC55" s="33"/>
      <c r="BD55" s="120"/>
      <c r="BE55" s="120"/>
      <c r="BF55" s="34"/>
      <c r="BG55" s="117"/>
      <c r="BH55" s="117"/>
      <c r="BI55" s="33"/>
      <c r="BJ55" s="123"/>
      <c r="BK55" s="33"/>
      <c r="BL55" s="33"/>
      <c r="BM55" s="33"/>
      <c r="BN55" s="85"/>
      <c r="BO55" s="33"/>
      <c r="BP55" s="93"/>
      <c r="BQ55" s="33"/>
      <c r="BR55" s="93"/>
      <c r="BS55" s="34"/>
      <c r="BT55" s="34"/>
      <c r="BU55" s="45"/>
      <c r="BV55" s="45"/>
      <c r="BW55" s="87"/>
      <c r="BX55" s="97"/>
      <c r="CF55" s="75"/>
    </row>
    <row r="56" spans="1:84" s="71" customFormat="1" ht="15.75" thickBot="1" x14ac:dyDescent="0.3">
      <c r="A56" s="60"/>
      <c r="B56" s="61"/>
      <c r="C56" s="72"/>
      <c r="D56" s="62"/>
      <c r="E56" s="62"/>
      <c r="F56" s="62"/>
      <c r="G56" s="63"/>
      <c r="H56" s="63"/>
      <c r="I56" s="73"/>
      <c r="J56" s="74"/>
      <c r="K56" s="63"/>
      <c r="L56" s="63"/>
      <c r="M56" s="63"/>
      <c r="N56" s="63"/>
      <c r="O56" s="63"/>
      <c r="P56" s="65"/>
      <c r="Q56" s="65"/>
      <c r="R56" s="63"/>
      <c r="S56" s="64"/>
      <c r="T56" s="64"/>
      <c r="U56" s="64"/>
      <c r="V56" s="63"/>
      <c r="W56" s="110"/>
      <c r="X56" s="307"/>
      <c r="Y56" s="66"/>
      <c r="Z56" s="102"/>
      <c r="AA56" s="66"/>
      <c r="AB56" s="102"/>
      <c r="AC56" s="67"/>
      <c r="AD56" s="63"/>
      <c r="AE56" s="63"/>
      <c r="AF56" s="63"/>
      <c r="AG56" s="63"/>
      <c r="AH56" s="63"/>
      <c r="AI56" s="63"/>
      <c r="AJ56" s="79"/>
      <c r="AK56" s="79"/>
      <c r="AL56" s="68"/>
      <c r="AM56" s="68"/>
      <c r="AN56" s="63"/>
      <c r="AO56" s="63"/>
      <c r="AP56" s="63"/>
      <c r="AQ56" s="63"/>
      <c r="AR56" s="63"/>
      <c r="AS56" s="69"/>
      <c r="AT56" s="69"/>
      <c r="AU56" s="69"/>
      <c r="AV56" s="68"/>
      <c r="AW56" s="90"/>
      <c r="AX56" s="90"/>
      <c r="AY56" s="69"/>
      <c r="AZ56" s="90"/>
      <c r="BA56" s="90"/>
      <c r="BB56" s="69"/>
      <c r="BC56" s="69"/>
      <c r="BD56" s="120"/>
      <c r="BE56" s="120"/>
      <c r="BF56" s="34"/>
      <c r="BG56" s="118"/>
      <c r="BH56" s="116"/>
      <c r="BI56" s="69"/>
      <c r="BJ56" s="123"/>
      <c r="BK56" s="69"/>
      <c r="BL56" s="69"/>
      <c r="BM56" s="70"/>
      <c r="BN56" s="88"/>
      <c r="BO56" s="69"/>
      <c r="BP56" s="93"/>
      <c r="BQ56" s="69"/>
      <c r="BR56" s="93"/>
      <c r="BS56" s="34"/>
      <c r="BT56" s="68"/>
      <c r="BU56" s="68"/>
      <c r="BV56" s="45"/>
      <c r="BW56" s="88"/>
      <c r="BX56" s="100"/>
      <c r="BZ56"/>
      <c r="CF56" s="105"/>
    </row>
    <row r="57" spans="1:84" x14ac:dyDescent="0.25">
      <c r="A57" s="25"/>
      <c r="B57" s="24"/>
      <c r="C57" s="38"/>
      <c r="D57" s="39"/>
      <c r="E57" s="39"/>
      <c r="F57" s="39"/>
      <c r="G57" s="42"/>
      <c r="H57" s="42"/>
      <c r="I57" s="40"/>
      <c r="J57" s="41"/>
      <c r="K57" s="42"/>
      <c r="L57" s="42"/>
      <c r="M57" s="42"/>
      <c r="N57" s="42"/>
      <c r="O57" s="42"/>
      <c r="P57" s="43"/>
      <c r="Q57" s="43"/>
      <c r="R57" s="42"/>
      <c r="S57" s="41"/>
      <c r="T57" s="41"/>
      <c r="U57" s="41"/>
      <c r="V57" s="42"/>
      <c r="W57" s="111"/>
      <c r="X57" s="306"/>
      <c r="Y57" s="114"/>
      <c r="Z57" s="102"/>
      <c r="AA57" s="114"/>
      <c r="AB57" s="102"/>
      <c r="AC57" s="44"/>
      <c r="AD57" s="42"/>
      <c r="AE57" s="42"/>
      <c r="AF57" s="42"/>
      <c r="AG57" s="42"/>
      <c r="AH57" s="42"/>
      <c r="AI57" s="42"/>
      <c r="AJ57" s="78"/>
      <c r="AK57" s="78"/>
      <c r="AL57" s="45"/>
      <c r="AM57" s="45"/>
      <c r="AN57" s="42"/>
      <c r="AO57" s="42"/>
      <c r="AP57" s="42"/>
      <c r="AQ57" s="42"/>
      <c r="AR57" s="42"/>
      <c r="AS57" s="115"/>
      <c r="AT57" s="115"/>
      <c r="AU57" s="115"/>
      <c r="AV57" s="45"/>
      <c r="AW57" s="90"/>
      <c r="AX57" s="90"/>
      <c r="AY57" s="115"/>
      <c r="AZ57" s="90"/>
      <c r="BA57" s="90"/>
      <c r="BB57" s="115"/>
      <c r="BC57" s="115"/>
      <c r="BD57" s="120"/>
      <c r="BE57" s="120"/>
      <c r="BF57" s="34"/>
      <c r="BG57" s="119"/>
      <c r="BH57" s="119"/>
      <c r="BI57" s="115"/>
      <c r="BJ57" s="123"/>
      <c r="BK57" s="115"/>
      <c r="BL57" s="115"/>
      <c r="BM57" s="115"/>
      <c r="BN57" s="87"/>
      <c r="BO57" s="115"/>
      <c r="BP57" s="93"/>
      <c r="BQ57" s="115"/>
      <c r="BR57" s="93"/>
      <c r="BS57" s="34"/>
      <c r="BT57" s="45"/>
      <c r="BU57" s="45"/>
      <c r="BV57" s="45"/>
      <c r="BW57" s="87"/>
      <c r="BX57" s="99"/>
      <c r="CF57" s="75"/>
    </row>
    <row r="58" spans="1:84" x14ac:dyDescent="0.25">
      <c r="A58" s="25"/>
      <c r="B58" s="24"/>
      <c r="C58" s="38"/>
      <c r="D58" s="35"/>
      <c r="E58" s="35"/>
      <c r="F58" s="35"/>
      <c r="G58" s="30"/>
      <c r="H58" s="30"/>
      <c r="I58" s="40"/>
      <c r="J58" s="41"/>
      <c r="K58" s="30"/>
      <c r="L58" s="30"/>
      <c r="M58" s="30"/>
      <c r="N58" s="30"/>
      <c r="O58" s="30"/>
      <c r="P58" s="37"/>
      <c r="Q58" s="37"/>
      <c r="R58" s="30"/>
      <c r="S58" s="36"/>
      <c r="T58" s="36"/>
      <c r="U58" s="36"/>
      <c r="V58" s="30"/>
      <c r="W58" s="109"/>
      <c r="X58" s="109"/>
      <c r="Y58" s="114"/>
      <c r="Z58" s="102"/>
      <c r="AA58" s="114"/>
      <c r="AB58" s="102"/>
      <c r="AC58" s="31"/>
      <c r="AD58" s="30"/>
      <c r="AE58" s="30"/>
      <c r="AF58" s="30"/>
      <c r="AG58" s="30"/>
      <c r="AH58" s="30"/>
      <c r="AI58" s="30"/>
      <c r="AJ58" s="76"/>
      <c r="AK58" s="76"/>
      <c r="AL58" s="34"/>
      <c r="AM58" s="34"/>
      <c r="AN58" s="30"/>
      <c r="AO58" s="30"/>
      <c r="AP58" s="30"/>
      <c r="AQ58" s="30"/>
      <c r="AR58" s="30"/>
      <c r="AS58" s="115"/>
      <c r="AT58" s="115"/>
      <c r="AU58" s="115"/>
      <c r="AV58" s="34"/>
      <c r="AW58" s="90"/>
      <c r="AX58" s="90"/>
      <c r="AY58" s="115"/>
      <c r="AZ58" s="90"/>
      <c r="BA58" s="90"/>
      <c r="BB58" s="115"/>
      <c r="BC58" s="115"/>
      <c r="BD58" s="120"/>
      <c r="BE58" s="120"/>
      <c r="BF58" s="34"/>
      <c r="BG58" s="119"/>
      <c r="BH58" s="119"/>
      <c r="BI58" s="115"/>
      <c r="BJ58" s="123"/>
      <c r="BK58" s="115"/>
      <c r="BL58" s="115"/>
      <c r="BM58" s="115"/>
      <c r="BN58" s="85"/>
      <c r="BO58" s="115"/>
      <c r="BP58" s="93"/>
      <c r="BQ58" s="115"/>
      <c r="BR58" s="93"/>
      <c r="BS58" s="34"/>
      <c r="BT58" s="45"/>
      <c r="BU58" s="45"/>
      <c r="BV58" s="45"/>
      <c r="BW58" s="87"/>
      <c r="BX58" s="97"/>
      <c r="CF58" s="75"/>
    </row>
    <row r="59" spans="1:84" s="29" customFormat="1" x14ac:dyDescent="0.25">
      <c r="A59" s="27"/>
      <c r="B59" s="28"/>
      <c r="C59" s="46"/>
      <c r="D59" s="47"/>
      <c r="E59" s="47"/>
      <c r="F59" s="47"/>
      <c r="G59" s="50"/>
      <c r="H59" s="50"/>
      <c r="I59" s="57"/>
      <c r="J59" s="58"/>
      <c r="K59" s="50"/>
      <c r="L59" s="50"/>
      <c r="M59" s="50"/>
      <c r="N59" s="50"/>
      <c r="O59" s="50"/>
      <c r="P59" s="51"/>
      <c r="Q59" s="51"/>
      <c r="R59" s="50"/>
      <c r="S59" s="49"/>
      <c r="T59" s="49"/>
      <c r="U59" s="49"/>
      <c r="V59" s="50"/>
      <c r="W59" s="112"/>
      <c r="X59" s="309"/>
      <c r="Y59" s="52"/>
      <c r="Z59" s="102"/>
      <c r="AA59" s="52"/>
      <c r="AB59" s="102"/>
      <c r="AC59" s="53"/>
      <c r="AD59" s="50"/>
      <c r="AE59" s="50"/>
      <c r="AF59" s="50"/>
      <c r="AG59" s="50"/>
      <c r="AH59" s="50"/>
      <c r="AI59" s="50"/>
      <c r="AJ59" s="77"/>
      <c r="AK59" s="77"/>
      <c r="AL59" s="54"/>
      <c r="AM59" s="54"/>
      <c r="AN59" s="50"/>
      <c r="AO59" s="50"/>
      <c r="AP59" s="50"/>
      <c r="AQ59" s="50"/>
      <c r="AR59" s="50"/>
      <c r="AS59" s="55"/>
      <c r="AT59" s="55"/>
      <c r="AU59" s="55"/>
      <c r="AV59" s="54"/>
      <c r="AW59" s="90"/>
      <c r="AX59" s="90"/>
      <c r="AY59" s="55"/>
      <c r="AZ59" s="90"/>
      <c r="BA59" s="90"/>
      <c r="BB59" s="55"/>
      <c r="BC59" s="55"/>
      <c r="BD59" s="120"/>
      <c r="BE59" s="120"/>
      <c r="BF59" s="34"/>
      <c r="BG59" s="118"/>
      <c r="BH59" s="116"/>
      <c r="BI59" s="55"/>
      <c r="BJ59" s="123"/>
      <c r="BK59" s="55"/>
      <c r="BL59" s="55"/>
      <c r="BM59" s="56"/>
      <c r="BN59" s="86"/>
      <c r="BO59" s="55"/>
      <c r="BP59" s="93"/>
      <c r="BQ59" s="55"/>
      <c r="BR59" s="93"/>
      <c r="BS59" s="34"/>
      <c r="BT59" s="106"/>
      <c r="BU59" s="106"/>
      <c r="BV59" s="45"/>
      <c r="BW59" s="107"/>
      <c r="BX59" s="98"/>
      <c r="BZ59"/>
      <c r="CF59" s="108"/>
    </row>
    <row r="60" spans="1:84" x14ac:dyDescent="0.25">
      <c r="A60" s="25"/>
      <c r="B60" s="24"/>
      <c r="C60" s="38"/>
      <c r="D60" s="39"/>
      <c r="E60" s="39"/>
      <c r="F60" s="39"/>
      <c r="G60" s="42"/>
      <c r="H60" s="42"/>
      <c r="I60" s="40"/>
      <c r="J60" s="41"/>
      <c r="K60" s="42"/>
      <c r="L60" s="42"/>
      <c r="M60" s="42"/>
      <c r="N60" s="42"/>
      <c r="O60" s="42"/>
      <c r="P60" s="43"/>
      <c r="Q60" s="43"/>
      <c r="R60" s="42"/>
      <c r="S60" s="41"/>
      <c r="T60" s="41"/>
      <c r="U60" s="41"/>
      <c r="V60" s="42"/>
      <c r="W60" s="111"/>
      <c r="X60" s="306"/>
      <c r="Y60" s="114"/>
      <c r="Z60" s="102"/>
      <c r="AA60" s="114"/>
      <c r="AB60" s="102"/>
      <c r="AC60" s="44"/>
      <c r="AD60" s="42"/>
      <c r="AE60" s="42"/>
      <c r="AF60" s="42"/>
      <c r="AG60" s="42"/>
      <c r="AH60" s="42"/>
      <c r="AI60" s="42"/>
      <c r="AJ60" s="78"/>
      <c r="AK60" s="78"/>
      <c r="AL60" s="45"/>
      <c r="AM60" s="45"/>
      <c r="AN60" s="42"/>
      <c r="AO60" s="42"/>
      <c r="AP60" s="42"/>
      <c r="AQ60" s="42"/>
      <c r="AR60" s="42"/>
      <c r="AS60" s="115"/>
      <c r="AT60" s="115"/>
      <c r="AU60" s="115"/>
      <c r="AV60" s="45"/>
      <c r="AW60" s="90"/>
      <c r="AX60" s="90"/>
      <c r="AY60" s="115"/>
      <c r="AZ60" s="90"/>
      <c r="BA60" s="90"/>
      <c r="BB60" s="115"/>
      <c r="BC60" s="115"/>
      <c r="BD60" s="120"/>
      <c r="BE60" s="120"/>
      <c r="BF60" s="34"/>
      <c r="BG60" s="119"/>
      <c r="BH60" s="119"/>
      <c r="BI60" s="115"/>
      <c r="BJ60" s="123"/>
      <c r="BK60" s="115"/>
      <c r="BL60" s="115"/>
      <c r="BM60" s="115"/>
      <c r="BN60" s="87"/>
      <c r="BO60" s="115"/>
      <c r="BP60" s="93"/>
      <c r="BQ60" s="115"/>
      <c r="BR60" s="93"/>
      <c r="BS60" s="34"/>
      <c r="BT60" s="45"/>
      <c r="BU60" s="45"/>
      <c r="BV60" s="45"/>
      <c r="BW60" s="87"/>
      <c r="BX60" s="99"/>
      <c r="CF60" s="75"/>
    </row>
    <row r="61" spans="1:84" x14ac:dyDescent="0.25">
      <c r="A61" s="25"/>
      <c r="B61" s="24"/>
      <c r="C61" s="38"/>
      <c r="D61" s="35"/>
      <c r="E61" s="35"/>
      <c r="F61" s="35"/>
      <c r="G61" s="30"/>
      <c r="H61" s="30"/>
      <c r="I61" s="40"/>
      <c r="J61" s="41"/>
      <c r="K61" s="30"/>
      <c r="L61" s="30"/>
      <c r="M61" s="30"/>
      <c r="N61" s="30"/>
      <c r="O61" s="30"/>
      <c r="P61" s="37"/>
      <c r="Q61" s="37"/>
      <c r="R61" s="30"/>
      <c r="S61" s="36"/>
      <c r="T61" s="36"/>
      <c r="U61" s="36"/>
      <c r="V61" s="30"/>
      <c r="W61" s="109"/>
      <c r="X61" s="109"/>
      <c r="Y61" s="32"/>
      <c r="Z61" s="102"/>
      <c r="AA61" s="32"/>
      <c r="AB61" s="102"/>
      <c r="AC61" s="31"/>
      <c r="AD61" s="30"/>
      <c r="AE61" s="30"/>
      <c r="AF61" s="30"/>
      <c r="AG61" s="30"/>
      <c r="AH61" s="30"/>
      <c r="AI61" s="30"/>
      <c r="AJ61" s="76"/>
      <c r="AK61" s="76"/>
      <c r="AL61" s="34"/>
      <c r="AM61" s="34"/>
      <c r="AN61" s="30"/>
      <c r="AO61" s="30"/>
      <c r="AP61" s="30"/>
      <c r="AQ61" s="30"/>
      <c r="AR61" s="30"/>
      <c r="AS61" s="33"/>
      <c r="AT61" s="33"/>
      <c r="AU61" s="33"/>
      <c r="AV61" s="34"/>
      <c r="AW61" s="90"/>
      <c r="AX61" s="90"/>
      <c r="AY61" s="33"/>
      <c r="AZ61" s="90"/>
      <c r="BA61" s="90"/>
      <c r="BB61" s="33"/>
      <c r="BC61" s="33"/>
      <c r="BD61" s="120"/>
      <c r="BE61" s="120"/>
      <c r="BF61" s="34"/>
      <c r="BG61" s="117"/>
      <c r="BH61" s="117"/>
      <c r="BI61" s="33"/>
      <c r="BJ61" s="123"/>
      <c r="BK61" s="33"/>
      <c r="BL61" s="33"/>
      <c r="BM61" s="33"/>
      <c r="BN61" s="85"/>
      <c r="BO61" s="33"/>
      <c r="BP61" s="93"/>
      <c r="BQ61" s="33"/>
      <c r="BR61" s="93"/>
      <c r="BS61" s="34"/>
      <c r="BT61" s="45"/>
      <c r="BU61" s="45"/>
      <c r="BV61" s="45"/>
      <c r="BW61" s="85"/>
      <c r="BX61" s="97"/>
      <c r="CF61" s="75"/>
    </row>
    <row r="62" spans="1:84" x14ac:dyDescent="0.25">
      <c r="A62" s="138"/>
      <c r="B62" s="139"/>
      <c r="C62" s="140"/>
      <c r="D62" s="141"/>
      <c r="E62" s="141"/>
      <c r="F62" s="141"/>
      <c r="G62" s="143"/>
      <c r="H62" s="143"/>
      <c r="I62" s="177"/>
      <c r="J62" s="180"/>
      <c r="K62" s="143"/>
      <c r="L62" s="143"/>
      <c r="M62" s="143"/>
      <c r="N62" s="143"/>
      <c r="O62" s="143"/>
      <c r="P62" s="145"/>
      <c r="Q62" s="145"/>
      <c r="R62" s="143"/>
      <c r="S62" s="144"/>
      <c r="T62" s="144"/>
      <c r="U62" s="144"/>
      <c r="V62" s="143"/>
      <c r="W62" s="126"/>
      <c r="X62" s="126"/>
      <c r="Y62" s="146"/>
      <c r="Z62" s="128"/>
      <c r="AA62" s="146"/>
      <c r="AB62" s="128"/>
      <c r="AC62" s="147"/>
      <c r="AD62" s="143"/>
      <c r="AE62" s="143"/>
      <c r="AF62" s="143"/>
      <c r="AG62" s="143"/>
      <c r="AH62" s="143"/>
      <c r="AI62" s="143"/>
      <c r="AJ62" s="148"/>
      <c r="AK62" s="148"/>
      <c r="AL62" s="149"/>
      <c r="AM62" s="149"/>
      <c r="AN62" s="143"/>
      <c r="AO62" s="143"/>
      <c r="AP62" s="143"/>
      <c r="AQ62" s="143"/>
      <c r="AR62" s="143"/>
      <c r="AS62" s="150"/>
      <c r="AT62" s="150"/>
      <c r="AU62" s="150"/>
      <c r="AV62" s="149"/>
      <c r="AW62" s="130"/>
      <c r="AX62" s="130"/>
      <c r="AY62" s="150"/>
      <c r="AZ62" s="130"/>
      <c r="BA62" s="130"/>
      <c r="BB62" s="150"/>
      <c r="BC62" s="150"/>
      <c r="BD62" s="131"/>
      <c r="BE62" s="131"/>
      <c r="BF62" s="132"/>
      <c r="BG62" s="151"/>
      <c r="BH62" s="197"/>
      <c r="BI62" s="150"/>
      <c r="BJ62" s="134"/>
      <c r="BK62" s="150"/>
      <c r="BL62" s="150"/>
      <c r="BM62" s="198"/>
      <c r="BN62" s="152"/>
      <c r="BO62" s="150"/>
      <c r="BP62" s="135"/>
      <c r="BQ62" s="150"/>
      <c r="BR62" s="135"/>
      <c r="BS62" s="132"/>
      <c r="BT62" s="162"/>
      <c r="BU62" s="162"/>
      <c r="BV62" s="162"/>
      <c r="BW62" s="152"/>
      <c r="BX62" s="204"/>
      <c r="BY62" s="153"/>
      <c r="CA62" s="136"/>
      <c r="CB62" s="136"/>
      <c r="CC62" s="136"/>
      <c r="CD62" s="136"/>
      <c r="CE62" s="136"/>
      <c r="CF62" s="137"/>
    </row>
    <row r="63" spans="1:84" x14ac:dyDescent="0.25">
      <c r="A63" s="25"/>
      <c r="B63" s="24"/>
      <c r="C63" s="38"/>
      <c r="D63" s="39"/>
      <c r="E63" s="39"/>
      <c r="F63" s="39"/>
      <c r="G63" s="42"/>
      <c r="H63" s="42"/>
      <c r="I63" s="40"/>
      <c r="J63" s="41"/>
      <c r="K63" s="42"/>
      <c r="L63" s="42"/>
      <c r="M63" s="42"/>
      <c r="N63" s="42"/>
      <c r="O63" s="42"/>
      <c r="P63" s="43"/>
      <c r="Q63" s="43"/>
      <c r="R63" s="42"/>
      <c r="S63" s="41"/>
      <c r="T63" s="41"/>
      <c r="U63" s="41"/>
      <c r="V63" s="42"/>
      <c r="W63" s="109"/>
      <c r="X63" s="109"/>
      <c r="Y63" s="114"/>
      <c r="Z63" s="102"/>
      <c r="AA63" s="114"/>
      <c r="AB63" s="102"/>
      <c r="AC63" s="44"/>
      <c r="AD63" s="42"/>
      <c r="AE63" s="42"/>
      <c r="AF63" s="42"/>
      <c r="AG63" s="42"/>
      <c r="AH63" s="42"/>
      <c r="AI63" s="42"/>
      <c r="AJ63" s="78"/>
      <c r="AK63" s="78"/>
      <c r="AL63" s="45"/>
      <c r="AM63" s="45"/>
      <c r="AN63" s="42"/>
      <c r="AO63" s="42"/>
      <c r="AP63" s="42"/>
      <c r="AQ63" s="42"/>
      <c r="AR63" s="42"/>
      <c r="AS63" s="115"/>
      <c r="AT63" s="115"/>
      <c r="AU63" s="115"/>
      <c r="AV63" s="45"/>
      <c r="AW63" s="90"/>
      <c r="AX63" s="90"/>
      <c r="AY63" s="115"/>
      <c r="AZ63" s="90"/>
      <c r="BA63" s="90"/>
      <c r="BB63" s="115"/>
      <c r="BC63" s="115"/>
      <c r="BD63" s="120"/>
      <c r="BE63" s="120"/>
      <c r="BF63" s="34"/>
      <c r="BG63" s="119"/>
      <c r="BH63" s="119"/>
      <c r="BI63" s="115"/>
      <c r="BJ63" s="123"/>
      <c r="BK63" s="115"/>
      <c r="BL63" s="115"/>
      <c r="BM63" s="115"/>
      <c r="BN63" s="87"/>
      <c r="BO63" s="115"/>
      <c r="BP63" s="93"/>
      <c r="BQ63" s="115"/>
      <c r="BR63" s="93"/>
      <c r="BS63" s="34"/>
      <c r="BT63" s="45"/>
      <c r="BU63" s="45"/>
      <c r="BV63" s="45"/>
      <c r="BW63" s="87"/>
      <c r="BX63" s="99"/>
      <c r="CF63" s="75"/>
    </row>
    <row r="64" spans="1:84" x14ac:dyDescent="0.25">
      <c r="A64" s="25"/>
      <c r="B64" s="24"/>
      <c r="C64" s="38"/>
      <c r="D64" s="80"/>
      <c r="E64" s="35"/>
      <c r="F64" s="35"/>
      <c r="G64" s="30"/>
      <c r="H64" s="30"/>
      <c r="I64" s="40"/>
      <c r="J64" s="41"/>
      <c r="K64" s="30"/>
      <c r="L64" s="30"/>
      <c r="M64" s="30"/>
      <c r="N64" s="30"/>
      <c r="O64" s="30"/>
      <c r="P64" s="37"/>
      <c r="Q64" s="37"/>
      <c r="R64" s="30"/>
      <c r="S64" s="36"/>
      <c r="T64" s="36"/>
      <c r="U64" s="36"/>
      <c r="V64" s="30"/>
      <c r="W64" s="109"/>
      <c r="X64" s="109"/>
      <c r="Y64" s="114"/>
      <c r="Z64" s="102"/>
      <c r="AA64" s="114"/>
      <c r="AB64" s="102"/>
      <c r="AC64" s="31"/>
      <c r="AD64" s="30"/>
      <c r="AE64" s="30"/>
      <c r="AF64" s="30"/>
      <c r="AG64" s="30"/>
      <c r="AH64" s="30"/>
      <c r="AI64" s="30"/>
      <c r="AJ64" s="76"/>
      <c r="AK64" s="76"/>
      <c r="AL64" s="34"/>
      <c r="AM64" s="34"/>
      <c r="AN64" s="30"/>
      <c r="AO64" s="30"/>
      <c r="AP64" s="30"/>
      <c r="AQ64" s="30"/>
      <c r="AR64" s="30"/>
      <c r="AS64" s="115"/>
      <c r="AT64" s="115"/>
      <c r="AU64" s="115"/>
      <c r="AV64" s="34"/>
      <c r="AW64" s="90"/>
      <c r="AX64" s="90"/>
      <c r="AY64" s="115"/>
      <c r="AZ64" s="90"/>
      <c r="BA64" s="90"/>
      <c r="BB64" s="115"/>
      <c r="BC64" s="115"/>
      <c r="BD64" s="120"/>
      <c r="BE64" s="120"/>
      <c r="BF64" s="34"/>
      <c r="BG64" s="119"/>
      <c r="BH64" s="119"/>
      <c r="BI64" s="115"/>
      <c r="BJ64" s="123"/>
      <c r="BK64" s="115"/>
      <c r="BL64" s="115"/>
      <c r="BM64" s="115"/>
      <c r="BN64" s="85"/>
      <c r="BO64" s="115"/>
      <c r="BP64" s="93"/>
      <c r="BQ64" s="115"/>
      <c r="BR64" s="93"/>
      <c r="BS64" s="34"/>
      <c r="BT64" s="45"/>
      <c r="BU64" s="45"/>
      <c r="BV64" s="45"/>
      <c r="BW64" s="85"/>
      <c r="BX64" s="97"/>
      <c r="CF64" s="75"/>
    </row>
    <row r="65" spans="1:84" ht="15.75" thickBot="1" x14ac:dyDescent="0.3">
      <c r="A65" s="165"/>
      <c r="B65" s="167"/>
      <c r="C65" s="169"/>
      <c r="D65" s="171"/>
      <c r="E65" s="171"/>
      <c r="F65" s="171"/>
      <c r="G65" s="174"/>
      <c r="H65" s="174"/>
      <c r="I65" s="176"/>
      <c r="J65" s="179"/>
      <c r="K65" s="174"/>
      <c r="L65" s="174"/>
      <c r="M65" s="174"/>
      <c r="N65" s="174"/>
      <c r="O65" s="174"/>
      <c r="P65" s="182"/>
      <c r="Q65" s="182"/>
      <c r="R65" s="174"/>
      <c r="S65" s="184"/>
      <c r="T65" s="184"/>
      <c r="U65" s="184"/>
      <c r="V65" s="174"/>
      <c r="W65" s="126"/>
      <c r="X65" s="126"/>
      <c r="Y65" s="187"/>
      <c r="Z65" s="128"/>
      <c r="AA65" s="187"/>
      <c r="AB65" s="128"/>
      <c r="AC65" s="189"/>
      <c r="AD65" s="174"/>
      <c r="AE65" s="174"/>
      <c r="AF65" s="174"/>
      <c r="AG65" s="174"/>
      <c r="AH65" s="174"/>
      <c r="AI65" s="174"/>
      <c r="AJ65" s="191"/>
      <c r="AK65" s="191"/>
      <c r="AL65" s="193"/>
      <c r="AM65" s="193"/>
      <c r="AN65" s="174"/>
      <c r="AO65" s="174"/>
      <c r="AP65" s="174"/>
      <c r="AQ65" s="174"/>
      <c r="AR65" s="174"/>
      <c r="AS65" s="195"/>
      <c r="AT65" s="195"/>
      <c r="AU65" s="195"/>
      <c r="AV65" s="193"/>
      <c r="AW65" s="130"/>
      <c r="AX65" s="130"/>
      <c r="AY65" s="195"/>
      <c r="AZ65" s="130"/>
      <c r="BA65" s="130"/>
      <c r="BB65" s="195"/>
      <c r="BC65" s="195"/>
      <c r="BD65" s="131"/>
      <c r="BE65" s="131"/>
      <c r="BF65" s="132"/>
      <c r="BG65" s="151"/>
      <c r="BH65" s="197"/>
      <c r="BI65" s="195"/>
      <c r="BJ65" s="134"/>
      <c r="BK65" s="195"/>
      <c r="BL65" s="195"/>
      <c r="BM65" s="195"/>
      <c r="BN65" s="200"/>
      <c r="BO65" s="195"/>
      <c r="BP65" s="135"/>
      <c r="BQ65" s="195"/>
      <c r="BR65" s="135"/>
      <c r="BS65" s="132"/>
      <c r="BT65" s="202"/>
      <c r="BU65" s="202"/>
      <c r="BV65" s="162"/>
      <c r="BW65" s="200"/>
      <c r="BX65" s="203"/>
      <c r="BY65" s="206"/>
      <c r="CA65" s="136"/>
      <c r="CB65" s="136"/>
      <c r="CC65" s="136"/>
      <c r="CD65" s="136"/>
      <c r="CE65" s="136"/>
      <c r="CF65" s="137"/>
    </row>
    <row r="66" spans="1:84" x14ac:dyDescent="0.25">
      <c r="A66" s="25"/>
      <c r="B66" s="24"/>
      <c r="C66" s="38"/>
      <c r="D66" s="39"/>
      <c r="E66" s="39"/>
      <c r="F66" s="39"/>
      <c r="G66" s="42"/>
      <c r="H66" s="42"/>
      <c r="I66" s="40"/>
      <c r="J66" s="41"/>
      <c r="K66" s="42"/>
      <c r="L66" s="42"/>
      <c r="M66" s="42"/>
      <c r="N66" s="42"/>
      <c r="O66" s="42"/>
      <c r="P66" s="43"/>
      <c r="Q66" s="43"/>
      <c r="R66" s="42"/>
      <c r="S66" s="41"/>
      <c r="T66" s="41"/>
      <c r="U66" s="41"/>
      <c r="V66" s="42"/>
      <c r="W66" s="111"/>
      <c r="X66" s="306"/>
      <c r="Y66" s="114"/>
      <c r="Z66" s="102"/>
      <c r="AA66" s="114"/>
      <c r="AB66" s="102"/>
      <c r="AC66" s="44"/>
      <c r="AD66" s="42"/>
      <c r="AE66" s="42"/>
      <c r="AF66" s="42"/>
      <c r="AG66" s="42"/>
      <c r="AH66" s="42"/>
      <c r="AI66" s="42"/>
      <c r="AJ66" s="78"/>
      <c r="AK66" s="78"/>
      <c r="AL66" s="45"/>
      <c r="AM66" s="45"/>
      <c r="AN66" s="42"/>
      <c r="AO66" s="42"/>
      <c r="AP66" s="42"/>
      <c r="AQ66" s="42"/>
      <c r="AR66" s="42"/>
      <c r="AS66" s="115"/>
      <c r="AT66" s="115"/>
      <c r="AU66" s="115"/>
      <c r="AV66" s="45"/>
      <c r="AW66" s="90"/>
      <c r="AX66" s="90"/>
      <c r="AY66" s="115"/>
      <c r="AZ66" s="90"/>
      <c r="BA66" s="90"/>
      <c r="BB66" s="115"/>
      <c r="BC66" s="115"/>
      <c r="BD66" s="120"/>
      <c r="BE66" s="120"/>
      <c r="BF66" s="34"/>
      <c r="BG66" s="119"/>
      <c r="BH66" s="119"/>
      <c r="BI66" s="115"/>
      <c r="BJ66" s="123"/>
      <c r="BK66" s="115"/>
      <c r="BL66" s="115"/>
      <c r="BM66" s="115"/>
      <c r="BN66" s="87"/>
      <c r="BO66" s="115"/>
      <c r="BP66" s="93"/>
      <c r="BQ66" s="115"/>
      <c r="BR66" s="93"/>
      <c r="BS66" s="34"/>
      <c r="BT66" s="45"/>
      <c r="BU66" s="45"/>
      <c r="BV66" s="45"/>
      <c r="BW66" s="87"/>
      <c r="BX66" s="99"/>
      <c r="CF66" s="75"/>
    </row>
    <row r="67" spans="1:84" x14ac:dyDescent="0.25">
      <c r="A67" s="25"/>
      <c r="B67" s="24"/>
      <c r="C67" s="38"/>
      <c r="D67" s="35"/>
      <c r="E67" s="35"/>
      <c r="F67" s="35"/>
      <c r="G67" s="30"/>
      <c r="H67" s="30"/>
      <c r="I67" s="40"/>
      <c r="J67" s="41"/>
      <c r="K67" s="30"/>
      <c r="L67" s="30"/>
      <c r="M67" s="30"/>
      <c r="N67" s="30"/>
      <c r="O67" s="30"/>
      <c r="P67" s="37"/>
      <c r="Q67" s="37"/>
      <c r="R67" s="30"/>
      <c r="S67" s="36"/>
      <c r="T67" s="36"/>
      <c r="U67" s="36"/>
      <c r="V67" s="30"/>
      <c r="W67" s="109"/>
      <c r="X67" s="109"/>
      <c r="Y67" s="114"/>
      <c r="Z67" s="102"/>
      <c r="AA67" s="114"/>
      <c r="AB67" s="102"/>
      <c r="AC67" s="31"/>
      <c r="AD67" s="30"/>
      <c r="AE67" s="30"/>
      <c r="AF67" s="30"/>
      <c r="AG67" s="30"/>
      <c r="AH67" s="30"/>
      <c r="AI67" s="30"/>
      <c r="AJ67" s="76"/>
      <c r="AK67" s="76"/>
      <c r="AL67" s="34"/>
      <c r="AM67" s="34"/>
      <c r="AN67" s="30"/>
      <c r="AO67" s="30"/>
      <c r="AP67" s="30"/>
      <c r="AQ67" s="30"/>
      <c r="AR67" s="30"/>
      <c r="AS67" s="115"/>
      <c r="AT67" s="115"/>
      <c r="AU67" s="115"/>
      <c r="AV67" s="34"/>
      <c r="AW67" s="90"/>
      <c r="AX67" s="90"/>
      <c r="AY67" s="115"/>
      <c r="AZ67" s="90"/>
      <c r="BA67" s="90"/>
      <c r="BB67" s="115"/>
      <c r="BC67" s="115"/>
      <c r="BD67" s="120"/>
      <c r="BE67" s="120"/>
      <c r="BF67" s="34"/>
      <c r="BG67" s="119"/>
      <c r="BH67" s="119"/>
      <c r="BI67" s="115"/>
      <c r="BJ67" s="123"/>
      <c r="BK67" s="115"/>
      <c r="BL67" s="115"/>
      <c r="BM67" s="115"/>
      <c r="BN67" s="85"/>
      <c r="BO67" s="115"/>
      <c r="BP67" s="93"/>
      <c r="BQ67" s="115"/>
      <c r="BR67" s="93"/>
      <c r="BS67" s="34"/>
      <c r="BT67" s="45"/>
      <c r="BU67" s="45"/>
      <c r="BV67" s="45"/>
      <c r="BW67" s="87"/>
      <c r="BX67" s="97"/>
      <c r="CF67" s="75"/>
    </row>
    <row r="68" spans="1:84" s="29" customFormat="1" ht="15.75" thickBot="1" x14ac:dyDescent="0.3">
      <c r="A68" s="27"/>
      <c r="B68" s="113"/>
      <c r="C68" s="46"/>
      <c r="D68" s="47"/>
      <c r="E68" s="47"/>
      <c r="F68" s="47"/>
      <c r="G68" s="50"/>
      <c r="H68" s="50"/>
      <c r="I68" s="57"/>
      <c r="J68" s="58"/>
      <c r="K68" s="50"/>
      <c r="L68" s="50"/>
      <c r="M68" s="50"/>
      <c r="N68" s="50"/>
      <c r="O68" s="50"/>
      <c r="P68" s="51"/>
      <c r="Q68" s="51"/>
      <c r="R68" s="50"/>
      <c r="S68" s="49"/>
      <c r="T68" s="49"/>
      <c r="U68" s="49"/>
      <c r="V68" s="50"/>
      <c r="W68" s="112"/>
      <c r="X68" s="309"/>
      <c r="Y68" s="52"/>
      <c r="Z68" s="102"/>
      <c r="AA68" s="52"/>
      <c r="AB68" s="102"/>
      <c r="AC68" s="53"/>
      <c r="AD68" s="50"/>
      <c r="AE68" s="50"/>
      <c r="AF68" s="50"/>
      <c r="AG68" s="50"/>
      <c r="AH68" s="50"/>
      <c r="AI68" s="50"/>
      <c r="AJ68" s="77"/>
      <c r="AK68" s="77"/>
      <c r="AL68" s="68"/>
      <c r="AM68" s="54"/>
      <c r="AN68" s="50"/>
      <c r="AO68" s="50"/>
      <c r="AP68" s="50"/>
      <c r="AQ68" s="50"/>
      <c r="AR68" s="50"/>
      <c r="AS68" s="55"/>
      <c r="AT68" s="55"/>
      <c r="AU68" s="55"/>
      <c r="AV68" s="54"/>
      <c r="AW68" s="90"/>
      <c r="AX68" s="90"/>
      <c r="AY68" s="55"/>
      <c r="AZ68" s="90"/>
      <c r="BA68" s="90"/>
      <c r="BB68" s="55"/>
      <c r="BC68" s="55"/>
      <c r="BD68" s="120"/>
      <c r="BE68" s="120"/>
      <c r="BF68" s="34"/>
      <c r="BG68" s="118"/>
      <c r="BH68" s="116"/>
      <c r="BI68" s="55"/>
      <c r="BJ68" s="123"/>
      <c r="BK68" s="55"/>
      <c r="BL68" s="55"/>
      <c r="BM68" s="56"/>
      <c r="BN68" s="86"/>
      <c r="BO68" s="55"/>
      <c r="BP68" s="93"/>
      <c r="BQ68" s="55"/>
      <c r="BR68" s="93"/>
      <c r="BS68" s="34"/>
      <c r="BT68" s="106"/>
      <c r="BU68" s="106"/>
      <c r="BV68" s="45"/>
      <c r="BW68" s="107"/>
      <c r="BX68" s="98"/>
      <c r="BZ68"/>
      <c r="CF68" s="108"/>
    </row>
    <row r="69" spans="1:84" x14ac:dyDescent="0.25">
      <c r="A69" s="25"/>
      <c r="B69" s="24"/>
      <c r="C69" s="38"/>
      <c r="D69" s="39"/>
      <c r="E69" s="39"/>
      <c r="F69" s="39"/>
      <c r="G69" s="42"/>
      <c r="H69" s="42"/>
      <c r="I69" s="40"/>
      <c r="J69" s="41"/>
      <c r="K69" s="42"/>
      <c r="L69" s="42"/>
      <c r="M69" s="42"/>
      <c r="N69" s="42"/>
      <c r="O69" s="42"/>
      <c r="P69" s="43"/>
      <c r="Q69" s="43"/>
      <c r="R69" s="42"/>
      <c r="S69" s="41"/>
      <c r="T69" s="41"/>
      <c r="U69" s="41"/>
      <c r="V69" s="42"/>
      <c r="W69" s="111"/>
      <c r="X69" s="306"/>
      <c r="Y69" s="32"/>
      <c r="Z69" s="102"/>
      <c r="AA69" s="32"/>
      <c r="AB69" s="102"/>
      <c r="AC69" s="44"/>
      <c r="AD69" s="42"/>
      <c r="AE69" s="42"/>
      <c r="AF69" s="42"/>
      <c r="AG69" s="42"/>
      <c r="AH69" s="42"/>
      <c r="AI69" s="42"/>
      <c r="AJ69" s="78"/>
      <c r="AK69" s="78"/>
      <c r="AL69" s="45"/>
      <c r="AM69" s="45"/>
      <c r="AN69" s="42"/>
      <c r="AO69" s="42"/>
      <c r="AP69" s="42"/>
      <c r="AQ69" s="42"/>
      <c r="AR69" s="42"/>
      <c r="AS69" s="33"/>
      <c r="AT69" s="33"/>
      <c r="AU69" s="33"/>
      <c r="AV69" s="45"/>
      <c r="AW69" s="90"/>
      <c r="AX69" s="90"/>
      <c r="AY69" s="33"/>
      <c r="AZ69" s="90"/>
      <c r="BA69" s="90"/>
      <c r="BB69" s="33"/>
      <c r="BC69" s="33"/>
      <c r="BD69" s="120"/>
      <c r="BE69" s="120"/>
      <c r="BF69" s="34"/>
      <c r="BG69" s="117"/>
      <c r="BH69" s="117"/>
      <c r="BI69" s="33"/>
      <c r="BJ69" s="123"/>
      <c r="BK69" s="33"/>
      <c r="BL69" s="33"/>
      <c r="BM69" s="33"/>
      <c r="BN69" s="87"/>
      <c r="BO69" s="33"/>
      <c r="BP69" s="93"/>
      <c r="BQ69" s="33"/>
      <c r="BR69" s="93"/>
      <c r="BS69" s="34"/>
      <c r="BT69" s="45"/>
      <c r="BU69" s="45"/>
      <c r="BV69" s="45"/>
      <c r="BW69" s="87"/>
      <c r="BX69" s="99"/>
      <c r="CF69" s="75"/>
    </row>
    <row r="70" spans="1:84" x14ac:dyDescent="0.25">
      <c r="A70" s="25"/>
      <c r="B70" s="24"/>
      <c r="C70" s="38"/>
      <c r="D70" s="35"/>
      <c r="E70" s="35"/>
      <c r="F70" s="35"/>
      <c r="G70" s="30"/>
      <c r="H70" s="30"/>
      <c r="I70" s="40"/>
      <c r="J70" s="41"/>
      <c r="K70" s="30"/>
      <c r="L70" s="30"/>
      <c r="M70" s="30"/>
      <c r="N70" s="30"/>
      <c r="O70" s="30"/>
      <c r="P70" s="37"/>
      <c r="Q70" s="37"/>
      <c r="R70" s="30"/>
      <c r="S70" s="36"/>
      <c r="T70" s="36"/>
      <c r="U70" s="36"/>
      <c r="V70" s="30"/>
      <c r="W70" s="109"/>
      <c r="X70" s="109"/>
      <c r="Y70" s="114"/>
      <c r="Z70" s="102"/>
      <c r="AA70" s="114"/>
      <c r="AB70" s="102"/>
      <c r="AC70" s="31"/>
      <c r="AD70" s="30"/>
      <c r="AE70" s="30"/>
      <c r="AF70" s="30"/>
      <c r="AG70" s="30"/>
      <c r="AH70" s="30"/>
      <c r="AI70" s="30"/>
      <c r="AJ70" s="76"/>
      <c r="AK70" s="76"/>
      <c r="AL70" s="34"/>
      <c r="AM70" s="34"/>
      <c r="AN70" s="30"/>
      <c r="AO70" s="30"/>
      <c r="AP70" s="30"/>
      <c r="AQ70" s="30"/>
      <c r="AR70" s="30"/>
      <c r="AS70" s="115"/>
      <c r="AT70" s="115"/>
      <c r="AU70" s="115"/>
      <c r="AV70" s="34"/>
      <c r="AW70" s="90"/>
      <c r="AX70" s="90"/>
      <c r="AY70" s="115"/>
      <c r="AZ70" s="90"/>
      <c r="BA70" s="90"/>
      <c r="BB70" s="115"/>
      <c r="BC70" s="115"/>
      <c r="BD70" s="120"/>
      <c r="BE70" s="120"/>
      <c r="BF70" s="34"/>
      <c r="BG70" s="119"/>
      <c r="BH70" s="119"/>
      <c r="BI70" s="115"/>
      <c r="BJ70" s="123"/>
      <c r="BK70" s="115"/>
      <c r="BL70" s="115"/>
      <c r="BM70" s="115"/>
      <c r="BN70" s="85"/>
      <c r="BO70" s="115"/>
      <c r="BP70" s="93"/>
      <c r="BQ70" s="115"/>
      <c r="BR70" s="93"/>
      <c r="BS70" s="34"/>
      <c r="BT70" s="45"/>
      <c r="BU70" s="45"/>
      <c r="BV70" s="45"/>
      <c r="BW70" s="85"/>
      <c r="BX70" s="97"/>
      <c r="CF70" s="75"/>
    </row>
    <row r="71" spans="1:84" x14ac:dyDescent="0.25">
      <c r="A71" s="27"/>
      <c r="B71" s="113"/>
      <c r="C71" s="46"/>
      <c r="D71" s="47"/>
      <c r="E71" s="47"/>
      <c r="F71" s="47"/>
      <c r="G71" s="50"/>
      <c r="H71" s="50"/>
      <c r="I71" s="57"/>
      <c r="J71" s="58"/>
      <c r="K71" s="50"/>
      <c r="L71" s="50"/>
      <c r="M71" s="50"/>
      <c r="N71" s="50"/>
      <c r="O71" s="50"/>
      <c r="P71" s="51"/>
      <c r="Q71" s="51"/>
      <c r="R71" s="50"/>
      <c r="S71" s="49"/>
      <c r="T71" s="49"/>
      <c r="U71" s="49"/>
      <c r="V71" s="50"/>
      <c r="W71" s="109"/>
      <c r="X71" s="109"/>
      <c r="Y71" s="52"/>
      <c r="Z71" s="102"/>
      <c r="AA71" s="52"/>
      <c r="AB71" s="102"/>
      <c r="AC71" s="53"/>
      <c r="AD71" s="50"/>
      <c r="AE71" s="50"/>
      <c r="AF71" s="50"/>
      <c r="AG71" s="50"/>
      <c r="AH71" s="50"/>
      <c r="AI71" s="50"/>
      <c r="AJ71" s="77"/>
      <c r="AK71" s="77"/>
      <c r="AL71" s="54"/>
      <c r="AM71" s="54"/>
      <c r="AN71" s="50"/>
      <c r="AO71" s="50"/>
      <c r="AP71" s="50"/>
      <c r="AQ71" s="50"/>
      <c r="AR71" s="50"/>
      <c r="AS71" s="55"/>
      <c r="AT71" s="55"/>
      <c r="AU71" s="55"/>
      <c r="AV71" s="54"/>
      <c r="AW71" s="90"/>
      <c r="AX71" s="90"/>
      <c r="AY71" s="55"/>
      <c r="AZ71" s="90"/>
      <c r="BA71" s="90"/>
      <c r="BB71" s="55"/>
      <c r="BC71" s="55"/>
      <c r="BD71" s="120"/>
      <c r="BE71" s="120"/>
      <c r="BF71" s="34"/>
      <c r="BG71" s="118"/>
      <c r="BH71" s="116"/>
      <c r="BI71" s="55"/>
      <c r="BJ71" s="123"/>
      <c r="BK71" s="55"/>
      <c r="BL71" s="55"/>
      <c r="BM71" s="56"/>
      <c r="BN71" s="86"/>
      <c r="BO71" s="55"/>
      <c r="BP71" s="93"/>
      <c r="BQ71" s="55"/>
      <c r="BR71" s="93"/>
      <c r="BS71" s="34"/>
      <c r="BT71" s="45"/>
      <c r="BU71" s="45"/>
      <c r="BV71" s="45"/>
      <c r="BW71" s="86"/>
      <c r="BX71" s="98"/>
      <c r="BY71" s="29"/>
      <c r="CF71" s="75"/>
    </row>
    <row r="72" spans="1:84" x14ac:dyDescent="0.25">
      <c r="A72" s="25"/>
      <c r="B72" s="24"/>
      <c r="C72" s="38"/>
      <c r="D72" s="39"/>
      <c r="E72" s="39"/>
      <c r="F72" s="39"/>
      <c r="G72" s="42"/>
      <c r="H72" s="42"/>
      <c r="I72" s="40"/>
      <c r="J72" s="41"/>
      <c r="K72" s="42"/>
      <c r="L72" s="42"/>
      <c r="M72" s="42"/>
      <c r="N72" s="42"/>
      <c r="O72" s="42"/>
      <c r="P72" s="43"/>
      <c r="Q72" s="43"/>
      <c r="R72" s="42"/>
      <c r="S72" s="41"/>
      <c r="T72" s="41"/>
      <c r="U72" s="41"/>
      <c r="V72" s="42"/>
      <c r="W72" s="109"/>
      <c r="X72" s="109"/>
      <c r="Y72" s="114"/>
      <c r="Z72" s="102"/>
      <c r="AA72" s="114"/>
      <c r="AB72" s="102"/>
      <c r="AC72" s="44"/>
      <c r="AD72" s="42"/>
      <c r="AE72" s="42"/>
      <c r="AF72" s="42"/>
      <c r="AG72" s="42"/>
      <c r="AH72" s="42"/>
      <c r="AI72" s="42"/>
      <c r="AJ72" s="78"/>
      <c r="AK72" s="78"/>
      <c r="AL72" s="45"/>
      <c r="AM72" s="45"/>
      <c r="AN72" s="42"/>
      <c r="AO72" s="42"/>
      <c r="AP72" s="42"/>
      <c r="AQ72" s="42"/>
      <c r="AR72" s="42"/>
      <c r="AS72" s="115"/>
      <c r="AT72" s="115"/>
      <c r="AU72" s="115"/>
      <c r="AV72" s="45"/>
      <c r="AW72" s="90"/>
      <c r="AX72" s="90"/>
      <c r="AY72" s="115"/>
      <c r="AZ72" s="90"/>
      <c r="BA72" s="90"/>
      <c r="BB72" s="115"/>
      <c r="BC72" s="115"/>
      <c r="BD72" s="120"/>
      <c r="BE72" s="120"/>
      <c r="BF72" s="34"/>
      <c r="BG72" s="119"/>
      <c r="BH72" s="119"/>
      <c r="BI72" s="115"/>
      <c r="BJ72" s="123"/>
      <c r="BK72" s="115"/>
      <c r="BL72" s="115"/>
      <c r="BM72" s="115"/>
      <c r="BN72" s="87"/>
      <c r="BO72" s="115"/>
      <c r="BP72" s="93"/>
      <c r="BQ72" s="115"/>
      <c r="BR72" s="93"/>
      <c r="BS72" s="34"/>
      <c r="BT72" s="45"/>
      <c r="BU72" s="45"/>
      <c r="BV72" s="45"/>
      <c r="BW72" s="87"/>
      <c r="BX72" s="99"/>
      <c r="CF72" s="75"/>
    </row>
    <row r="73" spans="1:84" x14ac:dyDescent="0.25">
      <c r="A73" s="25"/>
      <c r="B73" s="24"/>
      <c r="C73" s="38"/>
      <c r="D73" s="80"/>
      <c r="E73" s="35"/>
      <c r="F73" s="35"/>
      <c r="G73" s="30"/>
      <c r="H73" s="30"/>
      <c r="I73" s="40"/>
      <c r="J73" s="41"/>
      <c r="K73" s="30"/>
      <c r="L73" s="30"/>
      <c r="M73" s="30"/>
      <c r="N73" s="30"/>
      <c r="O73" s="30"/>
      <c r="P73" s="37"/>
      <c r="Q73" s="37"/>
      <c r="R73" s="30"/>
      <c r="S73" s="36"/>
      <c r="T73" s="36"/>
      <c r="U73" s="36"/>
      <c r="V73" s="30"/>
      <c r="W73" s="109"/>
      <c r="X73" s="109"/>
      <c r="Y73" s="114"/>
      <c r="Z73" s="102"/>
      <c r="AA73" s="114"/>
      <c r="AB73" s="102"/>
      <c r="AC73" s="31"/>
      <c r="AD73" s="30"/>
      <c r="AE73" s="30"/>
      <c r="AF73" s="30"/>
      <c r="AG73" s="30"/>
      <c r="AH73" s="30"/>
      <c r="AI73" s="30"/>
      <c r="AJ73" s="76"/>
      <c r="AK73" s="76"/>
      <c r="AL73" s="34"/>
      <c r="AM73" s="34"/>
      <c r="AN73" s="30"/>
      <c r="AO73" s="30"/>
      <c r="AP73" s="30"/>
      <c r="AQ73" s="30"/>
      <c r="AR73" s="30"/>
      <c r="AS73" s="115"/>
      <c r="AT73" s="115"/>
      <c r="AU73" s="115"/>
      <c r="AV73" s="34"/>
      <c r="AW73" s="90"/>
      <c r="AX73" s="90"/>
      <c r="AY73" s="115"/>
      <c r="AZ73" s="90"/>
      <c r="BA73" s="90"/>
      <c r="BB73" s="115"/>
      <c r="BC73" s="115"/>
      <c r="BD73" s="120"/>
      <c r="BE73" s="120"/>
      <c r="BF73" s="34"/>
      <c r="BG73" s="119"/>
      <c r="BH73" s="119"/>
      <c r="BI73" s="115"/>
      <c r="BJ73" s="123"/>
      <c r="BK73" s="115"/>
      <c r="BL73" s="115"/>
      <c r="BM73" s="115"/>
      <c r="BN73" s="85"/>
      <c r="BO73" s="115"/>
      <c r="BP73" s="93"/>
      <c r="BQ73" s="115"/>
      <c r="BR73" s="93"/>
      <c r="BS73" s="34"/>
      <c r="BT73" s="45"/>
      <c r="BU73" s="45"/>
      <c r="BV73" s="45"/>
      <c r="BW73" s="85"/>
      <c r="BX73" s="97"/>
      <c r="CF73" s="75"/>
    </row>
    <row r="74" spans="1:84" s="29" customFormat="1" x14ac:dyDescent="0.25">
      <c r="A74" s="27"/>
      <c r="B74" s="28"/>
      <c r="C74" s="46"/>
      <c r="D74" s="47"/>
      <c r="E74" s="47"/>
      <c r="F74" s="121"/>
      <c r="G74" s="50"/>
      <c r="H74" s="50"/>
      <c r="I74" s="57"/>
      <c r="J74" s="58"/>
      <c r="K74" s="50"/>
      <c r="L74" s="50"/>
      <c r="M74" s="50"/>
      <c r="N74" s="50"/>
      <c r="O74" s="50"/>
      <c r="P74" s="51"/>
      <c r="Q74" s="51"/>
      <c r="R74" s="50"/>
      <c r="S74" s="49"/>
      <c r="T74" s="49"/>
      <c r="U74" s="49"/>
      <c r="V74" s="50"/>
      <c r="W74" s="112"/>
      <c r="X74" s="309"/>
      <c r="Y74" s="52"/>
      <c r="Z74" s="102"/>
      <c r="AA74" s="52"/>
      <c r="AB74" s="102"/>
      <c r="AC74" s="53"/>
      <c r="AD74" s="50"/>
      <c r="AE74" s="50"/>
      <c r="AF74" s="50"/>
      <c r="AG74" s="50"/>
      <c r="AH74" s="50"/>
      <c r="AI74" s="50"/>
      <c r="AJ74" s="77"/>
      <c r="AK74" s="77"/>
      <c r="AL74" s="54"/>
      <c r="AM74" s="54"/>
      <c r="AN74" s="50"/>
      <c r="AO74" s="50"/>
      <c r="AP74" s="50"/>
      <c r="AQ74" s="50"/>
      <c r="AR74" s="50"/>
      <c r="AS74" s="55"/>
      <c r="AT74" s="55"/>
      <c r="AU74" s="55"/>
      <c r="AV74" s="54"/>
      <c r="AW74" s="90"/>
      <c r="AX74" s="90"/>
      <c r="AY74" s="55"/>
      <c r="AZ74" s="90"/>
      <c r="BA74" s="90"/>
      <c r="BB74" s="55"/>
      <c r="BC74" s="55"/>
      <c r="BD74" s="120"/>
      <c r="BE74" s="120"/>
      <c r="BF74" s="34"/>
      <c r="BG74" s="118"/>
      <c r="BH74" s="116"/>
      <c r="BI74" s="55"/>
      <c r="BJ74" s="123"/>
      <c r="BK74" s="55"/>
      <c r="BL74" s="55"/>
      <c r="BM74" s="55"/>
      <c r="BN74" s="86"/>
      <c r="BO74" s="55"/>
      <c r="BP74" s="93"/>
      <c r="BQ74" s="55"/>
      <c r="BR74" s="93"/>
      <c r="BS74" s="34"/>
      <c r="BT74" s="106"/>
      <c r="BU74" s="106"/>
      <c r="BV74" s="45"/>
      <c r="BW74" s="86"/>
      <c r="BX74" s="98"/>
      <c r="BZ74"/>
      <c r="CF74" s="108"/>
    </row>
    <row r="75" spans="1:84" x14ac:dyDescent="0.25">
      <c r="A75" s="25"/>
      <c r="B75" s="24"/>
      <c r="C75" s="38"/>
      <c r="D75" s="39"/>
      <c r="E75" s="39"/>
      <c r="F75" s="39"/>
      <c r="G75" s="42"/>
      <c r="H75" s="42"/>
      <c r="I75" s="40"/>
      <c r="J75" s="41"/>
      <c r="K75" s="42"/>
      <c r="L75" s="42"/>
      <c r="M75" s="42"/>
      <c r="N75" s="42"/>
      <c r="O75" s="42"/>
      <c r="P75" s="43"/>
      <c r="Q75" s="43"/>
      <c r="R75" s="42"/>
      <c r="S75" s="41"/>
      <c r="T75" s="41"/>
      <c r="U75" s="41"/>
      <c r="V75" s="42"/>
      <c r="W75" s="111"/>
      <c r="X75" s="306"/>
      <c r="Y75" s="114"/>
      <c r="Z75" s="102"/>
      <c r="AA75" s="114"/>
      <c r="AB75" s="102"/>
      <c r="AC75" s="44"/>
      <c r="AD75" s="42"/>
      <c r="AE75" s="42"/>
      <c r="AF75" s="42"/>
      <c r="AG75" s="42"/>
      <c r="AH75" s="42"/>
      <c r="AI75" s="42"/>
      <c r="AJ75" s="78"/>
      <c r="AK75" s="78"/>
      <c r="AL75" s="45"/>
      <c r="AM75" s="45"/>
      <c r="AN75" s="42"/>
      <c r="AO75" s="42"/>
      <c r="AP75" s="42"/>
      <c r="AQ75" s="42"/>
      <c r="AR75" s="42"/>
      <c r="AS75" s="115"/>
      <c r="AT75" s="115"/>
      <c r="AU75" s="115"/>
      <c r="AV75" s="45"/>
      <c r="AW75" s="90"/>
      <c r="AX75" s="90"/>
      <c r="AY75" s="115"/>
      <c r="AZ75" s="90"/>
      <c r="BA75" s="90"/>
      <c r="BB75" s="115"/>
      <c r="BC75" s="115"/>
      <c r="BD75" s="120"/>
      <c r="BE75" s="120"/>
      <c r="BF75" s="34"/>
      <c r="BG75" s="119"/>
      <c r="BH75" s="119"/>
      <c r="BI75" s="115"/>
      <c r="BJ75" s="123"/>
      <c r="BK75" s="115"/>
      <c r="BL75" s="115"/>
      <c r="BM75" s="115"/>
      <c r="BN75" s="87"/>
      <c r="BO75" s="115"/>
      <c r="BP75" s="93"/>
      <c r="BQ75" s="115"/>
      <c r="BR75" s="93"/>
      <c r="BS75" s="34"/>
      <c r="BT75" s="45"/>
      <c r="BU75" s="45"/>
      <c r="BV75" s="45"/>
      <c r="BW75" s="87"/>
      <c r="BX75" s="99"/>
      <c r="CF75" s="75"/>
    </row>
    <row r="76" spans="1:84" x14ac:dyDescent="0.25">
      <c r="A76" s="25"/>
      <c r="B76" s="24"/>
      <c r="C76" s="38"/>
      <c r="D76" s="80"/>
      <c r="E76" s="35"/>
      <c r="F76" s="35"/>
      <c r="G76" s="30"/>
      <c r="H76" s="30"/>
      <c r="I76" s="40"/>
      <c r="J76" s="41"/>
      <c r="K76" s="30"/>
      <c r="L76" s="30"/>
      <c r="M76" s="30"/>
      <c r="N76" s="30"/>
      <c r="O76" s="30"/>
      <c r="P76" s="37"/>
      <c r="Q76" s="37"/>
      <c r="R76" s="30"/>
      <c r="S76" s="36"/>
      <c r="T76" s="36"/>
      <c r="U76" s="36"/>
      <c r="V76" s="30"/>
      <c r="W76" s="109"/>
      <c r="X76" s="109"/>
      <c r="Y76" s="32"/>
      <c r="Z76" s="102"/>
      <c r="AA76" s="32"/>
      <c r="AB76" s="102"/>
      <c r="AC76" s="31"/>
      <c r="AD76" s="30"/>
      <c r="AE76" s="30"/>
      <c r="AF76" s="30"/>
      <c r="AG76" s="30"/>
      <c r="AH76" s="30"/>
      <c r="AI76" s="30"/>
      <c r="AJ76" s="76"/>
      <c r="AK76" s="76"/>
      <c r="AL76" s="34"/>
      <c r="AM76" s="34"/>
      <c r="AN76" s="30"/>
      <c r="AO76" s="30"/>
      <c r="AP76" s="30"/>
      <c r="AQ76" s="30"/>
      <c r="AR76" s="30"/>
      <c r="AS76" s="33"/>
      <c r="AT76" s="33"/>
      <c r="AU76" s="33"/>
      <c r="AV76" s="34"/>
      <c r="AW76" s="90"/>
      <c r="AX76" s="90"/>
      <c r="AY76" s="33"/>
      <c r="AZ76" s="90"/>
      <c r="BA76" s="90"/>
      <c r="BB76" s="33"/>
      <c r="BC76" s="33"/>
      <c r="BD76" s="120"/>
      <c r="BE76" s="120"/>
      <c r="BF76" s="34"/>
      <c r="BG76" s="117"/>
      <c r="BH76" s="117"/>
      <c r="BI76" s="33"/>
      <c r="BJ76" s="123"/>
      <c r="BK76" s="33"/>
      <c r="BL76" s="33"/>
      <c r="BM76" s="33"/>
      <c r="BN76" s="85"/>
      <c r="BO76" s="33"/>
      <c r="BP76" s="93"/>
      <c r="BQ76" s="33"/>
      <c r="BR76" s="93"/>
      <c r="BS76" s="34"/>
      <c r="BT76" s="45"/>
      <c r="BU76" s="45"/>
      <c r="BV76" s="45"/>
      <c r="BW76" s="85"/>
      <c r="BX76" s="97"/>
      <c r="CF76" s="75"/>
    </row>
    <row r="77" spans="1:84" ht="15.75" thickBot="1" x14ac:dyDescent="0.3">
      <c r="A77" s="165"/>
      <c r="B77" s="167"/>
      <c r="C77" s="169"/>
      <c r="D77" s="171"/>
      <c r="E77" s="171"/>
      <c r="F77" s="171"/>
      <c r="G77" s="174"/>
      <c r="H77" s="174"/>
      <c r="I77" s="176"/>
      <c r="J77" s="179"/>
      <c r="K77" s="174"/>
      <c r="L77" s="174"/>
      <c r="M77" s="174"/>
      <c r="N77" s="174"/>
      <c r="O77" s="174"/>
      <c r="P77" s="182"/>
      <c r="Q77" s="182"/>
      <c r="R77" s="174"/>
      <c r="S77" s="184"/>
      <c r="T77" s="184"/>
      <c r="U77" s="184"/>
      <c r="V77" s="174"/>
      <c r="W77" s="126"/>
      <c r="X77" s="126"/>
      <c r="Y77" s="187"/>
      <c r="Z77" s="128"/>
      <c r="AA77" s="187"/>
      <c r="AB77" s="128"/>
      <c r="AC77" s="189"/>
      <c r="AD77" s="174"/>
      <c r="AE77" s="174"/>
      <c r="AF77" s="174"/>
      <c r="AG77" s="174"/>
      <c r="AH77" s="174"/>
      <c r="AI77" s="174"/>
      <c r="AJ77" s="191"/>
      <c r="AK77" s="191"/>
      <c r="AL77" s="193"/>
      <c r="AM77" s="193"/>
      <c r="AN77" s="174"/>
      <c r="AO77" s="174"/>
      <c r="AP77" s="174"/>
      <c r="AQ77" s="174"/>
      <c r="AR77" s="174"/>
      <c r="AS77" s="195"/>
      <c r="AT77" s="195"/>
      <c r="AU77" s="195"/>
      <c r="AV77" s="193"/>
      <c r="AW77" s="130"/>
      <c r="AX77" s="130"/>
      <c r="AY77" s="195"/>
      <c r="AZ77" s="130"/>
      <c r="BA77" s="130"/>
      <c r="BB77" s="195"/>
      <c r="BC77" s="195"/>
      <c r="BD77" s="131"/>
      <c r="BE77" s="131"/>
      <c r="BF77" s="132"/>
      <c r="BG77" s="151"/>
      <c r="BH77" s="197"/>
      <c r="BI77" s="195"/>
      <c r="BJ77" s="134"/>
      <c r="BK77" s="195"/>
      <c r="BL77" s="195"/>
      <c r="BM77" s="195"/>
      <c r="BN77" s="200"/>
      <c r="BO77" s="195"/>
      <c r="BP77" s="135"/>
      <c r="BQ77" s="195"/>
      <c r="BR77" s="135"/>
      <c r="BS77" s="132"/>
      <c r="BT77" s="202"/>
      <c r="BU77" s="202"/>
      <c r="BV77" s="162"/>
      <c r="BW77" s="200"/>
      <c r="BX77" s="203"/>
      <c r="BY77" s="206"/>
      <c r="CA77" s="136"/>
      <c r="CB77" s="136"/>
      <c r="CC77" s="136"/>
      <c r="CD77" s="136"/>
      <c r="CE77" s="136"/>
      <c r="CF77" s="137"/>
    </row>
    <row r="78" spans="1:84" x14ac:dyDescent="0.25">
      <c r="A78" s="25"/>
      <c r="B78" s="24"/>
      <c r="C78" s="38"/>
      <c r="D78" s="39"/>
      <c r="E78" s="39"/>
      <c r="F78" s="39"/>
      <c r="G78" s="42"/>
      <c r="H78" s="42"/>
      <c r="I78" s="40"/>
      <c r="J78" s="41"/>
      <c r="K78" s="42"/>
      <c r="L78" s="42"/>
      <c r="M78" s="42"/>
      <c r="N78" s="42"/>
      <c r="O78" s="42"/>
      <c r="P78" s="43"/>
      <c r="Q78" s="43"/>
      <c r="R78" s="42"/>
      <c r="S78" s="41"/>
      <c r="T78" s="41"/>
      <c r="U78" s="41"/>
      <c r="V78" s="42"/>
      <c r="W78" s="111"/>
      <c r="X78" s="306"/>
      <c r="Y78" s="114"/>
      <c r="Z78" s="102"/>
      <c r="AA78" s="114"/>
      <c r="AB78" s="102"/>
      <c r="AC78" s="44"/>
      <c r="AD78" s="42"/>
      <c r="AE78" s="42"/>
      <c r="AF78" s="42"/>
      <c r="AG78" s="42"/>
      <c r="AH78" s="42"/>
      <c r="AI78" s="42"/>
      <c r="AJ78" s="78"/>
      <c r="AK78" s="78"/>
      <c r="AL78" s="45"/>
      <c r="AM78" s="45"/>
      <c r="AN78" s="42"/>
      <c r="AO78" s="42"/>
      <c r="AP78" s="42"/>
      <c r="AQ78" s="42"/>
      <c r="AR78" s="42"/>
      <c r="AS78" s="115"/>
      <c r="AT78" s="115"/>
      <c r="AU78" s="115"/>
      <c r="AV78" s="45"/>
      <c r="AW78" s="90"/>
      <c r="AX78" s="90"/>
      <c r="AY78" s="115"/>
      <c r="AZ78" s="90"/>
      <c r="BA78" s="90"/>
      <c r="BB78" s="115"/>
      <c r="BC78" s="115"/>
      <c r="BD78" s="120"/>
      <c r="BE78" s="120"/>
      <c r="BF78" s="34"/>
      <c r="BG78" s="119"/>
      <c r="BH78" s="119"/>
      <c r="BI78" s="115"/>
      <c r="BJ78" s="123"/>
      <c r="BK78" s="115"/>
      <c r="BL78" s="115"/>
      <c r="BM78" s="115"/>
      <c r="BN78" s="87"/>
      <c r="BO78" s="115"/>
      <c r="BP78" s="93"/>
      <c r="BQ78" s="115"/>
      <c r="BR78" s="93"/>
      <c r="BS78" s="34"/>
      <c r="BT78" s="45"/>
      <c r="BU78" s="45"/>
      <c r="BV78" s="45"/>
      <c r="BW78" s="87"/>
      <c r="BX78" s="99"/>
      <c r="CF78" s="75"/>
    </row>
    <row r="79" spans="1:84" x14ac:dyDescent="0.25">
      <c r="A79" s="25"/>
      <c r="B79" s="24"/>
      <c r="C79" s="38"/>
      <c r="D79" s="35"/>
      <c r="E79" s="35"/>
      <c r="F79" s="35"/>
      <c r="G79" s="30"/>
      <c r="H79" s="30"/>
      <c r="I79" s="40"/>
      <c r="J79" s="41"/>
      <c r="K79" s="30"/>
      <c r="L79" s="30"/>
      <c r="M79" s="30"/>
      <c r="N79" s="30"/>
      <c r="O79" s="30"/>
      <c r="P79" s="37"/>
      <c r="Q79" s="37"/>
      <c r="R79" s="30"/>
      <c r="S79" s="36"/>
      <c r="T79" s="36"/>
      <c r="U79" s="36"/>
      <c r="V79" s="30"/>
      <c r="W79" s="109"/>
      <c r="X79" s="109"/>
      <c r="Y79" s="32"/>
      <c r="Z79" s="102"/>
      <c r="AA79" s="32"/>
      <c r="AB79" s="102"/>
      <c r="AC79" s="31"/>
      <c r="AD79" s="30"/>
      <c r="AE79" s="30"/>
      <c r="AF79" s="30"/>
      <c r="AG79" s="30"/>
      <c r="AH79" s="30"/>
      <c r="AI79" s="30"/>
      <c r="AJ79" s="76"/>
      <c r="AK79" s="76"/>
      <c r="AL79" s="34"/>
      <c r="AM79" s="34"/>
      <c r="AN79" s="30"/>
      <c r="AO79" s="30"/>
      <c r="AP79" s="30"/>
      <c r="AQ79" s="30"/>
      <c r="AR79" s="30"/>
      <c r="AS79" s="33"/>
      <c r="AT79" s="33"/>
      <c r="AU79" s="33"/>
      <c r="AV79" s="34"/>
      <c r="AW79" s="90"/>
      <c r="AX79" s="90"/>
      <c r="AY79" s="33"/>
      <c r="AZ79" s="90"/>
      <c r="BA79" s="90"/>
      <c r="BB79" s="33"/>
      <c r="BC79" s="33"/>
      <c r="BD79" s="120"/>
      <c r="BE79" s="120"/>
      <c r="BF79" s="34"/>
      <c r="BG79" s="117"/>
      <c r="BH79" s="117"/>
      <c r="BI79" s="33"/>
      <c r="BJ79" s="123"/>
      <c r="BK79" s="33"/>
      <c r="BL79" s="33"/>
      <c r="BM79" s="33"/>
      <c r="BN79" s="85"/>
      <c r="BO79" s="33"/>
      <c r="BP79" s="93"/>
      <c r="BQ79" s="33"/>
      <c r="BR79" s="93"/>
      <c r="BS79" s="34"/>
      <c r="BT79" s="45"/>
      <c r="BU79" s="45"/>
      <c r="BV79" s="45"/>
      <c r="BW79" s="87"/>
      <c r="BX79" s="97"/>
      <c r="CF79" s="75"/>
    </row>
    <row r="80" spans="1:84" s="29" customFormat="1" x14ac:dyDescent="0.25">
      <c r="A80" s="27"/>
      <c r="B80" s="28"/>
      <c r="C80" s="46"/>
      <c r="D80" s="47"/>
      <c r="E80" s="47"/>
      <c r="F80" s="47"/>
      <c r="G80" s="50"/>
      <c r="H80" s="50"/>
      <c r="I80" s="57"/>
      <c r="J80" s="58"/>
      <c r="K80" s="50"/>
      <c r="L80" s="50"/>
      <c r="M80" s="50"/>
      <c r="N80" s="50"/>
      <c r="O80" s="50"/>
      <c r="P80" s="51"/>
      <c r="Q80" s="51"/>
      <c r="R80" s="50"/>
      <c r="S80" s="49"/>
      <c r="T80" s="49"/>
      <c r="U80" s="49"/>
      <c r="V80" s="50"/>
      <c r="W80" s="112"/>
      <c r="X80" s="309"/>
      <c r="Y80" s="52"/>
      <c r="Z80" s="102"/>
      <c r="AA80" s="52"/>
      <c r="AB80" s="102"/>
      <c r="AC80" s="53"/>
      <c r="AD80" s="50"/>
      <c r="AE80" s="50"/>
      <c r="AF80" s="50"/>
      <c r="AG80" s="50"/>
      <c r="AH80" s="50"/>
      <c r="AI80" s="50"/>
      <c r="AJ80" s="77"/>
      <c r="AK80" s="77"/>
      <c r="AL80" s="54"/>
      <c r="AM80" s="54"/>
      <c r="AN80" s="50"/>
      <c r="AO80" s="50"/>
      <c r="AP80" s="50"/>
      <c r="AQ80" s="50"/>
      <c r="AR80" s="50"/>
      <c r="AS80" s="55"/>
      <c r="AT80" s="55"/>
      <c r="AU80" s="55"/>
      <c r="AV80" s="54"/>
      <c r="AW80" s="90"/>
      <c r="AX80" s="90"/>
      <c r="AY80" s="55"/>
      <c r="AZ80" s="90"/>
      <c r="BA80" s="90"/>
      <c r="BB80" s="55"/>
      <c r="BC80" s="55"/>
      <c r="BD80" s="120"/>
      <c r="BE80" s="120"/>
      <c r="BF80" s="34"/>
      <c r="BG80" s="118"/>
      <c r="BH80" s="116"/>
      <c r="BI80" s="55"/>
      <c r="BJ80" s="123"/>
      <c r="BK80" s="55"/>
      <c r="BL80" s="55"/>
      <c r="BM80" s="56"/>
      <c r="BN80" s="86"/>
      <c r="BO80" s="55"/>
      <c r="BP80" s="93"/>
      <c r="BQ80" s="55"/>
      <c r="BR80" s="93"/>
      <c r="BS80" s="34"/>
      <c r="BT80" s="106"/>
      <c r="BU80" s="106"/>
      <c r="BV80" s="45"/>
      <c r="BW80" s="107"/>
      <c r="BX80" s="98"/>
      <c r="BZ80"/>
      <c r="CF80" s="108"/>
    </row>
    <row r="81" spans="1:84" x14ac:dyDescent="0.25">
      <c r="A81" s="25"/>
      <c r="B81" s="24"/>
      <c r="C81" s="38"/>
      <c r="D81" s="39"/>
      <c r="E81" s="39"/>
      <c r="F81" s="39"/>
      <c r="G81" s="42"/>
      <c r="H81" s="42"/>
      <c r="I81" s="40"/>
      <c r="J81" s="41"/>
      <c r="K81" s="42"/>
      <c r="L81" s="42"/>
      <c r="M81" s="42"/>
      <c r="N81" s="42"/>
      <c r="O81" s="42"/>
      <c r="P81" s="43"/>
      <c r="Q81" s="43"/>
      <c r="R81" s="42"/>
      <c r="S81" s="41"/>
      <c r="T81" s="41"/>
      <c r="U81" s="41"/>
      <c r="V81" s="42"/>
      <c r="W81" s="111"/>
      <c r="X81" s="306"/>
      <c r="Y81" s="32"/>
      <c r="Z81" s="102"/>
      <c r="AA81" s="32"/>
      <c r="AB81" s="102"/>
      <c r="AC81" s="44"/>
      <c r="AD81" s="42"/>
      <c r="AE81" s="42"/>
      <c r="AF81" s="42"/>
      <c r="AG81" s="42"/>
      <c r="AH81" s="42"/>
      <c r="AI81" s="42"/>
      <c r="AJ81" s="78"/>
      <c r="AK81" s="78"/>
      <c r="AL81" s="45"/>
      <c r="AM81" s="45"/>
      <c r="AN81" s="42"/>
      <c r="AO81" s="42"/>
      <c r="AP81" s="42"/>
      <c r="AQ81" s="42"/>
      <c r="AR81" s="42"/>
      <c r="AS81" s="33"/>
      <c r="AT81" s="33"/>
      <c r="AU81" s="33"/>
      <c r="AV81" s="45"/>
      <c r="AW81" s="90"/>
      <c r="AX81" s="90"/>
      <c r="AY81" s="33"/>
      <c r="AZ81" s="90"/>
      <c r="BA81" s="90"/>
      <c r="BB81" s="33"/>
      <c r="BC81" s="33"/>
      <c r="BD81" s="120"/>
      <c r="BE81" s="120"/>
      <c r="BF81" s="34"/>
      <c r="BG81" s="117"/>
      <c r="BH81" s="117"/>
      <c r="BI81" s="33"/>
      <c r="BJ81" s="123"/>
      <c r="BK81" s="33"/>
      <c r="BL81" s="33"/>
      <c r="BM81" s="33"/>
      <c r="BN81" s="87"/>
      <c r="BO81" s="33"/>
      <c r="BP81" s="93"/>
      <c r="BQ81" s="33"/>
      <c r="BR81" s="93"/>
      <c r="BS81" s="34"/>
      <c r="BT81" s="45"/>
      <c r="BU81" s="45"/>
      <c r="BV81" s="45"/>
      <c r="BW81" s="87"/>
      <c r="BX81" s="99"/>
      <c r="CF81" s="75"/>
    </row>
    <row r="82" spans="1:84" x14ac:dyDescent="0.25">
      <c r="A82" s="25"/>
      <c r="B82" s="24"/>
      <c r="C82" s="38"/>
      <c r="D82" s="35"/>
      <c r="E82" s="35"/>
      <c r="F82" s="35"/>
      <c r="G82" s="30"/>
      <c r="H82" s="30"/>
      <c r="I82" s="40"/>
      <c r="J82" s="41"/>
      <c r="K82" s="30"/>
      <c r="L82" s="30"/>
      <c r="M82" s="30"/>
      <c r="N82" s="30"/>
      <c r="O82" s="30"/>
      <c r="P82" s="37"/>
      <c r="Q82" s="37"/>
      <c r="R82" s="30"/>
      <c r="S82" s="36"/>
      <c r="T82" s="36"/>
      <c r="U82" s="36"/>
      <c r="V82" s="30"/>
      <c r="W82" s="109"/>
      <c r="X82" s="109"/>
      <c r="Y82" s="114"/>
      <c r="Z82" s="102"/>
      <c r="AA82" s="114"/>
      <c r="AB82" s="102"/>
      <c r="AC82" s="31"/>
      <c r="AD82" s="30"/>
      <c r="AE82" s="30"/>
      <c r="AF82" s="30"/>
      <c r="AG82" s="30"/>
      <c r="AH82" s="30"/>
      <c r="AI82" s="30"/>
      <c r="AJ82" s="76"/>
      <c r="AK82" s="76"/>
      <c r="AL82" s="34"/>
      <c r="AM82" s="34"/>
      <c r="AN82" s="30"/>
      <c r="AO82" s="30"/>
      <c r="AP82" s="30"/>
      <c r="AQ82" s="30"/>
      <c r="AR82" s="30"/>
      <c r="AS82" s="115"/>
      <c r="AT82" s="115"/>
      <c r="AU82" s="115"/>
      <c r="AV82" s="34"/>
      <c r="AW82" s="90"/>
      <c r="AX82" s="90"/>
      <c r="AY82" s="115"/>
      <c r="AZ82" s="90"/>
      <c r="BA82" s="90"/>
      <c r="BB82" s="115"/>
      <c r="BC82" s="115"/>
      <c r="BD82" s="120"/>
      <c r="BE82" s="120"/>
      <c r="BF82" s="34"/>
      <c r="BG82" s="119"/>
      <c r="BH82" s="119"/>
      <c r="BI82" s="115"/>
      <c r="BJ82" s="123"/>
      <c r="BK82" s="115"/>
      <c r="BL82" s="115"/>
      <c r="BM82" s="115"/>
      <c r="BN82" s="85"/>
      <c r="BO82" s="115"/>
      <c r="BP82" s="93"/>
      <c r="BQ82" s="115"/>
      <c r="BR82" s="93"/>
      <c r="BS82" s="34"/>
      <c r="BT82" s="45"/>
      <c r="BU82" s="45"/>
      <c r="BV82" s="45"/>
      <c r="BW82" s="85"/>
      <c r="BX82" s="97"/>
      <c r="CF82" s="75"/>
    </row>
    <row r="83" spans="1:84" s="29" customFormat="1" x14ac:dyDescent="0.25">
      <c r="A83" s="27"/>
      <c r="B83" s="28"/>
      <c r="C83" s="46"/>
      <c r="D83" s="47"/>
      <c r="E83" s="47"/>
      <c r="F83" s="47"/>
      <c r="G83" s="50"/>
      <c r="H83" s="50"/>
      <c r="I83" s="57"/>
      <c r="J83" s="58"/>
      <c r="K83" s="50"/>
      <c r="L83" s="50"/>
      <c r="M83" s="50"/>
      <c r="N83" s="50"/>
      <c r="O83" s="50"/>
      <c r="P83" s="51"/>
      <c r="Q83" s="51"/>
      <c r="R83" s="50"/>
      <c r="S83" s="49"/>
      <c r="T83" s="49"/>
      <c r="U83" s="49"/>
      <c r="V83" s="50"/>
      <c r="W83" s="112"/>
      <c r="X83" s="309"/>
      <c r="Y83" s="52"/>
      <c r="Z83" s="102"/>
      <c r="AA83" s="52"/>
      <c r="AB83" s="102"/>
      <c r="AC83" s="53"/>
      <c r="AD83" s="50"/>
      <c r="AE83" s="50"/>
      <c r="AF83" s="50"/>
      <c r="AG83" s="50"/>
      <c r="AH83" s="50"/>
      <c r="AI83" s="50"/>
      <c r="AJ83" s="77"/>
      <c r="AK83" s="77"/>
      <c r="AL83" s="54"/>
      <c r="AM83" s="54"/>
      <c r="AN83" s="50"/>
      <c r="AO83" s="50"/>
      <c r="AP83" s="50"/>
      <c r="AQ83" s="50"/>
      <c r="AR83" s="50"/>
      <c r="AS83" s="55"/>
      <c r="AT83" s="55"/>
      <c r="AU83" s="55"/>
      <c r="AV83" s="54"/>
      <c r="AW83" s="90"/>
      <c r="AX83" s="90"/>
      <c r="AY83" s="55"/>
      <c r="AZ83" s="90"/>
      <c r="BA83" s="90"/>
      <c r="BB83" s="55"/>
      <c r="BC83" s="55"/>
      <c r="BD83" s="120"/>
      <c r="BE83" s="120"/>
      <c r="BF83" s="34"/>
      <c r="BG83" s="118"/>
      <c r="BH83" s="116"/>
      <c r="BI83" s="55"/>
      <c r="BJ83" s="123"/>
      <c r="BK83" s="55"/>
      <c r="BL83" s="55"/>
      <c r="BM83" s="56"/>
      <c r="BN83" s="86"/>
      <c r="BO83" s="55"/>
      <c r="BP83" s="93"/>
      <c r="BQ83" s="55"/>
      <c r="BR83" s="93"/>
      <c r="BS83" s="34"/>
      <c r="BT83" s="106"/>
      <c r="BU83" s="106"/>
      <c r="BV83" s="45"/>
      <c r="BW83" s="86"/>
      <c r="BX83" s="98"/>
      <c r="BZ83"/>
      <c r="CF83" s="108"/>
    </row>
    <row r="84" spans="1:84" x14ac:dyDescent="0.25">
      <c r="A84" s="25"/>
      <c r="B84" s="24"/>
      <c r="C84" s="38"/>
      <c r="D84" s="39"/>
      <c r="E84" s="39"/>
      <c r="F84" s="39"/>
      <c r="G84" s="42"/>
      <c r="H84" s="42"/>
      <c r="I84" s="40"/>
      <c r="J84" s="41"/>
      <c r="K84" s="42"/>
      <c r="L84" s="42"/>
      <c r="M84" s="42"/>
      <c r="N84" s="42"/>
      <c r="O84" s="42"/>
      <c r="P84" s="43"/>
      <c r="Q84" s="43"/>
      <c r="R84" s="42"/>
      <c r="S84" s="41"/>
      <c r="T84" s="41"/>
      <c r="U84" s="41"/>
      <c r="V84" s="42"/>
      <c r="W84" s="111"/>
      <c r="X84" s="306"/>
      <c r="Y84" s="114"/>
      <c r="Z84" s="102"/>
      <c r="AA84" s="114"/>
      <c r="AB84" s="102"/>
      <c r="AC84" s="44"/>
      <c r="AD84" s="42"/>
      <c r="AE84" s="42"/>
      <c r="AF84" s="42"/>
      <c r="AG84" s="42"/>
      <c r="AH84" s="42"/>
      <c r="AI84" s="42"/>
      <c r="AJ84" s="78"/>
      <c r="AK84" s="78"/>
      <c r="AL84" s="45"/>
      <c r="AM84" s="45"/>
      <c r="AN84" s="42"/>
      <c r="AO84" s="42"/>
      <c r="AP84" s="42"/>
      <c r="AQ84" s="42"/>
      <c r="AR84" s="42"/>
      <c r="AS84" s="115"/>
      <c r="AT84" s="115"/>
      <c r="AU84" s="115"/>
      <c r="AV84" s="45"/>
      <c r="AW84" s="90"/>
      <c r="AX84" s="90"/>
      <c r="AY84" s="115"/>
      <c r="AZ84" s="90"/>
      <c r="BA84" s="90"/>
      <c r="BB84" s="115"/>
      <c r="BC84" s="115"/>
      <c r="BD84" s="120"/>
      <c r="BE84" s="120"/>
      <c r="BF84" s="34"/>
      <c r="BG84" s="115"/>
      <c r="BH84" s="119"/>
      <c r="BI84" s="115"/>
      <c r="BJ84" s="123"/>
      <c r="BK84" s="115"/>
      <c r="BL84" s="115"/>
      <c r="BM84" s="115"/>
      <c r="BN84" s="87"/>
      <c r="BO84" s="115"/>
      <c r="BP84" s="93"/>
      <c r="BQ84" s="115"/>
      <c r="BR84" s="93"/>
      <c r="BS84" s="34"/>
      <c r="BT84" s="45"/>
      <c r="BU84" s="45"/>
      <c r="BV84" s="45"/>
      <c r="BW84" s="87"/>
      <c r="BX84" s="99"/>
      <c r="CF84" s="75"/>
    </row>
    <row r="85" spans="1:84" x14ac:dyDescent="0.25">
      <c r="A85" s="25"/>
      <c r="B85" s="24"/>
      <c r="C85" s="38"/>
      <c r="D85" s="80"/>
      <c r="E85" s="35"/>
      <c r="F85" s="35"/>
      <c r="G85" s="30"/>
      <c r="H85" s="30"/>
      <c r="I85" s="40"/>
      <c r="J85" s="41"/>
      <c r="K85" s="30"/>
      <c r="L85" s="30"/>
      <c r="M85" s="30"/>
      <c r="N85" s="30"/>
      <c r="O85" s="30"/>
      <c r="P85" s="37"/>
      <c r="Q85" s="37"/>
      <c r="R85" s="30"/>
      <c r="S85" s="36"/>
      <c r="T85" s="36"/>
      <c r="U85" s="36"/>
      <c r="V85" s="30"/>
      <c r="W85" s="109"/>
      <c r="X85" s="109"/>
      <c r="Y85" s="32"/>
      <c r="Z85" s="102"/>
      <c r="AA85" s="32"/>
      <c r="AB85" s="102"/>
      <c r="AC85" s="31"/>
      <c r="AD85" s="30"/>
      <c r="AE85" s="30"/>
      <c r="AF85" s="30"/>
      <c r="AG85" s="30"/>
      <c r="AH85" s="30"/>
      <c r="AI85" s="30"/>
      <c r="AJ85" s="76"/>
      <c r="AK85" s="76"/>
      <c r="AL85" s="34"/>
      <c r="AM85" s="34"/>
      <c r="AN85" s="30"/>
      <c r="AO85" s="30"/>
      <c r="AP85" s="30"/>
      <c r="AQ85" s="30"/>
      <c r="AR85" s="30"/>
      <c r="AS85" s="33"/>
      <c r="AT85" s="33"/>
      <c r="AU85" s="33"/>
      <c r="AV85" s="34"/>
      <c r="AW85" s="90"/>
      <c r="AX85" s="90"/>
      <c r="AY85" s="33"/>
      <c r="AZ85" s="90"/>
      <c r="BA85" s="90"/>
      <c r="BB85" s="33"/>
      <c r="BC85" s="33"/>
      <c r="BD85" s="120"/>
      <c r="BE85" s="120"/>
      <c r="BF85" s="34"/>
      <c r="BG85" s="33"/>
      <c r="BH85" s="117"/>
      <c r="BI85" s="33"/>
      <c r="BJ85" s="123"/>
      <c r="BK85" s="33"/>
      <c r="BL85" s="33"/>
      <c r="BM85" s="33"/>
      <c r="BN85" s="85"/>
      <c r="BO85" s="33"/>
      <c r="BP85" s="93"/>
      <c r="BQ85" s="33"/>
      <c r="BR85" s="93"/>
      <c r="BS85" s="34"/>
      <c r="BT85" s="45"/>
      <c r="BU85" s="45"/>
      <c r="BV85" s="45"/>
      <c r="BW85" s="85"/>
      <c r="BX85" s="97"/>
      <c r="CF85" s="75"/>
    </row>
    <row r="86" spans="1:84" s="29" customFormat="1" x14ac:dyDescent="0.25">
      <c r="A86" s="27"/>
      <c r="B86" s="28"/>
      <c r="C86" s="46"/>
      <c r="D86" s="47"/>
      <c r="E86" s="47"/>
      <c r="F86" s="47"/>
      <c r="G86" s="50"/>
      <c r="H86" s="50"/>
      <c r="I86" s="48"/>
      <c r="J86" s="58"/>
      <c r="K86" s="50"/>
      <c r="L86" s="50"/>
      <c r="M86" s="50"/>
      <c r="N86" s="50"/>
      <c r="O86" s="50"/>
      <c r="P86" s="51"/>
      <c r="Q86" s="51"/>
      <c r="R86" s="50"/>
      <c r="S86" s="49"/>
      <c r="T86" s="49"/>
      <c r="U86" s="49"/>
      <c r="V86" s="50"/>
      <c r="W86" s="112"/>
      <c r="X86" s="309"/>
      <c r="Y86" s="52"/>
      <c r="Z86" s="102"/>
      <c r="AA86" s="52"/>
      <c r="AB86" s="102"/>
      <c r="AC86" s="53"/>
      <c r="AD86" s="50"/>
      <c r="AE86" s="50"/>
      <c r="AF86" s="50"/>
      <c r="AG86" s="50"/>
      <c r="AH86" s="50"/>
      <c r="AI86" s="50"/>
      <c r="AJ86" s="77"/>
      <c r="AK86" s="77"/>
      <c r="AL86" s="54"/>
      <c r="AM86" s="54"/>
      <c r="AN86" s="50"/>
      <c r="AO86" s="50"/>
      <c r="AP86" s="50"/>
      <c r="AQ86" s="50"/>
      <c r="AR86" s="50"/>
      <c r="AS86" s="55"/>
      <c r="AT86" s="55"/>
      <c r="AU86" s="55"/>
      <c r="AV86" s="54"/>
      <c r="AW86" s="90"/>
      <c r="AX86" s="90"/>
      <c r="AY86" s="55"/>
      <c r="AZ86" s="90"/>
      <c r="BA86" s="90"/>
      <c r="BB86" s="55"/>
      <c r="BC86" s="55"/>
      <c r="BD86" s="120"/>
      <c r="BE86" s="120"/>
      <c r="BF86" s="34"/>
      <c r="BG86" s="118"/>
      <c r="BH86" s="116"/>
      <c r="BI86" s="55"/>
      <c r="BJ86" s="123"/>
      <c r="BK86" s="55"/>
      <c r="BL86" s="55"/>
      <c r="BM86" s="56"/>
      <c r="BN86" s="86"/>
      <c r="BO86" s="55"/>
      <c r="BP86" s="93"/>
      <c r="BQ86" s="55"/>
      <c r="BR86" s="93"/>
      <c r="BS86" s="34"/>
      <c r="BT86" s="106"/>
      <c r="BU86" s="106"/>
      <c r="BV86" s="45"/>
      <c r="BW86" s="86"/>
      <c r="BX86" s="98"/>
      <c r="BZ86"/>
      <c r="CF86" s="108"/>
    </row>
    <row r="87" spans="1:84" x14ac:dyDescent="0.25">
      <c r="A87" s="25"/>
      <c r="B87" s="24"/>
      <c r="C87" s="38"/>
      <c r="D87" s="39"/>
      <c r="E87" s="39"/>
      <c r="F87" s="39"/>
      <c r="G87" s="42"/>
      <c r="H87" s="42"/>
      <c r="I87" s="40"/>
      <c r="J87" s="41"/>
      <c r="K87" s="42"/>
      <c r="L87" s="42"/>
      <c r="M87" s="42"/>
      <c r="N87" s="42"/>
      <c r="O87" s="42"/>
      <c r="P87" s="43"/>
      <c r="Q87" s="43"/>
      <c r="R87" s="42"/>
      <c r="S87" s="41"/>
      <c r="T87" s="41"/>
      <c r="U87" s="41"/>
      <c r="V87" s="42"/>
      <c r="W87" s="111"/>
      <c r="X87" s="306"/>
      <c r="Y87" s="114"/>
      <c r="Z87" s="102"/>
      <c r="AA87" s="114"/>
      <c r="AB87" s="102"/>
      <c r="AC87" s="44"/>
      <c r="AD87" s="42"/>
      <c r="AE87" s="42"/>
      <c r="AF87" s="42"/>
      <c r="AG87" s="42"/>
      <c r="AH87" s="42"/>
      <c r="AI87" s="42"/>
      <c r="AJ87" s="78"/>
      <c r="AK87" s="78"/>
      <c r="AL87" s="45"/>
      <c r="AM87" s="45"/>
      <c r="AN87" s="42"/>
      <c r="AO87" s="42"/>
      <c r="AP87" s="42"/>
      <c r="AQ87" s="42"/>
      <c r="AR87" s="42"/>
      <c r="AS87" s="115"/>
      <c r="AT87" s="115"/>
      <c r="AU87" s="115"/>
      <c r="AV87" s="45"/>
      <c r="AW87" s="90"/>
      <c r="AX87" s="90"/>
      <c r="AY87" s="115"/>
      <c r="AZ87" s="90"/>
      <c r="BA87" s="90"/>
      <c r="BB87" s="115"/>
      <c r="BC87" s="115"/>
      <c r="BD87" s="120"/>
      <c r="BE87" s="120"/>
      <c r="BF87" s="34"/>
      <c r="BG87" s="115"/>
      <c r="BH87" s="119"/>
      <c r="BI87" s="115"/>
      <c r="BJ87" s="123"/>
      <c r="BK87" s="115"/>
      <c r="BL87" s="115"/>
      <c r="BM87" s="115"/>
      <c r="BN87" s="87"/>
      <c r="BO87" s="115"/>
      <c r="BP87" s="93"/>
      <c r="BQ87" s="115"/>
      <c r="BR87" s="93"/>
      <c r="BS87" s="34"/>
      <c r="BT87" s="45"/>
      <c r="BU87" s="45"/>
      <c r="BV87" s="45"/>
      <c r="BW87" s="87"/>
      <c r="BX87" s="99"/>
      <c r="CF87" s="75"/>
    </row>
    <row r="88" spans="1:84" x14ac:dyDescent="0.25">
      <c r="A88" s="25"/>
      <c r="B88" s="24"/>
      <c r="C88" s="38"/>
      <c r="D88" s="80"/>
      <c r="E88" s="35"/>
      <c r="F88" s="35"/>
      <c r="G88" s="30"/>
      <c r="H88" s="30"/>
      <c r="I88" s="40"/>
      <c r="J88" s="41"/>
      <c r="K88" s="30"/>
      <c r="L88" s="30"/>
      <c r="M88" s="30"/>
      <c r="N88" s="30"/>
      <c r="O88" s="30"/>
      <c r="P88" s="37"/>
      <c r="Q88" s="37"/>
      <c r="R88" s="30"/>
      <c r="S88" s="36"/>
      <c r="T88" s="36"/>
      <c r="U88" s="36"/>
      <c r="V88" s="30"/>
      <c r="W88" s="109"/>
      <c r="X88" s="109"/>
      <c r="Y88" s="32"/>
      <c r="Z88" s="102"/>
      <c r="AA88" s="32"/>
      <c r="AB88" s="102"/>
      <c r="AC88" s="31"/>
      <c r="AD88" s="30"/>
      <c r="AE88" s="30"/>
      <c r="AF88" s="30"/>
      <c r="AG88" s="30"/>
      <c r="AH88" s="30"/>
      <c r="AI88" s="30"/>
      <c r="AJ88" s="76"/>
      <c r="AK88" s="76"/>
      <c r="AL88" s="34"/>
      <c r="AM88" s="34"/>
      <c r="AN88" s="30"/>
      <c r="AO88" s="30"/>
      <c r="AP88" s="30"/>
      <c r="AQ88" s="30"/>
      <c r="AR88" s="30"/>
      <c r="AS88" s="33"/>
      <c r="AT88" s="33"/>
      <c r="AU88" s="33"/>
      <c r="AV88" s="34"/>
      <c r="AW88" s="90"/>
      <c r="AX88" s="90"/>
      <c r="AY88" s="33"/>
      <c r="AZ88" s="90"/>
      <c r="BA88" s="90"/>
      <c r="BB88" s="33"/>
      <c r="BC88" s="33"/>
      <c r="BD88" s="120"/>
      <c r="BE88" s="120"/>
      <c r="BF88" s="34"/>
      <c r="BG88" s="33"/>
      <c r="BH88" s="117"/>
      <c r="BI88" s="33"/>
      <c r="BJ88" s="123"/>
      <c r="BK88" s="33"/>
      <c r="BL88" s="33"/>
      <c r="BM88" s="33"/>
      <c r="BN88" s="85"/>
      <c r="BO88" s="33"/>
      <c r="BP88" s="93"/>
      <c r="BQ88" s="33"/>
      <c r="BR88" s="93"/>
      <c r="BS88" s="34"/>
      <c r="BT88" s="45"/>
      <c r="BU88" s="45"/>
      <c r="BV88" s="45"/>
      <c r="BW88" s="85"/>
      <c r="BX88" s="97"/>
      <c r="CF88" s="75"/>
    </row>
    <row r="89" spans="1:84" s="29" customFormat="1" x14ac:dyDescent="0.25">
      <c r="A89" s="27"/>
      <c r="B89" s="28"/>
      <c r="C89" s="46"/>
      <c r="D89" s="47"/>
      <c r="E89" s="47"/>
      <c r="F89" s="47"/>
      <c r="G89" s="50"/>
      <c r="H89" s="50"/>
      <c r="I89" s="48"/>
      <c r="J89" s="58"/>
      <c r="K89" s="50"/>
      <c r="L89" s="50"/>
      <c r="M89" s="50"/>
      <c r="N89" s="50"/>
      <c r="O89" s="50"/>
      <c r="P89" s="51"/>
      <c r="Q89" s="51"/>
      <c r="R89" s="50"/>
      <c r="S89" s="49"/>
      <c r="T89" s="49"/>
      <c r="U89" s="49"/>
      <c r="V89" s="50"/>
      <c r="W89" s="112"/>
      <c r="X89" s="309"/>
      <c r="Y89" s="52"/>
      <c r="Z89" s="102"/>
      <c r="AA89" s="52"/>
      <c r="AB89" s="102"/>
      <c r="AC89" s="53"/>
      <c r="AD89" s="50"/>
      <c r="AE89" s="50"/>
      <c r="AF89" s="50"/>
      <c r="AG89" s="50"/>
      <c r="AH89" s="50"/>
      <c r="AI89" s="50"/>
      <c r="AJ89" s="77"/>
      <c r="AK89" s="77"/>
      <c r="AL89" s="54"/>
      <c r="AM89" s="54"/>
      <c r="AN89" s="50"/>
      <c r="AO89" s="50"/>
      <c r="AP89" s="50"/>
      <c r="AQ89" s="50"/>
      <c r="AR89" s="50"/>
      <c r="AS89" s="55"/>
      <c r="AT89" s="55"/>
      <c r="AU89" s="55"/>
      <c r="AV89" s="54"/>
      <c r="AW89" s="90"/>
      <c r="AX89" s="90"/>
      <c r="AY89" s="55"/>
      <c r="AZ89" s="90"/>
      <c r="BA89" s="90"/>
      <c r="BB89" s="55"/>
      <c r="BC89" s="55"/>
      <c r="BD89" s="120"/>
      <c r="BE89" s="120"/>
      <c r="BF89" s="34"/>
      <c r="BG89" s="118"/>
      <c r="BH89" s="116"/>
      <c r="BI89" s="55"/>
      <c r="BJ89" s="123"/>
      <c r="BK89" s="55"/>
      <c r="BL89" s="55"/>
      <c r="BM89" s="56"/>
      <c r="BN89" s="86"/>
      <c r="BO89" s="55"/>
      <c r="BP89" s="93"/>
      <c r="BQ89" s="55"/>
      <c r="BR89" s="93"/>
      <c r="BS89" s="34"/>
      <c r="BT89" s="106"/>
      <c r="BU89" s="106"/>
      <c r="BV89" s="45"/>
      <c r="BW89" s="86"/>
      <c r="BX89" s="98"/>
      <c r="BZ89"/>
      <c r="CF89" s="108"/>
    </row>
    <row r="90" spans="1:84" x14ac:dyDescent="0.25">
      <c r="A90" s="25"/>
      <c r="B90" s="24"/>
      <c r="C90" s="38"/>
      <c r="D90" s="80"/>
      <c r="E90" s="35"/>
      <c r="F90" s="35"/>
      <c r="G90" s="30"/>
      <c r="H90" s="30"/>
      <c r="I90" s="40"/>
      <c r="J90" s="41"/>
      <c r="K90" s="30"/>
      <c r="L90" s="30"/>
      <c r="M90" s="30"/>
      <c r="N90" s="30"/>
      <c r="O90" s="30"/>
      <c r="P90" s="37"/>
      <c r="Q90" s="37"/>
      <c r="R90" s="30"/>
      <c r="S90" s="36"/>
      <c r="T90" s="36"/>
      <c r="U90" s="36"/>
      <c r="V90" s="30"/>
      <c r="W90" s="109"/>
      <c r="X90" s="109"/>
      <c r="Y90" s="32"/>
      <c r="Z90" s="102"/>
      <c r="AA90" s="32"/>
      <c r="AB90" s="102"/>
      <c r="AC90" s="31"/>
      <c r="AD90" s="30"/>
      <c r="AE90" s="30"/>
      <c r="AF90" s="30"/>
      <c r="AG90" s="30"/>
      <c r="AH90" s="30"/>
      <c r="AI90" s="30"/>
      <c r="AJ90" s="76"/>
      <c r="AK90" s="76"/>
      <c r="AL90" s="34"/>
      <c r="AM90" s="34"/>
      <c r="AN90" s="30"/>
      <c r="AO90" s="30"/>
      <c r="AP90" s="30"/>
      <c r="AQ90" s="30"/>
      <c r="AR90" s="30"/>
      <c r="AS90" s="33"/>
      <c r="AT90" s="33"/>
      <c r="AU90" s="33"/>
      <c r="AV90" s="34"/>
      <c r="AW90" s="90"/>
      <c r="AX90" s="90"/>
      <c r="AY90" s="33"/>
      <c r="AZ90" s="90"/>
      <c r="BA90" s="90"/>
      <c r="BB90" s="33"/>
      <c r="BC90" s="33"/>
      <c r="BD90" s="120"/>
      <c r="BE90" s="120"/>
      <c r="BF90" s="34"/>
      <c r="BG90" s="33"/>
      <c r="BH90" s="117"/>
      <c r="BI90" s="33"/>
      <c r="BJ90" s="123"/>
      <c r="BK90" s="33"/>
      <c r="BL90" s="33"/>
      <c r="BM90" s="33"/>
      <c r="BN90" s="85"/>
      <c r="BO90" s="33"/>
      <c r="BP90" s="93"/>
      <c r="BQ90" s="33"/>
      <c r="BR90" s="93"/>
      <c r="BS90" s="34"/>
      <c r="BT90" s="45"/>
      <c r="BU90" s="45"/>
      <c r="BV90" s="45"/>
      <c r="BW90" s="85"/>
      <c r="BX90" s="97"/>
      <c r="CF90" s="75"/>
    </row>
    <row r="91" spans="1:84" x14ac:dyDescent="0.25">
      <c r="A91" s="25"/>
      <c r="B91" s="24"/>
      <c r="C91" s="38"/>
      <c r="D91" s="80"/>
      <c r="E91" s="35"/>
      <c r="F91" s="35"/>
      <c r="G91" s="30"/>
      <c r="H91" s="30"/>
      <c r="I91" s="40"/>
      <c r="J91" s="41"/>
      <c r="K91" s="30"/>
      <c r="L91" s="30"/>
      <c r="M91" s="30"/>
      <c r="N91" s="30"/>
      <c r="O91" s="30"/>
      <c r="P91" s="37"/>
      <c r="Q91" s="37"/>
      <c r="R91" s="30"/>
      <c r="S91" s="36"/>
      <c r="T91" s="36"/>
      <c r="U91" s="36"/>
      <c r="V91" s="30"/>
      <c r="W91" s="109"/>
      <c r="X91" s="109"/>
      <c r="Y91" s="32"/>
      <c r="Z91" s="102"/>
      <c r="AA91" s="32"/>
      <c r="AB91" s="102"/>
      <c r="AC91" s="31"/>
      <c r="AD91" s="30"/>
      <c r="AE91" s="30"/>
      <c r="AF91" s="30"/>
      <c r="AG91" s="30"/>
      <c r="AH91" s="30"/>
      <c r="AI91" s="30"/>
      <c r="AJ91" s="76"/>
      <c r="AK91" s="76"/>
      <c r="AL91" s="34"/>
      <c r="AM91" s="34"/>
      <c r="AN91" s="30"/>
      <c r="AO91" s="30"/>
      <c r="AP91" s="30"/>
      <c r="AQ91" s="30"/>
      <c r="AR91" s="30"/>
      <c r="AS91" s="33"/>
      <c r="AT91" s="33"/>
      <c r="AU91" s="33"/>
      <c r="AV91" s="34"/>
      <c r="AW91" s="90"/>
      <c r="AX91" s="90"/>
      <c r="AY91" s="33"/>
      <c r="AZ91" s="90"/>
      <c r="BA91" s="90"/>
      <c r="BB91" s="33"/>
      <c r="BC91" s="33"/>
      <c r="BD91" s="120"/>
      <c r="BE91" s="120"/>
      <c r="BF91" s="34"/>
      <c r="BG91" s="33"/>
      <c r="BH91" s="117"/>
      <c r="BI91" s="33"/>
      <c r="BJ91" s="123"/>
      <c r="BK91" s="33"/>
      <c r="BL91" s="33"/>
      <c r="BM91" s="33"/>
      <c r="BN91" s="85"/>
      <c r="BO91" s="33"/>
      <c r="BP91" s="93"/>
      <c r="BQ91" s="33"/>
      <c r="BR91" s="93"/>
      <c r="BS91" s="34"/>
      <c r="BT91" s="45"/>
      <c r="BU91" s="45"/>
      <c r="BV91" s="45"/>
      <c r="BW91" s="85"/>
      <c r="BX91" s="97"/>
      <c r="CF91" s="75"/>
    </row>
    <row r="92" spans="1:84" s="29" customFormat="1" x14ac:dyDescent="0.25">
      <c r="A92" s="27"/>
      <c r="B92" s="28"/>
      <c r="C92" s="59"/>
      <c r="D92" s="103"/>
      <c r="E92" s="47"/>
      <c r="F92" s="47"/>
      <c r="G92" s="50"/>
      <c r="H92" s="50"/>
      <c r="I92" s="57"/>
      <c r="J92" s="58"/>
      <c r="K92" s="50"/>
      <c r="L92" s="50"/>
      <c r="M92" s="50"/>
      <c r="N92" s="50"/>
      <c r="O92" s="50"/>
      <c r="P92" s="51"/>
      <c r="Q92" s="51"/>
      <c r="R92" s="50"/>
      <c r="S92" s="49"/>
      <c r="T92" s="49"/>
      <c r="U92" s="49"/>
      <c r="V92" s="50"/>
      <c r="W92" s="112"/>
      <c r="X92" s="309"/>
      <c r="Y92" s="52"/>
      <c r="Z92" s="98"/>
      <c r="AA92" s="52"/>
      <c r="AB92" s="98"/>
      <c r="AC92" s="53"/>
      <c r="AD92" s="50"/>
      <c r="AE92" s="50"/>
      <c r="AF92" s="50"/>
      <c r="AG92" s="50"/>
      <c r="AH92" s="50"/>
      <c r="AI92" s="50"/>
      <c r="AJ92" s="77"/>
      <c r="AK92" s="77"/>
      <c r="AL92" s="54"/>
      <c r="AM92" s="54"/>
      <c r="AN92" s="50"/>
      <c r="AO92" s="50"/>
      <c r="AP92" s="50"/>
      <c r="AQ92" s="50"/>
      <c r="AR92" s="50"/>
      <c r="AS92" s="55"/>
      <c r="AT92" s="55"/>
      <c r="AU92" s="55"/>
      <c r="AV92" s="54"/>
      <c r="AW92" s="211"/>
      <c r="AX92" s="211"/>
      <c r="AY92" s="55"/>
      <c r="AZ92" s="211"/>
      <c r="BA92" s="211"/>
      <c r="BB92" s="55"/>
      <c r="BC92" s="55"/>
      <c r="BD92" s="212"/>
      <c r="BE92" s="212"/>
      <c r="BF92" s="54"/>
      <c r="BG92" s="55"/>
      <c r="BH92" s="118"/>
      <c r="BI92" s="55"/>
      <c r="BJ92" s="213"/>
      <c r="BK92" s="55"/>
      <c r="BL92" s="55"/>
      <c r="BM92" s="55"/>
      <c r="BN92" s="86"/>
      <c r="BO92" s="55"/>
      <c r="BP92" s="89"/>
      <c r="BQ92" s="55"/>
      <c r="BR92" s="89"/>
      <c r="BS92" s="54"/>
      <c r="BT92" s="106"/>
      <c r="BU92" s="106"/>
      <c r="BV92" s="106"/>
      <c r="BW92" s="86"/>
      <c r="BX92" s="214"/>
      <c r="CF92" s="108"/>
    </row>
    <row r="93" spans="1:84" x14ac:dyDescent="0.25">
      <c r="A93" s="25"/>
      <c r="B93" s="24"/>
      <c r="C93" s="38"/>
      <c r="D93" s="208"/>
      <c r="E93" s="39"/>
      <c r="F93" s="39"/>
      <c r="G93" s="42"/>
      <c r="H93" s="42"/>
      <c r="I93" s="40"/>
      <c r="J93" s="41"/>
      <c r="K93" s="42"/>
      <c r="L93" s="42"/>
      <c r="M93" s="42"/>
      <c r="N93" s="42"/>
      <c r="O93" s="42"/>
      <c r="P93" s="43"/>
      <c r="Q93" s="43"/>
      <c r="R93" s="42"/>
      <c r="S93" s="41"/>
      <c r="T93" s="41"/>
      <c r="U93" s="41"/>
      <c r="V93" s="42"/>
      <c r="W93" s="111"/>
      <c r="X93" s="306"/>
      <c r="Y93" s="32"/>
      <c r="Z93" s="102"/>
      <c r="AA93" s="32"/>
      <c r="AB93" s="102"/>
      <c r="AC93" s="44"/>
      <c r="AD93" s="42"/>
      <c r="AE93" s="42"/>
      <c r="AF93" s="42"/>
      <c r="AG93" s="42"/>
      <c r="AH93" s="42"/>
      <c r="AI93" s="42"/>
      <c r="AJ93" s="78"/>
      <c r="AK93" s="78"/>
      <c r="AL93" s="45"/>
      <c r="AM93" s="45"/>
      <c r="AN93" s="42"/>
      <c r="AO93" s="42"/>
      <c r="AP93" s="42"/>
      <c r="AQ93" s="42"/>
      <c r="AR93" s="42"/>
      <c r="AS93" s="33"/>
      <c r="AT93" s="33"/>
      <c r="AU93" s="33"/>
      <c r="AV93" s="45"/>
      <c r="AW93" s="90"/>
      <c r="AX93" s="90"/>
      <c r="AY93" s="33"/>
      <c r="AZ93" s="90"/>
      <c r="BA93" s="90"/>
      <c r="BB93" s="33"/>
      <c r="BC93" s="33"/>
      <c r="BD93" s="120"/>
      <c r="BE93" s="120"/>
      <c r="BF93" s="45"/>
      <c r="BG93" s="33"/>
      <c r="BH93" s="117"/>
      <c r="BI93" s="33"/>
      <c r="BJ93" s="209"/>
      <c r="BK93" s="33"/>
      <c r="BL93" s="33"/>
      <c r="BM93" s="33"/>
      <c r="BN93" s="87"/>
      <c r="BO93" s="33"/>
      <c r="BP93" s="93"/>
      <c r="BQ93" s="33"/>
      <c r="BR93" s="93"/>
      <c r="BS93" s="45"/>
      <c r="BT93" s="45"/>
      <c r="BU93" s="45"/>
      <c r="BV93" s="45"/>
      <c r="BW93" s="87"/>
      <c r="BX93" s="210"/>
      <c r="CF93" s="75"/>
    </row>
    <row r="94" spans="1:84" x14ac:dyDescent="0.25">
      <c r="A94" s="25"/>
      <c r="B94" s="24"/>
      <c r="C94" s="38"/>
      <c r="D94" s="80"/>
      <c r="E94" s="35"/>
      <c r="F94" s="35"/>
      <c r="G94" s="30"/>
      <c r="H94" s="30"/>
      <c r="I94" s="40"/>
      <c r="J94" s="41"/>
      <c r="K94" s="30"/>
      <c r="L94" s="30"/>
      <c r="M94" s="30"/>
      <c r="N94" s="30"/>
      <c r="O94" s="30"/>
      <c r="P94" s="37"/>
      <c r="Q94" s="37"/>
      <c r="R94" s="30"/>
      <c r="S94" s="36"/>
      <c r="T94" s="36"/>
      <c r="U94" s="36"/>
      <c r="V94" s="30"/>
      <c r="W94" s="109"/>
      <c r="X94" s="109"/>
      <c r="Y94" s="32"/>
      <c r="Z94" s="102"/>
      <c r="AA94" s="32"/>
      <c r="AB94" s="102"/>
      <c r="AC94" s="31"/>
      <c r="AD94" s="30"/>
      <c r="AE94" s="30"/>
      <c r="AF94" s="30"/>
      <c r="AG94" s="30"/>
      <c r="AH94" s="30"/>
      <c r="AI94" s="30"/>
      <c r="AJ94" s="76"/>
      <c r="AK94" s="76"/>
      <c r="AL94" s="34"/>
      <c r="AM94" s="34"/>
      <c r="AN94" s="30"/>
      <c r="AO94" s="30"/>
      <c r="AP94" s="30"/>
      <c r="AQ94" s="30"/>
      <c r="AR94" s="30"/>
      <c r="AS94" s="33"/>
      <c r="AT94" s="33"/>
      <c r="AU94" s="33"/>
      <c r="AV94" s="34"/>
      <c r="AW94" s="90"/>
      <c r="AX94" s="90"/>
      <c r="AY94" s="33"/>
      <c r="AZ94" s="90"/>
      <c r="BA94" s="90"/>
      <c r="BB94" s="33"/>
      <c r="BC94" s="33"/>
      <c r="BD94" s="120"/>
      <c r="BE94" s="120"/>
      <c r="BF94" s="34"/>
      <c r="BG94" s="33"/>
      <c r="BH94" s="117"/>
      <c r="BI94" s="33"/>
      <c r="BJ94" s="123"/>
      <c r="BK94" s="33"/>
      <c r="BL94" s="33"/>
      <c r="BM94" s="33"/>
      <c r="BN94" s="85"/>
      <c r="BO94" s="33"/>
      <c r="BP94" s="93"/>
      <c r="BQ94" s="33"/>
      <c r="BR94" s="93"/>
      <c r="BS94" s="34"/>
      <c r="BT94" s="45"/>
      <c r="BU94" s="45"/>
      <c r="BV94" s="45"/>
      <c r="BW94" s="85"/>
      <c r="BX94" s="97"/>
      <c r="CF94" s="75"/>
    </row>
    <row r="95" spans="1:84" s="29" customFormat="1" x14ac:dyDescent="0.25">
      <c r="A95" s="27"/>
      <c r="B95" s="28"/>
      <c r="C95" s="59"/>
      <c r="D95" s="103"/>
      <c r="E95" s="47"/>
      <c r="F95" s="47"/>
      <c r="G95" s="50"/>
      <c r="H95" s="50"/>
      <c r="I95" s="57"/>
      <c r="J95" s="58"/>
      <c r="K95" s="50"/>
      <c r="L95" s="50"/>
      <c r="M95" s="50"/>
      <c r="N95" s="50"/>
      <c r="O95" s="50"/>
      <c r="P95" s="51"/>
      <c r="Q95" s="51"/>
      <c r="R95" s="50"/>
      <c r="S95" s="49"/>
      <c r="T95" s="49"/>
      <c r="U95" s="49"/>
      <c r="V95" s="50"/>
      <c r="W95" s="112"/>
      <c r="X95" s="309"/>
      <c r="Y95" s="52"/>
      <c r="Z95" s="98"/>
      <c r="AA95" s="52"/>
      <c r="AB95" s="98"/>
      <c r="AC95" s="53"/>
      <c r="AD95" s="50"/>
      <c r="AE95" s="50"/>
      <c r="AF95" s="50"/>
      <c r="AG95" s="50"/>
      <c r="AH95" s="50"/>
      <c r="AI95" s="50"/>
      <c r="AJ95" s="77"/>
      <c r="AK95" s="77"/>
      <c r="AL95" s="54"/>
      <c r="AM95" s="54"/>
      <c r="AN95" s="50"/>
      <c r="AO95" s="50"/>
      <c r="AP95" s="50"/>
      <c r="AQ95" s="50"/>
      <c r="AR95" s="50"/>
      <c r="AS95" s="55"/>
      <c r="AT95" s="55"/>
      <c r="AU95" s="55"/>
      <c r="AV95" s="54"/>
      <c r="AW95" s="211"/>
      <c r="AX95" s="211"/>
      <c r="AY95" s="55"/>
      <c r="AZ95" s="211"/>
      <c r="BA95" s="211"/>
      <c r="BB95" s="55"/>
      <c r="BC95" s="55"/>
      <c r="BD95" s="212"/>
      <c r="BE95" s="212"/>
      <c r="BF95" s="54"/>
      <c r="BG95" s="55"/>
      <c r="BH95" s="118"/>
      <c r="BI95" s="55"/>
      <c r="BJ95" s="213"/>
      <c r="BK95" s="55"/>
      <c r="BL95" s="55"/>
      <c r="BM95" s="55"/>
      <c r="BN95" s="86"/>
      <c r="BO95" s="55"/>
      <c r="BP95" s="89"/>
      <c r="BQ95" s="55"/>
      <c r="BR95" s="89"/>
      <c r="BS95" s="54"/>
      <c r="BT95" s="106"/>
      <c r="BU95" s="106"/>
      <c r="BV95" s="106"/>
      <c r="BW95" s="86"/>
      <c r="BX95" s="214"/>
      <c r="CF95" s="108"/>
    </row>
    <row r="96" spans="1:84" x14ac:dyDescent="0.25">
      <c r="A96" s="25"/>
      <c r="B96" s="24"/>
      <c r="C96" s="38"/>
      <c r="D96" s="208"/>
      <c r="E96" s="39"/>
      <c r="F96" s="39"/>
      <c r="G96" s="42"/>
      <c r="H96" s="42"/>
      <c r="I96" s="40"/>
      <c r="J96" s="41"/>
      <c r="K96" s="42"/>
      <c r="L96" s="42"/>
      <c r="M96" s="42"/>
      <c r="N96" s="42"/>
      <c r="O96" s="42"/>
      <c r="P96" s="43"/>
      <c r="Q96" s="43"/>
      <c r="R96" s="42"/>
      <c r="S96" s="41"/>
      <c r="T96" s="41"/>
      <c r="U96" s="41"/>
      <c r="V96" s="42"/>
      <c r="W96" s="111"/>
      <c r="X96" s="306"/>
      <c r="Y96" s="32"/>
      <c r="Z96" s="102"/>
      <c r="AA96" s="32"/>
      <c r="AB96" s="216"/>
      <c r="AC96" s="44"/>
      <c r="AD96" s="42"/>
      <c r="AE96" s="42"/>
      <c r="AF96" s="42"/>
      <c r="AG96" s="42"/>
      <c r="AH96" s="42"/>
      <c r="AI96" s="42"/>
      <c r="AJ96" s="78"/>
      <c r="AK96" s="78"/>
      <c r="AL96" s="45"/>
      <c r="AM96" s="45"/>
      <c r="AN96" s="42"/>
      <c r="AO96" s="42"/>
      <c r="AP96" s="42"/>
      <c r="AQ96" s="42"/>
      <c r="AR96" s="42"/>
      <c r="AS96" s="33"/>
      <c r="AT96" s="33"/>
      <c r="AU96" s="33"/>
      <c r="AV96" s="45"/>
      <c r="AW96" s="90"/>
      <c r="AX96" s="90"/>
      <c r="AY96" s="33"/>
      <c r="AZ96" s="90"/>
      <c r="BA96" s="90"/>
      <c r="BB96" s="33"/>
      <c r="BC96" s="33"/>
      <c r="BD96" s="120"/>
      <c r="BE96" s="120"/>
      <c r="BF96" s="45"/>
      <c r="BG96" s="33"/>
      <c r="BH96" s="117"/>
      <c r="BI96" s="33"/>
      <c r="BJ96" s="209"/>
      <c r="BK96" s="33"/>
      <c r="BL96" s="33"/>
      <c r="BM96" s="33"/>
      <c r="BN96" s="87"/>
      <c r="BO96" s="33"/>
      <c r="BP96" s="215"/>
      <c r="BQ96" s="33"/>
      <c r="BR96" s="215"/>
      <c r="BS96" s="54"/>
      <c r="BT96" s="45"/>
      <c r="BU96" s="106"/>
      <c r="BV96" s="106"/>
      <c r="BW96" s="86"/>
      <c r="BX96" s="210"/>
      <c r="CF96" s="75"/>
    </row>
    <row r="97" spans="1:102" x14ac:dyDescent="0.25">
      <c r="A97" s="25"/>
      <c r="B97" s="24"/>
      <c r="C97" s="38"/>
      <c r="D97" s="80"/>
      <c r="E97" s="35"/>
      <c r="F97" s="35"/>
      <c r="G97" s="42"/>
      <c r="H97" s="30"/>
      <c r="I97" s="40"/>
      <c r="J97" s="41"/>
      <c r="K97" s="30"/>
      <c r="L97" s="30"/>
      <c r="M97" s="30"/>
      <c r="N97" s="30"/>
      <c r="O97" s="30"/>
      <c r="P97" s="37"/>
      <c r="Q97" s="37"/>
      <c r="R97" s="30"/>
      <c r="S97" s="36"/>
      <c r="T97" s="36"/>
      <c r="U97" s="36"/>
      <c r="V97" s="30"/>
      <c r="W97" s="109"/>
      <c r="X97" s="109"/>
      <c r="Y97" s="32"/>
      <c r="Z97" s="102"/>
      <c r="AA97" s="32"/>
      <c r="AB97" s="102"/>
      <c r="AC97" s="31"/>
      <c r="AD97" s="30"/>
      <c r="AE97" s="30"/>
      <c r="AF97" s="30"/>
      <c r="AG97" s="30"/>
      <c r="AH97" s="30"/>
      <c r="AI97" s="30"/>
      <c r="AJ97" s="76"/>
      <c r="AK97" s="76"/>
      <c r="AL97" s="34"/>
      <c r="AM97" s="34"/>
      <c r="AN97" s="30"/>
      <c r="AO97" s="30"/>
      <c r="AP97" s="30"/>
      <c r="AQ97" s="30"/>
      <c r="AR97" s="30"/>
      <c r="AS97" s="33"/>
      <c r="AT97" s="33"/>
      <c r="AU97" s="33"/>
      <c r="AV97" s="34"/>
      <c r="AW97" s="90"/>
      <c r="AX97" s="90"/>
      <c r="AY97" s="33"/>
      <c r="AZ97" s="90"/>
      <c r="BA97" s="90"/>
      <c r="BB97" s="33"/>
      <c r="BC97" s="33"/>
      <c r="BD97" s="120"/>
      <c r="BE97" s="120"/>
      <c r="BF97" s="34"/>
      <c r="BG97" s="33"/>
      <c r="BH97" s="117"/>
      <c r="BI97" s="33"/>
      <c r="BJ97" s="123"/>
      <c r="BK97" s="33"/>
      <c r="BL97" s="33"/>
      <c r="BM97" s="33"/>
      <c r="BN97" s="85"/>
      <c r="BO97" s="33"/>
      <c r="BP97" s="93"/>
      <c r="BQ97" s="33"/>
      <c r="BR97" s="93"/>
      <c r="BS97" s="54"/>
      <c r="BT97" s="45"/>
      <c r="BU97" s="106"/>
      <c r="BV97" s="106"/>
      <c r="BW97" s="86"/>
      <c r="BX97" s="97"/>
      <c r="CF97" s="75"/>
    </row>
    <row r="98" spans="1:102" x14ac:dyDescent="0.25">
      <c r="A98" s="27"/>
      <c r="B98" s="28"/>
      <c r="C98" s="38"/>
      <c r="D98" s="103"/>
      <c r="E98" s="47"/>
      <c r="F98" s="47"/>
      <c r="G98" s="42"/>
      <c r="H98" s="50"/>
      <c r="I98" s="57"/>
      <c r="J98" s="49"/>
      <c r="K98" s="50"/>
      <c r="L98" s="50"/>
      <c r="M98" s="50"/>
      <c r="N98" s="50"/>
      <c r="O98" s="50"/>
      <c r="P98" s="51"/>
      <c r="Q98" s="51"/>
      <c r="R98" s="50"/>
      <c r="S98" s="49"/>
      <c r="T98" s="49"/>
      <c r="U98" s="49"/>
      <c r="V98" s="50"/>
      <c r="W98" s="112"/>
      <c r="X98" s="309"/>
      <c r="Y98" s="52"/>
      <c r="Z98" s="98"/>
      <c r="AA98" s="52"/>
      <c r="AB98" s="98"/>
      <c r="AC98" s="53"/>
      <c r="AD98" s="50"/>
      <c r="AE98" s="50"/>
      <c r="AF98" s="50"/>
      <c r="AG98" s="50"/>
      <c r="AH98" s="50"/>
      <c r="AI98" s="50"/>
      <c r="AJ98" s="77"/>
      <c r="AK98" s="77"/>
      <c r="AL98" s="54"/>
      <c r="AM98" s="54"/>
      <c r="AN98" s="50"/>
      <c r="AO98" s="50"/>
      <c r="AP98" s="50"/>
      <c r="AQ98" s="50"/>
      <c r="AR98" s="50"/>
      <c r="AS98" s="55"/>
      <c r="AT98" s="55"/>
      <c r="AU98" s="55"/>
      <c r="AV98" s="54"/>
      <c r="AW98" s="211"/>
      <c r="AX98" s="211"/>
      <c r="AY98" s="55"/>
      <c r="AZ98" s="211"/>
      <c r="BA98" s="211"/>
      <c r="BB98" s="55"/>
      <c r="BC98" s="55"/>
      <c r="BD98" s="212"/>
      <c r="BE98" s="212"/>
      <c r="BF98" s="54"/>
      <c r="BG98" s="55"/>
      <c r="BH98" s="118"/>
      <c r="BI98" s="55"/>
      <c r="BJ98" s="213"/>
      <c r="BK98" s="55"/>
      <c r="BL98" s="55"/>
      <c r="BM98" s="55"/>
      <c r="BN98" s="86"/>
      <c r="BO98" s="55"/>
      <c r="BP98" s="89"/>
      <c r="BQ98" s="55"/>
      <c r="BR98" s="89"/>
      <c r="BS98" s="54"/>
      <c r="BT98" s="106"/>
      <c r="BU98" s="106"/>
      <c r="BV98" s="106"/>
      <c r="BW98" s="86"/>
      <c r="BX98" s="214"/>
      <c r="BY98" s="29"/>
      <c r="BZ98" s="29"/>
      <c r="CA98" s="29"/>
      <c r="CB98" s="29"/>
      <c r="CC98" s="29"/>
      <c r="CD98" s="29"/>
      <c r="CE98" s="29"/>
      <c r="CF98" s="108"/>
      <c r="CG98" s="29"/>
      <c r="CH98" s="29"/>
      <c r="CI98" s="108"/>
      <c r="CJ98" s="29"/>
      <c r="CK98" s="29"/>
      <c r="CL98" s="29"/>
      <c r="CM98" s="29"/>
      <c r="CN98" s="108"/>
      <c r="CO98" s="29"/>
      <c r="CP98" s="29"/>
      <c r="CQ98" s="29"/>
      <c r="CR98" s="29"/>
      <c r="CS98" s="108"/>
      <c r="CT98" s="29"/>
      <c r="CU98" s="29"/>
      <c r="CV98" s="108"/>
      <c r="CW98" s="29"/>
      <c r="CX98" s="29"/>
    </row>
    <row r="99" spans="1:102" x14ac:dyDescent="0.25">
      <c r="A99" s="25"/>
      <c r="B99" s="24"/>
      <c r="C99" s="38"/>
      <c r="D99" s="208"/>
      <c r="E99" s="39"/>
      <c r="F99" s="39"/>
      <c r="G99" s="42"/>
      <c r="H99" s="42"/>
      <c r="I99" s="40"/>
      <c r="J99" s="41"/>
      <c r="K99" s="42"/>
      <c r="L99" s="42"/>
      <c r="M99" s="42"/>
      <c r="N99" s="42"/>
      <c r="O99" s="42"/>
      <c r="P99" s="43"/>
      <c r="Q99" s="43"/>
      <c r="R99" s="42"/>
      <c r="S99" s="41"/>
      <c r="T99" s="41"/>
      <c r="U99" s="41"/>
      <c r="V99" s="42"/>
      <c r="W99" s="111"/>
      <c r="X99" s="306"/>
      <c r="Y99" s="32"/>
      <c r="Z99" s="102"/>
      <c r="AA99" s="32"/>
      <c r="AB99" s="102"/>
      <c r="AC99" s="44"/>
      <c r="AD99" s="42"/>
      <c r="AE99" s="42"/>
      <c r="AF99" s="42"/>
      <c r="AG99" s="42"/>
      <c r="AH99" s="42"/>
      <c r="AI99" s="42"/>
      <c r="AJ99" s="78"/>
      <c r="AK99" s="78"/>
      <c r="AL99" s="45"/>
      <c r="AM99" s="45"/>
      <c r="AN99" s="42"/>
      <c r="AO99" s="42"/>
      <c r="AP99" s="42"/>
      <c r="AQ99" s="42"/>
      <c r="AR99" s="42"/>
      <c r="AS99" s="33"/>
      <c r="AT99" s="33"/>
      <c r="AU99" s="33"/>
      <c r="AV99" s="45"/>
      <c r="AW99" s="90"/>
      <c r="AX99" s="90"/>
      <c r="AY99" s="33"/>
      <c r="AZ99" s="90"/>
      <c r="BA99" s="90"/>
      <c r="BB99" s="33"/>
      <c r="BC99" s="33"/>
      <c r="BD99" s="120"/>
      <c r="BE99" s="120"/>
      <c r="BF99" s="45"/>
      <c r="BG99" s="33"/>
      <c r="BH99" s="117"/>
      <c r="BI99" s="33"/>
      <c r="BJ99" s="209"/>
      <c r="BK99" s="33"/>
      <c r="BL99" s="33"/>
      <c r="BM99" s="33"/>
      <c r="BN99" s="87"/>
      <c r="BO99" s="33"/>
      <c r="BP99" s="93"/>
      <c r="BQ99" s="33"/>
      <c r="BR99" s="93"/>
      <c r="BS99" s="45"/>
      <c r="BT99" s="45"/>
      <c r="BU99" s="45"/>
      <c r="BV99" s="45"/>
      <c r="BW99" s="87"/>
      <c r="BX99" s="210"/>
      <c r="CF99" s="75"/>
      <c r="CI99" s="75"/>
      <c r="CN99" s="75"/>
      <c r="CS99" s="75"/>
      <c r="CV99" s="75"/>
    </row>
    <row r="100" spans="1:102" x14ac:dyDescent="0.25">
      <c r="A100" s="25"/>
      <c r="B100" s="24"/>
      <c r="C100" s="38"/>
      <c r="D100" s="80"/>
      <c r="E100" s="35"/>
      <c r="F100" s="35"/>
      <c r="G100" s="42"/>
      <c r="H100" s="30"/>
      <c r="I100" s="40"/>
      <c r="J100" s="41"/>
      <c r="K100" s="30"/>
      <c r="L100" s="42"/>
      <c r="M100" s="30"/>
      <c r="N100" s="30"/>
      <c r="O100" s="30"/>
      <c r="P100" s="37"/>
      <c r="Q100" s="37"/>
      <c r="R100" s="30"/>
      <c r="S100" s="36"/>
      <c r="T100" s="36"/>
      <c r="U100" s="36"/>
      <c r="V100" s="30"/>
      <c r="W100" s="109"/>
      <c r="X100" s="109"/>
      <c r="Y100" s="32"/>
      <c r="Z100" s="102"/>
      <c r="AA100" s="32"/>
      <c r="AB100" s="102"/>
      <c r="AC100" s="31"/>
      <c r="AD100" s="30"/>
      <c r="AE100" s="30"/>
      <c r="AF100" s="30"/>
      <c r="AG100" s="30"/>
      <c r="AH100" s="30"/>
      <c r="AI100" s="30"/>
      <c r="AJ100" s="76"/>
      <c r="AK100" s="76"/>
      <c r="AL100" s="34"/>
      <c r="AM100" s="34"/>
      <c r="AN100" s="30"/>
      <c r="AO100" s="30"/>
      <c r="AP100" s="30"/>
      <c r="AQ100" s="30"/>
      <c r="AR100" s="30"/>
      <c r="AS100" s="33"/>
      <c r="AT100" s="33"/>
      <c r="AU100" s="33"/>
      <c r="AV100" s="34"/>
      <c r="AW100" s="90"/>
      <c r="AX100" s="90"/>
      <c r="AY100" s="33"/>
      <c r="AZ100" s="90"/>
      <c r="BA100" s="90"/>
      <c r="BB100" s="33"/>
      <c r="BC100" s="33"/>
      <c r="BD100" s="120"/>
      <c r="BE100" s="120"/>
      <c r="BF100" s="34"/>
      <c r="BG100" s="33"/>
      <c r="BH100" s="117"/>
      <c r="BI100" s="33"/>
      <c r="BJ100" s="123"/>
      <c r="BK100" s="33"/>
      <c r="BL100" s="33"/>
      <c r="BM100" s="33"/>
      <c r="BN100" s="85"/>
      <c r="BO100" s="33"/>
      <c r="BP100" s="93"/>
      <c r="BQ100" s="33"/>
      <c r="BR100" s="93"/>
      <c r="BS100" s="34"/>
      <c r="BT100" s="45"/>
      <c r="BU100" s="45"/>
      <c r="BV100" s="45"/>
      <c r="BW100" s="85"/>
      <c r="BX100" s="97"/>
      <c r="CF100" s="75"/>
      <c r="CI100" s="75"/>
      <c r="CN100" s="75"/>
      <c r="CS100" s="75"/>
      <c r="CV100" s="75"/>
    </row>
    <row r="101" spans="1:102" x14ac:dyDescent="0.25">
      <c r="A101" s="27"/>
      <c r="B101" s="28"/>
      <c r="C101" s="59"/>
      <c r="D101" s="103"/>
      <c r="E101" s="47"/>
      <c r="F101" s="47"/>
      <c r="G101" s="42"/>
      <c r="H101" s="50"/>
      <c r="I101" s="57"/>
      <c r="J101" s="49"/>
      <c r="K101" s="50"/>
      <c r="L101" s="42"/>
      <c r="M101" s="50"/>
      <c r="N101" s="50"/>
      <c r="O101" s="50"/>
      <c r="P101" s="51"/>
      <c r="Q101" s="51"/>
      <c r="R101" s="50"/>
      <c r="S101" s="49"/>
      <c r="T101" s="49"/>
      <c r="U101" s="49"/>
      <c r="V101" s="50"/>
      <c r="W101" s="112"/>
      <c r="X101" s="309"/>
      <c r="Y101" s="52"/>
      <c r="Z101" s="98"/>
      <c r="AA101" s="52"/>
      <c r="AB101" s="98"/>
      <c r="AC101" s="53"/>
      <c r="AD101" s="50"/>
      <c r="AE101" s="50"/>
      <c r="AF101" s="50"/>
      <c r="AG101" s="50"/>
      <c r="AH101" s="50"/>
      <c r="AI101" s="50"/>
      <c r="AJ101" s="77"/>
      <c r="AK101" s="77"/>
      <c r="AL101" s="54"/>
      <c r="AM101" s="54"/>
      <c r="AN101" s="50"/>
      <c r="AO101" s="50"/>
      <c r="AP101" s="50"/>
      <c r="AQ101" s="50"/>
      <c r="AR101" s="50"/>
      <c r="AS101" s="55"/>
      <c r="AT101" s="55"/>
      <c r="AU101" s="55"/>
      <c r="AV101" s="54"/>
      <c r="AW101" s="211"/>
      <c r="AX101" s="211"/>
      <c r="AY101" s="55"/>
      <c r="AZ101" s="211"/>
      <c r="BA101" s="211"/>
      <c r="BB101" s="55"/>
      <c r="BC101" s="55"/>
      <c r="BD101" s="212"/>
      <c r="BE101" s="212"/>
      <c r="BF101" s="54"/>
      <c r="BG101" s="55"/>
      <c r="BH101" s="118"/>
      <c r="BI101" s="55"/>
      <c r="BJ101" s="213"/>
      <c r="BK101" s="55"/>
      <c r="BL101" s="55"/>
      <c r="BM101" s="55"/>
      <c r="BN101" s="86"/>
      <c r="BO101" s="55"/>
      <c r="BP101" s="89"/>
      <c r="BQ101" s="55"/>
      <c r="BR101" s="89"/>
      <c r="BS101" s="54"/>
      <c r="BT101" s="106"/>
      <c r="BU101" s="106"/>
      <c r="BV101" s="106"/>
      <c r="BW101" s="86"/>
      <c r="BX101" s="214"/>
      <c r="BY101" s="29"/>
      <c r="BZ101" s="29"/>
      <c r="CA101" s="29"/>
      <c r="CB101" s="29"/>
      <c r="CC101" s="29"/>
      <c r="CD101" s="29"/>
      <c r="CE101" s="29"/>
      <c r="CF101" s="108"/>
      <c r="CG101" s="29"/>
      <c r="CH101" s="29"/>
      <c r="CI101" s="29"/>
      <c r="CJ101" s="108"/>
      <c r="CK101" s="29"/>
      <c r="CL101" s="29"/>
      <c r="CM101" s="108"/>
      <c r="CN101" s="29"/>
      <c r="CO101" s="108"/>
      <c r="CP101" s="29"/>
      <c r="CQ101" s="29"/>
      <c r="CR101" s="108"/>
      <c r="CS101" s="29"/>
      <c r="CT101" s="29"/>
      <c r="CU101" s="29"/>
      <c r="CV101" s="108"/>
      <c r="CW101" s="29"/>
      <c r="CX101" s="29"/>
    </row>
    <row r="102" spans="1:102" x14ac:dyDescent="0.25">
      <c r="A102" s="25"/>
      <c r="B102" s="24"/>
      <c r="C102" s="38"/>
      <c r="D102" s="208"/>
      <c r="E102" s="39"/>
      <c r="F102" s="39"/>
      <c r="G102" s="42"/>
      <c r="H102" s="42"/>
      <c r="I102" s="40"/>
      <c r="J102" s="41"/>
      <c r="K102" s="42"/>
      <c r="L102" s="42"/>
      <c r="M102" s="42"/>
      <c r="N102" s="42"/>
      <c r="O102" s="42"/>
      <c r="P102" s="43"/>
      <c r="Q102" s="43"/>
      <c r="R102" s="42"/>
      <c r="S102" s="41"/>
      <c r="T102" s="41"/>
      <c r="U102" s="41"/>
      <c r="V102" s="42"/>
      <c r="W102" s="111"/>
      <c r="X102" s="306"/>
      <c r="Y102" s="32"/>
      <c r="Z102" s="102"/>
      <c r="AA102" s="32"/>
      <c r="AB102" s="102"/>
      <c r="AC102" s="44"/>
      <c r="AD102" s="42"/>
      <c r="AE102" s="42"/>
      <c r="AF102" s="42"/>
      <c r="AG102" s="42"/>
      <c r="AH102" s="42"/>
      <c r="AI102" s="42"/>
      <c r="AJ102" s="78"/>
      <c r="AK102" s="78"/>
      <c r="AL102" s="45"/>
      <c r="AM102" s="45"/>
      <c r="AN102" s="42"/>
      <c r="AO102" s="42"/>
      <c r="AP102" s="42"/>
      <c r="AQ102" s="42"/>
      <c r="AR102" s="42"/>
      <c r="AS102" s="33"/>
      <c r="AT102" s="33"/>
      <c r="AU102" s="33"/>
      <c r="AV102" s="45"/>
      <c r="AW102" s="90"/>
      <c r="AX102" s="90"/>
      <c r="AY102" s="33"/>
      <c r="AZ102" s="90"/>
      <c r="BA102" s="90"/>
      <c r="BB102" s="33"/>
      <c r="BC102" s="33"/>
      <c r="BD102" s="120"/>
      <c r="BE102" s="120"/>
      <c r="BF102" s="45"/>
      <c r="BG102" s="33"/>
      <c r="BH102" s="117"/>
      <c r="BI102" s="33"/>
      <c r="BJ102" s="209"/>
      <c r="BK102" s="33"/>
      <c r="BL102" s="33"/>
      <c r="BM102" s="33"/>
      <c r="BN102" s="87"/>
      <c r="BO102" s="33"/>
      <c r="BP102" s="93"/>
      <c r="BQ102" s="33"/>
      <c r="BR102" s="93"/>
      <c r="BS102" s="45"/>
      <c r="BT102" s="45"/>
      <c r="BU102" s="45"/>
      <c r="BV102" s="45"/>
      <c r="BW102" s="87"/>
      <c r="BX102" s="210"/>
      <c r="CF102" s="75"/>
      <c r="CJ102" s="75"/>
      <c r="CM102" s="75"/>
      <c r="CO102" s="75"/>
      <c r="CR102" s="75"/>
    </row>
    <row r="103" spans="1:102" x14ac:dyDescent="0.25">
      <c r="A103" s="25"/>
      <c r="B103" s="24"/>
      <c r="C103" s="38"/>
      <c r="D103" s="80"/>
      <c r="E103" s="35"/>
      <c r="F103" s="35"/>
      <c r="G103" s="42"/>
      <c r="H103" s="30"/>
      <c r="I103" s="40"/>
      <c r="J103" s="41"/>
      <c r="K103" s="30"/>
      <c r="L103" s="30"/>
      <c r="M103" s="30"/>
      <c r="N103" s="30"/>
      <c r="O103" s="30"/>
      <c r="P103" s="37"/>
      <c r="Q103" s="37"/>
      <c r="R103" s="30"/>
      <c r="S103" s="36"/>
      <c r="T103" s="36"/>
      <c r="U103" s="36"/>
      <c r="V103" s="30"/>
      <c r="W103" s="109"/>
      <c r="X103" s="109"/>
      <c r="Y103" s="32"/>
      <c r="Z103" s="102"/>
      <c r="AA103" s="32"/>
      <c r="AB103" s="102"/>
      <c r="AC103" s="31"/>
      <c r="AD103" s="30"/>
      <c r="AE103" s="30"/>
      <c r="AF103" s="30"/>
      <c r="AG103" s="30"/>
      <c r="AH103" s="30"/>
      <c r="AI103" s="30"/>
      <c r="AJ103" s="76"/>
      <c r="AK103" s="76"/>
      <c r="AL103" s="34"/>
      <c r="AM103" s="34"/>
      <c r="AN103" s="30"/>
      <c r="AO103" s="30"/>
      <c r="AP103" s="30"/>
      <c r="AQ103" s="30"/>
      <c r="AR103" s="30"/>
      <c r="AS103" s="33"/>
      <c r="AT103" s="33"/>
      <c r="AU103" s="33"/>
      <c r="AV103" s="34"/>
      <c r="AW103" s="90"/>
      <c r="AX103" s="90"/>
      <c r="AY103" s="33"/>
      <c r="AZ103" s="90"/>
      <c r="BA103" s="90"/>
      <c r="BB103" s="33"/>
      <c r="BC103" s="33"/>
      <c r="BD103" s="120"/>
      <c r="BE103" s="120"/>
      <c r="BF103" s="34"/>
      <c r="BG103" s="33"/>
      <c r="BH103" s="117"/>
      <c r="BI103" s="33"/>
      <c r="BJ103" s="123"/>
      <c r="BK103" s="33"/>
      <c r="BL103" s="33"/>
      <c r="BM103" s="33"/>
      <c r="BN103" s="85"/>
      <c r="BO103" s="33"/>
      <c r="BP103" s="93"/>
      <c r="BQ103" s="33"/>
      <c r="BR103" s="93"/>
      <c r="BS103" s="34"/>
      <c r="BT103" s="45"/>
      <c r="BU103" s="45"/>
      <c r="BV103" s="45"/>
      <c r="BW103" s="85"/>
      <c r="BX103" s="97"/>
      <c r="CF103" s="75"/>
      <c r="CJ103" s="75"/>
      <c r="CM103" s="75"/>
      <c r="CO103" s="75"/>
      <c r="CR103" s="75"/>
    </row>
    <row r="104" spans="1:102" x14ac:dyDescent="0.25">
      <c r="A104" s="27"/>
      <c r="B104" s="28"/>
      <c r="C104" s="59"/>
      <c r="D104" s="103"/>
      <c r="E104" s="47"/>
      <c r="F104" s="47"/>
      <c r="G104" s="42"/>
      <c r="H104" s="50"/>
      <c r="I104" s="57"/>
      <c r="J104" s="49"/>
      <c r="K104" s="50"/>
      <c r="L104" s="50"/>
      <c r="M104" s="50"/>
      <c r="N104" s="50"/>
      <c r="O104" s="50"/>
      <c r="P104" s="51"/>
      <c r="Q104" s="51"/>
      <c r="R104" s="50"/>
      <c r="S104" s="49"/>
      <c r="T104" s="49"/>
      <c r="U104" s="49"/>
      <c r="V104" s="50"/>
      <c r="W104" s="112"/>
      <c r="X104" s="309"/>
      <c r="Y104" s="52"/>
      <c r="Z104" s="98"/>
      <c r="AA104" s="52"/>
      <c r="AB104" s="98"/>
      <c r="AC104" s="53"/>
      <c r="AD104" s="50"/>
      <c r="AE104" s="50"/>
      <c r="AF104" s="50"/>
      <c r="AG104" s="50"/>
      <c r="AH104" s="50"/>
      <c r="AI104" s="50"/>
      <c r="AJ104" s="77"/>
      <c r="AK104" s="77"/>
      <c r="AL104" s="54"/>
      <c r="AM104" s="54"/>
      <c r="AN104" s="50"/>
      <c r="AO104" s="50"/>
      <c r="AP104" s="50"/>
      <c r="AQ104" s="50"/>
      <c r="AR104" s="50"/>
      <c r="AS104" s="55"/>
      <c r="AT104" s="55"/>
      <c r="AU104" s="55"/>
      <c r="AV104" s="54"/>
      <c r="AW104" s="211"/>
      <c r="AX104" s="211"/>
      <c r="AY104" s="55"/>
      <c r="AZ104" s="211"/>
      <c r="BA104" s="211"/>
      <c r="BB104" s="55"/>
      <c r="BC104" s="55"/>
      <c r="BD104" s="212"/>
      <c r="BE104" s="212"/>
      <c r="BF104" s="54"/>
      <c r="BG104" s="55"/>
      <c r="BH104" s="118"/>
      <c r="BI104" s="55"/>
      <c r="BJ104" s="213"/>
      <c r="BK104" s="55"/>
      <c r="BL104" s="55"/>
      <c r="BM104" s="55"/>
      <c r="BN104" s="86"/>
      <c r="BO104" s="55"/>
      <c r="BP104" s="89"/>
      <c r="BQ104" s="55"/>
      <c r="BR104" s="89"/>
      <c r="BS104" s="54"/>
      <c r="BT104" s="106"/>
      <c r="BU104" s="106"/>
      <c r="BV104" s="106"/>
      <c r="BW104" s="86"/>
      <c r="BX104" s="214"/>
      <c r="BY104" s="29"/>
      <c r="BZ104" s="29"/>
      <c r="CA104" s="29"/>
      <c r="CB104" s="29"/>
      <c r="CC104" s="29"/>
      <c r="CD104" s="29"/>
      <c r="CE104" s="29"/>
      <c r="CF104" s="108"/>
      <c r="CG104" s="29"/>
      <c r="CH104" s="29"/>
      <c r="CI104" s="29"/>
      <c r="CJ104" s="108"/>
      <c r="CK104" s="29"/>
      <c r="CL104" s="29"/>
      <c r="CM104" s="108"/>
      <c r="CN104" s="29"/>
      <c r="CO104" s="108"/>
      <c r="CP104" s="29"/>
      <c r="CQ104" s="29"/>
      <c r="CR104" s="108"/>
      <c r="CS104" s="29"/>
      <c r="CT104" s="29"/>
    </row>
    <row r="105" spans="1:102" x14ac:dyDescent="0.25">
      <c r="A105" s="25"/>
      <c r="B105" s="24"/>
      <c r="C105" s="38"/>
      <c r="D105" s="208"/>
      <c r="E105" s="39"/>
      <c r="F105" s="39"/>
      <c r="G105" s="42"/>
      <c r="H105" s="42"/>
      <c r="I105" s="40"/>
      <c r="J105" s="41"/>
      <c r="K105" s="42"/>
      <c r="L105" s="42"/>
      <c r="M105" s="42"/>
      <c r="N105" s="42"/>
      <c r="O105" s="42"/>
      <c r="P105" s="43"/>
      <c r="Q105" s="43"/>
      <c r="R105" s="42"/>
      <c r="S105" s="41"/>
      <c r="T105" s="41"/>
      <c r="U105" s="41"/>
      <c r="V105" s="42"/>
      <c r="W105" s="111"/>
      <c r="X105" s="306"/>
      <c r="Y105" s="32"/>
      <c r="Z105" s="102"/>
      <c r="AA105" s="32"/>
      <c r="AB105" s="102"/>
      <c r="AC105" s="44"/>
      <c r="AD105" s="42"/>
      <c r="AE105" s="42"/>
      <c r="AF105" s="42"/>
      <c r="AG105" s="42"/>
      <c r="AH105" s="42"/>
      <c r="AI105" s="42"/>
      <c r="AJ105" s="78"/>
      <c r="AK105" s="78"/>
      <c r="AL105" s="45"/>
      <c r="AM105" s="45"/>
      <c r="AN105" s="42"/>
      <c r="AO105" s="42"/>
      <c r="AP105" s="42"/>
      <c r="AQ105" s="42"/>
      <c r="AR105" s="42"/>
      <c r="AS105" s="33"/>
      <c r="AT105" s="33"/>
      <c r="AU105" s="33"/>
      <c r="AV105" s="45"/>
      <c r="AW105" s="90"/>
      <c r="AX105" s="90"/>
      <c r="AY105" s="33"/>
      <c r="AZ105" s="90"/>
      <c r="BA105" s="90"/>
      <c r="BB105" s="33"/>
      <c r="BC105" s="33"/>
      <c r="BD105" s="120"/>
      <c r="BE105" s="120"/>
      <c r="BF105" s="45"/>
      <c r="BG105" s="33"/>
      <c r="BH105" s="117"/>
      <c r="BI105" s="33"/>
      <c r="BJ105" s="209"/>
      <c r="BK105" s="33"/>
      <c r="BL105" s="33"/>
      <c r="BM105" s="33"/>
      <c r="BN105" s="87"/>
      <c r="BO105" s="33"/>
      <c r="BP105" s="93"/>
      <c r="BQ105" s="33"/>
      <c r="BR105" s="93"/>
      <c r="BS105" s="45"/>
      <c r="BT105" s="45"/>
      <c r="BU105" s="45"/>
      <c r="BV105" s="45"/>
      <c r="BW105" s="87"/>
      <c r="BX105" s="210"/>
      <c r="CF105" s="75"/>
      <c r="CJ105" s="75"/>
      <c r="CM105" s="75"/>
      <c r="CO105" s="75"/>
      <c r="CR105" s="75"/>
    </row>
    <row r="106" spans="1:102" x14ac:dyDescent="0.25">
      <c r="A106" s="25"/>
      <c r="B106" s="24"/>
      <c r="C106" s="38"/>
      <c r="D106" s="80"/>
      <c r="E106" s="35"/>
      <c r="F106" s="35"/>
      <c r="G106" s="42"/>
      <c r="H106" s="30"/>
      <c r="I106" s="40"/>
      <c r="J106" s="41"/>
      <c r="K106" s="30"/>
      <c r="L106" s="30"/>
      <c r="M106" s="30"/>
      <c r="N106" s="30"/>
      <c r="O106" s="30"/>
      <c r="P106" s="37"/>
      <c r="Q106" s="37"/>
      <c r="R106" s="30"/>
      <c r="S106" s="36"/>
      <c r="T106" s="36"/>
      <c r="U106" s="36"/>
      <c r="V106" s="30"/>
      <c r="W106" s="109"/>
      <c r="X106" s="109"/>
      <c r="Y106" s="32"/>
      <c r="Z106" s="102"/>
      <c r="AA106" s="32"/>
      <c r="AB106" s="102"/>
      <c r="AC106" s="31"/>
      <c r="AD106" s="30"/>
      <c r="AE106" s="30"/>
      <c r="AF106" s="30"/>
      <c r="AG106" s="30"/>
      <c r="AH106" s="30"/>
      <c r="AI106" s="30"/>
      <c r="AJ106" s="76"/>
      <c r="AK106" s="76"/>
      <c r="AL106" s="34"/>
      <c r="AM106" s="34"/>
      <c r="AN106" s="30"/>
      <c r="AO106" s="30"/>
      <c r="AP106" s="30"/>
      <c r="AQ106" s="30"/>
      <c r="AR106" s="30"/>
      <c r="AS106" s="33"/>
      <c r="AT106" s="33"/>
      <c r="AU106" s="33"/>
      <c r="AV106" s="34"/>
      <c r="AW106" s="90"/>
      <c r="AX106" s="90"/>
      <c r="AY106" s="33"/>
      <c r="AZ106" s="90"/>
      <c r="BA106" s="90"/>
      <c r="BB106" s="33"/>
      <c r="BC106" s="33"/>
      <c r="BD106" s="120"/>
      <c r="BE106" s="120"/>
      <c r="BF106" s="34"/>
      <c r="BG106" s="33"/>
      <c r="BH106" s="117"/>
      <c r="BI106" s="33"/>
      <c r="BJ106" s="123"/>
      <c r="BK106" s="33"/>
      <c r="BL106" s="33"/>
      <c r="BM106" s="33"/>
      <c r="BN106" s="85"/>
      <c r="BO106" s="33"/>
      <c r="BP106" s="93"/>
      <c r="BQ106" s="33"/>
      <c r="BR106" s="93"/>
      <c r="BS106" s="34"/>
      <c r="BT106" s="45"/>
      <c r="BU106" s="45"/>
      <c r="BV106" s="45"/>
      <c r="BW106" s="85"/>
      <c r="BX106" s="97"/>
      <c r="CF106" s="75"/>
      <c r="CJ106" s="75"/>
      <c r="CM106" s="75"/>
      <c r="CO106" s="75"/>
      <c r="CR106" s="75"/>
    </row>
    <row r="107" spans="1:102" x14ac:dyDescent="0.25">
      <c r="A107" s="27"/>
      <c r="B107" s="28"/>
      <c r="C107" s="59"/>
      <c r="D107" s="103"/>
      <c r="E107" s="47"/>
      <c r="F107" s="47"/>
      <c r="G107" s="50"/>
      <c r="H107" s="50"/>
      <c r="I107" s="57"/>
      <c r="J107" s="41"/>
      <c r="K107" s="50"/>
      <c r="L107" s="50"/>
      <c r="M107" s="50"/>
      <c r="N107" s="50"/>
      <c r="O107" s="50"/>
      <c r="P107" s="51"/>
      <c r="Q107" s="51"/>
      <c r="R107" s="50"/>
      <c r="S107" s="49"/>
      <c r="T107" s="49"/>
      <c r="U107" s="49"/>
      <c r="V107" s="50"/>
      <c r="W107" s="112"/>
      <c r="X107" s="309"/>
      <c r="Y107" s="52"/>
      <c r="Z107" s="98"/>
      <c r="AA107" s="52"/>
      <c r="AB107" s="98"/>
      <c r="AC107" s="53"/>
      <c r="AD107" s="50"/>
      <c r="AE107" s="50"/>
      <c r="AF107" s="50"/>
      <c r="AG107" s="50"/>
      <c r="AH107" s="50"/>
      <c r="AI107" s="50"/>
      <c r="AJ107" s="77"/>
      <c r="AK107" s="77"/>
      <c r="AL107" s="54"/>
      <c r="AM107" s="54"/>
      <c r="AN107" s="50"/>
      <c r="AO107" s="50"/>
      <c r="AP107" s="50"/>
      <c r="AQ107" s="50"/>
      <c r="AR107" s="50"/>
      <c r="AS107" s="55"/>
      <c r="AT107" s="55"/>
      <c r="AU107" s="55"/>
      <c r="AV107" s="54"/>
      <c r="AW107" s="211"/>
      <c r="AX107" s="211"/>
      <c r="AY107" s="55"/>
      <c r="AZ107" s="211"/>
      <c r="BA107" s="211"/>
      <c r="BB107" s="55"/>
      <c r="BC107" s="55"/>
      <c r="BD107" s="212"/>
      <c r="BE107" s="212"/>
      <c r="BF107" s="54"/>
      <c r="BG107" s="55"/>
      <c r="BH107" s="118"/>
      <c r="BI107" s="55"/>
      <c r="BJ107" s="213"/>
      <c r="BK107" s="55"/>
      <c r="BL107" s="55"/>
      <c r="BM107" s="55"/>
      <c r="BN107" s="86"/>
      <c r="BO107" s="55"/>
      <c r="BP107" s="89"/>
      <c r="BQ107" s="55"/>
      <c r="BR107" s="89"/>
      <c r="BS107" s="54"/>
      <c r="BT107" s="106"/>
      <c r="BU107" s="106"/>
      <c r="BV107" s="106"/>
      <c r="BW107" s="86"/>
      <c r="BX107" s="214"/>
      <c r="BY107" s="29"/>
      <c r="BZ107" s="29"/>
      <c r="CA107" s="29"/>
      <c r="CB107" s="29"/>
      <c r="CC107" s="29"/>
      <c r="CD107" s="29"/>
      <c r="CE107" s="29"/>
      <c r="CF107" s="108"/>
      <c r="CG107" s="29"/>
      <c r="CH107" s="29"/>
      <c r="CI107" s="29"/>
      <c r="CJ107" s="108"/>
      <c r="CK107" s="29"/>
      <c r="CL107" s="29"/>
      <c r="CM107" s="108"/>
      <c r="CN107" s="29"/>
      <c r="CO107" s="108"/>
      <c r="CP107" s="29"/>
      <c r="CQ107" s="29"/>
      <c r="CR107" s="108"/>
      <c r="CS107" s="29"/>
      <c r="CT107" s="29"/>
    </row>
    <row r="108" spans="1:102" x14ac:dyDescent="0.25">
      <c r="A108" s="25"/>
      <c r="B108" s="24"/>
      <c r="C108" s="38"/>
      <c r="D108" s="208"/>
      <c r="E108" s="39"/>
      <c r="F108" s="39"/>
      <c r="G108" s="42"/>
      <c r="H108" s="42"/>
      <c r="I108" s="40"/>
      <c r="J108" s="41"/>
      <c r="K108" s="42"/>
      <c r="L108" s="42"/>
      <c r="M108" s="42"/>
      <c r="N108" s="42"/>
      <c r="O108" s="42"/>
      <c r="P108" s="43"/>
      <c r="Q108" s="43"/>
      <c r="R108" s="42"/>
      <c r="S108" s="41"/>
      <c r="T108" s="41"/>
      <c r="U108" s="41"/>
      <c r="V108" s="42"/>
      <c r="W108" s="111"/>
      <c r="X108" s="306"/>
      <c r="Y108" s="32"/>
      <c r="Z108" s="102"/>
      <c r="AA108" s="32"/>
      <c r="AB108" s="102"/>
      <c r="AC108" s="44"/>
      <c r="AD108" s="42"/>
      <c r="AE108" s="42"/>
      <c r="AF108" s="42"/>
      <c r="AG108" s="42"/>
      <c r="AH108" s="42"/>
      <c r="AI108" s="42"/>
      <c r="AJ108" s="78"/>
      <c r="AK108" s="78"/>
      <c r="AL108" s="45"/>
      <c r="AM108" s="45"/>
      <c r="AN108" s="42"/>
      <c r="AO108" s="42"/>
      <c r="AP108" s="42"/>
      <c r="AQ108" s="42"/>
      <c r="AR108" s="42"/>
      <c r="AS108" s="33"/>
      <c r="AT108" s="33"/>
      <c r="AU108" s="33"/>
      <c r="AV108" s="45"/>
      <c r="AW108" s="90"/>
      <c r="AX108" s="90"/>
      <c r="AY108" s="33"/>
      <c r="AZ108" s="90"/>
      <c r="BA108" s="90"/>
      <c r="BB108" s="33"/>
      <c r="BC108" s="33"/>
      <c r="BD108" s="120"/>
      <c r="BE108" s="120"/>
      <c r="BF108" s="45"/>
      <c r="BG108" s="33"/>
      <c r="BH108" s="117"/>
      <c r="BI108" s="33"/>
      <c r="BJ108" s="209"/>
      <c r="BK108" s="33"/>
      <c r="BL108" s="33"/>
      <c r="BM108" s="33"/>
      <c r="BN108" s="87"/>
      <c r="BO108" s="33"/>
      <c r="BP108" s="93"/>
      <c r="BQ108" s="33"/>
      <c r="BR108" s="93"/>
      <c r="BS108" s="45"/>
      <c r="BT108" s="45"/>
      <c r="BU108" s="45"/>
      <c r="BV108" s="45"/>
      <c r="BW108" s="87"/>
      <c r="BX108" s="210"/>
    </row>
    <row r="109" spans="1:102" x14ac:dyDescent="0.25">
      <c r="A109" s="25"/>
      <c r="B109" s="24"/>
      <c r="C109" s="38"/>
      <c r="D109" s="80"/>
      <c r="E109" s="35"/>
      <c r="F109" s="35"/>
      <c r="G109" s="42"/>
      <c r="H109" s="30"/>
      <c r="I109" s="40"/>
      <c r="J109" s="41"/>
      <c r="K109" s="30"/>
      <c r="L109" s="30"/>
      <c r="M109" s="30"/>
      <c r="N109" s="30"/>
      <c r="O109" s="30"/>
      <c r="P109" s="37"/>
      <c r="Q109" s="37"/>
      <c r="R109" s="30"/>
      <c r="S109" s="36"/>
      <c r="T109" s="36"/>
      <c r="U109" s="36"/>
      <c r="V109" s="30"/>
      <c r="W109" s="109"/>
      <c r="X109" s="109"/>
      <c r="Y109" s="32"/>
      <c r="Z109" s="102"/>
      <c r="AA109" s="32"/>
      <c r="AB109" s="102"/>
      <c r="AC109" s="31"/>
      <c r="AD109" s="30"/>
      <c r="AE109" s="30"/>
      <c r="AF109" s="30"/>
      <c r="AG109" s="30"/>
      <c r="AH109" s="30"/>
      <c r="AI109" s="30"/>
      <c r="AJ109" s="76"/>
      <c r="AK109" s="76"/>
      <c r="AL109" s="34"/>
      <c r="AM109" s="34"/>
      <c r="AN109" s="30"/>
      <c r="AO109" s="30"/>
      <c r="AP109" s="30"/>
      <c r="AQ109" s="30"/>
      <c r="AR109" s="30"/>
      <c r="AS109" s="33"/>
      <c r="AT109" s="33"/>
      <c r="AU109" s="33"/>
      <c r="AV109" s="34"/>
      <c r="AW109" s="90"/>
      <c r="AX109" s="90"/>
      <c r="AY109" s="33"/>
      <c r="AZ109" s="90"/>
      <c r="BA109" s="90"/>
      <c r="BB109" s="33"/>
      <c r="BC109" s="33"/>
      <c r="BD109" s="120"/>
      <c r="BE109" s="120"/>
      <c r="BF109" s="34"/>
      <c r="BG109" s="33"/>
      <c r="BH109" s="117"/>
      <c r="BI109" s="33"/>
      <c r="BJ109" s="123"/>
      <c r="BK109" s="33"/>
      <c r="BL109" s="33"/>
      <c r="BM109" s="33"/>
      <c r="BN109" s="85"/>
      <c r="BO109" s="33"/>
      <c r="BP109" s="93"/>
      <c r="BQ109" s="33"/>
      <c r="BR109" s="93"/>
      <c r="BS109" s="34"/>
      <c r="BT109" s="45"/>
      <c r="BU109" s="45"/>
      <c r="BV109" s="45"/>
      <c r="BW109" s="85"/>
      <c r="BX109" s="97"/>
    </row>
    <row r="110" spans="1:102" x14ac:dyDescent="0.25">
      <c r="A110" s="27"/>
      <c r="B110" s="28"/>
      <c r="C110" s="59"/>
      <c r="D110" s="103"/>
      <c r="E110" s="47"/>
      <c r="F110" s="47"/>
      <c r="G110" s="42"/>
      <c r="H110" s="50"/>
      <c r="I110" s="57"/>
      <c r="J110" s="41"/>
      <c r="K110" s="50"/>
      <c r="L110" s="50"/>
      <c r="M110" s="50"/>
      <c r="N110" s="50"/>
      <c r="O110" s="50"/>
      <c r="P110" s="51"/>
      <c r="Q110" s="51"/>
      <c r="R110" s="50"/>
      <c r="S110" s="49"/>
      <c r="T110" s="49"/>
      <c r="U110" s="49"/>
      <c r="V110" s="50"/>
      <c r="W110" s="112"/>
      <c r="X110" s="309"/>
      <c r="Y110" s="52"/>
      <c r="Z110" s="98"/>
      <c r="AA110" s="52"/>
      <c r="AB110" s="98"/>
      <c r="AC110" s="53"/>
      <c r="AD110" s="50"/>
      <c r="AE110" s="50"/>
      <c r="AF110" s="50"/>
      <c r="AG110" s="50"/>
      <c r="AH110" s="50"/>
      <c r="AI110" s="50"/>
      <c r="AJ110" s="77"/>
      <c r="AK110" s="77"/>
      <c r="AL110" s="54"/>
      <c r="AM110" s="54"/>
      <c r="AN110" s="50"/>
      <c r="AO110" s="50"/>
      <c r="AP110" s="50"/>
      <c r="AQ110" s="50"/>
      <c r="AR110" s="50"/>
      <c r="AS110" s="55"/>
      <c r="AT110" s="55"/>
      <c r="AU110" s="55"/>
      <c r="AV110" s="54"/>
      <c r="AW110" s="211"/>
      <c r="AX110" s="211"/>
      <c r="AY110" s="55"/>
      <c r="AZ110" s="211"/>
      <c r="BA110" s="211"/>
      <c r="BB110" s="55"/>
      <c r="BC110" s="55"/>
      <c r="BD110" s="212"/>
      <c r="BE110" s="212"/>
      <c r="BF110" s="54"/>
      <c r="BG110" s="55"/>
      <c r="BH110" s="118"/>
      <c r="BI110" s="55"/>
      <c r="BJ110" s="213"/>
      <c r="BK110" s="55"/>
      <c r="BL110" s="55"/>
      <c r="BM110" s="55"/>
      <c r="BN110" s="86"/>
      <c r="BO110" s="55"/>
      <c r="BP110" s="89"/>
      <c r="BQ110" s="55"/>
      <c r="BR110" s="89"/>
      <c r="BS110" s="54"/>
      <c r="BT110" s="106"/>
      <c r="BU110" s="106"/>
      <c r="BV110" s="106"/>
      <c r="BW110" s="86"/>
      <c r="BX110" s="214"/>
      <c r="BY110" s="29"/>
      <c r="BZ110" s="29"/>
    </row>
    <row r="111" spans="1:102" x14ac:dyDescent="0.25">
      <c r="A111" s="25"/>
      <c r="B111" s="24"/>
      <c r="C111" s="38"/>
      <c r="D111" s="208"/>
      <c r="E111" s="39"/>
      <c r="F111" s="39"/>
      <c r="G111" s="42"/>
      <c r="H111" s="42"/>
      <c r="I111" s="40"/>
      <c r="J111" s="41"/>
      <c r="K111" s="42"/>
      <c r="L111" s="42"/>
      <c r="M111" s="42"/>
      <c r="N111" s="42"/>
      <c r="O111" s="42"/>
      <c r="P111" s="43"/>
      <c r="Q111" s="43"/>
      <c r="R111" s="42"/>
      <c r="S111" s="41"/>
      <c r="T111" s="41"/>
      <c r="U111" s="41"/>
      <c r="V111" s="42"/>
      <c r="W111" s="111"/>
      <c r="X111" s="306"/>
      <c r="Y111" s="32"/>
      <c r="Z111" s="102"/>
      <c r="AA111" s="32"/>
      <c r="AB111" s="102"/>
      <c r="AC111" s="44"/>
      <c r="AD111" s="42"/>
      <c r="AE111" s="42"/>
      <c r="AF111" s="42"/>
      <c r="AG111" s="42"/>
      <c r="AH111" s="42"/>
      <c r="AI111" s="42"/>
      <c r="AJ111" s="78"/>
      <c r="AK111" s="78"/>
      <c r="AL111" s="45"/>
      <c r="AM111" s="45"/>
      <c r="AN111" s="42"/>
      <c r="AO111" s="42"/>
      <c r="AP111" s="42"/>
      <c r="AQ111" s="42"/>
      <c r="AR111" s="42"/>
      <c r="AS111" s="33"/>
      <c r="AT111" s="33"/>
      <c r="AU111" s="33"/>
      <c r="AV111" s="45"/>
      <c r="AW111" s="90"/>
      <c r="AX111" s="90"/>
      <c r="AY111" s="33"/>
      <c r="AZ111" s="90"/>
      <c r="BA111" s="90"/>
      <c r="BB111" s="33"/>
      <c r="BC111" s="33"/>
      <c r="BD111" s="120"/>
      <c r="BE111" s="120"/>
      <c r="BF111" s="45"/>
      <c r="BG111" s="33"/>
      <c r="BH111" s="117"/>
      <c r="BI111" s="33"/>
      <c r="BJ111" s="209"/>
      <c r="BK111" s="33"/>
      <c r="BL111" s="33"/>
      <c r="BM111" s="33"/>
      <c r="BN111" s="87"/>
      <c r="BO111" s="33"/>
      <c r="BP111" s="93"/>
      <c r="BQ111" s="33"/>
      <c r="BR111" s="93"/>
      <c r="BS111" s="45"/>
      <c r="BT111" s="45"/>
      <c r="BU111" s="45"/>
      <c r="BV111" s="45"/>
      <c r="BW111" s="87"/>
      <c r="BX111" s="210"/>
    </row>
    <row r="112" spans="1:102" ht="15" customHeight="1" x14ac:dyDescent="0.25">
      <c r="A112" s="25"/>
      <c r="B112" s="24"/>
      <c r="C112" s="38"/>
      <c r="D112" s="80"/>
      <c r="E112" s="35"/>
      <c r="F112" s="35"/>
      <c r="G112" s="42"/>
      <c r="H112" s="30"/>
      <c r="I112" s="40"/>
      <c r="J112" s="41"/>
      <c r="K112" s="30"/>
      <c r="L112" s="42"/>
      <c r="M112" s="30"/>
      <c r="N112" s="30"/>
      <c r="O112" s="30"/>
      <c r="P112" s="37"/>
      <c r="Q112" s="37"/>
      <c r="R112" s="30"/>
      <c r="S112" s="36"/>
      <c r="T112" s="36"/>
      <c r="U112" s="36"/>
      <c r="V112" s="30"/>
      <c r="W112" s="109"/>
      <c r="X112" s="109"/>
      <c r="Y112" s="32"/>
      <c r="Z112" s="102"/>
      <c r="AA112" s="32"/>
      <c r="AB112" s="102"/>
      <c r="AC112" s="31"/>
      <c r="AD112" s="30"/>
      <c r="AE112" s="30"/>
      <c r="AF112" s="30"/>
      <c r="AG112" s="30"/>
      <c r="AH112" s="30"/>
      <c r="AI112" s="30"/>
      <c r="AJ112" s="76"/>
      <c r="AK112" s="76"/>
      <c r="AL112" s="34"/>
      <c r="AM112" s="34"/>
      <c r="AN112" s="30"/>
      <c r="AO112" s="30"/>
      <c r="AP112" s="30"/>
      <c r="AQ112" s="30"/>
      <c r="AR112" s="30"/>
      <c r="AS112" s="33"/>
      <c r="AT112" s="33"/>
      <c r="AU112" s="33"/>
      <c r="AV112" s="34"/>
      <c r="AW112" s="90"/>
      <c r="AX112" s="90"/>
      <c r="AY112" s="33"/>
      <c r="AZ112" s="90"/>
      <c r="BA112" s="90"/>
      <c r="BB112" s="33"/>
      <c r="BC112" s="33"/>
      <c r="BD112" s="120"/>
      <c r="BE112" s="120"/>
      <c r="BF112" s="34"/>
      <c r="BG112" s="33"/>
      <c r="BH112" s="117"/>
      <c r="BI112" s="33"/>
      <c r="BJ112" s="123"/>
      <c r="BK112" s="33"/>
      <c r="BL112" s="33"/>
      <c r="BM112" s="33"/>
      <c r="BN112" s="85"/>
      <c r="BO112" s="33"/>
      <c r="BP112" s="93"/>
      <c r="BQ112" s="33"/>
      <c r="BR112" s="93"/>
      <c r="BS112" s="34"/>
      <c r="BT112" s="45"/>
      <c r="BU112" s="45"/>
      <c r="BV112" s="45"/>
      <c r="BW112" s="85"/>
      <c r="BX112" s="97"/>
    </row>
    <row r="113" spans="1:78" ht="15" customHeight="1" x14ac:dyDescent="0.25">
      <c r="A113" s="27"/>
      <c r="B113" s="28"/>
      <c r="C113" s="38"/>
      <c r="D113" s="103"/>
      <c r="E113" s="47"/>
      <c r="F113" s="47"/>
      <c r="G113" s="42"/>
      <c r="H113" s="50"/>
      <c r="I113" s="57"/>
      <c r="J113" s="41"/>
      <c r="K113" s="50"/>
      <c r="L113" s="42"/>
      <c r="M113" s="50"/>
      <c r="N113" s="50"/>
      <c r="O113" s="50"/>
      <c r="P113" s="51"/>
      <c r="Q113" s="51"/>
      <c r="R113" s="50"/>
      <c r="S113" s="49"/>
      <c r="T113" s="49"/>
      <c r="U113" s="49"/>
      <c r="V113" s="50"/>
      <c r="W113" s="112"/>
      <c r="X113" s="309"/>
      <c r="Y113" s="52"/>
      <c r="Z113" s="98"/>
      <c r="AA113" s="52"/>
      <c r="AB113" s="98"/>
      <c r="AC113" s="53"/>
      <c r="AD113" s="50"/>
      <c r="AE113" s="50"/>
      <c r="AF113" s="50"/>
      <c r="AG113" s="50"/>
      <c r="AH113" s="50"/>
      <c r="AI113" s="50"/>
      <c r="AJ113" s="77"/>
      <c r="AK113" s="77"/>
      <c r="AL113" s="54"/>
      <c r="AM113" s="54"/>
      <c r="AN113" s="50"/>
      <c r="AO113" s="50"/>
      <c r="AP113" s="50"/>
      <c r="AQ113" s="50"/>
      <c r="AR113" s="50"/>
      <c r="AS113" s="55"/>
      <c r="AT113" s="55"/>
      <c r="AU113" s="55"/>
      <c r="AV113" s="54"/>
      <c r="AW113" s="211"/>
      <c r="AX113" s="211"/>
      <c r="AY113" s="55"/>
      <c r="AZ113" s="211"/>
      <c r="BA113" s="211"/>
      <c r="BB113" s="55"/>
      <c r="BC113" s="55"/>
      <c r="BD113" s="212"/>
      <c r="BE113" s="212"/>
      <c r="BF113" s="54"/>
      <c r="BG113" s="55"/>
      <c r="BH113" s="118"/>
      <c r="BI113" s="55"/>
      <c r="BJ113" s="213"/>
      <c r="BK113" s="55"/>
      <c r="BL113" s="55"/>
      <c r="BM113" s="55"/>
      <c r="BN113" s="86"/>
      <c r="BO113" s="55"/>
      <c r="BP113" s="89"/>
      <c r="BQ113" s="55"/>
      <c r="BR113" s="89"/>
      <c r="BS113" s="54"/>
      <c r="BT113" s="106"/>
      <c r="BU113" s="106"/>
      <c r="BV113" s="106"/>
      <c r="BW113" s="86"/>
      <c r="BX113" s="214"/>
      <c r="BY113" s="29"/>
      <c r="BZ113" s="29"/>
    </row>
    <row r="114" spans="1:78" x14ac:dyDescent="0.25">
      <c r="A114" s="25"/>
      <c r="B114" s="24"/>
      <c r="C114" s="38"/>
      <c r="D114" s="208"/>
      <c r="E114" s="39"/>
      <c r="F114" s="39"/>
      <c r="G114" s="42"/>
      <c r="H114" s="42"/>
      <c r="I114" s="40"/>
      <c r="J114" s="41"/>
      <c r="K114" s="42"/>
      <c r="L114" s="42"/>
      <c r="M114" s="42"/>
      <c r="N114" s="42"/>
      <c r="O114" s="42"/>
      <c r="P114" s="43"/>
      <c r="Q114" s="43"/>
      <c r="R114" s="42"/>
      <c r="S114" s="41"/>
      <c r="T114" s="41"/>
      <c r="U114" s="41"/>
      <c r="V114" s="42"/>
      <c r="W114" s="111"/>
      <c r="X114" s="306"/>
      <c r="Y114" s="32"/>
      <c r="Z114" s="102"/>
      <c r="AA114" s="32"/>
      <c r="AB114" s="102"/>
      <c r="AC114" s="44"/>
      <c r="AD114" s="42"/>
      <c r="AE114" s="42"/>
      <c r="AF114" s="42"/>
      <c r="AG114" s="42"/>
      <c r="AH114" s="42"/>
      <c r="AI114" s="42"/>
      <c r="AJ114" s="78"/>
      <c r="AK114" s="78"/>
      <c r="AL114" s="45"/>
      <c r="AM114" s="45"/>
      <c r="AN114" s="42"/>
      <c r="AO114" s="42"/>
      <c r="AP114" s="42"/>
      <c r="AQ114" s="42"/>
      <c r="AR114" s="42"/>
      <c r="AS114" s="33"/>
      <c r="AT114" s="33"/>
      <c r="AU114" s="33"/>
      <c r="AV114" s="45"/>
      <c r="AW114" s="90"/>
      <c r="AX114" s="90"/>
      <c r="AY114" s="33"/>
      <c r="AZ114" s="90"/>
      <c r="BA114" s="90"/>
      <c r="BB114" s="33"/>
      <c r="BC114" s="33"/>
      <c r="BD114" s="120"/>
      <c r="BE114" s="120"/>
      <c r="BF114" s="45"/>
      <c r="BG114" s="33"/>
      <c r="BH114" s="117"/>
      <c r="BI114" s="33"/>
      <c r="BJ114" s="209"/>
      <c r="BK114" s="33"/>
      <c r="BL114" s="33"/>
      <c r="BM114" s="33"/>
      <c r="BN114" s="87"/>
      <c r="BO114" s="33"/>
      <c r="BP114" s="93"/>
      <c r="BQ114" s="33"/>
      <c r="BR114" s="93"/>
      <c r="BS114" s="45"/>
      <c r="BT114" s="45"/>
      <c r="BU114" s="45"/>
      <c r="BV114" s="45"/>
      <c r="BW114" s="87"/>
      <c r="BX114" s="210"/>
    </row>
    <row r="115" spans="1:78" ht="15" customHeight="1" x14ac:dyDescent="0.25">
      <c r="A115" s="25"/>
      <c r="B115" s="24"/>
      <c r="C115" s="38"/>
      <c r="D115" s="80"/>
      <c r="E115" s="35"/>
      <c r="F115" s="35"/>
      <c r="G115" s="42"/>
      <c r="H115" s="30"/>
      <c r="I115" s="40"/>
      <c r="J115" s="41"/>
      <c r="K115" s="30"/>
      <c r="L115" s="30"/>
      <c r="M115" s="30"/>
      <c r="N115" s="30"/>
      <c r="O115" s="30"/>
      <c r="P115" s="37"/>
      <c r="Q115" s="37"/>
      <c r="R115" s="30"/>
      <c r="S115" s="36"/>
      <c r="T115" s="36"/>
      <c r="U115" s="36"/>
      <c r="V115" s="30"/>
      <c r="W115" s="109"/>
      <c r="X115" s="109"/>
      <c r="Y115" s="32"/>
      <c r="Z115" s="102"/>
      <c r="AA115" s="32"/>
      <c r="AB115" s="102"/>
      <c r="AC115" s="31"/>
      <c r="AD115" s="30"/>
      <c r="AE115" s="30"/>
      <c r="AF115" s="30"/>
      <c r="AG115" s="30"/>
      <c r="AH115" s="30"/>
      <c r="AI115" s="30"/>
      <c r="AJ115" s="76"/>
      <c r="AK115" s="76"/>
      <c r="AL115" s="34"/>
      <c r="AM115" s="34"/>
      <c r="AN115" s="30"/>
      <c r="AO115" s="30"/>
      <c r="AP115" s="30"/>
      <c r="AQ115" s="30"/>
      <c r="AR115" s="30"/>
      <c r="AS115" s="33"/>
      <c r="AT115" s="33"/>
      <c r="AU115" s="33"/>
      <c r="AV115" s="34"/>
      <c r="AW115" s="90"/>
      <c r="AX115" s="90"/>
      <c r="AY115" s="33"/>
      <c r="AZ115" s="90"/>
      <c r="BA115" s="90"/>
      <c r="BB115" s="33"/>
      <c r="BC115" s="33"/>
      <c r="BD115" s="120"/>
      <c r="BE115" s="120"/>
      <c r="BF115" s="34"/>
      <c r="BG115" s="33"/>
      <c r="BH115" s="117"/>
      <c r="BI115" s="33"/>
      <c r="BJ115" s="123"/>
      <c r="BK115" s="33"/>
      <c r="BL115" s="33"/>
      <c r="BM115" s="33"/>
      <c r="BN115" s="85"/>
      <c r="BO115" s="33"/>
      <c r="BP115" s="93"/>
      <c r="BQ115" s="33"/>
      <c r="BR115" s="93"/>
      <c r="BS115" s="34"/>
      <c r="BT115" s="45"/>
      <c r="BU115" s="45"/>
      <c r="BV115" s="45"/>
      <c r="BW115" s="85"/>
      <c r="BX115" s="97"/>
    </row>
    <row r="116" spans="1:78" ht="15" customHeight="1" x14ac:dyDescent="0.25">
      <c r="A116" s="27"/>
      <c r="B116" s="28"/>
      <c r="C116" s="59"/>
      <c r="D116" s="103"/>
      <c r="E116" s="47"/>
      <c r="F116" s="47"/>
      <c r="G116" s="42"/>
      <c r="H116" s="50"/>
      <c r="I116" s="57"/>
      <c r="J116" s="41"/>
      <c r="K116" s="50"/>
      <c r="L116" s="50"/>
      <c r="M116" s="50"/>
      <c r="N116" s="50"/>
      <c r="O116" s="50"/>
      <c r="P116" s="51"/>
      <c r="Q116" s="51"/>
      <c r="R116" s="50"/>
      <c r="S116" s="49"/>
      <c r="T116" s="49"/>
      <c r="U116" s="49"/>
      <c r="V116" s="50"/>
      <c r="W116" s="112"/>
      <c r="X116" s="309"/>
      <c r="Y116" s="52"/>
      <c r="Z116" s="98"/>
      <c r="AA116" s="52"/>
      <c r="AB116" s="98"/>
      <c r="AC116" s="53"/>
      <c r="AD116" s="50"/>
      <c r="AE116" s="50"/>
      <c r="AF116" s="50"/>
      <c r="AG116" s="50"/>
      <c r="AH116" s="50"/>
      <c r="AI116" s="50"/>
      <c r="AJ116" s="77"/>
      <c r="AK116" s="77"/>
      <c r="AL116" s="54"/>
      <c r="AM116" s="54"/>
      <c r="AN116" s="50"/>
      <c r="AO116" s="50"/>
      <c r="AP116" s="50"/>
      <c r="AQ116" s="50"/>
      <c r="AR116" s="50"/>
      <c r="AS116" s="55"/>
      <c r="AT116" s="55"/>
      <c r="AU116" s="55"/>
      <c r="AV116" s="54"/>
      <c r="AW116" s="211"/>
      <c r="AX116" s="211"/>
      <c r="AY116" s="55"/>
      <c r="AZ116" s="211"/>
      <c r="BA116" s="211"/>
      <c r="BB116" s="55"/>
      <c r="BC116" s="55"/>
      <c r="BD116" s="212"/>
      <c r="BE116" s="212"/>
      <c r="BF116" s="54"/>
      <c r="BG116" s="55"/>
      <c r="BH116" s="118"/>
      <c r="BI116" s="55"/>
      <c r="BJ116" s="213"/>
      <c r="BK116" s="55"/>
      <c r="BL116" s="55"/>
      <c r="BM116" s="55"/>
      <c r="BN116" s="86"/>
      <c r="BO116" s="55"/>
      <c r="BP116" s="89"/>
      <c r="BQ116" s="55"/>
      <c r="BR116" s="89"/>
      <c r="BS116" s="54"/>
      <c r="BT116" s="106"/>
      <c r="BU116" s="106"/>
      <c r="BV116" s="106"/>
      <c r="BW116" s="86"/>
      <c r="BX116" s="214"/>
      <c r="BY116" s="29"/>
      <c r="BZ116" s="29"/>
    </row>
  </sheetData>
  <autoFilter ref="A9:CF95" xr:uid="{62571411-131C-4274-9B05-FD71921A3AA3}">
    <sortState xmlns:xlrd2="http://schemas.microsoft.com/office/spreadsheetml/2017/richdata2" ref="A10:CF95">
      <sortCondition ref="C9:C95"/>
    </sortState>
  </autoFilter>
  <mergeCells count="3">
    <mergeCell ref="BM8:BN8"/>
    <mergeCell ref="BO8:BU8"/>
    <mergeCell ref="AJ8:AK8"/>
  </mergeCells>
  <phoneticPr fontId="2" type="noConversion"/>
  <conditionalFormatting sqref="BZ10:BZ116">
    <cfRule type="cellIs" dxfId="0" priority="1" operator="lessThan">
      <formula>50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6EBA0-6E85-44E2-820A-B0C9AF38E1E2}">
  <dimension ref="A1:B94"/>
  <sheetViews>
    <sheetView topLeftCell="A22" zoomScale="85" zoomScaleNormal="85" workbookViewId="0">
      <selection activeCell="K176" sqref="K176"/>
    </sheetView>
  </sheetViews>
  <sheetFormatPr defaultRowHeight="15" x14ac:dyDescent="0.25"/>
  <sheetData>
    <row r="1" spans="1:1" x14ac:dyDescent="0.25">
      <c r="A1" t="s">
        <v>100</v>
      </c>
    </row>
    <row r="2" spans="1:1" x14ac:dyDescent="0.25">
      <c r="A2" t="s">
        <v>101</v>
      </c>
    </row>
    <row r="16" spans="1:1" x14ac:dyDescent="0.25">
      <c r="A16" t="s">
        <v>100</v>
      </c>
    </row>
    <row r="17" spans="1:1" x14ac:dyDescent="0.25">
      <c r="A17" t="s">
        <v>102</v>
      </c>
    </row>
    <row r="33" spans="1:1" x14ac:dyDescent="0.25">
      <c r="A33" t="s">
        <v>100</v>
      </c>
    </row>
    <row r="34" spans="1:1" x14ac:dyDescent="0.25">
      <c r="A34" t="s">
        <v>103</v>
      </c>
    </row>
    <row r="48" spans="1:1" x14ac:dyDescent="0.25">
      <c r="A48" t="s">
        <v>100</v>
      </c>
    </row>
    <row r="49" spans="1:1" x14ac:dyDescent="0.25">
      <c r="A49" t="s">
        <v>104</v>
      </c>
    </row>
    <row r="63" spans="1:1" x14ac:dyDescent="0.25">
      <c r="A63" t="s">
        <v>100</v>
      </c>
    </row>
    <row r="64" spans="1:1" x14ac:dyDescent="0.25">
      <c r="A64" t="s">
        <v>105</v>
      </c>
    </row>
    <row r="78" spans="1:1" x14ac:dyDescent="0.25">
      <c r="A78" t="s">
        <v>100</v>
      </c>
    </row>
    <row r="79" spans="1:1" x14ac:dyDescent="0.25">
      <c r="A79" t="s">
        <v>106</v>
      </c>
    </row>
    <row r="94" spans="2:2" x14ac:dyDescent="0.25"/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0AE80-EA28-4E6C-ADFA-81F7D6AD28B5}">
  <dimension ref="A1:BW85"/>
  <sheetViews>
    <sheetView workbookViewId="0">
      <selection activeCell="AX2" sqref="AX2"/>
    </sheetView>
  </sheetViews>
  <sheetFormatPr defaultRowHeight="15" x14ac:dyDescent="0.25"/>
  <cols>
    <col min="1" max="1" width="12.42578125" bestFit="1" customWidth="1"/>
    <col min="2" max="2" width="24" bestFit="1" customWidth="1"/>
    <col min="3" max="3" width="21.5703125" bestFit="1" customWidth="1"/>
    <col min="4" max="4" width="23.85546875" bestFit="1" customWidth="1"/>
    <col min="5" max="5" width="21.5703125" bestFit="1" customWidth="1"/>
    <col min="6" max="6" width="23.140625" bestFit="1" customWidth="1"/>
    <col min="7" max="7" width="20.5703125" bestFit="1" customWidth="1"/>
    <col min="8" max="8" width="18.42578125" bestFit="1" customWidth="1"/>
    <col min="9" max="9" width="15.85546875" bestFit="1" customWidth="1"/>
    <col min="10" max="10" width="22.42578125" bestFit="1" customWidth="1"/>
    <col min="11" max="11" width="20" bestFit="1" customWidth="1"/>
    <col min="12" max="12" width="25.85546875" bestFit="1" customWidth="1"/>
    <col min="13" max="13" width="23.42578125" bestFit="1" customWidth="1"/>
    <col min="14" max="14" width="25.85546875" bestFit="1" customWidth="1"/>
    <col min="15" max="16" width="23.42578125" bestFit="1" customWidth="1"/>
    <col min="17" max="17" width="20.85546875" bestFit="1" customWidth="1"/>
    <col min="18" max="18" width="25.85546875" bestFit="1" customWidth="1"/>
    <col min="19" max="19" width="23.42578125" bestFit="1" customWidth="1"/>
    <col min="20" max="20" width="18.42578125" bestFit="1" customWidth="1"/>
    <col min="21" max="21" width="15.85546875" bestFit="1" customWidth="1"/>
    <col min="22" max="22" width="18.42578125" bestFit="1" customWidth="1"/>
    <col min="23" max="23" width="15.85546875" bestFit="1" customWidth="1"/>
    <col min="24" max="24" width="25.85546875" bestFit="1" customWidth="1"/>
    <col min="25" max="25" width="23.42578125" bestFit="1" customWidth="1"/>
    <col min="26" max="26" width="25.85546875" bestFit="1" customWidth="1"/>
    <col min="27" max="27" width="23.42578125" bestFit="1" customWidth="1"/>
    <col min="28" max="28" width="25.5703125" bestFit="1" customWidth="1"/>
    <col min="29" max="29" width="23.42578125" bestFit="1" customWidth="1"/>
    <col min="30" max="30" width="18.5703125" bestFit="1" customWidth="1"/>
    <col min="31" max="31" width="16.140625" bestFit="1" customWidth="1"/>
    <col min="32" max="32" width="22.42578125" bestFit="1" customWidth="1"/>
    <col min="33" max="33" width="19.85546875" bestFit="1" customWidth="1"/>
    <col min="34" max="34" width="25.85546875" bestFit="1" customWidth="1"/>
    <col min="35" max="35" width="23.42578125" bestFit="1" customWidth="1"/>
    <col min="36" max="36" width="25.85546875" bestFit="1" customWidth="1"/>
    <col min="37" max="37" width="23.42578125" bestFit="1" customWidth="1"/>
    <col min="38" max="38" width="25.85546875" bestFit="1" customWidth="1"/>
    <col min="39" max="39" width="23.42578125" bestFit="1" customWidth="1"/>
    <col min="40" max="40" width="25.85546875" bestFit="1" customWidth="1"/>
    <col min="41" max="41" width="23.42578125" bestFit="1" customWidth="1"/>
    <col min="42" max="42" width="25.85546875" bestFit="1" customWidth="1"/>
    <col min="43" max="43" width="23.42578125" bestFit="1" customWidth="1"/>
    <col min="44" max="44" width="22.42578125" bestFit="1" customWidth="1"/>
    <col min="45" max="45" width="19.85546875" bestFit="1" customWidth="1"/>
    <col min="46" max="46" width="18.5703125" bestFit="1" customWidth="1"/>
    <col min="47" max="47" width="16.140625" bestFit="1" customWidth="1"/>
    <col min="48" max="48" width="31.85546875" bestFit="1" customWidth="1"/>
    <col min="49" max="49" width="29.42578125" bestFit="1" customWidth="1"/>
    <col min="50" max="50" width="25.85546875" bestFit="1" customWidth="1"/>
    <col min="51" max="51" width="23.42578125" bestFit="1" customWidth="1"/>
    <col min="52" max="52" width="25.85546875" bestFit="1" customWidth="1"/>
    <col min="53" max="53" width="23.42578125" bestFit="1" customWidth="1"/>
    <col min="54" max="54" width="22.42578125" bestFit="1" customWidth="1"/>
    <col min="55" max="55" width="19.85546875" bestFit="1" customWidth="1"/>
    <col min="56" max="56" width="22.42578125" bestFit="1" customWidth="1"/>
    <col min="57" max="57" width="19.85546875" bestFit="1" customWidth="1"/>
    <col min="58" max="58" width="22.140625" bestFit="1" customWidth="1"/>
    <col min="59" max="59" width="19.5703125" bestFit="1" customWidth="1"/>
    <col min="60" max="60" width="34.85546875" bestFit="1" customWidth="1"/>
    <col min="61" max="61" width="32.42578125" bestFit="1" customWidth="1"/>
    <col min="62" max="62" width="30.5703125" bestFit="1" customWidth="1"/>
    <col min="63" max="63" width="28.140625" bestFit="1" customWidth="1"/>
    <col min="64" max="64" width="31.5703125" bestFit="1" customWidth="1"/>
    <col min="65" max="65" width="29.140625" bestFit="1" customWidth="1"/>
    <col min="66" max="66" width="22.140625" bestFit="1" customWidth="1"/>
    <col min="67" max="67" width="6.5703125" bestFit="1" customWidth="1"/>
    <col min="68" max="69" width="18.42578125" bestFit="1" customWidth="1"/>
    <col min="70" max="70" width="26.140625" bestFit="1" customWidth="1"/>
    <col min="71" max="73" width="18.42578125" bestFit="1" customWidth="1"/>
    <col min="74" max="74" width="38.140625" bestFit="1" customWidth="1"/>
    <col min="75" max="75" width="31.140625" bestFit="1" customWidth="1"/>
  </cols>
  <sheetData>
    <row r="1" spans="1:75" x14ac:dyDescent="0.25">
      <c r="A1" s="92" t="s">
        <v>107</v>
      </c>
      <c r="B1" s="92" t="s">
        <v>108</v>
      </c>
      <c r="C1" s="92" t="s">
        <v>67</v>
      </c>
      <c r="D1" s="92" t="s">
        <v>109</v>
      </c>
      <c r="E1" s="92" t="s">
        <v>110</v>
      </c>
      <c r="F1" s="92" t="s">
        <v>111</v>
      </c>
      <c r="G1" s="92" t="s">
        <v>112</v>
      </c>
      <c r="H1" s="92" t="s">
        <v>113</v>
      </c>
      <c r="I1" s="92" t="s">
        <v>114</v>
      </c>
      <c r="J1" s="92" t="s">
        <v>115</v>
      </c>
      <c r="K1" s="92" t="s">
        <v>116</v>
      </c>
      <c r="L1" s="92" t="s">
        <v>117</v>
      </c>
      <c r="M1" s="92" t="s">
        <v>118</v>
      </c>
      <c r="N1" s="92" t="s">
        <v>119</v>
      </c>
      <c r="O1" s="92" t="s">
        <v>120</v>
      </c>
      <c r="P1" s="92" t="s">
        <v>121</v>
      </c>
      <c r="Q1" s="92" t="s">
        <v>122</v>
      </c>
      <c r="R1" s="92" t="s">
        <v>123</v>
      </c>
      <c r="S1" s="92" t="s">
        <v>124</v>
      </c>
      <c r="T1" s="92" t="s">
        <v>125</v>
      </c>
      <c r="U1" s="92" t="s">
        <v>126</v>
      </c>
      <c r="V1" s="92" t="s">
        <v>127</v>
      </c>
      <c r="W1" s="92" t="s">
        <v>128</v>
      </c>
      <c r="X1" s="92" t="s">
        <v>129</v>
      </c>
      <c r="Y1" s="92" t="s">
        <v>130</v>
      </c>
      <c r="Z1" s="92" t="s">
        <v>131</v>
      </c>
      <c r="AA1" s="92" t="s">
        <v>132</v>
      </c>
      <c r="AB1" s="92" t="s">
        <v>133</v>
      </c>
      <c r="AC1" s="92" t="s">
        <v>134</v>
      </c>
      <c r="AD1" s="92" t="s">
        <v>135</v>
      </c>
      <c r="AE1" s="92" t="s">
        <v>136</v>
      </c>
      <c r="AF1" s="92" t="s">
        <v>137</v>
      </c>
      <c r="AG1" s="92" t="s">
        <v>138</v>
      </c>
      <c r="AH1" s="92" t="s">
        <v>139</v>
      </c>
      <c r="AI1" s="92" t="s">
        <v>140</v>
      </c>
      <c r="AJ1" s="92" t="s">
        <v>141</v>
      </c>
      <c r="AK1" s="92" t="s">
        <v>142</v>
      </c>
      <c r="AL1" s="92" t="s">
        <v>143</v>
      </c>
      <c r="AM1" s="92" t="s">
        <v>144</v>
      </c>
      <c r="AN1" s="92" t="s">
        <v>145</v>
      </c>
      <c r="AO1" s="92" t="s">
        <v>146</v>
      </c>
      <c r="AP1" s="92" t="s">
        <v>147</v>
      </c>
      <c r="AQ1" s="92" t="s">
        <v>148</v>
      </c>
      <c r="AR1" s="92" t="s">
        <v>149</v>
      </c>
      <c r="AS1" s="92" t="s">
        <v>150</v>
      </c>
      <c r="AT1" s="92" t="s">
        <v>151</v>
      </c>
      <c r="AU1" s="92" t="s">
        <v>152</v>
      </c>
      <c r="AV1" s="92" t="s">
        <v>153</v>
      </c>
      <c r="AW1" s="92" t="s">
        <v>154</v>
      </c>
      <c r="AX1" s="92" t="s">
        <v>155</v>
      </c>
      <c r="AY1" s="92" t="s">
        <v>156</v>
      </c>
      <c r="AZ1" s="92" t="s">
        <v>157</v>
      </c>
      <c r="BA1" s="92" t="s">
        <v>158</v>
      </c>
      <c r="BB1" s="92" t="s">
        <v>159</v>
      </c>
      <c r="BC1" s="92" t="s">
        <v>160</v>
      </c>
      <c r="BD1" s="92" t="s">
        <v>161</v>
      </c>
      <c r="BE1" s="92" t="s">
        <v>162</v>
      </c>
      <c r="BF1" s="92" t="s">
        <v>163</v>
      </c>
      <c r="BG1" s="92" t="s">
        <v>164</v>
      </c>
      <c r="BH1" s="92" t="s">
        <v>165</v>
      </c>
      <c r="BI1" s="92" t="s">
        <v>166</v>
      </c>
      <c r="BJ1" s="92" t="s">
        <v>167</v>
      </c>
      <c r="BK1" s="92" t="s">
        <v>168</v>
      </c>
      <c r="BL1" s="92" t="s">
        <v>169</v>
      </c>
      <c r="BM1" s="92" t="s">
        <v>170</v>
      </c>
      <c r="BN1" s="92" t="s">
        <v>32</v>
      </c>
      <c r="BO1" s="92" t="s">
        <v>171</v>
      </c>
      <c r="BP1" s="92" t="s">
        <v>172</v>
      </c>
      <c r="BQ1" s="92" t="s">
        <v>173</v>
      </c>
      <c r="BR1" s="92" t="s">
        <v>36</v>
      </c>
      <c r="BS1" s="92" t="s">
        <v>35</v>
      </c>
      <c r="BT1" s="92" t="s">
        <v>31</v>
      </c>
      <c r="BU1" s="92" t="s">
        <v>174</v>
      </c>
      <c r="BV1" s="92" t="s">
        <v>175</v>
      </c>
      <c r="BW1" s="92" t="s">
        <v>176</v>
      </c>
    </row>
    <row r="2" spans="1:75" x14ac:dyDescent="0.25">
      <c r="BP2" s="91"/>
      <c r="BQ2" s="91"/>
    </row>
    <row r="3" spans="1:75" x14ac:dyDescent="0.25">
      <c r="BP3" s="91"/>
      <c r="BQ3" s="91"/>
    </row>
    <row r="4" spans="1:75" x14ac:dyDescent="0.25">
      <c r="BP4" s="91"/>
      <c r="BQ4" s="91"/>
    </row>
    <row r="5" spans="1:75" x14ac:dyDescent="0.25">
      <c r="BP5" s="91"/>
      <c r="BQ5" s="91"/>
    </row>
    <row r="6" spans="1:75" x14ac:dyDescent="0.25">
      <c r="BP6" s="91"/>
      <c r="BQ6" s="91"/>
    </row>
    <row r="7" spans="1:75" x14ac:dyDescent="0.25">
      <c r="BP7" s="91"/>
      <c r="BQ7" s="91"/>
    </row>
    <row r="8" spans="1:75" x14ac:dyDescent="0.25">
      <c r="BP8" s="91"/>
      <c r="BQ8" s="91"/>
    </row>
    <row r="9" spans="1:75" x14ac:dyDescent="0.25">
      <c r="BP9" s="91"/>
      <c r="BQ9" s="91"/>
    </row>
    <row r="10" spans="1:75" x14ac:dyDescent="0.25">
      <c r="BP10" s="91"/>
      <c r="BQ10" s="91"/>
    </row>
    <row r="11" spans="1:75" x14ac:dyDescent="0.25">
      <c r="BP11" s="91"/>
      <c r="BQ11" s="91"/>
    </row>
    <row r="12" spans="1:75" x14ac:dyDescent="0.25">
      <c r="BP12" s="91"/>
      <c r="BQ12" s="91"/>
    </row>
    <row r="13" spans="1:75" x14ac:dyDescent="0.25">
      <c r="BP13" s="91"/>
      <c r="BQ13" s="91"/>
    </row>
    <row r="14" spans="1:75" x14ac:dyDescent="0.25">
      <c r="BP14" s="91"/>
      <c r="BQ14" s="91"/>
    </row>
    <row r="15" spans="1:75" x14ac:dyDescent="0.25">
      <c r="BP15" s="91"/>
      <c r="BQ15" s="91"/>
    </row>
    <row r="16" spans="1:75" x14ac:dyDescent="0.25">
      <c r="BP16" s="91"/>
      <c r="BQ16" s="91"/>
    </row>
    <row r="17" spans="68:69" x14ac:dyDescent="0.25">
      <c r="BP17" s="91"/>
      <c r="BQ17" s="91"/>
    </row>
    <row r="18" spans="68:69" x14ac:dyDescent="0.25">
      <c r="BP18" s="91"/>
      <c r="BQ18" s="91"/>
    </row>
    <row r="19" spans="68:69" x14ac:dyDescent="0.25">
      <c r="BP19" s="91"/>
      <c r="BQ19" s="91"/>
    </row>
    <row r="20" spans="68:69" x14ac:dyDescent="0.25">
      <c r="BP20" s="91"/>
      <c r="BQ20" s="91"/>
    </row>
    <row r="21" spans="68:69" x14ac:dyDescent="0.25">
      <c r="BP21" s="91"/>
      <c r="BQ21" s="91"/>
    </row>
    <row r="22" spans="68:69" x14ac:dyDescent="0.25">
      <c r="BP22" s="91"/>
      <c r="BQ22" s="91"/>
    </row>
    <row r="23" spans="68:69" x14ac:dyDescent="0.25">
      <c r="BP23" s="91"/>
      <c r="BQ23" s="91"/>
    </row>
    <row r="24" spans="68:69" x14ac:dyDescent="0.25">
      <c r="BP24" s="91"/>
      <c r="BQ24" s="91"/>
    </row>
    <row r="25" spans="68:69" x14ac:dyDescent="0.25">
      <c r="BP25" s="91"/>
      <c r="BQ25" s="91"/>
    </row>
    <row r="26" spans="68:69" x14ac:dyDescent="0.25">
      <c r="BP26" s="91"/>
      <c r="BQ26" s="91"/>
    </row>
    <row r="27" spans="68:69" x14ac:dyDescent="0.25">
      <c r="BP27" s="91"/>
      <c r="BQ27" s="91"/>
    </row>
    <row r="28" spans="68:69" x14ac:dyDescent="0.25">
      <c r="BP28" s="91"/>
      <c r="BQ28" s="91"/>
    </row>
    <row r="29" spans="68:69" x14ac:dyDescent="0.25">
      <c r="BP29" s="91"/>
      <c r="BQ29" s="91"/>
    </row>
    <row r="30" spans="68:69" x14ac:dyDescent="0.25">
      <c r="BP30" s="91"/>
      <c r="BQ30" s="91"/>
    </row>
    <row r="31" spans="68:69" x14ac:dyDescent="0.25">
      <c r="BP31" s="91"/>
      <c r="BQ31" s="91"/>
    </row>
    <row r="32" spans="68:69" x14ac:dyDescent="0.25">
      <c r="BP32" s="91"/>
      <c r="BQ32" s="91"/>
    </row>
    <row r="33" spans="68:69" x14ac:dyDescent="0.25">
      <c r="BP33" s="91"/>
      <c r="BQ33" s="91"/>
    </row>
    <row r="34" spans="68:69" x14ac:dyDescent="0.25">
      <c r="BP34" s="91"/>
      <c r="BQ34" s="91"/>
    </row>
    <row r="35" spans="68:69" x14ac:dyDescent="0.25">
      <c r="BP35" s="91"/>
      <c r="BQ35" s="91"/>
    </row>
    <row r="36" spans="68:69" x14ac:dyDescent="0.25">
      <c r="BP36" s="91"/>
      <c r="BQ36" s="91"/>
    </row>
    <row r="37" spans="68:69" x14ac:dyDescent="0.25">
      <c r="BP37" s="91"/>
      <c r="BQ37" s="91"/>
    </row>
    <row r="38" spans="68:69" x14ac:dyDescent="0.25">
      <c r="BP38" s="91"/>
      <c r="BQ38" s="91"/>
    </row>
    <row r="39" spans="68:69" x14ac:dyDescent="0.25">
      <c r="BP39" s="91"/>
      <c r="BQ39" s="91"/>
    </row>
    <row r="40" spans="68:69" x14ac:dyDescent="0.25">
      <c r="BP40" s="91"/>
      <c r="BQ40" s="91"/>
    </row>
    <row r="41" spans="68:69" x14ac:dyDescent="0.25">
      <c r="BP41" s="91"/>
      <c r="BQ41" s="91"/>
    </row>
    <row r="42" spans="68:69" x14ac:dyDescent="0.25">
      <c r="BP42" s="91"/>
      <c r="BQ42" s="91"/>
    </row>
    <row r="43" spans="68:69" x14ac:dyDescent="0.25">
      <c r="BP43" s="91"/>
      <c r="BQ43" s="91"/>
    </row>
    <row r="44" spans="68:69" x14ac:dyDescent="0.25">
      <c r="BP44" s="91"/>
      <c r="BQ44" s="91"/>
    </row>
    <row r="45" spans="68:69" x14ac:dyDescent="0.25">
      <c r="BP45" s="91"/>
      <c r="BQ45" s="91"/>
    </row>
    <row r="46" spans="68:69" x14ac:dyDescent="0.25">
      <c r="BP46" s="91"/>
      <c r="BQ46" s="91"/>
    </row>
    <row r="47" spans="68:69" x14ac:dyDescent="0.25">
      <c r="BP47" s="91"/>
      <c r="BQ47" s="91"/>
    </row>
    <row r="48" spans="68:69" x14ac:dyDescent="0.25">
      <c r="BP48" s="91"/>
      <c r="BQ48" s="91"/>
    </row>
    <row r="49" spans="68:69" x14ac:dyDescent="0.25">
      <c r="BP49" s="91"/>
      <c r="BQ49" s="91"/>
    </row>
    <row r="50" spans="68:69" x14ac:dyDescent="0.25">
      <c r="BP50" s="91"/>
      <c r="BQ50" s="91"/>
    </row>
    <row r="51" spans="68:69" x14ac:dyDescent="0.25">
      <c r="BP51" s="91"/>
      <c r="BQ51" s="91"/>
    </row>
    <row r="52" spans="68:69" x14ac:dyDescent="0.25">
      <c r="BP52" s="91"/>
      <c r="BQ52" s="91"/>
    </row>
    <row r="53" spans="68:69" x14ac:dyDescent="0.25">
      <c r="BP53" s="91"/>
      <c r="BQ53" s="91"/>
    </row>
    <row r="54" spans="68:69" x14ac:dyDescent="0.25">
      <c r="BP54" s="91"/>
      <c r="BQ54" s="91"/>
    </row>
    <row r="55" spans="68:69" x14ac:dyDescent="0.25">
      <c r="BP55" s="91"/>
      <c r="BQ55" s="91"/>
    </row>
    <row r="56" spans="68:69" x14ac:dyDescent="0.25">
      <c r="BP56" s="91"/>
      <c r="BQ56" s="91"/>
    </row>
    <row r="57" spans="68:69" x14ac:dyDescent="0.25">
      <c r="BP57" s="91"/>
      <c r="BQ57" s="91"/>
    </row>
    <row r="58" spans="68:69" x14ac:dyDescent="0.25">
      <c r="BP58" s="91"/>
      <c r="BQ58" s="91"/>
    </row>
    <row r="59" spans="68:69" x14ac:dyDescent="0.25">
      <c r="BP59" s="91"/>
      <c r="BQ59" s="91"/>
    </row>
    <row r="60" spans="68:69" x14ac:dyDescent="0.25">
      <c r="BP60" s="91"/>
      <c r="BQ60" s="91"/>
    </row>
    <row r="61" spans="68:69" x14ac:dyDescent="0.25">
      <c r="BP61" s="91"/>
      <c r="BQ61" s="91"/>
    </row>
    <row r="62" spans="68:69" x14ac:dyDescent="0.25">
      <c r="BP62" s="91"/>
      <c r="BQ62" s="91"/>
    </row>
    <row r="63" spans="68:69" x14ac:dyDescent="0.25">
      <c r="BP63" s="91"/>
      <c r="BQ63" s="91"/>
    </row>
    <row r="64" spans="68:69" x14ac:dyDescent="0.25">
      <c r="BP64" s="91"/>
      <c r="BQ64" s="91"/>
    </row>
    <row r="65" spans="68:69" x14ac:dyDescent="0.25">
      <c r="BP65" s="91"/>
      <c r="BQ65" s="91"/>
    </row>
    <row r="66" spans="68:69" x14ac:dyDescent="0.25">
      <c r="BP66" s="91"/>
      <c r="BQ66" s="91"/>
    </row>
    <row r="67" spans="68:69" x14ac:dyDescent="0.25">
      <c r="BP67" s="91"/>
      <c r="BQ67" s="91"/>
    </row>
    <row r="68" spans="68:69" x14ac:dyDescent="0.25">
      <c r="BP68" s="91"/>
      <c r="BQ68" s="91"/>
    </row>
    <row r="69" spans="68:69" x14ac:dyDescent="0.25">
      <c r="BP69" s="91"/>
      <c r="BQ69" s="91"/>
    </row>
    <row r="70" spans="68:69" x14ac:dyDescent="0.25">
      <c r="BP70" s="91"/>
      <c r="BQ70" s="91"/>
    </row>
    <row r="71" spans="68:69" x14ac:dyDescent="0.25">
      <c r="BP71" s="91"/>
      <c r="BQ71" s="91"/>
    </row>
    <row r="72" spans="68:69" x14ac:dyDescent="0.25">
      <c r="BP72" s="91"/>
      <c r="BQ72" s="91"/>
    </row>
    <row r="73" spans="68:69" x14ac:dyDescent="0.25">
      <c r="BP73" s="91"/>
      <c r="BQ73" s="91"/>
    </row>
    <row r="74" spans="68:69" x14ac:dyDescent="0.25">
      <c r="BP74" s="91"/>
      <c r="BQ74" s="91"/>
    </row>
    <row r="75" spans="68:69" x14ac:dyDescent="0.25">
      <c r="BP75" s="91"/>
      <c r="BQ75" s="91"/>
    </row>
    <row r="76" spans="68:69" x14ac:dyDescent="0.25">
      <c r="BP76" s="91"/>
      <c r="BQ76" s="91"/>
    </row>
    <row r="77" spans="68:69" x14ac:dyDescent="0.25">
      <c r="BP77" s="91"/>
      <c r="BQ77" s="91"/>
    </row>
    <row r="78" spans="68:69" x14ac:dyDescent="0.25">
      <c r="BP78" s="91"/>
      <c r="BQ78" s="91"/>
    </row>
    <row r="79" spans="68:69" x14ac:dyDescent="0.25">
      <c r="BP79" s="91"/>
      <c r="BQ79" s="91"/>
    </row>
    <row r="80" spans="68:69" x14ac:dyDescent="0.25">
      <c r="BP80" s="91"/>
      <c r="BQ80" s="91"/>
    </row>
    <row r="81" spans="68:69" x14ac:dyDescent="0.25">
      <c r="BP81" s="91"/>
      <c r="BQ81" s="91"/>
    </row>
    <row r="82" spans="68:69" x14ac:dyDescent="0.25">
      <c r="BP82" s="91"/>
      <c r="BQ82" s="91"/>
    </row>
    <row r="83" spans="68:69" x14ac:dyDescent="0.25">
      <c r="BP83" s="91"/>
      <c r="BQ83" s="91"/>
    </row>
    <row r="84" spans="68:69" x14ac:dyDescent="0.25">
      <c r="BP84" s="91"/>
      <c r="BQ84" s="91"/>
    </row>
    <row r="85" spans="68:69" x14ac:dyDescent="0.25">
      <c r="BP85" s="91"/>
      <c r="BQ85" s="9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57632-CE59-4F4B-A818-6AFEFECFAFD2}">
  <dimension ref="B2:D10"/>
  <sheetViews>
    <sheetView workbookViewId="0">
      <selection activeCell="C8" sqref="C8"/>
    </sheetView>
  </sheetViews>
  <sheetFormatPr defaultRowHeight="15" x14ac:dyDescent="0.25"/>
  <sheetData>
    <row r="2" spans="2:4" x14ac:dyDescent="0.25">
      <c r="B2" t="s">
        <v>177</v>
      </c>
      <c r="C2">
        <v>1.2</v>
      </c>
      <c r="D2" t="s">
        <v>178</v>
      </c>
    </row>
    <row r="3" spans="2:4" x14ac:dyDescent="0.25">
      <c r="B3" t="s">
        <v>5</v>
      </c>
      <c r="C3">
        <v>1</v>
      </c>
      <c r="D3" t="s">
        <v>179</v>
      </c>
    </row>
    <row r="4" spans="2:4" x14ac:dyDescent="0.25">
      <c r="B4" t="s">
        <v>180</v>
      </c>
      <c r="C4">
        <v>20</v>
      </c>
    </row>
    <row r="5" spans="2:4" x14ac:dyDescent="0.25">
      <c r="B5" t="s">
        <v>181</v>
      </c>
      <c r="C5">
        <v>30</v>
      </c>
      <c r="D5" t="s">
        <v>182</v>
      </c>
    </row>
    <row r="6" spans="2:4" x14ac:dyDescent="0.25">
      <c r="C6">
        <f>C5/3600</f>
        <v>8.3333333333333332E-3</v>
      </c>
      <c r="D6" t="s">
        <v>183</v>
      </c>
    </row>
    <row r="7" spans="2:4" x14ac:dyDescent="0.25">
      <c r="B7" t="s">
        <v>184</v>
      </c>
      <c r="C7">
        <f>C6*C2</f>
        <v>0.01</v>
      </c>
      <c r="D7" t="s">
        <v>185</v>
      </c>
    </row>
    <row r="8" spans="2:4" x14ac:dyDescent="0.25">
      <c r="B8" t="s">
        <v>186</v>
      </c>
      <c r="C8">
        <v>7</v>
      </c>
      <c r="D8" t="s">
        <v>187</v>
      </c>
    </row>
    <row r="10" spans="2:4" x14ac:dyDescent="0.25">
      <c r="B10" t="s">
        <v>188</v>
      </c>
      <c r="C10">
        <f>C4+C8/(C7*C3)</f>
        <v>720</v>
      </c>
      <c r="D10" t="s">
        <v>189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BED68-E395-4614-9F51-EC12B0C9BAD5}">
  <dimension ref="A1:BE59"/>
  <sheetViews>
    <sheetView topLeftCell="I52" zoomScale="145" zoomScaleNormal="145" workbookViewId="0">
      <selection activeCell="A9" sqref="A9:XFD9"/>
    </sheetView>
  </sheetViews>
  <sheetFormatPr defaultRowHeight="15" x14ac:dyDescent="0.25"/>
  <cols>
    <col min="1" max="2" width="11" bestFit="1" customWidth="1"/>
    <col min="3" max="3" width="18.140625" bestFit="1" customWidth="1"/>
    <col min="4" max="5" width="22" bestFit="1" customWidth="1"/>
    <col min="6" max="6" width="21.85546875" bestFit="1" customWidth="1"/>
    <col min="7" max="7" width="14.140625" bestFit="1" customWidth="1"/>
    <col min="8" max="8" width="12.7109375" bestFit="1" customWidth="1"/>
    <col min="9" max="9" width="22.140625" bestFit="1" customWidth="1"/>
    <col min="10" max="10" width="17.7109375" bestFit="1" customWidth="1"/>
    <col min="11" max="11" width="26" bestFit="1" customWidth="1"/>
    <col min="12" max="12" width="27.28515625" bestFit="1" customWidth="1"/>
    <col min="13" max="13" width="18.42578125" bestFit="1" customWidth="1"/>
    <col min="14" max="14" width="30.140625" customWidth="1"/>
    <col min="15" max="15" width="31.7109375" customWidth="1"/>
    <col min="16" max="16" width="29.85546875" customWidth="1"/>
    <col min="17" max="17" width="12.140625" customWidth="1"/>
    <col min="18" max="18" width="10.85546875" customWidth="1"/>
    <col min="19" max="21" width="25.140625" customWidth="1"/>
    <col min="22" max="22" width="32" customWidth="1"/>
    <col min="23" max="23" width="29.7109375" customWidth="1"/>
    <col min="24" max="24" width="31" customWidth="1"/>
    <col min="25" max="25" width="28.5703125" customWidth="1"/>
    <col min="26" max="26" width="13.5703125" customWidth="1"/>
    <col min="27" max="27" width="12" customWidth="1"/>
    <col min="28" max="28" width="19" customWidth="1"/>
    <col min="29" max="29" width="16.5703125" customWidth="1"/>
    <col min="30" max="30" width="32.140625" customWidth="1"/>
    <col min="31" max="31" width="29.85546875" customWidth="1"/>
    <col min="32" max="32" width="22.85546875" customWidth="1"/>
    <col min="33" max="33" width="20.42578125" customWidth="1"/>
    <col min="34" max="34" width="26.5703125" customWidth="1"/>
    <col min="35" max="35" width="24.140625" customWidth="1"/>
    <col min="36" max="36" width="19" customWidth="1"/>
    <col min="37" max="37" width="16.5703125" customWidth="1"/>
    <col min="38" max="38" width="24.140625" customWidth="1"/>
    <col min="39" max="39" width="21.85546875" customWidth="1"/>
    <col min="40" max="40" width="23.42578125" customWidth="1"/>
    <col min="41" max="41" width="21" customWidth="1"/>
    <col min="42" max="42" width="24.28515625" customWidth="1"/>
    <col min="43" max="43" width="22" customWidth="1"/>
    <col min="44" max="44" width="14.7109375" customWidth="1"/>
    <col min="45" max="45" width="12.28515625" customWidth="1"/>
    <col min="46" max="46" width="12.42578125" customWidth="1"/>
    <col min="47" max="47" width="12" customWidth="1"/>
    <col min="48" max="48" width="15.42578125" customWidth="1"/>
    <col min="49" max="49" width="13.140625" customWidth="1"/>
    <col min="50" max="50" width="26.28515625" customWidth="1"/>
    <col min="51" max="51" width="23.85546875" customWidth="1"/>
    <col min="52" max="52" width="19.42578125" customWidth="1"/>
    <col min="53" max="53" width="17" bestFit="1" customWidth="1"/>
    <col min="56" max="56" width="27.5703125" bestFit="1" customWidth="1"/>
    <col min="57" max="57" width="29.28515625" bestFit="1" customWidth="1"/>
  </cols>
  <sheetData>
    <row r="1" spans="1:57" x14ac:dyDescent="0.25">
      <c r="A1" s="345"/>
      <c r="B1" s="345" t="s">
        <v>24</v>
      </c>
      <c r="C1" s="345" t="s">
        <v>25</v>
      </c>
      <c r="D1" s="345" t="s">
        <v>26</v>
      </c>
      <c r="E1" s="345" t="s">
        <v>27</v>
      </c>
      <c r="F1" s="345" t="s">
        <v>28</v>
      </c>
      <c r="G1" s="345" t="s">
        <v>29</v>
      </c>
      <c r="H1" s="345" t="s">
        <v>30</v>
      </c>
      <c r="I1" s="345" t="s">
        <v>31</v>
      </c>
      <c r="J1" s="345" t="s">
        <v>32</v>
      </c>
      <c r="K1" s="345" t="s">
        <v>34</v>
      </c>
      <c r="L1" s="345" t="s">
        <v>35</v>
      </c>
      <c r="M1" s="345" t="s">
        <v>211</v>
      </c>
      <c r="N1" s="345" t="s">
        <v>37</v>
      </c>
      <c r="O1" s="345" t="s">
        <v>212</v>
      </c>
      <c r="P1" s="345" t="s">
        <v>213</v>
      </c>
      <c r="Q1" s="345" t="s">
        <v>214</v>
      </c>
      <c r="R1" s="345" t="s">
        <v>43</v>
      </c>
      <c r="S1" s="345" t="s">
        <v>44</v>
      </c>
      <c r="T1" s="345" t="s">
        <v>215</v>
      </c>
      <c r="U1" s="345" t="s">
        <v>216</v>
      </c>
      <c r="V1" s="345" t="s">
        <v>173</v>
      </c>
      <c r="W1" s="345" t="s">
        <v>217</v>
      </c>
      <c r="X1" s="345" t="s">
        <v>218</v>
      </c>
      <c r="Y1" s="345" t="s">
        <v>219</v>
      </c>
      <c r="Z1" s="345" t="s">
        <v>220</v>
      </c>
      <c r="AA1" s="345" t="s">
        <v>221</v>
      </c>
      <c r="AB1" s="345" t="s">
        <v>222</v>
      </c>
      <c r="AC1" s="345" t="s">
        <v>223</v>
      </c>
      <c r="AD1" s="345" t="s">
        <v>224</v>
      </c>
      <c r="AE1" s="345" t="s">
        <v>225</v>
      </c>
      <c r="AF1" s="345" t="s">
        <v>226</v>
      </c>
      <c r="AG1" s="345" t="s">
        <v>227</v>
      </c>
      <c r="AH1" s="345" t="s">
        <v>228</v>
      </c>
      <c r="AI1" s="345" t="s">
        <v>229</v>
      </c>
      <c r="AJ1" s="345" t="s">
        <v>230</v>
      </c>
      <c r="AK1" s="345" t="s">
        <v>231</v>
      </c>
      <c r="AL1" s="345" t="s">
        <v>232</v>
      </c>
      <c r="AM1" s="345" t="s">
        <v>233</v>
      </c>
      <c r="AN1" s="345" t="s">
        <v>234</v>
      </c>
      <c r="AO1" s="345" t="s">
        <v>235</v>
      </c>
      <c r="AP1" s="345" t="s">
        <v>236</v>
      </c>
      <c r="AQ1" s="345" t="s">
        <v>237</v>
      </c>
      <c r="AR1" s="345" t="s">
        <v>238</v>
      </c>
      <c r="AS1" s="345" t="s">
        <v>239</v>
      </c>
      <c r="AT1" s="345" t="s">
        <v>240</v>
      </c>
      <c r="AU1" s="345" t="s">
        <v>241</v>
      </c>
      <c r="AV1" s="345" t="s">
        <v>242</v>
      </c>
      <c r="AW1" s="345" t="s">
        <v>243</v>
      </c>
      <c r="AX1" s="345" t="s">
        <v>244</v>
      </c>
      <c r="AY1" s="345" t="s">
        <v>245</v>
      </c>
      <c r="AZ1" s="345" t="s">
        <v>246</v>
      </c>
      <c r="BA1" s="345" t="s">
        <v>247</v>
      </c>
      <c r="BB1" t="s">
        <v>248</v>
      </c>
      <c r="BD1" s="345" t="s">
        <v>344</v>
      </c>
      <c r="BE1" s="345" t="s">
        <v>345</v>
      </c>
    </row>
    <row r="2" spans="1:57" x14ac:dyDescent="0.25">
      <c r="A2" s="345">
        <v>0</v>
      </c>
      <c r="B2" s="345" t="s">
        <v>88</v>
      </c>
      <c r="C2" s="345">
        <v>1</v>
      </c>
      <c r="D2" s="350">
        <v>45679</v>
      </c>
      <c r="E2" s="349">
        <v>0.54236111111111107</v>
      </c>
      <c r="F2" s="349">
        <v>0.55138888888888893</v>
      </c>
      <c r="G2" s="349">
        <v>0.5854166666666667</v>
      </c>
      <c r="H2" s="349">
        <v>3.4027777777777775E-2</v>
      </c>
      <c r="I2" s="345">
        <v>1</v>
      </c>
      <c r="J2" s="345">
        <v>6.5</v>
      </c>
      <c r="K2" s="345">
        <v>27</v>
      </c>
      <c r="L2" s="345">
        <v>0</v>
      </c>
      <c r="M2" s="345">
        <v>1</v>
      </c>
      <c r="N2" s="345">
        <v>20.95</v>
      </c>
      <c r="O2" s="345">
        <v>27</v>
      </c>
      <c r="P2" s="345">
        <v>27</v>
      </c>
      <c r="Q2" s="345">
        <v>0</v>
      </c>
      <c r="R2" s="345">
        <v>2</v>
      </c>
      <c r="S2" s="345"/>
      <c r="T2" s="345" t="s">
        <v>249</v>
      </c>
      <c r="U2" s="345" t="s">
        <v>250</v>
      </c>
      <c r="V2" s="345" t="s">
        <v>251</v>
      </c>
      <c r="W2" s="345">
        <v>1.8778110349999999</v>
      </c>
      <c r="X2" s="345">
        <v>1.2622596E-2</v>
      </c>
      <c r="Y2" s="345">
        <v>1.2249316079999999</v>
      </c>
      <c r="Z2" s="345">
        <v>5.4870190000000001E-3</v>
      </c>
      <c r="AA2" s="345">
        <v>51.520972909999998</v>
      </c>
      <c r="AB2" s="345">
        <v>0.330602856</v>
      </c>
      <c r="AC2" s="345">
        <v>27.02477404</v>
      </c>
      <c r="AD2" s="345">
        <v>6.3783756999999996E-2</v>
      </c>
      <c r="AE2" s="345">
        <v>27.02477404</v>
      </c>
      <c r="AF2" s="345">
        <v>6.3783756999999996E-2</v>
      </c>
      <c r="AG2" s="345">
        <v>4.9264983310000003</v>
      </c>
      <c r="AH2" s="345">
        <v>6.0661430000000004E-3</v>
      </c>
      <c r="AI2" s="345">
        <v>23.458379489999999</v>
      </c>
      <c r="AJ2" s="345">
        <v>0.44713604299999998</v>
      </c>
      <c r="AK2" s="345">
        <v>0</v>
      </c>
      <c r="AL2" s="345">
        <v>0</v>
      </c>
      <c r="AM2" s="345">
        <v>38.474051019999997</v>
      </c>
      <c r="AN2" s="345">
        <v>0.19838030000000001</v>
      </c>
      <c r="AO2" s="345">
        <v>26.996915749999999</v>
      </c>
      <c r="AP2" s="345">
        <v>0.104680649</v>
      </c>
      <c r="AQ2" s="345">
        <v>701.73257039999999</v>
      </c>
      <c r="AR2" s="345">
        <v>4.5229041680000002</v>
      </c>
      <c r="AS2" s="345">
        <v>0.65234824700000005</v>
      </c>
      <c r="AT2" s="345">
        <v>5.2969289999999997E-3</v>
      </c>
      <c r="AU2" s="345">
        <v>3.1027426419999999</v>
      </c>
      <c r="AV2" s="345">
        <v>1.3696195E-2</v>
      </c>
      <c r="AW2" s="346">
        <v>20.95</v>
      </c>
      <c r="AX2" s="345">
        <v>2.8599999999999999E-14</v>
      </c>
      <c r="AY2" s="345">
        <v>152.53700720000001</v>
      </c>
      <c r="AZ2" s="345">
        <v>0.76556643599999996</v>
      </c>
      <c r="BA2" s="345">
        <v>0.99897517000000002</v>
      </c>
      <c r="BB2">
        <v>4.646224E-3</v>
      </c>
      <c r="BD2">
        <f>AR2/AQ2*100</f>
        <v>0.64453388068076489</v>
      </c>
      <c r="BE2" s="359">
        <f>M2-BA2</f>
        <v>1.0248299999999766E-3</v>
      </c>
    </row>
    <row r="3" spans="1:57" x14ac:dyDescent="0.25">
      <c r="A3" s="345">
        <v>8</v>
      </c>
      <c r="B3" s="345" t="s">
        <v>97</v>
      </c>
      <c r="C3" s="345">
        <v>9</v>
      </c>
      <c r="D3" s="347">
        <v>45691</v>
      </c>
      <c r="E3" s="349">
        <v>0.46805555555555556</v>
      </c>
      <c r="F3" s="349">
        <v>0.47499999999999998</v>
      </c>
      <c r="G3" s="349">
        <v>0.50972222222222219</v>
      </c>
      <c r="H3" s="349">
        <v>3.4722222222222224E-2</v>
      </c>
      <c r="I3" s="345">
        <v>1</v>
      </c>
      <c r="J3" s="345">
        <v>6.5</v>
      </c>
      <c r="K3" s="345">
        <v>27</v>
      </c>
      <c r="L3" s="345">
        <v>0</v>
      </c>
      <c r="M3" s="345">
        <v>0.8</v>
      </c>
      <c r="N3" s="345">
        <v>20.95</v>
      </c>
      <c r="O3" s="345">
        <v>33.75</v>
      </c>
      <c r="P3" s="345">
        <v>33.75</v>
      </c>
      <c r="Q3" s="345">
        <v>0</v>
      </c>
      <c r="R3" s="345">
        <v>2</v>
      </c>
      <c r="S3" s="345"/>
      <c r="T3" s="345" t="s">
        <v>273</v>
      </c>
      <c r="U3" s="345" t="s">
        <v>274</v>
      </c>
      <c r="V3" s="345" t="s">
        <v>275</v>
      </c>
      <c r="W3" s="345">
        <v>1.4795878360000001</v>
      </c>
      <c r="X3" s="345">
        <v>1.2956586000000001E-2</v>
      </c>
      <c r="Y3" s="345">
        <v>1.0762044630000001</v>
      </c>
      <c r="Z3" s="345">
        <v>8.3205359999999999E-3</v>
      </c>
      <c r="AA3" s="345">
        <v>50.287648869999998</v>
      </c>
      <c r="AB3" s="345">
        <v>0.36269821200000002</v>
      </c>
      <c r="AC3" s="345">
        <v>33.62174229</v>
      </c>
      <c r="AD3" s="345">
        <v>0.10169874299999999</v>
      </c>
      <c r="AE3" s="345">
        <v>33.62174229</v>
      </c>
      <c r="AF3" s="345">
        <v>0.10169874299999999</v>
      </c>
      <c r="AG3" s="345">
        <v>6.6419112880000002</v>
      </c>
      <c r="AH3" s="345">
        <v>1.8164175000000001E-2</v>
      </c>
      <c r="AI3" s="345">
        <v>23.097730649999999</v>
      </c>
      <c r="AJ3" s="345">
        <v>0.27601695999999998</v>
      </c>
      <c r="AK3" s="345">
        <v>0</v>
      </c>
      <c r="AL3" s="345">
        <v>0</v>
      </c>
      <c r="AM3" s="345">
        <v>32.611299959999997</v>
      </c>
      <c r="AN3" s="345">
        <v>0.13277276599999999</v>
      </c>
      <c r="AO3" s="345">
        <v>27.00464912</v>
      </c>
      <c r="AP3" s="345">
        <v>0.104950259</v>
      </c>
      <c r="AQ3" s="345">
        <v>828.11152939999999</v>
      </c>
      <c r="AR3" s="345">
        <v>4.2966052269999997</v>
      </c>
      <c r="AS3" s="345">
        <v>0.72744534699999996</v>
      </c>
      <c r="AT3" s="345">
        <v>1.0230161E-2</v>
      </c>
      <c r="AU3" s="345">
        <v>2.5557922999999998</v>
      </c>
      <c r="AV3" s="345">
        <v>1.1716964999999999E-2</v>
      </c>
      <c r="AW3" s="346">
        <v>20.95</v>
      </c>
      <c r="AX3" s="345">
        <v>2.5000000000000001E-14</v>
      </c>
      <c r="AY3" s="345">
        <v>116.7953978</v>
      </c>
      <c r="AZ3" s="345">
        <v>0.96995932799999995</v>
      </c>
      <c r="BA3" s="345">
        <v>0.80319715800000002</v>
      </c>
      <c r="BB3">
        <v>4.7878069999999998E-3</v>
      </c>
      <c r="BD3">
        <f t="shared" ref="BD3:BD33" si="0">AR3/AQ3*100</f>
        <v>0.51884378787879726</v>
      </c>
      <c r="BE3" s="359">
        <f t="shared" ref="BE3:BE33" si="1">M3-BA3</f>
        <v>-3.1971579999999777E-3</v>
      </c>
    </row>
    <row r="4" spans="1:57" x14ac:dyDescent="0.25">
      <c r="A4" s="345">
        <v>14</v>
      </c>
      <c r="B4" s="345" t="s">
        <v>195</v>
      </c>
      <c r="C4" s="345">
        <v>15</v>
      </c>
      <c r="D4" s="347">
        <v>45699</v>
      </c>
      <c r="E4" s="349">
        <v>0.41388888888888886</v>
      </c>
      <c r="F4" s="349">
        <v>0.41805555555555557</v>
      </c>
      <c r="G4" s="349">
        <v>0.43888888888888888</v>
      </c>
      <c r="H4" s="349">
        <v>2.0833333333333332E-2</v>
      </c>
      <c r="I4" s="345">
        <v>1</v>
      </c>
      <c r="J4" s="345">
        <v>6.5</v>
      </c>
      <c r="K4" s="345">
        <v>27</v>
      </c>
      <c r="L4" s="345">
        <v>0</v>
      </c>
      <c r="M4" s="345">
        <v>0.9</v>
      </c>
      <c r="N4" s="345">
        <v>20.95</v>
      </c>
      <c r="O4" s="345">
        <v>30</v>
      </c>
      <c r="P4" s="345">
        <v>30</v>
      </c>
      <c r="Q4" s="345">
        <v>0</v>
      </c>
      <c r="R4" s="345">
        <v>2</v>
      </c>
      <c r="S4" s="345"/>
      <c r="T4" s="345" t="s">
        <v>290</v>
      </c>
      <c r="U4" s="345" t="s">
        <v>291</v>
      </c>
      <c r="V4" s="345" t="s">
        <v>292</v>
      </c>
      <c r="W4" s="345">
        <v>1.7413291099999999</v>
      </c>
      <c r="X4" s="345">
        <v>1.1660735E-2</v>
      </c>
      <c r="Y4" s="345">
        <v>1.117727892</v>
      </c>
      <c r="Z4" s="345">
        <v>7.7507990000000001E-3</v>
      </c>
      <c r="AA4" s="345">
        <v>50.400411949999999</v>
      </c>
      <c r="AB4" s="345">
        <v>0.26497780700000001</v>
      </c>
      <c r="AC4" s="345">
        <v>29.97918752</v>
      </c>
      <c r="AD4" s="345">
        <v>4.0967302999999997E-2</v>
      </c>
      <c r="AE4" s="345">
        <v>29.97918752</v>
      </c>
      <c r="AF4" s="345">
        <v>4.0967302999999997E-2</v>
      </c>
      <c r="AG4" s="345">
        <v>5.5901624070000002</v>
      </c>
      <c r="AH4" s="345">
        <v>1.4438296E-2</v>
      </c>
      <c r="AI4" s="345">
        <v>21.608222219999998</v>
      </c>
      <c r="AJ4" s="345">
        <v>0.66746243900000002</v>
      </c>
      <c r="AK4" s="345">
        <v>0</v>
      </c>
      <c r="AL4" s="345">
        <v>0</v>
      </c>
      <c r="AM4" s="345">
        <v>35.624094270000001</v>
      </c>
      <c r="AN4" s="345">
        <v>0.16766263200000001</v>
      </c>
      <c r="AO4" s="345">
        <v>26.996965249999999</v>
      </c>
      <c r="AP4" s="345">
        <v>0.100741307</v>
      </c>
      <c r="AQ4" s="345">
        <v>757.79322060000004</v>
      </c>
      <c r="AR4" s="345">
        <v>4.4427170709999997</v>
      </c>
      <c r="AS4" s="345">
        <v>0.64191510699999998</v>
      </c>
      <c r="AT4" s="345">
        <v>6.6726600000000004E-3</v>
      </c>
      <c r="AU4" s="345">
        <v>2.859057001</v>
      </c>
      <c r="AV4" s="345">
        <v>1.2913528000000001E-2</v>
      </c>
      <c r="AW4" s="346">
        <v>20.95</v>
      </c>
      <c r="AX4" s="345">
        <v>2.15E-14</v>
      </c>
      <c r="AY4" s="345">
        <v>139.7713808</v>
      </c>
      <c r="AZ4" s="345">
        <v>1.9796902430000001</v>
      </c>
      <c r="BA4" s="345">
        <v>0.90052529000000003</v>
      </c>
      <c r="BB4">
        <v>4.0334530000000002E-3</v>
      </c>
      <c r="BD4">
        <f t="shared" si="0"/>
        <v>0.58627036376524688</v>
      </c>
      <c r="BE4" s="359">
        <f t="shared" si="1"/>
        <v>-5.2529000000001158E-4</v>
      </c>
    </row>
    <row r="5" spans="1:57" x14ac:dyDescent="0.25">
      <c r="A5" s="345">
        <v>21</v>
      </c>
      <c r="B5" s="345" t="s">
        <v>203</v>
      </c>
      <c r="C5" s="345">
        <v>22</v>
      </c>
      <c r="D5" s="347">
        <v>45708</v>
      </c>
      <c r="E5" s="349">
        <v>0.45416666666666666</v>
      </c>
      <c r="F5" s="349">
        <v>0.47569444444444442</v>
      </c>
      <c r="G5" s="349">
        <v>0.49652777777777779</v>
      </c>
      <c r="H5" s="349">
        <v>2.0833333333333332E-2</v>
      </c>
      <c r="I5" s="345">
        <v>1</v>
      </c>
      <c r="J5" s="345">
        <v>6.5</v>
      </c>
      <c r="K5" s="345">
        <v>27</v>
      </c>
      <c r="L5" s="345">
        <v>0</v>
      </c>
      <c r="M5" s="345">
        <v>0.8</v>
      </c>
      <c r="N5" s="345">
        <v>20.95</v>
      </c>
      <c r="O5" s="345">
        <v>33.75</v>
      </c>
      <c r="P5" s="345">
        <v>33.75</v>
      </c>
      <c r="Q5" s="345">
        <v>0</v>
      </c>
      <c r="R5" s="345">
        <v>2</v>
      </c>
      <c r="S5" s="345"/>
      <c r="T5" s="345" t="s">
        <v>309</v>
      </c>
      <c r="U5" s="345" t="s">
        <v>310</v>
      </c>
      <c r="V5" s="345" t="s">
        <v>311</v>
      </c>
      <c r="W5" s="345">
        <v>1.489601664</v>
      </c>
      <c r="X5" s="345">
        <v>1.1835131E-2</v>
      </c>
      <c r="Y5" s="345">
        <v>1.0540230230000001</v>
      </c>
      <c r="Z5" s="345">
        <v>5.0886799999999999E-3</v>
      </c>
      <c r="AA5" s="345">
        <v>50.436917510000001</v>
      </c>
      <c r="AB5" s="345">
        <v>0.35833235200000002</v>
      </c>
      <c r="AC5" s="345">
        <v>33.686255119999998</v>
      </c>
      <c r="AD5" s="345">
        <v>9.0318658999999996E-2</v>
      </c>
      <c r="AE5" s="345">
        <v>33.686255119999998</v>
      </c>
      <c r="AF5" s="345">
        <v>9.0318658999999996E-2</v>
      </c>
      <c r="AG5" s="345">
        <v>6.6219261659999997</v>
      </c>
      <c r="AH5" s="345">
        <v>1.9587635999999999E-2</v>
      </c>
      <c r="AI5" s="345">
        <v>23.520972220000001</v>
      </c>
      <c r="AJ5" s="345">
        <v>0.556138154</v>
      </c>
      <c r="AK5" s="345">
        <v>0</v>
      </c>
      <c r="AL5" s="345">
        <v>0</v>
      </c>
      <c r="AM5" s="345">
        <v>33.275453939999998</v>
      </c>
      <c r="AN5" s="345">
        <v>0.20681176700000001</v>
      </c>
      <c r="AO5" s="345">
        <v>27.00750395</v>
      </c>
      <c r="AP5" s="345">
        <v>0.114498524</v>
      </c>
      <c r="AQ5" s="345">
        <v>811.67139699999996</v>
      </c>
      <c r="AR5" s="345">
        <v>6.236879965</v>
      </c>
      <c r="AS5" s="345">
        <v>0.70761922099999996</v>
      </c>
      <c r="AT5" s="345">
        <v>5.1163800000000002E-3</v>
      </c>
      <c r="AU5" s="345">
        <v>2.5436246869999999</v>
      </c>
      <c r="AV5" s="345">
        <v>1.4824049000000001E-2</v>
      </c>
      <c r="AW5" s="346">
        <v>20.95</v>
      </c>
      <c r="AX5" s="345">
        <v>2.15E-14</v>
      </c>
      <c r="AY5" s="345">
        <v>104.4218077</v>
      </c>
      <c r="AZ5" s="345">
        <v>0.499031577</v>
      </c>
      <c r="BA5" s="345">
        <v>0.80174049199999997</v>
      </c>
      <c r="BB5">
        <v>4.2161739999999996E-3</v>
      </c>
      <c r="BD5">
        <f t="shared" si="0"/>
        <v>0.76839962428785702</v>
      </c>
      <c r="BE5" s="359">
        <f t="shared" si="1"/>
        <v>-1.7404919999999269E-3</v>
      </c>
    </row>
    <row r="6" spans="1:57" x14ac:dyDescent="0.25">
      <c r="A6" s="345">
        <v>22</v>
      </c>
      <c r="B6" s="345" t="s">
        <v>204</v>
      </c>
      <c r="C6" s="345">
        <v>23</v>
      </c>
      <c r="D6" s="347">
        <v>45708</v>
      </c>
      <c r="E6" s="349">
        <v>0.49652777777777779</v>
      </c>
      <c r="F6" s="349">
        <v>0.5</v>
      </c>
      <c r="G6" s="349">
        <v>0.52083333333333337</v>
      </c>
      <c r="H6" s="349">
        <v>2.0833333333333332E-2</v>
      </c>
      <c r="I6" s="345">
        <v>1</v>
      </c>
      <c r="J6" s="345">
        <v>6.5</v>
      </c>
      <c r="K6" s="345">
        <v>27</v>
      </c>
      <c r="L6" s="345">
        <v>0</v>
      </c>
      <c r="M6" s="345">
        <v>0.9</v>
      </c>
      <c r="N6" s="345">
        <v>20.95</v>
      </c>
      <c r="O6" s="345">
        <v>30</v>
      </c>
      <c r="P6" s="345">
        <v>30</v>
      </c>
      <c r="Q6" s="345">
        <v>0</v>
      </c>
      <c r="R6" s="345">
        <v>2</v>
      </c>
      <c r="S6" s="345"/>
      <c r="T6" s="345" t="s">
        <v>311</v>
      </c>
      <c r="U6" s="345" t="s">
        <v>312</v>
      </c>
      <c r="V6" s="345" t="s">
        <v>313</v>
      </c>
      <c r="W6" s="345">
        <v>1.741203437</v>
      </c>
      <c r="X6" s="345">
        <v>1.1375122999999999E-2</v>
      </c>
      <c r="Y6" s="345">
        <v>1.114723911</v>
      </c>
      <c r="Z6" s="345">
        <v>5.6157179999999996E-3</v>
      </c>
      <c r="AA6" s="345">
        <v>50.419130039999999</v>
      </c>
      <c r="AB6" s="345">
        <v>0.35179382399999998</v>
      </c>
      <c r="AC6" s="345">
        <v>29.99899271</v>
      </c>
      <c r="AD6" s="345">
        <v>5.2988320999999998E-2</v>
      </c>
      <c r="AE6" s="345">
        <v>29.99899271</v>
      </c>
      <c r="AF6" s="345">
        <v>5.2988320999999998E-2</v>
      </c>
      <c r="AG6" s="345">
        <v>5.5495149880000003</v>
      </c>
      <c r="AH6" s="345">
        <v>9.5387549999999995E-3</v>
      </c>
      <c r="AI6" s="345">
        <v>21.806917940000002</v>
      </c>
      <c r="AJ6" s="345">
        <v>0.13934165300000001</v>
      </c>
      <c r="AK6" s="345">
        <v>0</v>
      </c>
      <c r="AL6" s="345">
        <v>0</v>
      </c>
      <c r="AM6" s="345">
        <v>35.629266809999997</v>
      </c>
      <c r="AN6" s="345">
        <v>0.24153760699999999</v>
      </c>
      <c r="AO6" s="345">
        <v>26.994277400000001</v>
      </c>
      <c r="AP6" s="345">
        <v>0.12737720799999999</v>
      </c>
      <c r="AQ6" s="345">
        <v>757.63718329999995</v>
      </c>
      <c r="AR6" s="345">
        <v>5.9913001540000002</v>
      </c>
      <c r="AS6" s="345">
        <v>0.64021772799999999</v>
      </c>
      <c r="AT6" s="345">
        <v>3.4602370000000001E-3</v>
      </c>
      <c r="AU6" s="345">
        <v>2.8559273479999998</v>
      </c>
      <c r="AV6" s="345">
        <v>1.5380431999999999E-2</v>
      </c>
      <c r="AW6" s="346">
        <v>20.95</v>
      </c>
      <c r="AX6" s="345">
        <v>2.15E-14</v>
      </c>
      <c r="AY6" s="345">
        <v>116.1236907</v>
      </c>
      <c r="AZ6" s="345">
        <v>0.79133501399999995</v>
      </c>
      <c r="BA6" s="345">
        <v>0.89984146600000003</v>
      </c>
      <c r="BB6">
        <v>4.1703779999999998E-3</v>
      </c>
      <c r="BD6">
        <f t="shared" si="0"/>
        <v>0.79078750173057943</v>
      </c>
      <c r="BE6" s="359">
        <f t="shared" si="1"/>
        <v>1.5853399999998796E-4</v>
      </c>
    </row>
    <row r="7" spans="1:57" s="341" customFormat="1" x14ac:dyDescent="0.25">
      <c r="A7" s="341">
        <v>25</v>
      </c>
      <c r="B7" s="341" t="s">
        <v>207</v>
      </c>
      <c r="C7" s="341">
        <v>26</v>
      </c>
      <c r="D7" s="355">
        <v>45708</v>
      </c>
      <c r="E7" s="356">
        <v>0.59375</v>
      </c>
      <c r="F7" s="356">
        <v>0.59722222222222221</v>
      </c>
      <c r="G7" s="356">
        <v>0.61805555555555558</v>
      </c>
      <c r="H7" s="356">
        <v>2.0833333333333332E-2</v>
      </c>
      <c r="I7" s="341">
        <v>1</v>
      </c>
      <c r="J7" s="341">
        <v>6.5</v>
      </c>
      <c r="K7" s="341">
        <v>27</v>
      </c>
      <c r="L7" s="341">
        <v>0</v>
      </c>
      <c r="M7" s="341">
        <v>1</v>
      </c>
      <c r="N7" s="341">
        <v>20.95</v>
      </c>
      <c r="O7" s="341">
        <v>27</v>
      </c>
      <c r="P7" s="341">
        <v>27</v>
      </c>
      <c r="Q7" s="341">
        <v>0</v>
      </c>
      <c r="R7" s="341">
        <v>2</v>
      </c>
      <c r="T7" s="341" t="s">
        <v>319</v>
      </c>
      <c r="U7" s="341" t="s">
        <v>320</v>
      </c>
      <c r="V7" s="341" t="s">
        <v>321</v>
      </c>
      <c r="W7" s="341">
        <v>1.7980251679999999</v>
      </c>
      <c r="X7" s="341">
        <v>1.3106960000000001E-2</v>
      </c>
      <c r="Y7" s="341">
        <v>1.1537920800000001</v>
      </c>
      <c r="Z7" s="341">
        <v>1.0985203000000001E-2</v>
      </c>
      <c r="AA7" s="341">
        <v>51.493205490000001</v>
      </c>
      <c r="AB7" s="341">
        <v>0.32220652999999999</v>
      </c>
      <c r="AC7" s="341">
        <v>27.044273199999999</v>
      </c>
      <c r="AD7" s="341">
        <v>5.6863553999999997E-2</v>
      </c>
      <c r="AE7" s="341">
        <v>27.044273199999999</v>
      </c>
      <c r="AF7" s="341">
        <v>5.6863553999999997E-2</v>
      </c>
      <c r="AG7" s="341">
        <v>4.8262948300000001</v>
      </c>
      <c r="AH7" s="341">
        <v>5.5210060000000002E-3</v>
      </c>
      <c r="AI7" s="341">
        <v>22.059708329999999</v>
      </c>
      <c r="AJ7" s="341">
        <v>0.29311909600000002</v>
      </c>
      <c r="AK7" s="341">
        <v>0</v>
      </c>
      <c r="AL7" s="341">
        <v>0</v>
      </c>
      <c r="AM7" s="341">
        <v>35.901115269999998</v>
      </c>
      <c r="AN7" s="341">
        <v>2.3886566000000001E-2</v>
      </c>
      <c r="AO7" s="341">
        <v>25.68808082</v>
      </c>
      <c r="AP7" s="341">
        <v>0.110044972</v>
      </c>
      <c r="AQ7" s="341">
        <v>715.52082289999998</v>
      </c>
      <c r="AR7" s="341">
        <v>3.117948052</v>
      </c>
      <c r="AS7" s="341">
        <v>0.64175480900000004</v>
      </c>
      <c r="AT7" s="341">
        <v>9.3476619999999996E-3</v>
      </c>
      <c r="AU7" s="341">
        <v>2.9518172479999998</v>
      </c>
      <c r="AV7" s="341">
        <v>1.2202694E-2</v>
      </c>
      <c r="AW7" s="357">
        <v>20.95</v>
      </c>
      <c r="AX7" s="341">
        <v>2.15E-14</v>
      </c>
      <c r="AY7" s="341">
        <v>119.8486163</v>
      </c>
      <c r="AZ7" s="341">
        <v>1.051203881</v>
      </c>
      <c r="BA7" s="341">
        <v>0.94985767700000001</v>
      </c>
      <c r="BB7" s="341">
        <v>6.4111710000000002E-3</v>
      </c>
      <c r="BD7" s="341">
        <f t="shared" si="0"/>
        <v>0.43575923330406824</v>
      </c>
      <c r="BE7" s="360">
        <f t="shared" si="1"/>
        <v>5.0142322999999989E-2</v>
      </c>
    </row>
    <row r="8" spans="1:57" s="341" customFormat="1" x14ac:dyDescent="0.25">
      <c r="A8" s="341">
        <v>26</v>
      </c>
      <c r="B8" s="341" t="s">
        <v>208</v>
      </c>
      <c r="C8" s="341">
        <v>27</v>
      </c>
      <c r="D8" s="355">
        <v>45709</v>
      </c>
      <c r="E8" s="356">
        <v>0.32222222222222224</v>
      </c>
      <c r="F8" s="356">
        <v>0.33333333333333331</v>
      </c>
      <c r="G8" s="356">
        <v>0.45833333333333331</v>
      </c>
      <c r="H8" s="356">
        <v>0.1361111111111111</v>
      </c>
      <c r="I8" s="341">
        <v>1</v>
      </c>
      <c r="J8" s="341">
        <v>6.5</v>
      </c>
      <c r="K8" s="341">
        <v>27</v>
      </c>
      <c r="L8" s="341">
        <v>0</v>
      </c>
      <c r="M8" s="341">
        <v>1</v>
      </c>
      <c r="N8" s="341">
        <v>20.95</v>
      </c>
      <c r="O8" s="341">
        <v>27</v>
      </c>
      <c r="P8" s="341">
        <v>27</v>
      </c>
      <c r="Q8" s="341">
        <v>0</v>
      </c>
      <c r="R8" s="341">
        <v>2</v>
      </c>
      <c r="T8" s="341" t="s">
        <v>322</v>
      </c>
      <c r="U8" s="341" t="s">
        <v>323</v>
      </c>
      <c r="V8" s="341" t="s">
        <v>324</v>
      </c>
      <c r="W8" s="341">
        <v>1.793172813</v>
      </c>
      <c r="X8" s="341">
        <v>1.0381886999999999E-2</v>
      </c>
      <c r="Y8" s="341">
        <v>1.1156557549999999</v>
      </c>
      <c r="Z8" s="341">
        <v>5.0106179999999997E-3</v>
      </c>
      <c r="AA8" s="341">
        <v>52.319289159999997</v>
      </c>
      <c r="AB8" s="341">
        <v>0.39717866400000001</v>
      </c>
      <c r="AC8" s="341">
        <v>27.031888429999999</v>
      </c>
      <c r="AD8" s="341">
        <v>6.1983093000000003E-2</v>
      </c>
      <c r="AE8" s="341">
        <v>27.031888429999999</v>
      </c>
      <c r="AF8" s="341">
        <v>6.1983093000000003E-2</v>
      </c>
      <c r="AG8" s="341">
        <v>4.8694042690000003</v>
      </c>
      <c r="AH8" s="341">
        <v>8.5225330000000005E-3</v>
      </c>
      <c r="AI8" s="341">
        <v>23.326584789999998</v>
      </c>
      <c r="AJ8" s="341">
        <v>0.46823773200000002</v>
      </c>
      <c r="AK8" s="341">
        <v>0</v>
      </c>
      <c r="AL8" s="341">
        <v>0</v>
      </c>
      <c r="AM8" s="341">
        <v>35.857889839999999</v>
      </c>
      <c r="AN8" s="341">
        <v>3.2639412999999999E-2</v>
      </c>
      <c r="AO8" s="341">
        <v>25.70961024</v>
      </c>
      <c r="AP8" s="341">
        <v>0.11737888</v>
      </c>
      <c r="AQ8" s="341">
        <v>716.99693449999995</v>
      </c>
      <c r="AR8" s="341">
        <v>3.28284866</v>
      </c>
      <c r="AS8" s="341">
        <v>0.62218119400000005</v>
      </c>
      <c r="AT8" s="341">
        <v>3.2534859999999999E-3</v>
      </c>
      <c r="AU8" s="341">
        <v>2.9088285680000001</v>
      </c>
      <c r="AV8" s="341">
        <v>1.3623974000000001E-2</v>
      </c>
      <c r="AW8" s="357">
        <v>20.95</v>
      </c>
      <c r="AX8" s="341">
        <v>1.2800000000000001E-13</v>
      </c>
      <c r="AY8" s="341">
        <v>130.9220833</v>
      </c>
      <c r="AZ8" s="341">
        <v>0.92907123899999999</v>
      </c>
      <c r="BA8" s="341">
        <v>0.95108872300000002</v>
      </c>
      <c r="BB8" s="341">
        <v>5.9065860000000001E-3</v>
      </c>
      <c r="BD8" s="341">
        <f t="shared" si="0"/>
        <v>0.45786090595900597</v>
      </c>
      <c r="BE8" s="360">
        <f t="shared" si="1"/>
        <v>4.8911276999999975E-2</v>
      </c>
    </row>
    <row r="9" spans="1:57" s="341" customFormat="1" x14ac:dyDescent="0.25">
      <c r="A9" s="341">
        <v>7</v>
      </c>
      <c r="B9" s="341" t="s">
        <v>96</v>
      </c>
      <c r="C9" s="341">
        <v>8</v>
      </c>
      <c r="D9" s="358">
        <v>45687</v>
      </c>
      <c r="E9" s="356">
        <v>0.5625</v>
      </c>
      <c r="F9" s="356">
        <v>0.56944444444444442</v>
      </c>
      <c r="G9" s="356">
        <v>0.59027777777777779</v>
      </c>
      <c r="H9" s="356">
        <v>2.0833333333333332E-2</v>
      </c>
      <c r="I9" s="341">
        <v>0</v>
      </c>
      <c r="J9" s="341">
        <v>6.5</v>
      </c>
      <c r="K9" s="341">
        <v>27</v>
      </c>
      <c r="L9" s="341">
        <v>0</v>
      </c>
      <c r="M9" s="341">
        <v>1</v>
      </c>
      <c r="N9" s="341">
        <v>50</v>
      </c>
      <c r="O9" s="341">
        <v>27</v>
      </c>
      <c r="P9" s="341">
        <v>17</v>
      </c>
      <c r="Q9" s="341">
        <v>10</v>
      </c>
      <c r="R9" s="341">
        <v>2</v>
      </c>
      <c r="T9" s="341" t="s">
        <v>270</v>
      </c>
      <c r="U9" s="341" t="s">
        <v>271</v>
      </c>
      <c r="V9" s="341" t="s">
        <v>272</v>
      </c>
      <c r="W9" s="341">
        <v>2.315217563</v>
      </c>
      <c r="X9" s="341">
        <v>4.0524690000000002E-2</v>
      </c>
      <c r="Y9" s="341">
        <v>0.40888322500000002</v>
      </c>
      <c r="Z9" s="341">
        <v>1.9935507000000002E-2</v>
      </c>
      <c r="AA9" s="341">
        <v>56.544598749999999</v>
      </c>
      <c r="AB9" s="341">
        <v>1.079851898</v>
      </c>
      <c r="AC9" s="341">
        <v>16.937672630000002</v>
      </c>
      <c r="AD9" s="341">
        <v>4.6351111E-2</v>
      </c>
      <c r="AE9" s="341">
        <v>26.909043059999998</v>
      </c>
      <c r="AF9" s="341">
        <v>4.6364996999999998E-2</v>
      </c>
      <c r="AG9" s="341">
        <v>4.5271185239999996</v>
      </c>
      <c r="AH9" s="341">
        <v>1.8685997999999999E-2</v>
      </c>
      <c r="AI9" s="341">
        <v>20.071583329999999</v>
      </c>
      <c r="AJ9" s="341">
        <v>1.638734395</v>
      </c>
      <c r="AK9" s="341">
        <v>9.9713704330000006</v>
      </c>
      <c r="AL9" s="341">
        <v>1.4897829999999999E-3</v>
      </c>
      <c r="AM9" s="341">
        <v>39.316373499999997</v>
      </c>
      <c r="AN9" s="341">
        <v>0.341956647</v>
      </c>
      <c r="AO9" s="341">
        <v>25.89412343</v>
      </c>
      <c r="AP9" s="341">
        <v>0.25795461200000003</v>
      </c>
      <c r="AQ9" s="341">
        <v>658.64350190000005</v>
      </c>
      <c r="AR9" s="341">
        <v>3.679159576</v>
      </c>
      <c r="AS9" s="341">
        <v>0.17652779399999999</v>
      </c>
      <c r="AT9" s="341">
        <v>6.0549779999999999E-3</v>
      </c>
      <c r="AU9" s="341">
        <v>2.7241007879999999</v>
      </c>
      <c r="AV9" s="341">
        <v>5.8981759000000002E-2</v>
      </c>
      <c r="AW9" s="341">
        <v>50.057442680000001</v>
      </c>
      <c r="AX9" s="341">
        <v>5.0218144999999999E-2</v>
      </c>
      <c r="AY9" s="341">
        <v>155.6463856</v>
      </c>
      <c r="AZ9" s="341">
        <v>1.6926954620000001</v>
      </c>
      <c r="BA9" s="341">
        <v>0.96228639900000001</v>
      </c>
      <c r="BB9" s="341">
        <v>9.7526899999999996E-3</v>
      </c>
      <c r="BD9" s="341">
        <f t="shared" si="0"/>
        <v>0.5585965040855434</v>
      </c>
      <c r="BE9" s="360">
        <f t="shared" si="1"/>
        <v>3.7713600999999985E-2</v>
      </c>
    </row>
    <row r="10" spans="1:57" x14ac:dyDescent="0.25">
      <c r="A10" s="345">
        <v>28</v>
      </c>
      <c r="B10" s="345" t="s">
        <v>210</v>
      </c>
      <c r="C10" s="345">
        <v>29</v>
      </c>
      <c r="D10" s="347">
        <v>45712</v>
      </c>
      <c r="E10" s="349">
        <v>0.30486111111111114</v>
      </c>
      <c r="F10" s="349">
        <v>0.3125</v>
      </c>
      <c r="G10" s="349">
        <v>0.4375</v>
      </c>
      <c r="H10" s="349">
        <v>0.13263888888888889</v>
      </c>
      <c r="I10" s="345">
        <v>1</v>
      </c>
      <c r="J10" s="345">
        <v>6.5</v>
      </c>
      <c r="K10" s="345">
        <v>27</v>
      </c>
      <c r="L10" s="345">
        <v>0</v>
      </c>
      <c r="M10" s="345">
        <v>0.9</v>
      </c>
      <c r="N10" s="345">
        <v>20.95</v>
      </c>
      <c r="O10" s="345">
        <v>30</v>
      </c>
      <c r="P10" s="345">
        <v>30</v>
      </c>
      <c r="Q10" s="345">
        <v>0</v>
      </c>
      <c r="R10" s="345">
        <v>2</v>
      </c>
      <c r="S10" s="345"/>
      <c r="T10" s="345" t="s">
        <v>332</v>
      </c>
      <c r="U10" s="345" t="s">
        <v>333</v>
      </c>
      <c r="V10" s="345" t="s">
        <v>334</v>
      </c>
      <c r="W10" s="345">
        <v>1.685949452</v>
      </c>
      <c r="X10" s="345">
        <v>1.1990193E-2</v>
      </c>
      <c r="Y10" s="345">
        <v>1.160439075</v>
      </c>
      <c r="Z10" s="345">
        <v>6.2936540000000001E-3</v>
      </c>
      <c r="AA10" s="345">
        <v>50.969497269999998</v>
      </c>
      <c r="AB10" s="345">
        <v>0.83371035000000004</v>
      </c>
      <c r="AC10" s="345">
        <v>29.851657629999998</v>
      </c>
      <c r="AD10" s="345">
        <v>0.30808362299999997</v>
      </c>
      <c r="AE10" s="345">
        <v>29.851657629999998</v>
      </c>
      <c r="AF10" s="345">
        <v>0.30808362299999997</v>
      </c>
      <c r="AG10" s="345">
        <v>5.6484849199999996</v>
      </c>
      <c r="AH10" s="345">
        <v>7.6205420999999995E-2</v>
      </c>
      <c r="AI10" s="345">
        <v>25.5236144</v>
      </c>
      <c r="AJ10" s="345">
        <v>0.54285644300000002</v>
      </c>
      <c r="AK10" s="345">
        <v>0</v>
      </c>
      <c r="AL10" s="345">
        <v>0</v>
      </c>
      <c r="AM10" s="345">
        <v>35.640874699999998</v>
      </c>
      <c r="AN10" s="345">
        <v>4.6406989000000003E-2</v>
      </c>
      <c r="AO10" s="345">
        <v>27.059961999999999</v>
      </c>
      <c r="AP10" s="345">
        <v>0.17369267399999999</v>
      </c>
      <c r="AQ10" s="345">
        <v>759.24553709999998</v>
      </c>
      <c r="AR10" s="345">
        <v>5.359936512</v>
      </c>
      <c r="AS10" s="345">
        <v>0.68832966399999995</v>
      </c>
      <c r="AT10" s="345">
        <v>5.5535020000000001E-3</v>
      </c>
      <c r="AU10" s="345">
        <v>2.8463885269999998</v>
      </c>
      <c r="AV10" s="345">
        <v>1.4582705E-2</v>
      </c>
      <c r="AW10" s="345">
        <v>20.95</v>
      </c>
      <c r="AX10" s="345">
        <v>1.2800000000000001E-13</v>
      </c>
      <c r="AY10" s="345">
        <v>134.24722389999999</v>
      </c>
      <c r="AZ10" s="345">
        <v>0.75560339399999998</v>
      </c>
      <c r="BA10" s="345">
        <v>0.906612046</v>
      </c>
      <c r="BB10">
        <v>3.9193359999999998E-3</v>
      </c>
      <c r="BD10">
        <f t="shared" si="0"/>
        <v>0.70595561647589178</v>
      </c>
      <c r="BE10" s="359">
        <f t="shared" si="1"/>
        <v>-6.6120459999999825E-3</v>
      </c>
    </row>
    <row r="11" spans="1:57" x14ac:dyDescent="0.25">
      <c r="A11" s="345">
        <v>1</v>
      </c>
      <c r="B11" s="345" t="s">
        <v>90</v>
      </c>
      <c r="C11" s="345">
        <v>2</v>
      </c>
      <c r="D11" s="350">
        <v>45680</v>
      </c>
      <c r="E11" s="349">
        <v>0.53194444444444444</v>
      </c>
      <c r="F11" s="349">
        <v>0.53888888888888886</v>
      </c>
      <c r="G11" s="349">
        <v>0.55277777777777781</v>
      </c>
      <c r="H11" s="349">
        <v>1.3888888888888888E-2</v>
      </c>
      <c r="I11" s="345">
        <v>1</v>
      </c>
      <c r="J11" s="345">
        <v>6.5</v>
      </c>
      <c r="K11" s="345">
        <v>27</v>
      </c>
      <c r="L11" s="345">
        <v>0</v>
      </c>
      <c r="M11" s="345">
        <v>1</v>
      </c>
      <c r="N11" s="345">
        <v>25</v>
      </c>
      <c r="O11" s="345">
        <v>27</v>
      </c>
      <c r="P11" s="345">
        <v>25.6</v>
      </c>
      <c r="Q11" s="345">
        <v>1.4</v>
      </c>
      <c r="R11" s="345">
        <v>2</v>
      </c>
      <c r="S11" s="345"/>
      <c r="T11" s="345" t="s">
        <v>252</v>
      </c>
      <c r="U11" s="345" t="s">
        <v>253</v>
      </c>
      <c r="V11" s="345" t="s">
        <v>254</v>
      </c>
      <c r="W11" s="345">
        <v>2.2104078170000001</v>
      </c>
      <c r="X11" s="345">
        <v>1.6624243E-2</v>
      </c>
      <c r="Y11" s="345">
        <v>1.1529396860000001</v>
      </c>
      <c r="Z11" s="345">
        <v>1.091657E-2</v>
      </c>
      <c r="AA11" s="345">
        <v>47.576677529999998</v>
      </c>
      <c r="AB11" s="345">
        <v>0.38107097400000001</v>
      </c>
      <c r="AC11" s="345">
        <v>25.607034980000002</v>
      </c>
      <c r="AD11" s="345">
        <v>8.9769398E-2</v>
      </c>
      <c r="AE11" s="345">
        <v>26.97886214</v>
      </c>
      <c r="AF11" s="345">
        <v>8.9794666999999995E-2</v>
      </c>
      <c r="AG11" s="345">
        <v>4.8345895390000004</v>
      </c>
      <c r="AH11" s="345">
        <v>1.1758864000000001E-2</v>
      </c>
      <c r="AI11" s="345">
        <v>21.116833329999999</v>
      </c>
      <c r="AJ11" s="345">
        <v>1.269461368</v>
      </c>
      <c r="AK11" s="345">
        <v>1.371827162</v>
      </c>
      <c r="AL11" s="345">
        <v>4.16394E-4</v>
      </c>
      <c r="AM11" s="345">
        <v>38.997856390000003</v>
      </c>
      <c r="AN11" s="345">
        <v>0.16694036100000001</v>
      </c>
      <c r="AO11" s="345">
        <v>26.978305850000002</v>
      </c>
      <c r="AP11" s="345">
        <v>9.4683662000000002E-2</v>
      </c>
      <c r="AQ11" s="345">
        <v>691.70498759999998</v>
      </c>
      <c r="AR11" s="345">
        <v>3.3226966990000002</v>
      </c>
      <c r="AS11" s="345">
        <v>0.52162486900000005</v>
      </c>
      <c r="AT11" s="345">
        <v>6.3060190000000004E-3</v>
      </c>
      <c r="AU11" s="345">
        <v>3.363347504</v>
      </c>
      <c r="AV11" s="345">
        <v>1.9796820999999999E-2</v>
      </c>
      <c r="AW11" s="345">
        <v>24.944170719999999</v>
      </c>
      <c r="AX11" s="345">
        <v>1.3277199999999999E-2</v>
      </c>
      <c r="AY11" s="345">
        <v>152.7958788</v>
      </c>
      <c r="AZ11" s="345">
        <v>0.61345113600000001</v>
      </c>
      <c r="BA11" s="345">
        <v>0.99998994900000004</v>
      </c>
      <c r="BB11">
        <v>4.2983070000000003E-3</v>
      </c>
      <c r="BD11">
        <f t="shared" si="0"/>
        <v>0.48036327026189574</v>
      </c>
      <c r="BE11" s="359">
        <f t="shared" si="1"/>
        <v>1.0050999999955401E-5</v>
      </c>
    </row>
    <row r="12" spans="1:57" s="341" customFormat="1" x14ac:dyDescent="0.25">
      <c r="A12" s="341">
        <v>23</v>
      </c>
      <c r="B12" s="341" t="s">
        <v>205</v>
      </c>
      <c r="C12" s="341">
        <v>24</v>
      </c>
      <c r="D12" s="355">
        <v>45708</v>
      </c>
      <c r="E12" s="356">
        <v>0.53125</v>
      </c>
      <c r="F12" s="356">
        <v>0.53819444444444442</v>
      </c>
      <c r="G12" s="356">
        <v>0.55902777777777779</v>
      </c>
      <c r="H12" s="356">
        <v>2.0833333333333332E-2</v>
      </c>
      <c r="I12" s="341">
        <v>1</v>
      </c>
      <c r="J12" s="341">
        <v>6.5</v>
      </c>
      <c r="K12" s="341">
        <v>27</v>
      </c>
      <c r="L12" s="341">
        <v>0</v>
      </c>
      <c r="M12" s="341">
        <v>1</v>
      </c>
      <c r="N12" s="341">
        <v>25</v>
      </c>
      <c r="O12" s="341">
        <v>27</v>
      </c>
      <c r="P12" s="341">
        <v>25.61</v>
      </c>
      <c r="Q12" s="341">
        <v>1.39</v>
      </c>
      <c r="R12" s="341">
        <v>2</v>
      </c>
      <c r="T12" s="341" t="s">
        <v>314</v>
      </c>
      <c r="U12" s="341" t="s">
        <v>315</v>
      </c>
      <c r="V12" s="341" t="s">
        <v>316</v>
      </c>
      <c r="W12" s="341">
        <v>2.093071906</v>
      </c>
      <c r="X12" s="341">
        <v>1.112847E-2</v>
      </c>
      <c r="Y12" s="341">
        <v>1.023022302</v>
      </c>
      <c r="Z12" s="341">
        <v>5.7028269999999997E-3</v>
      </c>
      <c r="AA12" s="341">
        <v>48.42392048</v>
      </c>
      <c r="AB12" s="341">
        <v>0.33464157100000003</v>
      </c>
      <c r="AC12" s="341">
        <v>25.61439433</v>
      </c>
      <c r="AD12" s="341">
        <v>8.4303654000000006E-2</v>
      </c>
      <c r="AE12" s="341">
        <v>26.98514484</v>
      </c>
      <c r="AF12" s="341">
        <v>8.4303231000000006E-2</v>
      </c>
      <c r="AG12" s="341">
        <v>4.7234175919999997</v>
      </c>
      <c r="AH12" s="341">
        <v>8.7451960000000002E-3</v>
      </c>
      <c r="AI12" s="341">
        <v>19.922097220000001</v>
      </c>
      <c r="AJ12" s="341">
        <v>0.66745550899999995</v>
      </c>
      <c r="AK12" s="341">
        <v>1.370750503</v>
      </c>
      <c r="AL12" s="341">
        <v>4.5187899999999997E-4</v>
      </c>
      <c r="AM12" s="341">
        <v>35.89161592</v>
      </c>
      <c r="AN12" s="341">
        <v>2.9838693999999999E-2</v>
      </c>
      <c r="AO12" s="341">
        <v>25.446525179999998</v>
      </c>
      <c r="AP12" s="341">
        <v>9.3393251999999996E-2</v>
      </c>
      <c r="AQ12" s="341">
        <v>708.96318450000001</v>
      </c>
      <c r="AR12" s="341">
        <v>2.7586073550000001</v>
      </c>
      <c r="AS12" s="341">
        <v>0.48878036400000002</v>
      </c>
      <c r="AT12" s="341">
        <v>3.8616840000000002E-3</v>
      </c>
      <c r="AU12" s="341">
        <v>3.1160942079999998</v>
      </c>
      <c r="AV12" s="341">
        <v>1.2193122000000001E-2</v>
      </c>
      <c r="AW12" s="341">
        <v>24.940102199999998</v>
      </c>
      <c r="AX12" s="341">
        <v>1.2540913000000001E-2</v>
      </c>
      <c r="AY12" s="341">
        <v>114.97942430000001</v>
      </c>
      <c r="AZ12" s="341">
        <v>0.443003643</v>
      </c>
      <c r="BA12" s="341">
        <v>0.94299339699999996</v>
      </c>
      <c r="BB12" s="341">
        <v>4.070293E-3</v>
      </c>
      <c r="BD12" s="341">
        <f t="shared" si="0"/>
        <v>0.38910445779289971</v>
      </c>
      <c r="BE12" s="360">
        <f t="shared" si="1"/>
        <v>5.7006603000000045E-2</v>
      </c>
    </row>
    <row r="13" spans="1:57" x14ac:dyDescent="0.25">
      <c r="A13" s="345">
        <v>2</v>
      </c>
      <c r="B13" s="345" t="s">
        <v>91</v>
      </c>
      <c r="C13" s="345">
        <v>3</v>
      </c>
      <c r="D13" s="350">
        <v>45680</v>
      </c>
      <c r="E13" s="349">
        <v>0.55694444444444446</v>
      </c>
      <c r="F13" s="349">
        <v>0.56388888888888888</v>
      </c>
      <c r="G13" s="349">
        <v>0.58472222222222225</v>
      </c>
      <c r="H13" s="349">
        <v>2.0833333333333332E-2</v>
      </c>
      <c r="I13" s="345">
        <v>1</v>
      </c>
      <c r="J13" s="345">
        <v>6.5</v>
      </c>
      <c r="K13" s="345">
        <v>27</v>
      </c>
      <c r="L13" s="345">
        <v>0</v>
      </c>
      <c r="M13" s="345">
        <v>0.9</v>
      </c>
      <c r="N13" s="345">
        <v>30</v>
      </c>
      <c r="O13" s="345">
        <v>30</v>
      </c>
      <c r="P13" s="345">
        <v>26.54</v>
      </c>
      <c r="Q13" s="345">
        <v>3.46</v>
      </c>
      <c r="R13" s="345">
        <v>2</v>
      </c>
      <c r="S13" s="345"/>
      <c r="T13" s="345" t="s">
        <v>255</v>
      </c>
      <c r="U13" s="345" t="s">
        <v>256</v>
      </c>
      <c r="V13" s="345" t="s">
        <v>257</v>
      </c>
      <c r="W13" s="345">
        <v>2.3142267699999999</v>
      </c>
      <c r="X13" s="345">
        <v>1.5420425999999999E-2</v>
      </c>
      <c r="Y13" s="345">
        <v>1.034994572</v>
      </c>
      <c r="Z13" s="345">
        <v>7.8732219999999992E-3</v>
      </c>
      <c r="AA13" s="345">
        <v>43.041341850000002</v>
      </c>
      <c r="AB13" s="345">
        <v>0.25287854700000001</v>
      </c>
      <c r="AC13" s="345">
        <v>26.516473139999999</v>
      </c>
      <c r="AD13" s="345">
        <v>5.2553223000000003E-2</v>
      </c>
      <c r="AE13" s="345">
        <v>29.964591899999999</v>
      </c>
      <c r="AF13" s="345">
        <v>5.2473770000000003E-2</v>
      </c>
      <c r="AG13" s="345">
        <v>5.3196398240000002</v>
      </c>
      <c r="AH13" s="345">
        <v>1.0501528E-2</v>
      </c>
      <c r="AI13" s="345">
        <v>23.287500000000001</v>
      </c>
      <c r="AJ13" s="345">
        <v>0.76181141900000005</v>
      </c>
      <c r="AK13" s="345">
        <v>3.4481187590000002</v>
      </c>
      <c r="AL13" s="345">
        <v>4.6853800000000001E-4</v>
      </c>
      <c r="AM13" s="345">
        <v>36.561276489999997</v>
      </c>
      <c r="AN13" s="345">
        <v>0.123985831</v>
      </c>
      <c r="AO13" s="345">
        <v>26.994573599999999</v>
      </c>
      <c r="AP13" s="345">
        <v>0.122795561</v>
      </c>
      <c r="AQ13" s="345">
        <v>738.3559381</v>
      </c>
      <c r="AR13" s="345">
        <v>3.9701306239999998</v>
      </c>
      <c r="AS13" s="345">
        <v>0.447259923</v>
      </c>
      <c r="AT13" s="345">
        <v>5.35682E-3</v>
      </c>
      <c r="AU13" s="345">
        <v>3.349221343</v>
      </c>
      <c r="AV13" s="345">
        <v>1.4162418E-2</v>
      </c>
      <c r="AW13" s="345">
        <v>29.989020350000001</v>
      </c>
      <c r="AX13" s="345">
        <v>1.6083314000000001E-2</v>
      </c>
      <c r="AY13" s="345">
        <v>138.94849540000001</v>
      </c>
      <c r="AZ13" s="345">
        <v>1.255104446</v>
      </c>
      <c r="BA13" s="345">
        <v>0.90088347099999999</v>
      </c>
      <c r="BB13">
        <v>1.1569334000000001E-2</v>
      </c>
      <c r="BD13">
        <f t="shared" si="0"/>
        <v>0.53769874651733363</v>
      </c>
      <c r="BE13" s="359">
        <f t="shared" si="1"/>
        <v>-8.8347099999996903E-4</v>
      </c>
    </row>
    <row r="14" spans="1:57" x14ac:dyDescent="0.25">
      <c r="A14" s="345">
        <v>15</v>
      </c>
      <c r="B14" s="345" t="s">
        <v>196</v>
      </c>
      <c r="C14" s="345">
        <v>16</v>
      </c>
      <c r="D14" s="347">
        <v>45701</v>
      </c>
      <c r="E14" s="349">
        <v>0.40833333333333333</v>
      </c>
      <c r="F14" s="349">
        <v>0.41319444444444442</v>
      </c>
      <c r="G14" s="349">
        <v>0.43402777777777779</v>
      </c>
      <c r="H14" s="349">
        <v>2.0833333333333332E-2</v>
      </c>
      <c r="I14" s="345">
        <v>1</v>
      </c>
      <c r="J14" s="345">
        <v>6.5</v>
      </c>
      <c r="K14" s="345">
        <v>27</v>
      </c>
      <c r="L14" s="345">
        <v>0</v>
      </c>
      <c r="M14" s="345">
        <v>0.8</v>
      </c>
      <c r="N14" s="345">
        <v>30</v>
      </c>
      <c r="O14" s="345">
        <v>33.75</v>
      </c>
      <c r="P14" s="345">
        <v>29.86</v>
      </c>
      <c r="Q14" s="345">
        <v>3.89</v>
      </c>
      <c r="R14" s="345">
        <v>2</v>
      </c>
      <c r="S14" s="345"/>
      <c r="T14" s="345" t="s">
        <v>293</v>
      </c>
      <c r="U14" s="345" t="s">
        <v>294</v>
      </c>
      <c r="V14" s="345" t="s">
        <v>295</v>
      </c>
      <c r="W14" s="345">
        <v>2.0669111070000001</v>
      </c>
      <c r="X14" s="345">
        <v>1.6722961000000001E-2</v>
      </c>
      <c r="Y14" s="345">
        <v>0.818367752</v>
      </c>
      <c r="Z14" s="345">
        <v>7.7754139999999996E-3</v>
      </c>
      <c r="AA14" s="345">
        <v>44.417305489999997</v>
      </c>
      <c r="AB14" s="345">
        <v>0.34714530799999999</v>
      </c>
      <c r="AC14" s="345">
        <v>29.823233890000001</v>
      </c>
      <c r="AD14" s="345">
        <v>5.6003219999999999E-2</v>
      </c>
      <c r="AE14" s="345">
        <v>33.702868189999997</v>
      </c>
      <c r="AF14" s="345">
        <v>5.5919319000000002E-2</v>
      </c>
      <c r="AG14" s="345">
        <v>6.1748008470000002</v>
      </c>
      <c r="AH14" s="345">
        <v>3.3503128E-2</v>
      </c>
      <c r="AI14" s="345">
        <v>19.95138889</v>
      </c>
      <c r="AJ14" s="345">
        <v>1.5464743379999999</v>
      </c>
      <c r="AK14" s="345">
        <v>3.8796343050000002</v>
      </c>
      <c r="AL14" s="345">
        <v>7.4152400000000002E-4</v>
      </c>
      <c r="AM14" s="345">
        <v>34.230505319999999</v>
      </c>
      <c r="AN14" s="345">
        <v>0.241787632</v>
      </c>
      <c r="AO14" s="345">
        <v>26.99171209</v>
      </c>
      <c r="AP14" s="345">
        <v>0.115002153</v>
      </c>
      <c r="AQ14" s="345">
        <v>788.55515200000002</v>
      </c>
      <c r="AR14" s="345">
        <v>6.3638008660000001</v>
      </c>
      <c r="AS14" s="345">
        <v>0.39597169399999999</v>
      </c>
      <c r="AT14" s="345">
        <v>5.590673E-3</v>
      </c>
      <c r="AU14" s="345">
        <v>2.885278859</v>
      </c>
      <c r="AV14" s="345">
        <v>1.6242619999999999E-2</v>
      </c>
      <c r="AW14" s="345">
        <v>29.992141709999999</v>
      </c>
      <c r="AX14" s="345">
        <v>1.528997E-2</v>
      </c>
      <c r="AY14" s="345">
        <v>116.9940081</v>
      </c>
      <c r="AZ14" s="345">
        <v>0.74495462700000004</v>
      </c>
      <c r="BA14" s="345">
        <v>0.80087460300000002</v>
      </c>
      <c r="BB14">
        <v>4.3297969999999998E-3</v>
      </c>
      <c r="BD14">
        <f t="shared" si="0"/>
        <v>0.80702039037594164</v>
      </c>
      <c r="BE14" s="359">
        <f t="shared" si="1"/>
        <v>-8.7460299999997382E-4</v>
      </c>
    </row>
    <row r="15" spans="1:57" s="341" customFormat="1" x14ac:dyDescent="0.25">
      <c r="A15" s="341">
        <v>27</v>
      </c>
      <c r="B15" s="341" t="s">
        <v>209</v>
      </c>
      <c r="C15" s="341">
        <v>28</v>
      </c>
      <c r="D15" s="355">
        <v>45709</v>
      </c>
      <c r="E15" s="356">
        <v>0.47430555555555554</v>
      </c>
      <c r="F15" s="356">
        <v>0.47916666666666669</v>
      </c>
      <c r="G15" s="356">
        <v>0.60416666666666663</v>
      </c>
      <c r="H15" s="356">
        <v>0.12986111111111112</v>
      </c>
      <c r="I15" s="341">
        <v>1</v>
      </c>
      <c r="J15" s="341">
        <v>6.5</v>
      </c>
      <c r="K15" s="341">
        <v>27</v>
      </c>
      <c r="L15" s="341">
        <v>0</v>
      </c>
      <c r="M15" s="341">
        <v>0.9</v>
      </c>
      <c r="N15" s="341">
        <v>30</v>
      </c>
      <c r="O15" s="341">
        <v>30</v>
      </c>
      <c r="P15" s="341">
        <v>26.54</v>
      </c>
      <c r="Q15" s="341">
        <v>3.46</v>
      </c>
      <c r="R15" s="341">
        <v>2</v>
      </c>
      <c r="T15" s="341" t="s">
        <v>325</v>
      </c>
      <c r="U15" s="341" t="s">
        <v>326</v>
      </c>
      <c r="V15" s="341" t="s">
        <v>327</v>
      </c>
      <c r="W15" s="341">
        <v>2.2688889560000001</v>
      </c>
      <c r="X15" s="341">
        <v>1.3666865E-2</v>
      </c>
      <c r="Y15" s="341">
        <v>0.91139971799999997</v>
      </c>
      <c r="Z15" s="341">
        <v>7.657695E-3</v>
      </c>
      <c r="AA15" s="341">
        <v>44.145485090000001</v>
      </c>
      <c r="AB15" s="341">
        <v>0.29104717200000002</v>
      </c>
      <c r="AC15" s="341">
        <v>26.51930093</v>
      </c>
      <c r="AD15" s="341">
        <v>5.8803714E-2</v>
      </c>
      <c r="AE15" s="341">
        <v>29.964998990000002</v>
      </c>
      <c r="AF15" s="341">
        <v>5.8780521000000002E-2</v>
      </c>
      <c r="AG15" s="341">
        <v>5.2389150779999998</v>
      </c>
      <c r="AH15" s="341">
        <v>1.0134225E-2</v>
      </c>
      <c r="AI15" s="341">
        <v>23.704485170000002</v>
      </c>
      <c r="AJ15" s="341">
        <v>0.56133023299999996</v>
      </c>
      <c r="AK15" s="341">
        <v>3.4456980690000001</v>
      </c>
      <c r="AL15" s="341">
        <v>5.1143499999999997E-4</v>
      </c>
      <c r="AM15" s="341">
        <v>35.753079110000002</v>
      </c>
      <c r="AN15" s="341">
        <v>3.7587270999999998E-2</v>
      </c>
      <c r="AO15" s="341">
        <v>26.291247219999999</v>
      </c>
      <c r="AP15" s="341">
        <v>0.14572183999999999</v>
      </c>
      <c r="AQ15" s="341">
        <v>735.34407710000005</v>
      </c>
      <c r="AR15" s="341">
        <v>3.902199661</v>
      </c>
      <c r="AS15" s="341">
        <v>0.40169840899999998</v>
      </c>
      <c r="AT15" s="341">
        <v>2.9803310000000001E-3</v>
      </c>
      <c r="AU15" s="341">
        <v>3.1802886749999999</v>
      </c>
      <c r="AV15" s="341">
        <v>1.8787589E-2</v>
      </c>
      <c r="AW15" s="341">
        <v>29.982559129999999</v>
      </c>
      <c r="AX15" s="341">
        <v>1.7824382E-2</v>
      </c>
      <c r="AY15" s="341">
        <v>118.106818</v>
      </c>
      <c r="AZ15" s="341">
        <v>1.021664632</v>
      </c>
      <c r="BA15" s="341">
        <v>0.87740081700000006</v>
      </c>
      <c r="BB15" s="341">
        <v>6.4788299999999997E-3</v>
      </c>
      <c r="BD15" s="341">
        <f t="shared" si="0"/>
        <v>0.53066309806821721</v>
      </c>
      <c r="BE15" s="360">
        <f t="shared" si="1"/>
        <v>2.2599182999999967E-2</v>
      </c>
    </row>
    <row r="16" spans="1:57" x14ac:dyDescent="0.25">
      <c r="A16" s="345">
        <v>3</v>
      </c>
      <c r="B16" s="345" t="s">
        <v>92</v>
      </c>
      <c r="C16" s="345">
        <v>4</v>
      </c>
      <c r="D16" s="350">
        <v>45684</v>
      </c>
      <c r="E16" s="349">
        <v>0.57777777777777772</v>
      </c>
      <c r="F16" s="349">
        <v>0.58472222222222225</v>
      </c>
      <c r="G16" s="349">
        <v>0.60555555555555551</v>
      </c>
      <c r="H16" s="349">
        <v>2.0833333333333332E-2</v>
      </c>
      <c r="I16" s="345">
        <v>1</v>
      </c>
      <c r="J16" s="345">
        <v>6.5</v>
      </c>
      <c r="K16" s="345">
        <v>27</v>
      </c>
      <c r="L16" s="345">
        <v>0</v>
      </c>
      <c r="M16" s="345">
        <v>0.9</v>
      </c>
      <c r="N16" s="345">
        <v>35.5</v>
      </c>
      <c r="O16" s="345">
        <v>30</v>
      </c>
      <c r="P16" s="345">
        <v>24.44</v>
      </c>
      <c r="Q16" s="345">
        <v>5.56</v>
      </c>
      <c r="R16" s="345">
        <v>2</v>
      </c>
      <c r="S16" s="345"/>
      <c r="T16" s="345" t="s">
        <v>258</v>
      </c>
      <c r="U16" s="345" t="s">
        <v>259</v>
      </c>
      <c r="V16" s="345" t="s">
        <v>260</v>
      </c>
      <c r="W16" s="345">
        <v>2.5211576340000001</v>
      </c>
      <c r="X16" s="345">
        <v>1.2594523E-2</v>
      </c>
      <c r="Y16" s="345">
        <v>0.86720181100000004</v>
      </c>
      <c r="Z16" s="345">
        <v>1.3521388000000001E-2</v>
      </c>
      <c r="AA16" s="345">
        <v>42.522482400000001</v>
      </c>
      <c r="AB16" s="345">
        <v>0.308490076</v>
      </c>
      <c r="AC16" s="345">
        <v>24.43948924</v>
      </c>
      <c r="AD16" s="345">
        <v>7.6495362999999997E-2</v>
      </c>
      <c r="AE16" s="345">
        <v>29.990601470000001</v>
      </c>
      <c r="AF16" s="345">
        <v>7.6479012999999998E-2</v>
      </c>
      <c r="AG16" s="345">
        <v>5.205499004</v>
      </c>
      <c r="AH16" s="345">
        <v>1.2253656999999999E-2</v>
      </c>
      <c r="AI16" s="345">
        <v>20.28233333</v>
      </c>
      <c r="AJ16" s="345">
        <v>1.2153740209999999</v>
      </c>
      <c r="AK16" s="345">
        <v>5.5511122290000001</v>
      </c>
      <c r="AL16" s="345">
        <v>7.7344299999999996E-4</v>
      </c>
      <c r="AM16" s="345">
        <v>37.154071420000001</v>
      </c>
      <c r="AN16" s="345">
        <v>0.19647912000000001</v>
      </c>
      <c r="AO16" s="345">
        <v>27.003622230000001</v>
      </c>
      <c r="AP16" s="345">
        <v>0.10078814799999999</v>
      </c>
      <c r="AQ16" s="345">
        <v>726.79605990000005</v>
      </c>
      <c r="AR16" s="345">
        <v>4.5014867629999999</v>
      </c>
      <c r="AS16" s="345">
        <v>0.34397361599999998</v>
      </c>
      <c r="AT16" s="345">
        <v>5.3481680000000004E-3</v>
      </c>
      <c r="AU16" s="345">
        <v>3.3883594449999999</v>
      </c>
      <c r="AV16" s="345">
        <v>1.9998272000000001E-2</v>
      </c>
      <c r="AW16" s="345">
        <v>35.489310140000001</v>
      </c>
      <c r="AX16" s="345">
        <v>3.7161406000000001E-2</v>
      </c>
      <c r="AY16" s="345">
        <v>124.6132185</v>
      </c>
      <c r="AZ16" s="345">
        <v>0.73389363500000004</v>
      </c>
      <c r="BA16" s="345">
        <v>0.90040923500000003</v>
      </c>
      <c r="BB16">
        <v>3.5926679999999998E-3</v>
      </c>
      <c r="BD16">
        <f t="shared" si="0"/>
        <v>0.61936036962271923</v>
      </c>
      <c r="BE16" s="359">
        <f t="shared" si="1"/>
        <v>-4.0923500000000779E-4</v>
      </c>
    </row>
    <row r="17" spans="1:57" x14ac:dyDescent="0.25">
      <c r="A17" s="345">
        <v>4</v>
      </c>
      <c r="B17" s="345" t="s">
        <v>93</v>
      </c>
      <c r="C17" s="345">
        <v>5</v>
      </c>
      <c r="D17" s="350">
        <v>45684</v>
      </c>
      <c r="E17" s="349">
        <v>0.62222222222222223</v>
      </c>
      <c r="F17" s="349">
        <v>0.62916666666666665</v>
      </c>
      <c r="G17" s="349">
        <v>0.65</v>
      </c>
      <c r="H17" s="349">
        <v>2.0833333333333332E-2</v>
      </c>
      <c r="I17" s="345">
        <v>1</v>
      </c>
      <c r="J17" s="345">
        <v>6.5</v>
      </c>
      <c r="K17" s="345">
        <v>27</v>
      </c>
      <c r="L17" s="345">
        <v>0</v>
      </c>
      <c r="M17" s="345">
        <v>0.9</v>
      </c>
      <c r="N17" s="345">
        <v>35.5</v>
      </c>
      <c r="O17" s="345">
        <v>30</v>
      </c>
      <c r="P17" s="345">
        <v>24.44</v>
      </c>
      <c r="Q17" s="345">
        <v>5.56</v>
      </c>
      <c r="R17" s="345">
        <v>2</v>
      </c>
      <c r="S17" s="345"/>
      <c r="T17" s="345" t="s">
        <v>261</v>
      </c>
      <c r="U17" s="345" t="s">
        <v>262</v>
      </c>
      <c r="V17" s="345" t="s">
        <v>263</v>
      </c>
      <c r="W17" s="345">
        <v>2.523174032</v>
      </c>
      <c r="X17" s="345">
        <v>1.5998163999999999E-2</v>
      </c>
      <c r="Y17" s="345">
        <v>0.87257600800000001</v>
      </c>
      <c r="Z17" s="345">
        <v>5.0514490000000004E-3</v>
      </c>
      <c r="AA17" s="345">
        <v>42.417690780000001</v>
      </c>
      <c r="AB17" s="345">
        <v>0.30175901799999999</v>
      </c>
      <c r="AC17" s="345">
        <v>24.441606320000002</v>
      </c>
      <c r="AD17" s="345">
        <v>7.5202568999999997E-2</v>
      </c>
      <c r="AE17" s="345">
        <v>29.991267709999999</v>
      </c>
      <c r="AF17" s="345">
        <v>7.5283927E-2</v>
      </c>
      <c r="AG17" s="345">
        <v>5.2192774899999996</v>
      </c>
      <c r="AH17" s="345">
        <v>9.1798799999999996E-3</v>
      </c>
      <c r="AI17" s="345">
        <v>21.597976190000001</v>
      </c>
      <c r="AJ17" s="345">
        <v>0.79633415699999999</v>
      </c>
      <c r="AK17" s="345">
        <v>5.549661392</v>
      </c>
      <c r="AL17" s="345">
        <v>6.5514700000000002E-4</v>
      </c>
      <c r="AM17" s="345">
        <v>36.740607930000003</v>
      </c>
      <c r="AN17" s="345">
        <v>0.14611511599999999</v>
      </c>
      <c r="AO17" s="345">
        <v>26.996579489999998</v>
      </c>
      <c r="AP17" s="345">
        <v>0.107891321</v>
      </c>
      <c r="AQ17" s="345">
        <v>734.7548855</v>
      </c>
      <c r="AR17" s="345">
        <v>4.1285238260000003</v>
      </c>
      <c r="AS17" s="345">
        <v>0.34583533700000002</v>
      </c>
      <c r="AT17" s="345">
        <v>2.5794360000000001E-3</v>
      </c>
      <c r="AU17" s="345">
        <v>3.3957500399999998</v>
      </c>
      <c r="AV17" s="345">
        <v>1.7916201999999999E-2</v>
      </c>
      <c r="AW17" s="345">
        <v>35.485183620000001</v>
      </c>
      <c r="AX17" s="345">
        <v>3.6256394999999997E-2</v>
      </c>
      <c r="AY17" s="345">
        <v>120.0593373</v>
      </c>
      <c r="AZ17" s="345">
        <v>0.62533777000000002</v>
      </c>
      <c r="BA17" s="345">
        <v>0.90015321400000003</v>
      </c>
      <c r="BB17">
        <v>3.5668779999999999E-3</v>
      </c>
      <c r="BD17">
        <f t="shared" si="0"/>
        <v>0.56189130653966923</v>
      </c>
      <c r="BE17" s="359">
        <f t="shared" si="1"/>
        <v>-1.5321400000001262E-4</v>
      </c>
    </row>
    <row r="18" spans="1:57" x14ac:dyDescent="0.25">
      <c r="A18" s="345">
        <v>16</v>
      </c>
      <c r="B18" s="345" t="s">
        <v>197</v>
      </c>
      <c r="C18" s="345">
        <v>17</v>
      </c>
      <c r="D18" s="347">
        <v>45701</v>
      </c>
      <c r="E18" s="349">
        <v>0.43472222222222223</v>
      </c>
      <c r="F18" s="349">
        <v>0.4375</v>
      </c>
      <c r="G18" s="349">
        <v>0.45833333333333331</v>
      </c>
      <c r="H18" s="349">
        <v>2.0833333333333332E-2</v>
      </c>
      <c r="I18" s="345">
        <v>0</v>
      </c>
      <c r="J18" s="345">
        <v>6.5</v>
      </c>
      <c r="K18" s="345">
        <v>27</v>
      </c>
      <c r="L18" s="345">
        <v>0</v>
      </c>
      <c r="M18" s="345">
        <v>1</v>
      </c>
      <c r="N18" s="345">
        <v>25</v>
      </c>
      <c r="O18" s="345">
        <v>27</v>
      </c>
      <c r="P18" s="345">
        <v>25.61</v>
      </c>
      <c r="Q18" s="345">
        <v>1.39</v>
      </c>
      <c r="R18" s="345">
        <v>2</v>
      </c>
      <c r="S18" s="345"/>
      <c r="T18" s="345" t="s">
        <v>296</v>
      </c>
      <c r="U18" s="345" t="s">
        <v>297</v>
      </c>
      <c r="V18" s="345" t="s">
        <v>298</v>
      </c>
      <c r="W18" s="345">
        <v>2.159536095</v>
      </c>
      <c r="X18" s="345">
        <v>1.2576034999999999E-2</v>
      </c>
      <c r="Y18" s="345">
        <v>0.94717101699999995</v>
      </c>
      <c r="Z18" s="345">
        <v>1.7578971999999998E-2</v>
      </c>
      <c r="AA18" s="345">
        <v>51.452365839999999</v>
      </c>
      <c r="AB18" s="345">
        <v>0.39920518900000002</v>
      </c>
      <c r="AC18" s="345">
        <v>25.58076264</v>
      </c>
      <c r="AD18" s="345">
        <v>8.1240354000000001E-2</v>
      </c>
      <c r="AE18" s="345">
        <v>26.951796959999999</v>
      </c>
      <c r="AF18" s="345">
        <v>8.1257775000000004E-2</v>
      </c>
      <c r="AG18" s="345">
        <v>4.8071069069999997</v>
      </c>
      <c r="AH18" s="345">
        <v>6.4359070000000003E-3</v>
      </c>
      <c r="AI18" s="345">
        <v>21.544357139999999</v>
      </c>
      <c r="AJ18" s="345">
        <v>0.16659160200000001</v>
      </c>
      <c r="AK18" s="345">
        <v>1.371034321</v>
      </c>
      <c r="AL18" s="345">
        <v>4.4789599999999998E-4</v>
      </c>
      <c r="AM18" s="345">
        <v>39.774738800000002</v>
      </c>
      <c r="AN18" s="345">
        <v>0.16623547499999999</v>
      </c>
      <c r="AO18" s="345">
        <v>26.922712069999999</v>
      </c>
      <c r="AP18" s="345">
        <v>0.10733946900000001</v>
      </c>
      <c r="AQ18" s="345">
        <v>676.88680680000004</v>
      </c>
      <c r="AR18" s="345">
        <v>3.9347072889999999</v>
      </c>
      <c r="AS18" s="345">
        <v>0.43862005599999998</v>
      </c>
      <c r="AT18" s="345">
        <v>8.8356119999999996E-3</v>
      </c>
      <c r="AU18" s="345">
        <v>3.106707112</v>
      </c>
      <c r="AV18" s="345">
        <v>2.0214208000000001E-2</v>
      </c>
      <c r="AW18" s="345">
        <v>24.945863589999998</v>
      </c>
      <c r="AX18" s="345">
        <v>1.2063424E-2</v>
      </c>
      <c r="AY18" s="345">
        <v>151.05715520000001</v>
      </c>
      <c r="AZ18" s="345">
        <v>1.9570078369999999</v>
      </c>
      <c r="BA18" s="345">
        <v>0.998932351</v>
      </c>
      <c r="BB18">
        <v>5.4897239999999996E-3</v>
      </c>
      <c r="BD18">
        <f t="shared" si="0"/>
        <v>0.5812947230573795</v>
      </c>
      <c r="BE18" s="359">
        <f t="shared" si="1"/>
        <v>1.0676490000000038E-3</v>
      </c>
    </row>
    <row r="19" spans="1:57" x14ac:dyDescent="0.25">
      <c r="A19" s="345">
        <v>17</v>
      </c>
      <c r="B19" s="345" t="s">
        <v>198</v>
      </c>
      <c r="C19" s="345">
        <v>18</v>
      </c>
      <c r="D19" s="347">
        <v>45701</v>
      </c>
      <c r="E19" s="349">
        <v>0.45833333333333331</v>
      </c>
      <c r="F19" s="349">
        <v>0.46319444444444446</v>
      </c>
      <c r="G19" s="349">
        <v>0.48402777777777778</v>
      </c>
      <c r="H19" s="349">
        <v>2.0833333333333332E-2</v>
      </c>
      <c r="I19" s="345">
        <v>0</v>
      </c>
      <c r="J19" s="345">
        <v>6.5</v>
      </c>
      <c r="K19" s="345">
        <v>27</v>
      </c>
      <c r="L19" s="345">
        <v>0</v>
      </c>
      <c r="M19" s="345">
        <v>0.8</v>
      </c>
      <c r="N19" s="345">
        <v>42.5</v>
      </c>
      <c r="O19" s="345">
        <v>33.75</v>
      </c>
      <c r="P19" s="345">
        <v>24.49</v>
      </c>
      <c r="Q19" s="345">
        <v>9.26</v>
      </c>
      <c r="R19" s="345">
        <v>2</v>
      </c>
      <c r="S19" s="345"/>
      <c r="T19" s="345" t="s">
        <v>298</v>
      </c>
      <c r="U19" s="345" t="s">
        <v>299</v>
      </c>
      <c r="V19" s="345" t="s">
        <v>300</v>
      </c>
      <c r="W19" s="345">
        <v>2.4417852959999999</v>
      </c>
      <c r="X19" s="345">
        <v>1.5106137E-2</v>
      </c>
      <c r="Y19" s="345">
        <v>0.66992501599999998</v>
      </c>
      <c r="Z19" s="345">
        <v>3.1612559999999999E-3</v>
      </c>
      <c r="AA19" s="345">
        <v>41.144938070000002</v>
      </c>
      <c r="AB19" s="345">
        <v>0.24906771899999999</v>
      </c>
      <c r="AC19" s="345">
        <v>24.500115709999999</v>
      </c>
      <c r="AD19" s="345">
        <v>9.1684511999999996E-2</v>
      </c>
      <c r="AE19" s="345">
        <v>33.743552510000001</v>
      </c>
      <c r="AF19" s="345">
        <v>9.2022887999999997E-2</v>
      </c>
      <c r="AG19" s="345">
        <v>5.7320106930000003</v>
      </c>
      <c r="AH19" s="345">
        <v>1.7275934999999999E-2</v>
      </c>
      <c r="AI19" s="345">
        <v>22.72802381</v>
      </c>
      <c r="AJ19" s="345">
        <v>0.16687866200000001</v>
      </c>
      <c r="AK19" s="345">
        <v>9.2434367999999996</v>
      </c>
      <c r="AL19" s="345">
        <v>1.2075949999999999E-3</v>
      </c>
      <c r="AM19" s="345">
        <v>36.425558270000003</v>
      </c>
      <c r="AN19" s="345">
        <v>0.399284099</v>
      </c>
      <c r="AO19" s="345">
        <v>26.998636569999999</v>
      </c>
      <c r="AP19" s="345">
        <v>0.121435249</v>
      </c>
      <c r="AQ19" s="345">
        <v>741.27336379999997</v>
      </c>
      <c r="AR19" s="345">
        <v>8.528111526</v>
      </c>
      <c r="AS19" s="345">
        <v>0.27436880000000002</v>
      </c>
      <c r="AT19" s="345">
        <v>2.10136E-3</v>
      </c>
      <c r="AU19" s="345">
        <v>3.111710312</v>
      </c>
      <c r="AV19" s="345">
        <v>1.5504749999999999E-2</v>
      </c>
      <c r="AW19" s="345">
        <v>42.467508899999999</v>
      </c>
      <c r="AX19" s="345">
        <v>5.7871183E-2</v>
      </c>
      <c r="AY19" s="345">
        <v>135.05231309999999</v>
      </c>
      <c r="AZ19" s="345">
        <v>2.2794350300000001</v>
      </c>
      <c r="BA19" s="345">
        <v>0.80011923500000004</v>
      </c>
      <c r="BB19">
        <v>4.3840650000000004E-3</v>
      </c>
      <c r="BD19">
        <f t="shared" si="0"/>
        <v>1.1504678223270055</v>
      </c>
      <c r="BE19" s="359">
        <f t="shared" si="1"/>
        <v>-1.1923499999999532E-4</v>
      </c>
    </row>
    <row r="20" spans="1:57" x14ac:dyDescent="0.25">
      <c r="A20" s="345">
        <v>18</v>
      </c>
      <c r="B20" s="345" t="s">
        <v>199</v>
      </c>
      <c r="C20" s="345">
        <v>19</v>
      </c>
      <c r="D20" s="347">
        <v>45701</v>
      </c>
      <c r="E20" s="349">
        <v>0.48402777777777778</v>
      </c>
      <c r="F20" s="349">
        <v>0.48819444444444443</v>
      </c>
      <c r="G20" s="349">
        <v>0.50902777777777775</v>
      </c>
      <c r="H20" s="349">
        <v>2.0833333333333332E-2</v>
      </c>
      <c r="I20" s="345">
        <v>0</v>
      </c>
      <c r="J20" s="345">
        <v>6.5</v>
      </c>
      <c r="K20" s="345">
        <v>27</v>
      </c>
      <c r="L20" s="345">
        <v>0</v>
      </c>
      <c r="M20" s="345">
        <v>0.9</v>
      </c>
      <c r="N20" s="345">
        <v>50</v>
      </c>
      <c r="O20" s="345">
        <v>30</v>
      </c>
      <c r="P20" s="345">
        <v>18.91</v>
      </c>
      <c r="Q20" s="345">
        <v>11.09</v>
      </c>
      <c r="R20" s="345">
        <v>2</v>
      </c>
      <c r="S20" s="345"/>
      <c r="T20" s="345" t="s">
        <v>300</v>
      </c>
      <c r="U20" s="345" t="s">
        <v>301</v>
      </c>
      <c r="V20" s="345" t="s">
        <v>302</v>
      </c>
      <c r="W20" s="345">
        <v>2.6597017570000001</v>
      </c>
      <c r="X20" s="345">
        <v>1.5199361999999999E-2</v>
      </c>
      <c r="Y20" s="345">
        <v>0.58633001500000004</v>
      </c>
      <c r="Z20" s="345">
        <v>4.2865760000000003E-3</v>
      </c>
      <c r="AA20" s="345">
        <v>44.520960150000001</v>
      </c>
      <c r="AB20" s="345">
        <v>0.30544003600000003</v>
      </c>
      <c r="AC20" s="345">
        <v>18.812297829999999</v>
      </c>
      <c r="AD20" s="345">
        <v>7.9926802000000005E-2</v>
      </c>
      <c r="AE20" s="345">
        <v>29.892364690000001</v>
      </c>
      <c r="AF20" s="345">
        <v>8.0017469999999993E-2</v>
      </c>
      <c r="AG20" s="345">
        <v>5.1014136360000002</v>
      </c>
      <c r="AH20" s="345">
        <v>6.8590270000000002E-3</v>
      </c>
      <c r="AI20" s="345">
        <v>22.532527779999999</v>
      </c>
      <c r="AJ20" s="345">
        <v>0.22223769800000001</v>
      </c>
      <c r="AK20" s="345">
        <v>11.080066860000001</v>
      </c>
      <c r="AL20" s="345">
        <v>1.3925599999999999E-3</v>
      </c>
      <c r="AM20" s="345">
        <v>38.354807579999999</v>
      </c>
      <c r="AN20" s="345">
        <v>0.38733251000000002</v>
      </c>
      <c r="AO20" s="345">
        <v>26.99672395</v>
      </c>
      <c r="AP20" s="345">
        <v>0.123878718</v>
      </c>
      <c r="AQ20" s="345">
        <v>703.92998250000005</v>
      </c>
      <c r="AR20" s="345">
        <v>7.6804467049999996</v>
      </c>
      <c r="AS20" s="345">
        <v>0.22045595000000001</v>
      </c>
      <c r="AT20" s="345">
        <v>1.970921E-3</v>
      </c>
      <c r="AU20" s="345">
        <v>3.2460317719999998</v>
      </c>
      <c r="AV20" s="345">
        <v>1.6102720000000001E-2</v>
      </c>
      <c r="AW20" s="345">
        <v>50.065975469999998</v>
      </c>
      <c r="AX20" s="345">
        <v>7.7675311999999996E-2</v>
      </c>
      <c r="AY20" s="345">
        <v>147.11173869999999</v>
      </c>
      <c r="AZ20" s="345">
        <v>1.9171455829999999</v>
      </c>
      <c r="BA20" s="345">
        <v>0.90313851000000001</v>
      </c>
      <c r="BB20">
        <v>4.9958709999999998E-3</v>
      </c>
      <c r="BD20">
        <f t="shared" si="0"/>
        <v>1.0910810586193491</v>
      </c>
      <c r="BE20" s="359">
        <f t="shared" si="1"/>
        <v>-3.1385099999999833E-3</v>
      </c>
    </row>
    <row r="21" spans="1:57" x14ac:dyDescent="0.25">
      <c r="A21" s="345">
        <v>19</v>
      </c>
      <c r="B21" s="345" t="s">
        <v>200</v>
      </c>
      <c r="C21" s="345">
        <v>20</v>
      </c>
      <c r="D21" s="347">
        <v>45706</v>
      </c>
      <c r="E21" s="349">
        <v>0.41458333333333336</v>
      </c>
      <c r="F21" s="349">
        <v>0.43402777777777779</v>
      </c>
      <c r="G21" s="349">
        <v>0.44791666666666669</v>
      </c>
      <c r="H21" s="349">
        <v>1.3888888888888888E-2</v>
      </c>
      <c r="I21" s="345">
        <v>0</v>
      </c>
      <c r="J21" s="345">
        <v>6.5</v>
      </c>
      <c r="K21" s="345">
        <v>27</v>
      </c>
      <c r="L21" s="345">
        <v>0</v>
      </c>
      <c r="M21" s="345">
        <v>0.8</v>
      </c>
      <c r="N21" s="345">
        <v>20.95</v>
      </c>
      <c r="O21" s="345">
        <v>33.75</v>
      </c>
      <c r="P21" s="345">
        <v>33.75</v>
      </c>
      <c r="Q21" s="345">
        <v>0</v>
      </c>
      <c r="R21" s="345">
        <v>2</v>
      </c>
      <c r="S21" s="345"/>
      <c r="T21" s="345" t="s">
        <v>303</v>
      </c>
      <c r="U21" s="345" t="s">
        <v>304</v>
      </c>
      <c r="V21" s="345" t="s">
        <v>305</v>
      </c>
      <c r="W21" s="345">
        <v>1.400667927</v>
      </c>
      <c r="X21" s="345">
        <v>1.0600725E-2</v>
      </c>
      <c r="Y21" s="345">
        <v>0.83916519099999998</v>
      </c>
      <c r="Z21" s="345">
        <v>1.0700294000000001E-2</v>
      </c>
      <c r="AA21" s="345">
        <v>57.204360289999997</v>
      </c>
      <c r="AB21" s="345">
        <v>0.378904986</v>
      </c>
      <c r="AC21" s="345">
        <v>33.694169270000003</v>
      </c>
      <c r="AD21" s="345">
        <v>9.0316243000000004E-2</v>
      </c>
      <c r="AE21" s="345">
        <v>33.694169270000003</v>
      </c>
      <c r="AF21" s="345">
        <v>9.0316243000000004E-2</v>
      </c>
      <c r="AG21" s="345">
        <v>6.5585646009999996</v>
      </c>
      <c r="AH21" s="345">
        <v>1.7218488000000001E-2</v>
      </c>
      <c r="AI21" s="345">
        <v>20.08694079</v>
      </c>
      <c r="AJ21" s="345">
        <v>9.3414345999999995E-2</v>
      </c>
      <c r="AK21" s="345">
        <v>0</v>
      </c>
      <c r="AL21" s="345">
        <v>0</v>
      </c>
      <c r="AM21" s="345">
        <v>33.311384269999998</v>
      </c>
      <c r="AN21" s="345">
        <v>0.21105992900000001</v>
      </c>
      <c r="AO21" s="345">
        <v>26.979317049999999</v>
      </c>
      <c r="AP21" s="345">
        <v>0.117122065</v>
      </c>
      <c r="AQ21" s="345">
        <v>809.93797110000003</v>
      </c>
      <c r="AR21" s="345">
        <v>5.5829047349999996</v>
      </c>
      <c r="AS21" s="345">
        <v>0.59916276999999996</v>
      </c>
      <c r="AT21" s="345">
        <v>9.6238959999999998E-3</v>
      </c>
      <c r="AU21" s="345">
        <v>2.239833118</v>
      </c>
      <c r="AV21" s="345">
        <v>1.3462834999999999E-2</v>
      </c>
      <c r="AW21" s="346">
        <v>20.95</v>
      </c>
      <c r="AX21" s="345">
        <v>1.08E-14</v>
      </c>
      <c r="AY21" s="345">
        <v>103.5001177</v>
      </c>
      <c r="AZ21" s="345">
        <v>0.63434156799999997</v>
      </c>
      <c r="BA21" s="345">
        <v>0.80071480699999997</v>
      </c>
      <c r="BB21">
        <v>3.5367900000000002E-3</v>
      </c>
      <c r="BD21">
        <f t="shared" si="0"/>
        <v>0.68930028399800747</v>
      </c>
      <c r="BE21" s="359">
        <f t="shared" si="1"/>
        <v>-7.1480699999992847E-4</v>
      </c>
    </row>
    <row r="22" spans="1:57" x14ac:dyDescent="0.25">
      <c r="A22" s="345">
        <v>20</v>
      </c>
      <c r="B22" s="345" t="s">
        <v>201</v>
      </c>
      <c r="C22" s="345">
        <v>21</v>
      </c>
      <c r="D22" s="347">
        <v>45706</v>
      </c>
      <c r="E22" s="349">
        <v>0.67222222222222228</v>
      </c>
      <c r="F22" s="349">
        <v>0.67708333333333337</v>
      </c>
      <c r="G22" s="349">
        <v>0.69791666666666663</v>
      </c>
      <c r="H22" s="349">
        <v>2.0833333333333332E-2</v>
      </c>
      <c r="I22" s="345">
        <v>0</v>
      </c>
      <c r="J22" s="345">
        <v>6.5</v>
      </c>
      <c r="K22" s="345">
        <v>27</v>
      </c>
      <c r="L22" s="345">
        <v>0</v>
      </c>
      <c r="M22" s="345">
        <v>0.9</v>
      </c>
      <c r="N22" s="345">
        <v>20.95</v>
      </c>
      <c r="O22" s="345">
        <v>30</v>
      </c>
      <c r="P22" s="345">
        <v>30</v>
      </c>
      <c r="Q22" s="345">
        <v>0</v>
      </c>
      <c r="R22" s="345">
        <v>2</v>
      </c>
      <c r="S22" s="345"/>
      <c r="T22" s="345" t="s">
        <v>306</v>
      </c>
      <c r="U22" s="345" t="s">
        <v>307</v>
      </c>
      <c r="V22" s="345" t="s">
        <v>308</v>
      </c>
      <c r="W22" s="345">
        <v>1.3665275139999999</v>
      </c>
      <c r="X22" s="345">
        <v>8.8053679999999992E-3</v>
      </c>
      <c r="Y22" s="345">
        <v>1.4193363569999999</v>
      </c>
      <c r="Z22" s="345">
        <v>4.8543579999999996E-3</v>
      </c>
      <c r="AA22" s="345">
        <v>51.713456549999997</v>
      </c>
      <c r="AB22" s="345">
        <v>0.28353334200000002</v>
      </c>
      <c r="AC22" s="345">
        <v>29.988404549999998</v>
      </c>
      <c r="AD22" s="345">
        <v>4.9191952999999997E-2</v>
      </c>
      <c r="AE22" s="345">
        <v>29.988404549999998</v>
      </c>
      <c r="AF22" s="345">
        <v>4.9191952999999997E-2</v>
      </c>
      <c r="AG22" s="345">
        <v>5.5287737559999997</v>
      </c>
      <c r="AH22" s="345">
        <v>1.0096822E-2</v>
      </c>
      <c r="AI22" s="345">
        <v>21.80965278</v>
      </c>
      <c r="AJ22" s="345">
        <v>0.249432184</v>
      </c>
      <c r="AK22" s="345">
        <v>0</v>
      </c>
      <c r="AL22" s="345">
        <v>0</v>
      </c>
      <c r="AM22" s="345">
        <v>35.717958160000002</v>
      </c>
      <c r="AN22" s="345">
        <v>0.22165163900000001</v>
      </c>
      <c r="AO22" s="345">
        <v>26.999457020000001</v>
      </c>
      <c r="AP22" s="345">
        <v>9.5074557000000004E-2</v>
      </c>
      <c r="AQ22" s="345">
        <v>755.9233375</v>
      </c>
      <c r="AR22" s="345">
        <v>5.401454448</v>
      </c>
      <c r="AS22" s="345">
        <v>1.0386818250000001</v>
      </c>
      <c r="AT22" s="345">
        <v>6.8251259999999999E-3</v>
      </c>
      <c r="AU22" s="345">
        <v>2.78586387</v>
      </c>
      <c r="AV22" s="345">
        <v>1.0978976E-2</v>
      </c>
      <c r="AW22" s="346">
        <v>20.95</v>
      </c>
      <c r="AX22" s="345">
        <v>2.15E-14</v>
      </c>
      <c r="AY22" s="345">
        <v>115.65542840000001</v>
      </c>
      <c r="AZ22" s="345">
        <v>0.45787767899999998</v>
      </c>
      <c r="BA22" s="345">
        <v>0.90033242300000005</v>
      </c>
      <c r="BB22">
        <v>3.5357629999999999E-3</v>
      </c>
      <c r="BD22">
        <f t="shared" si="0"/>
        <v>0.71455056088938385</v>
      </c>
      <c r="BE22" s="359">
        <f t="shared" si="1"/>
        <v>-3.3242300000002611E-4</v>
      </c>
    </row>
    <row r="23" spans="1:57" x14ac:dyDescent="0.25">
      <c r="A23" s="345">
        <v>9</v>
      </c>
      <c r="B23" s="345" t="s">
        <v>99</v>
      </c>
      <c r="C23" s="345">
        <v>11</v>
      </c>
      <c r="D23" s="347">
        <v>45691</v>
      </c>
      <c r="E23" s="349">
        <v>0.59930555555555554</v>
      </c>
      <c r="F23" s="349">
        <v>0.60624999999999996</v>
      </c>
      <c r="G23" s="349">
        <v>0.62708333333333333</v>
      </c>
      <c r="H23" s="349">
        <v>2.0833333333333332E-2</v>
      </c>
      <c r="I23" s="345">
        <v>1</v>
      </c>
      <c r="J23" s="345">
        <v>6.5</v>
      </c>
      <c r="K23" s="345">
        <v>27</v>
      </c>
      <c r="L23" s="345">
        <v>0</v>
      </c>
      <c r="M23" s="345">
        <v>0.9</v>
      </c>
      <c r="N23" s="345">
        <v>35.5</v>
      </c>
      <c r="O23" s="345">
        <v>30</v>
      </c>
      <c r="P23" s="345">
        <v>24.44</v>
      </c>
      <c r="Q23" s="345">
        <v>5.56</v>
      </c>
      <c r="R23" s="345">
        <v>2</v>
      </c>
      <c r="S23" s="345"/>
      <c r="T23" s="345" t="s">
        <v>276</v>
      </c>
      <c r="U23" s="345" t="s">
        <v>277</v>
      </c>
      <c r="V23" s="345" t="s">
        <v>278</v>
      </c>
      <c r="W23" s="345">
        <v>2.545942938</v>
      </c>
      <c r="X23" s="345">
        <v>1.9368281000000001E-2</v>
      </c>
      <c r="Y23" s="345">
        <v>0.82848900299999995</v>
      </c>
      <c r="Z23" s="345">
        <v>9.8581320000000004E-3</v>
      </c>
      <c r="AA23" s="345">
        <v>42.692393709999997</v>
      </c>
      <c r="AB23" s="345">
        <v>0.30171085399999997</v>
      </c>
      <c r="AC23" s="345">
        <v>24.44043169</v>
      </c>
      <c r="AD23" s="345">
        <v>8.3163076000000002E-2</v>
      </c>
      <c r="AE23" s="345">
        <v>29.9888254</v>
      </c>
      <c r="AF23" s="345">
        <v>8.3002581000000006E-2</v>
      </c>
      <c r="AG23" s="345">
        <v>5.1509361069999997</v>
      </c>
      <c r="AH23" s="345">
        <v>1.4573206E-2</v>
      </c>
      <c r="AI23" s="345">
        <v>20.197722219999999</v>
      </c>
      <c r="AJ23" s="345">
        <v>1.586597764</v>
      </c>
      <c r="AK23" s="345">
        <v>5.5483937130000003</v>
      </c>
      <c r="AL23" s="345">
        <v>7.6436500000000003E-4</v>
      </c>
      <c r="AM23" s="345">
        <v>38.236259179999998</v>
      </c>
      <c r="AN23" s="345">
        <v>0.18357130999999999</v>
      </c>
      <c r="AO23" s="345">
        <v>26.99839656</v>
      </c>
      <c r="AP23" s="345">
        <v>0.104831309</v>
      </c>
      <c r="AQ23" s="345">
        <v>706.10501209999995</v>
      </c>
      <c r="AR23" s="345">
        <v>4.1376062200000003</v>
      </c>
      <c r="AS23" s="345">
        <v>0.32543155200000001</v>
      </c>
      <c r="AT23" s="345">
        <v>4.4232730000000001E-3</v>
      </c>
      <c r="AU23" s="345">
        <v>3.3744319410000001</v>
      </c>
      <c r="AV23" s="345">
        <v>2.2456713999999999E-2</v>
      </c>
      <c r="AW23" s="345">
        <v>35.483068209999999</v>
      </c>
      <c r="AX23" s="345">
        <v>4.0711275999999998E-2</v>
      </c>
      <c r="AY23" s="345">
        <v>136.82682819999999</v>
      </c>
      <c r="AZ23" s="345">
        <v>1.3725708000000001</v>
      </c>
      <c r="BA23" s="345">
        <v>0.900288698</v>
      </c>
      <c r="BB23">
        <v>3.6443619999999999E-3</v>
      </c>
      <c r="BD23">
        <f t="shared" si="0"/>
        <v>0.58597604451135443</v>
      </c>
      <c r="BE23" s="359">
        <f t="shared" si="1"/>
        <v>-2.8869799999997614E-4</v>
      </c>
    </row>
    <row r="24" spans="1:57" x14ac:dyDescent="0.25">
      <c r="A24" s="345">
        <v>12</v>
      </c>
      <c r="B24" s="345" t="s">
        <v>192</v>
      </c>
      <c r="C24" s="345">
        <v>12</v>
      </c>
      <c r="D24" s="347">
        <v>45694</v>
      </c>
      <c r="E24" s="349">
        <v>0.45555555555555555</v>
      </c>
      <c r="F24" s="349">
        <v>0.46250000000000002</v>
      </c>
      <c r="G24" s="349">
        <v>0.48333333333333334</v>
      </c>
      <c r="H24" s="349">
        <v>2.0833333333333332E-2</v>
      </c>
      <c r="I24" s="345">
        <v>1</v>
      </c>
      <c r="J24" s="345">
        <v>6.5</v>
      </c>
      <c r="K24" s="345">
        <v>27</v>
      </c>
      <c r="L24" s="345">
        <v>0</v>
      </c>
      <c r="M24" s="345">
        <v>0.9</v>
      </c>
      <c r="N24" s="345">
        <v>35.5</v>
      </c>
      <c r="O24" s="345">
        <v>30</v>
      </c>
      <c r="P24" s="345">
        <v>24.44</v>
      </c>
      <c r="Q24" s="345">
        <v>5.56</v>
      </c>
      <c r="R24" s="345">
        <v>2</v>
      </c>
      <c r="S24" s="345"/>
      <c r="T24" s="345" t="s">
        <v>285</v>
      </c>
      <c r="U24" s="345" t="s">
        <v>286</v>
      </c>
      <c r="V24" s="345" t="s">
        <v>287</v>
      </c>
      <c r="W24" s="345">
        <v>2.542594604</v>
      </c>
      <c r="X24" s="345">
        <v>1.8262765E-2</v>
      </c>
      <c r="Y24" s="345">
        <v>0.81334948600000001</v>
      </c>
      <c r="Z24" s="345">
        <v>1.1258581E-2</v>
      </c>
      <c r="AA24" s="345">
        <v>42.92617328</v>
      </c>
      <c r="AB24" s="345">
        <v>0.313380139</v>
      </c>
      <c r="AC24" s="345">
        <v>24.441306900000001</v>
      </c>
      <c r="AD24" s="345">
        <v>7.7658732999999994E-2</v>
      </c>
      <c r="AE24" s="345">
        <v>29.989602550000001</v>
      </c>
      <c r="AF24" s="345">
        <v>7.7434686000000003E-2</v>
      </c>
      <c r="AG24" s="345">
        <v>5.1351148169999998</v>
      </c>
      <c r="AH24" s="345">
        <v>1.8896270999999999E-2</v>
      </c>
      <c r="AI24" s="345">
        <v>21.309666669999999</v>
      </c>
      <c r="AJ24" s="345">
        <v>1.623991902</v>
      </c>
      <c r="AK24" s="345">
        <v>5.54829565</v>
      </c>
      <c r="AL24" s="345">
        <v>7.7072499999999999E-4</v>
      </c>
      <c r="AM24" s="345">
        <v>38.267045779999997</v>
      </c>
      <c r="AN24" s="345">
        <v>0.189826828</v>
      </c>
      <c r="AO24" s="345">
        <v>26.998348409999998</v>
      </c>
      <c r="AP24" s="345">
        <v>9.4771144000000002E-2</v>
      </c>
      <c r="AQ24" s="345">
        <v>705.58982109999999</v>
      </c>
      <c r="AR24" s="345">
        <v>3.9902282599999999</v>
      </c>
      <c r="AS24" s="345">
        <v>0.31991634000000002</v>
      </c>
      <c r="AT24" s="345">
        <v>5.6198120000000001E-3</v>
      </c>
      <c r="AU24" s="345">
        <v>3.3559440899999999</v>
      </c>
      <c r="AV24" s="345">
        <v>1.7908091000000001E-2</v>
      </c>
      <c r="AW24" s="345">
        <v>35.4824208</v>
      </c>
      <c r="AX24" s="345">
        <v>3.8142088999999997E-2</v>
      </c>
      <c r="AY24" s="345">
        <v>137.479229</v>
      </c>
      <c r="AZ24" s="345">
        <v>1.0887742359999999</v>
      </c>
      <c r="BA24" s="345">
        <v>0.90026469099999995</v>
      </c>
      <c r="BB24">
        <v>4.3796989999999999E-3</v>
      </c>
      <c r="BD24">
        <f t="shared" si="0"/>
        <v>0.56551669832471729</v>
      </c>
      <c r="BE24" s="359">
        <f t="shared" si="1"/>
        <v>-2.6469099999992807E-4</v>
      </c>
    </row>
    <row r="25" spans="1:57" s="341" customFormat="1" x14ac:dyDescent="0.25">
      <c r="A25" s="341">
        <v>24</v>
      </c>
      <c r="B25" s="341" t="s">
        <v>206</v>
      </c>
      <c r="C25" s="341">
        <v>25</v>
      </c>
      <c r="D25" s="355">
        <v>45708</v>
      </c>
      <c r="E25" s="356">
        <v>0.55902777777777779</v>
      </c>
      <c r="F25" s="356">
        <v>0.56597222222222221</v>
      </c>
      <c r="G25" s="356">
        <v>0.58680555555555558</v>
      </c>
      <c r="H25" s="356">
        <v>2.0833333333333332E-2</v>
      </c>
      <c r="I25" s="341">
        <v>1</v>
      </c>
      <c r="J25" s="341">
        <v>6.5</v>
      </c>
      <c r="K25" s="341">
        <v>27</v>
      </c>
      <c r="L25" s="341">
        <v>0</v>
      </c>
      <c r="M25" s="341">
        <v>0.9</v>
      </c>
      <c r="N25" s="341">
        <v>35.5</v>
      </c>
      <c r="O25" s="341">
        <v>30</v>
      </c>
      <c r="P25" s="341">
        <v>24.44</v>
      </c>
      <c r="Q25" s="341">
        <v>5.56</v>
      </c>
      <c r="R25" s="341">
        <v>2</v>
      </c>
      <c r="T25" s="341" t="s">
        <v>316</v>
      </c>
      <c r="U25" s="341" t="s">
        <v>317</v>
      </c>
      <c r="V25" s="341" t="s">
        <v>318</v>
      </c>
      <c r="W25" s="341">
        <v>2.3956777850000002</v>
      </c>
      <c r="X25" s="341">
        <v>1.3836869999999999E-2</v>
      </c>
      <c r="Y25" s="341">
        <v>0.81561194699999995</v>
      </c>
      <c r="Z25" s="341">
        <v>4.0633570000000001E-3</v>
      </c>
      <c r="AA25" s="341">
        <v>42.617519850000001</v>
      </c>
      <c r="AB25" s="341">
        <v>0.248646126</v>
      </c>
      <c r="AC25" s="341">
        <v>24.433788100000001</v>
      </c>
      <c r="AD25" s="341">
        <v>8.9529919999999999E-2</v>
      </c>
      <c r="AE25" s="341">
        <v>29.980718499999998</v>
      </c>
      <c r="AF25" s="341">
        <v>8.9762304000000001E-2</v>
      </c>
      <c r="AG25" s="341">
        <v>5.0879432510000004</v>
      </c>
      <c r="AH25" s="341">
        <v>7.5562549999999996E-3</v>
      </c>
      <c r="AI25" s="341">
        <v>21.292519840000001</v>
      </c>
      <c r="AJ25" s="341">
        <v>0.12057456799999999</v>
      </c>
      <c r="AK25" s="341">
        <v>5.5469304050000003</v>
      </c>
      <c r="AL25" s="341">
        <v>7.70333E-4</v>
      </c>
      <c r="AM25" s="341">
        <v>35.832207750000002</v>
      </c>
      <c r="AN25" s="341">
        <v>3.7501632E-2</v>
      </c>
      <c r="AO25" s="341">
        <v>25.641687569999998</v>
      </c>
      <c r="AP25" s="341">
        <v>0.13261709499999999</v>
      </c>
      <c r="AQ25" s="341">
        <v>715.6127626</v>
      </c>
      <c r="AR25" s="341">
        <v>3.9684779940000001</v>
      </c>
      <c r="AS25" s="341">
        <v>0.34045777599999999</v>
      </c>
      <c r="AT25" s="341">
        <v>1.8419E-3</v>
      </c>
      <c r="AU25" s="341">
        <v>3.211289732</v>
      </c>
      <c r="AV25" s="341">
        <v>1.6256955E-2</v>
      </c>
      <c r="AW25" s="341">
        <v>35.483179730000003</v>
      </c>
      <c r="AX25" s="341">
        <v>4.2946466000000003E-2</v>
      </c>
      <c r="AY25" s="341">
        <v>108.81702629999999</v>
      </c>
      <c r="AZ25" s="341">
        <v>0.359399884</v>
      </c>
      <c r="BA25" s="341">
        <v>0.85527929199999997</v>
      </c>
      <c r="BB25" s="341">
        <v>4.8781299999999996E-3</v>
      </c>
      <c r="BD25" s="341">
        <f t="shared" si="0"/>
        <v>0.55455662634935798</v>
      </c>
      <c r="BE25" s="360">
        <f t="shared" si="1"/>
        <v>4.4720708000000053E-2</v>
      </c>
    </row>
    <row r="26" spans="1:57" x14ac:dyDescent="0.25">
      <c r="A26" s="345">
        <v>5</v>
      </c>
      <c r="B26" s="345" t="s">
        <v>94</v>
      </c>
      <c r="C26" s="345">
        <v>6</v>
      </c>
      <c r="D26" s="350">
        <v>45685</v>
      </c>
      <c r="E26" s="349">
        <v>0.59930555555555554</v>
      </c>
      <c r="F26" s="349">
        <v>0.60624999999999996</v>
      </c>
      <c r="G26" s="349">
        <v>0.62708333333333333</v>
      </c>
      <c r="H26" s="349">
        <v>2.0833333333333332E-2</v>
      </c>
      <c r="I26" s="345">
        <v>1</v>
      </c>
      <c r="J26" s="345">
        <v>6.5</v>
      </c>
      <c r="K26" s="345">
        <v>27</v>
      </c>
      <c r="L26" s="345">
        <v>0</v>
      </c>
      <c r="M26" s="345">
        <v>1</v>
      </c>
      <c r="N26" s="345">
        <v>40</v>
      </c>
      <c r="O26" s="345">
        <v>27</v>
      </c>
      <c r="P26" s="345">
        <v>20.45</v>
      </c>
      <c r="Q26" s="345">
        <v>6.55</v>
      </c>
      <c r="R26" s="345">
        <v>2</v>
      </c>
      <c r="S26" s="345"/>
      <c r="T26" s="345" t="s">
        <v>264</v>
      </c>
      <c r="U26" s="345" t="s">
        <v>265</v>
      </c>
      <c r="V26" s="345" t="s">
        <v>266</v>
      </c>
      <c r="W26" s="345">
        <v>2.7067836010000002</v>
      </c>
      <c r="X26" s="345">
        <v>1.5533386E-2</v>
      </c>
      <c r="Y26" s="345">
        <v>0.821152667</v>
      </c>
      <c r="Z26" s="345">
        <v>1.067655E-2</v>
      </c>
      <c r="AA26" s="345">
        <v>44.89274151</v>
      </c>
      <c r="AB26" s="345">
        <v>0.38562385900000001</v>
      </c>
      <c r="AC26" s="345">
        <v>20.319461329999999</v>
      </c>
      <c r="AD26" s="345">
        <v>9.0834144000000006E-2</v>
      </c>
      <c r="AE26" s="345">
        <v>26.85843758</v>
      </c>
      <c r="AF26" s="345">
        <v>9.0792075E-2</v>
      </c>
      <c r="AG26" s="345">
        <v>4.7069026699999998</v>
      </c>
      <c r="AH26" s="345">
        <v>1.6003595999999998E-2</v>
      </c>
      <c r="AI26" s="345">
        <v>21.81185185</v>
      </c>
      <c r="AJ26" s="345">
        <v>1.165227907</v>
      </c>
      <c r="AK26" s="345">
        <v>6.538976248</v>
      </c>
      <c r="AL26" s="345">
        <v>8.9053099999999996E-4</v>
      </c>
      <c r="AM26" s="345">
        <v>39.780576949999997</v>
      </c>
      <c r="AN26" s="345">
        <v>0.15993697300000001</v>
      </c>
      <c r="AO26" s="345">
        <v>26.582984710000002</v>
      </c>
      <c r="AP26" s="345">
        <v>0.14189492300000001</v>
      </c>
      <c r="AQ26" s="345">
        <v>668.27509380000004</v>
      </c>
      <c r="AR26" s="345">
        <v>3.2060110439999998</v>
      </c>
      <c r="AS26" s="345">
        <v>0.303372374</v>
      </c>
      <c r="AT26" s="345">
        <v>3.8697739999999999E-3</v>
      </c>
      <c r="AU26" s="345">
        <v>3.5279362679999999</v>
      </c>
      <c r="AV26" s="345">
        <v>2.1043778999999999E-2</v>
      </c>
      <c r="AW26" s="345">
        <v>40.074059810000001</v>
      </c>
      <c r="AX26" s="345">
        <v>6.4822999000000006E-2</v>
      </c>
      <c r="AY26" s="345">
        <v>153.94345559999999</v>
      </c>
      <c r="AZ26" s="345">
        <v>0.98792126800000002</v>
      </c>
      <c r="BA26" s="345">
        <v>0.98975640499999995</v>
      </c>
      <c r="BB26">
        <v>4.9625279999999999E-3</v>
      </c>
      <c r="BD26">
        <f t="shared" si="0"/>
        <v>0.4797442062025265</v>
      </c>
      <c r="BE26" s="359">
        <f t="shared" si="1"/>
        <v>1.024359500000005E-2</v>
      </c>
    </row>
    <row r="27" spans="1:57" x14ac:dyDescent="0.25">
      <c r="A27">
        <v>29</v>
      </c>
      <c r="B27" t="s">
        <v>328</v>
      </c>
      <c r="C27">
        <v>30</v>
      </c>
      <c r="D27" s="351">
        <v>45714</v>
      </c>
      <c r="E27" s="343">
        <v>0.58472222222222225</v>
      </c>
      <c r="F27" s="343">
        <v>0.59027777777777779</v>
      </c>
      <c r="G27" s="343">
        <v>0.61111111111111116</v>
      </c>
      <c r="H27" s="343">
        <v>2.0833333333333332E-2</v>
      </c>
      <c r="I27">
        <v>1</v>
      </c>
      <c r="J27">
        <v>6.5</v>
      </c>
      <c r="K27">
        <v>27</v>
      </c>
      <c r="L27">
        <v>0</v>
      </c>
      <c r="M27">
        <v>0.8</v>
      </c>
      <c r="N27">
        <v>42.5</v>
      </c>
      <c r="O27">
        <v>33.75</v>
      </c>
      <c r="P27">
        <v>24.49</v>
      </c>
      <c r="Q27">
        <v>9.26</v>
      </c>
      <c r="R27">
        <v>2</v>
      </c>
      <c r="T27" t="s">
        <v>335</v>
      </c>
      <c r="U27" t="s">
        <v>336</v>
      </c>
      <c r="V27" t="s">
        <v>337</v>
      </c>
      <c r="W27">
        <v>2.4320317509999998</v>
      </c>
      <c r="X27">
        <v>1.5862996000000001E-2</v>
      </c>
      <c r="Y27">
        <v>0.70585620999999998</v>
      </c>
      <c r="Z27">
        <v>3.108619E-3</v>
      </c>
      <c r="AA27">
        <v>40.851856410000003</v>
      </c>
      <c r="AB27">
        <v>0.283589814</v>
      </c>
      <c r="AC27">
        <v>24.470124590000001</v>
      </c>
      <c r="AD27">
        <v>5.7835532000000002E-2</v>
      </c>
      <c r="AE27">
        <v>33.712415280000002</v>
      </c>
      <c r="AF27">
        <v>5.7778238000000003E-2</v>
      </c>
      <c r="AG27">
        <v>5.720471195</v>
      </c>
      <c r="AH27">
        <v>9.4609759999999994E-3</v>
      </c>
      <c r="AI27">
        <v>22.957027780000001</v>
      </c>
      <c r="AJ27">
        <v>0.36342961099999999</v>
      </c>
      <c r="AK27">
        <v>9.2422906850000004</v>
      </c>
      <c r="AL27">
        <v>9.9336999999999993E-4</v>
      </c>
      <c r="AM27">
        <v>37.058767609999997</v>
      </c>
      <c r="AN27">
        <v>0.132257766</v>
      </c>
      <c r="AO27">
        <v>27.006752030000001</v>
      </c>
      <c r="AP27">
        <v>0.13164239</v>
      </c>
      <c r="AQ27">
        <v>728.76518429999999</v>
      </c>
      <c r="AR27">
        <v>3.8279722139999999</v>
      </c>
      <c r="AS27">
        <v>0.290241113</v>
      </c>
      <c r="AT27">
        <v>1.6615169999999999E-3</v>
      </c>
      <c r="AU27">
        <v>3.1378879610000001</v>
      </c>
      <c r="AV27">
        <v>1.7647004000000001E-2</v>
      </c>
      <c r="AW27">
        <v>42.484619530000003</v>
      </c>
      <c r="AX27">
        <v>3.7089241000000002E-2</v>
      </c>
      <c r="AY27">
        <v>139.52471550000001</v>
      </c>
      <c r="AZ27">
        <v>0.66089247799999995</v>
      </c>
      <c r="BA27">
        <v>0.80109492100000002</v>
      </c>
      <c r="BB27">
        <v>4.6745859999999997E-3</v>
      </c>
      <c r="BD27">
        <f t="shared" si="0"/>
        <v>0.5252682615013885</v>
      </c>
      <c r="BE27" s="359">
        <f t="shared" si="1"/>
        <v>-1.0949209999999709E-3</v>
      </c>
    </row>
    <row r="28" spans="1:57" x14ac:dyDescent="0.25">
      <c r="A28">
        <v>31</v>
      </c>
      <c r="B28" t="s">
        <v>330</v>
      </c>
      <c r="C28">
        <v>32</v>
      </c>
      <c r="D28" s="351">
        <v>45715</v>
      </c>
      <c r="E28" s="343">
        <v>0.36388888888888887</v>
      </c>
      <c r="F28" s="343">
        <v>0.37152777777777779</v>
      </c>
      <c r="G28" s="349">
        <v>0.42638888888888887</v>
      </c>
      <c r="H28" s="343">
        <v>6.25E-2</v>
      </c>
      <c r="I28">
        <v>1</v>
      </c>
      <c r="J28">
        <v>6.5</v>
      </c>
      <c r="K28">
        <v>27</v>
      </c>
      <c r="L28">
        <v>0</v>
      </c>
      <c r="M28">
        <v>0.9</v>
      </c>
      <c r="N28">
        <v>42.5</v>
      </c>
      <c r="O28">
        <v>30</v>
      </c>
      <c r="P28">
        <v>21.77</v>
      </c>
      <c r="Q28">
        <v>8.23</v>
      </c>
      <c r="R28">
        <v>2</v>
      </c>
      <c r="T28" t="s">
        <v>341</v>
      </c>
      <c r="U28" t="s">
        <v>342</v>
      </c>
      <c r="V28" t="s">
        <v>343</v>
      </c>
      <c r="W28">
        <v>2.661010724</v>
      </c>
      <c r="X28">
        <v>1.5452354E-2</v>
      </c>
      <c r="Y28">
        <v>0.70858412900000001</v>
      </c>
      <c r="Z28">
        <v>8.8059709999999992E-3</v>
      </c>
      <c r="AA28">
        <v>42.88744406</v>
      </c>
      <c r="AB28">
        <v>0.33892607800000002</v>
      </c>
      <c r="AC28">
        <v>21.671761149999998</v>
      </c>
      <c r="AD28">
        <v>0.108710474</v>
      </c>
      <c r="AE28">
        <v>29.886378610000001</v>
      </c>
      <c r="AF28">
        <v>0.108723862</v>
      </c>
      <c r="AG28">
        <v>5.1171656800000003</v>
      </c>
      <c r="AH28">
        <v>1.4979114999999999E-2</v>
      </c>
      <c r="AI28">
        <v>20.96871208</v>
      </c>
      <c r="AJ28">
        <v>1.1807907559999999</v>
      </c>
      <c r="AK28">
        <v>8.2146174589999994</v>
      </c>
      <c r="AL28">
        <v>1.072634E-3</v>
      </c>
      <c r="AM28">
        <v>38.466708259999997</v>
      </c>
      <c r="AN28">
        <v>0.211984905</v>
      </c>
      <c r="AO28">
        <v>26.991720470000001</v>
      </c>
      <c r="AP28">
        <v>0.116406021</v>
      </c>
      <c r="AQ28">
        <v>701.69004050000001</v>
      </c>
      <c r="AR28">
        <v>4.7972759329999999</v>
      </c>
      <c r="AS28">
        <v>0.26629855600000002</v>
      </c>
      <c r="AT28">
        <v>4.0473339999999997E-3</v>
      </c>
      <c r="AU28">
        <v>3.3695948530000002</v>
      </c>
      <c r="AV28">
        <v>1.5281893E-2</v>
      </c>
      <c r="AW28">
        <v>42.540661440000001</v>
      </c>
      <c r="AX28">
        <v>7.8549209999999994E-2</v>
      </c>
      <c r="AY28">
        <v>152.38725790000001</v>
      </c>
      <c r="AZ28">
        <v>1.4842740489999999</v>
      </c>
      <c r="BA28">
        <v>0.90315760499999997</v>
      </c>
      <c r="BB28">
        <v>4.7068199999999996E-3</v>
      </c>
      <c r="BD28">
        <f t="shared" si="0"/>
        <v>0.6836745081320561</v>
      </c>
      <c r="BE28" s="359">
        <f t="shared" si="1"/>
        <v>-3.1576049999999523E-3</v>
      </c>
    </row>
    <row r="29" spans="1:57" x14ac:dyDescent="0.25">
      <c r="A29" s="345">
        <v>6</v>
      </c>
      <c r="B29" s="345" t="s">
        <v>95</v>
      </c>
      <c r="C29" s="345">
        <v>7</v>
      </c>
      <c r="D29" s="350">
        <v>45685</v>
      </c>
      <c r="E29" s="349">
        <v>0.62916666666666665</v>
      </c>
      <c r="F29" s="349">
        <v>0.63611111111111107</v>
      </c>
      <c r="G29" s="349">
        <v>0.65694444444444444</v>
      </c>
      <c r="H29" s="349">
        <v>2.0833333333333332E-2</v>
      </c>
      <c r="I29" s="345">
        <v>1</v>
      </c>
      <c r="J29" s="345">
        <v>6.5</v>
      </c>
      <c r="K29" s="345">
        <v>27</v>
      </c>
      <c r="L29" s="345">
        <v>0</v>
      </c>
      <c r="M29" s="345">
        <v>0.9</v>
      </c>
      <c r="N29" s="345">
        <v>45</v>
      </c>
      <c r="O29" s="345">
        <v>30</v>
      </c>
      <c r="P29" s="345">
        <v>20.81</v>
      </c>
      <c r="Q29" s="345">
        <v>9.19</v>
      </c>
      <c r="R29" s="345">
        <v>2</v>
      </c>
      <c r="S29" s="345"/>
      <c r="T29" s="345" t="s">
        <v>267</v>
      </c>
      <c r="U29" s="345" t="s">
        <v>268</v>
      </c>
      <c r="V29" s="345" t="s">
        <v>269</v>
      </c>
      <c r="W29" s="345">
        <v>2.6470807349999999</v>
      </c>
      <c r="X29" s="345">
        <v>1.4839197E-2</v>
      </c>
      <c r="Y29" s="345">
        <v>0.73760437999999995</v>
      </c>
      <c r="Z29" s="345">
        <v>5.1036349999999996E-3</v>
      </c>
      <c r="AA29" s="345">
        <v>42.674149120000003</v>
      </c>
      <c r="AB29" s="345">
        <v>0.31539361399999999</v>
      </c>
      <c r="AC29" s="345">
        <v>20.694831199999999</v>
      </c>
      <c r="AD29" s="345">
        <v>0.113306856</v>
      </c>
      <c r="AE29" s="345">
        <v>29.866259899999999</v>
      </c>
      <c r="AF29" s="345">
        <v>0.113118603</v>
      </c>
      <c r="AG29" s="345">
        <v>5.146904342</v>
      </c>
      <c r="AH29" s="345">
        <v>1.0092527E-2</v>
      </c>
      <c r="AI29" s="345">
        <v>21.968972220000001</v>
      </c>
      <c r="AJ29" s="345">
        <v>0.82448477799999997</v>
      </c>
      <c r="AK29" s="345">
        <v>9.1714286999999999</v>
      </c>
      <c r="AL29" s="345">
        <v>1.3938760000000001E-3</v>
      </c>
      <c r="AM29" s="345">
        <v>38.498602830000003</v>
      </c>
      <c r="AN29" s="345">
        <v>0.26814046899999999</v>
      </c>
      <c r="AO29" s="345">
        <v>26.958456429999998</v>
      </c>
      <c r="AP29" s="345">
        <v>0.12940860600000001</v>
      </c>
      <c r="AQ29" s="345">
        <v>700.229016</v>
      </c>
      <c r="AR29" s="345">
        <v>6.017010645</v>
      </c>
      <c r="AS29" s="345">
        <v>0.27865528899999997</v>
      </c>
      <c r="AT29" s="345">
        <v>2.29744E-3</v>
      </c>
      <c r="AU29" s="345">
        <v>3.3846851149999999</v>
      </c>
      <c r="AV29" s="345">
        <v>1.6390999E-2</v>
      </c>
      <c r="AW29" s="345">
        <v>45.071732269999998</v>
      </c>
      <c r="AX29" s="345">
        <v>9.1778940000000003E-2</v>
      </c>
      <c r="AY29" s="345">
        <v>151.1423672</v>
      </c>
      <c r="AZ29" s="345">
        <v>1.8568841220000001</v>
      </c>
      <c r="BA29" s="345">
        <v>0.90265433500000003</v>
      </c>
      <c r="BB29">
        <v>4.9636569999999998E-3</v>
      </c>
      <c r="BD29">
        <f t="shared" si="0"/>
        <v>0.85929181846414671</v>
      </c>
      <c r="BE29" s="359">
        <f t="shared" si="1"/>
        <v>-2.6543350000000077E-3</v>
      </c>
    </row>
    <row r="30" spans="1:57" x14ac:dyDescent="0.25">
      <c r="A30" s="345">
        <v>10</v>
      </c>
      <c r="B30" s="345" t="s">
        <v>98</v>
      </c>
      <c r="C30" s="345">
        <v>10</v>
      </c>
      <c r="D30" s="347">
        <v>45692</v>
      </c>
      <c r="E30" s="349">
        <v>0.41319444444444442</v>
      </c>
      <c r="F30" s="349">
        <v>0.4201388888888889</v>
      </c>
      <c r="G30" s="349">
        <v>0.44097222222222221</v>
      </c>
      <c r="H30" s="349">
        <v>2.0833333333333332E-2</v>
      </c>
      <c r="I30" s="345">
        <v>1</v>
      </c>
      <c r="J30" s="345">
        <v>6.5</v>
      </c>
      <c r="K30" s="345">
        <v>27</v>
      </c>
      <c r="L30" s="345">
        <v>0</v>
      </c>
      <c r="M30" s="345">
        <v>0.8</v>
      </c>
      <c r="N30" s="345">
        <v>50</v>
      </c>
      <c r="O30" s="345">
        <v>33.75</v>
      </c>
      <c r="P30" s="345">
        <v>21.27</v>
      </c>
      <c r="Q30" s="345">
        <v>12.48</v>
      </c>
      <c r="R30" s="345">
        <v>2</v>
      </c>
      <c r="S30" s="345"/>
      <c r="T30" s="345" t="s">
        <v>279</v>
      </c>
      <c r="U30" s="345" t="s">
        <v>280</v>
      </c>
      <c r="V30" s="345" t="s">
        <v>281</v>
      </c>
      <c r="W30" s="345">
        <v>2.4852872050000001</v>
      </c>
      <c r="X30" s="345">
        <v>2.1955170999999999E-2</v>
      </c>
      <c r="Y30" s="345">
        <v>0.62421025399999996</v>
      </c>
      <c r="Z30" s="345">
        <v>4.5624619999999998E-3</v>
      </c>
      <c r="AA30" s="345">
        <v>41.312384719999997</v>
      </c>
      <c r="AB30" s="345">
        <v>0.34519992100000002</v>
      </c>
      <c r="AC30" s="345">
        <v>21.16255172</v>
      </c>
      <c r="AD30" s="345">
        <v>0.101968762</v>
      </c>
      <c r="AE30" s="345">
        <v>33.630234229999999</v>
      </c>
      <c r="AF30" s="345">
        <v>0.102074969</v>
      </c>
      <c r="AG30" s="345">
        <v>5.6147612200000001</v>
      </c>
      <c r="AH30" s="345">
        <v>9.1110219999999999E-3</v>
      </c>
      <c r="AI30" s="345">
        <v>21.284300510000001</v>
      </c>
      <c r="AJ30" s="345">
        <v>0.498918678</v>
      </c>
      <c r="AK30" s="345">
        <v>12.4676825</v>
      </c>
      <c r="AL30" s="345">
        <v>1.7431160000000001E-3</v>
      </c>
      <c r="AM30" s="345">
        <v>36.906223480000001</v>
      </c>
      <c r="AN30" s="345">
        <v>0.179941927</v>
      </c>
      <c r="AO30" s="345">
        <v>26.997373499999998</v>
      </c>
      <c r="AP30" s="345">
        <v>0.113212009</v>
      </c>
      <c r="AQ30" s="345">
        <v>731.5323449</v>
      </c>
      <c r="AR30" s="345">
        <v>4.5361533979999997</v>
      </c>
      <c r="AS30" s="345">
        <v>0.25117967200000002</v>
      </c>
      <c r="AT30" s="345">
        <v>2.7088110000000002E-3</v>
      </c>
      <c r="AU30" s="345">
        <v>3.10949746</v>
      </c>
      <c r="AV30" s="345">
        <v>2.2952536999999999E-2</v>
      </c>
      <c r="AW30" s="345">
        <v>50.070977890000002</v>
      </c>
      <c r="AX30" s="345">
        <v>8.8233516999999997E-2</v>
      </c>
      <c r="AY30" s="345">
        <v>141.5004232</v>
      </c>
      <c r="AZ30" s="345">
        <v>0.93012485199999995</v>
      </c>
      <c r="BA30" s="345">
        <v>0.80277775399999995</v>
      </c>
      <c r="BB30">
        <v>1.3640907000000001E-2</v>
      </c>
      <c r="BD30">
        <f t="shared" si="0"/>
        <v>0.62008924548921873</v>
      </c>
      <c r="BE30" s="359">
        <f t="shared" si="1"/>
        <v>-2.7777539999999101E-3</v>
      </c>
    </row>
    <row r="31" spans="1:57" s="341" customFormat="1" x14ac:dyDescent="0.25">
      <c r="A31" s="341">
        <v>11</v>
      </c>
      <c r="B31" s="341" t="s">
        <v>191</v>
      </c>
      <c r="C31" s="341">
        <v>13</v>
      </c>
      <c r="D31" s="355">
        <v>45694</v>
      </c>
      <c r="E31" s="356">
        <v>0.51736111111111116</v>
      </c>
      <c r="F31" s="356">
        <v>0.52430555555555558</v>
      </c>
      <c r="G31" s="356">
        <v>0.54513888888888884</v>
      </c>
      <c r="H31" s="356">
        <v>2.0833333333333332E-2</v>
      </c>
      <c r="I31" s="341">
        <v>1</v>
      </c>
      <c r="J31" s="341">
        <v>6.5</v>
      </c>
      <c r="K31" s="341">
        <v>27</v>
      </c>
      <c r="L31" s="341">
        <v>0</v>
      </c>
      <c r="M31" s="341">
        <v>1</v>
      </c>
      <c r="N31" s="345">
        <v>50</v>
      </c>
      <c r="O31" s="345">
        <v>27</v>
      </c>
      <c r="P31" s="345">
        <v>17</v>
      </c>
      <c r="Q31" s="345">
        <v>10</v>
      </c>
      <c r="R31" s="345">
        <v>2</v>
      </c>
      <c r="S31" s="345"/>
      <c r="T31" s="345" t="s">
        <v>282</v>
      </c>
      <c r="U31" s="345" t="s">
        <v>283</v>
      </c>
      <c r="V31" s="345" t="s">
        <v>284</v>
      </c>
      <c r="W31" s="345">
        <v>2.7949983139999999</v>
      </c>
      <c r="X31" s="345">
        <v>3.2417579000000002E-2</v>
      </c>
      <c r="Y31" s="345">
        <v>0.61419145799999997</v>
      </c>
      <c r="Z31" s="345">
        <v>1.3773829E-2</v>
      </c>
      <c r="AA31" s="345">
        <v>45.370590589999999</v>
      </c>
      <c r="AB31" s="345">
        <v>0.45058030599999999</v>
      </c>
      <c r="AC31" s="345">
        <v>16.9474774</v>
      </c>
      <c r="AD31" s="345">
        <v>5.0367059999999998E-2</v>
      </c>
      <c r="AE31" s="345">
        <v>26.915037380000001</v>
      </c>
      <c r="AF31" s="345">
        <v>5.0178917000000003E-2</v>
      </c>
      <c r="AG31" s="345">
        <v>4.4597970629999999</v>
      </c>
      <c r="AH31" s="345">
        <v>1.0634204E-2</v>
      </c>
      <c r="AI31" s="345">
        <v>21.198888889999999</v>
      </c>
      <c r="AJ31" s="345">
        <v>0.97867260199999995</v>
      </c>
      <c r="AK31" s="345">
        <v>9.9675599780000006</v>
      </c>
      <c r="AL31" s="345">
        <v>2.0589879999999999E-3</v>
      </c>
      <c r="AM31" s="345">
        <v>39.730746830000001</v>
      </c>
      <c r="AN31" s="345">
        <v>0.49594349300000001</v>
      </c>
      <c r="AO31" s="345">
        <v>26.013668620000001</v>
      </c>
      <c r="AP31" s="345">
        <v>0.30209031200000003</v>
      </c>
      <c r="AQ31" s="345">
        <v>654.76992029999997</v>
      </c>
      <c r="AR31" s="345">
        <v>4.3692296720000003</v>
      </c>
      <c r="AS31" s="345">
        <v>0.219754437</v>
      </c>
      <c r="AT31" s="345">
        <v>4.602854E-3</v>
      </c>
      <c r="AU31" s="345">
        <v>3.409189773</v>
      </c>
      <c r="AV31" s="345">
        <v>3.9689388999999999E-2</v>
      </c>
      <c r="AW31" s="345">
        <v>50.03985497</v>
      </c>
      <c r="AX31" s="345">
        <v>5.4998393E-2</v>
      </c>
      <c r="AY31" s="345">
        <v>149.6529956</v>
      </c>
      <c r="AZ31" s="345">
        <v>2.2517720899999998</v>
      </c>
      <c r="BA31" s="341">
        <v>0.96651632600000004</v>
      </c>
      <c r="BB31" s="341">
        <v>4.226072E-3</v>
      </c>
      <c r="BD31">
        <f t="shared" si="0"/>
        <v>0.66729236278876758</v>
      </c>
      <c r="BE31" s="359">
        <f t="shared" si="1"/>
        <v>3.3483673999999963E-2</v>
      </c>
    </row>
    <row r="32" spans="1:57" x14ac:dyDescent="0.25">
      <c r="A32" s="345">
        <v>13</v>
      </c>
      <c r="B32" s="345" t="s">
        <v>194</v>
      </c>
      <c r="C32" s="345">
        <v>14</v>
      </c>
      <c r="D32" s="347">
        <v>45694</v>
      </c>
      <c r="E32" s="349">
        <v>0.54513888888888884</v>
      </c>
      <c r="F32" s="349">
        <v>0.54861111111111116</v>
      </c>
      <c r="G32" s="349">
        <v>0.56944444444444442</v>
      </c>
      <c r="H32" s="349">
        <v>2.0833333333333332E-2</v>
      </c>
      <c r="I32" s="345">
        <v>1</v>
      </c>
      <c r="J32" s="345">
        <v>6.5</v>
      </c>
      <c r="K32" s="345">
        <v>27</v>
      </c>
      <c r="L32" s="345">
        <v>0</v>
      </c>
      <c r="M32" s="345">
        <v>1</v>
      </c>
      <c r="N32" s="345">
        <v>50</v>
      </c>
      <c r="O32" s="345">
        <v>27</v>
      </c>
      <c r="P32" s="345">
        <v>17</v>
      </c>
      <c r="Q32" s="345">
        <v>10</v>
      </c>
      <c r="R32" s="345">
        <v>2</v>
      </c>
      <c r="S32" s="345"/>
      <c r="T32" s="345" t="s">
        <v>284</v>
      </c>
      <c r="U32" s="345" t="s">
        <v>288</v>
      </c>
      <c r="V32" s="345" t="s">
        <v>289</v>
      </c>
      <c r="W32" s="345">
        <v>2.7978929720000001</v>
      </c>
      <c r="X32" s="345">
        <v>1.1433486E-2</v>
      </c>
      <c r="Y32" s="345">
        <v>0.63108794700000004</v>
      </c>
      <c r="Z32" s="345">
        <v>6.5897129999999996E-3</v>
      </c>
      <c r="AA32" s="345">
        <v>45.35729705</v>
      </c>
      <c r="AB32" s="345">
        <v>0.31782181399999998</v>
      </c>
      <c r="AC32" s="345">
        <v>16.937356279999999</v>
      </c>
      <c r="AD32" s="345">
        <v>5.3587399000000001E-2</v>
      </c>
      <c r="AE32" s="345">
        <v>26.905237629999998</v>
      </c>
      <c r="AF32" s="345">
        <v>5.3779068999999999E-2</v>
      </c>
      <c r="AG32" s="345">
        <v>4.4816402440000003</v>
      </c>
      <c r="AH32" s="345">
        <v>6.2180289999999999E-3</v>
      </c>
      <c r="AI32" s="345">
        <v>23.206388889999999</v>
      </c>
      <c r="AJ32" s="345">
        <v>0.25719114500000001</v>
      </c>
      <c r="AK32" s="345">
        <v>9.9678813440000003</v>
      </c>
      <c r="AL32" s="345">
        <v>1.6040200000000001E-3</v>
      </c>
      <c r="AM32" s="345">
        <v>40.141443430000002</v>
      </c>
      <c r="AN32" s="345">
        <v>3.3932538999999998E-2</v>
      </c>
      <c r="AO32" s="345">
        <v>26.151017700000001</v>
      </c>
      <c r="AP32" s="345">
        <v>0.15921378799999999</v>
      </c>
      <c r="AQ32" s="345">
        <v>651.51910969999994</v>
      </c>
      <c r="AR32" s="345">
        <v>4.1396989929999997</v>
      </c>
      <c r="AS32" s="345">
        <v>0.22556283799999999</v>
      </c>
      <c r="AT32" s="345">
        <v>2.606934E-3</v>
      </c>
      <c r="AU32" s="345">
        <v>3.4289809189999998</v>
      </c>
      <c r="AV32" s="345">
        <v>1.2675705000000001E-2</v>
      </c>
      <c r="AW32" s="345">
        <v>50.051401470000002</v>
      </c>
      <c r="AX32" s="345">
        <v>5.7719346999999997E-2</v>
      </c>
      <c r="AY32" s="345">
        <v>153.72607880000001</v>
      </c>
      <c r="AZ32" s="345">
        <v>1.2291146529999999</v>
      </c>
      <c r="BA32" s="345">
        <v>0.97197297400000005</v>
      </c>
      <c r="BB32">
        <v>5.6405910000000004E-3</v>
      </c>
      <c r="BD32">
        <f t="shared" si="0"/>
        <v>0.63539179916091415</v>
      </c>
      <c r="BE32" s="359">
        <f t="shared" si="1"/>
        <v>2.8027025999999955E-2</v>
      </c>
    </row>
    <row r="33" spans="1:57" x14ac:dyDescent="0.25">
      <c r="A33">
        <v>30</v>
      </c>
      <c r="B33" t="s">
        <v>329</v>
      </c>
      <c r="C33">
        <v>31</v>
      </c>
      <c r="D33" s="351">
        <v>45714</v>
      </c>
      <c r="E33" s="343">
        <v>0.6118055555555556</v>
      </c>
      <c r="F33" s="343">
        <v>0.61527777777777781</v>
      </c>
      <c r="G33" s="349">
        <v>0.63611111111111107</v>
      </c>
      <c r="H33" s="343">
        <v>2.0833333333333332E-2</v>
      </c>
      <c r="I33">
        <v>1</v>
      </c>
      <c r="J33">
        <v>6.5</v>
      </c>
      <c r="K33">
        <v>27</v>
      </c>
      <c r="L33">
        <v>0</v>
      </c>
      <c r="M33">
        <v>0.9</v>
      </c>
      <c r="N33">
        <v>50</v>
      </c>
      <c r="O33">
        <v>30</v>
      </c>
      <c r="P33">
        <v>18.91</v>
      </c>
      <c r="Q33">
        <v>11.09</v>
      </c>
      <c r="R33">
        <v>2</v>
      </c>
      <c r="T33" t="s">
        <v>338</v>
      </c>
      <c r="U33" t="s">
        <v>339</v>
      </c>
      <c r="V33" t="s">
        <v>340</v>
      </c>
      <c r="W33">
        <v>2.6808362730000002</v>
      </c>
      <c r="X33">
        <v>2.1979272000000001E-2</v>
      </c>
      <c r="Y33">
        <v>0.62902740400000001</v>
      </c>
      <c r="Z33">
        <v>3.6591190000000002E-3</v>
      </c>
      <c r="AA33">
        <v>43.66250814</v>
      </c>
      <c r="AB33">
        <v>0.36381204099999997</v>
      </c>
      <c r="AC33">
        <v>18.80482417</v>
      </c>
      <c r="AD33">
        <v>8.6626410000000001E-2</v>
      </c>
      <c r="AE33">
        <v>29.88297721</v>
      </c>
      <c r="AF33">
        <v>8.6948358000000003E-2</v>
      </c>
      <c r="AG33">
        <v>5.0919585879999998</v>
      </c>
      <c r="AH33">
        <v>8.8868790000000003E-3</v>
      </c>
      <c r="AI33">
        <v>21.327488760000001</v>
      </c>
      <c r="AJ33">
        <v>0.83507011399999997</v>
      </c>
      <c r="AK33">
        <v>11.07815304</v>
      </c>
      <c r="AL33">
        <v>1.6451930000000001E-3</v>
      </c>
      <c r="AM33">
        <v>38.477965240000003</v>
      </c>
      <c r="AN33">
        <v>0.37433356299999998</v>
      </c>
      <c r="AO33">
        <v>26.986875080000001</v>
      </c>
      <c r="AP33">
        <v>0.13395327600000001</v>
      </c>
      <c r="AQ33">
        <v>701.43513289999999</v>
      </c>
      <c r="AR33">
        <v>7.5754325519999997</v>
      </c>
      <c r="AS33">
        <v>0.23464955000000001</v>
      </c>
      <c r="AT33">
        <v>1.852086E-3</v>
      </c>
      <c r="AU33">
        <v>3.3098636770000001</v>
      </c>
      <c r="AV33">
        <v>2.3711744E-2</v>
      </c>
      <c r="AW33">
        <v>50.070127100000001</v>
      </c>
      <c r="AX33">
        <v>8.4000046999999994E-2</v>
      </c>
      <c r="AY33">
        <v>147.84230600000001</v>
      </c>
      <c r="AZ33">
        <v>2.2574737200000001</v>
      </c>
      <c r="BA33">
        <v>0.90309537699999998</v>
      </c>
      <c r="BB33">
        <v>5.2985339999999997E-3</v>
      </c>
      <c r="BD33">
        <f t="shared" si="0"/>
        <v>1.0799904647889929</v>
      </c>
      <c r="BE33" s="359">
        <f t="shared" si="1"/>
        <v>-3.0953769999999547E-3</v>
      </c>
    </row>
    <row r="34" spans="1:57" x14ac:dyDescent="0.25">
      <c r="G34" s="345"/>
    </row>
    <row r="35" spans="1:57" x14ac:dyDescent="0.25">
      <c r="G35" s="345"/>
    </row>
    <row r="36" spans="1:57" x14ac:dyDescent="0.25">
      <c r="G36" s="345"/>
    </row>
    <row r="37" spans="1:57" x14ac:dyDescent="0.25">
      <c r="G37" s="345"/>
    </row>
    <row r="38" spans="1:57" x14ac:dyDescent="0.25">
      <c r="G38" s="345"/>
    </row>
    <row r="39" spans="1:57" x14ac:dyDescent="0.25">
      <c r="G39" s="345"/>
    </row>
    <row r="40" spans="1:57" x14ac:dyDescent="0.25">
      <c r="G40" s="347"/>
    </row>
    <row r="41" spans="1:57" x14ac:dyDescent="0.25">
      <c r="G41" s="347"/>
    </row>
    <row r="42" spans="1:57" x14ac:dyDescent="0.25">
      <c r="G42" s="347"/>
    </row>
    <row r="43" spans="1:57" x14ac:dyDescent="0.25">
      <c r="G43" s="347"/>
    </row>
    <row r="44" spans="1:57" x14ac:dyDescent="0.25">
      <c r="G44" s="347"/>
    </row>
    <row r="45" spans="1:57" x14ac:dyDescent="0.25">
      <c r="G45" s="347"/>
    </row>
    <row r="46" spans="1:57" x14ac:dyDescent="0.25">
      <c r="G46" s="347"/>
    </row>
    <row r="47" spans="1:57" x14ac:dyDescent="0.25">
      <c r="G47" s="345"/>
    </row>
    <row r="48" spans="1:57" x14ac:dyDescent="0.25">
      <c r="G48" s="345"/>
    </row>
    <row r="49" spans="7:7" x14ac:dyDescent="0.25">
      <c r="G49" s="345"/>
    </row>
    <row r="50" spans="7:7" x14ac:dyDescent="0.25">
      <c r="G50" s="345"/>
    </row>
    <row r="51" spans="7:7" x14ac:dyDescent="0.25">
      <c r="G51" s="345"/>
    </row>
    <row r="52" spans="7:7" x14ac:dyDescent="0.25">
      <c r="G52" s="345"/>
    </row>
    <row r="53" spans="7:7" x14ac:dyDescent="0.25">
      <c r="G53" s="345"/>
    </row>
    <row r="54" spans="7:7" x14ac:dyDescent="0.25">
      <c r="G54" s="345"/>
    </row>
    <row r="55" spans="7:7" x14ac:dyDescent="0.25">
      <c r="G55" s="345"/>
    </row>
    <row r="56" spans="7:7" x14ac:dyDescent="0.25">
      <c r="G56" s="345"/>
    </row>
    <row r="57" spans="7:7" x14ac:dyDescent="0.25">
      <c r="G57" s="345"/>
    </row>
    <row r="58" spans="7:7" x14ac:dyDescent="0.25">
      <c r="G58" s="345"/>
    </row>
    <row r="59" spans="7:7" x14ac:dyDescent="0.25">
      <c r="G59" s="345"/>
    </row>
  </sheetData>
  <autoFilter ref="A1:BA33" xr:uid="{0BCBED68-E395-4614-9F51-EC12B0C9BAD5}">
    <sortState xmlns:xlrd2="http://schemas.microsoft.com/office/spreadsheetml/2017/richdata2" ref="A2:BA33">
      <sortCondition ref="N1:N33"/>
    </sortState>
  </autoFilter>
  <conditionalFormatting sqref="BE2:BE33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22dcefc-e3d2-4a0c-a467-52db9d9f1f76" xsi:nil="true"/>
    <_dlc_DocId xmlns="720d4d5f-a87c-4f91-b184-cbc4f03337fc">N2DOC-623615326-19088</_dlc_DocId>
    <_dlc_DocIdUrl xmlns="720d4d5f-a87c-4f91-b184-cbc4f03337fc">
      <Url>https://n2applied.sharepoint.com/sites/RD/_layouts/15/DocIdRedir.aspx?ID=N2DOC-623615326-19088</Url>
      <Description>N2DOC-623615326-19088</Description>
    </_dlc_DocIdUrl>
    <lcf76f155ced4ddcb4097134ff3c332f xmlns="e3c93d26-dd3c-48c9-b92b-8b1a790f7c4c">
      <Terms xmlns="http://schemas.microsoft.com/office/infopath/2007/PartnerControls"/>
    </lcf76f155ced4ddcb4097134ff3c332f>
    <Main_x0020_project xmlns="720d4d5f-a87c-4f91-b184-cbc4f03337fc" xsi:nil="true"/>
    <Waitingfor xmlns="e3c93d26-dd3c-48c9-b92b-8b1a790f7c4c" xsi:nil="true"/>
    <SharedWithUsers xmlns="720d4d5f-a87c-4f91-b184-cbc4f03337fc">
      <UserInfo>
        <DisplayName/>
        <AccountId xsi:nil="true"/>
        <AccountType/>
      </UserInfo>
    </SharedWithUsers>
    <_dlc_DocIdPersistId xmlns="720d4d5f-a87c-4f91-b184-cbc4f03337fc">false</_dlc_DocIdPersistId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E43AB43267FA43BB4657FE10817DC3" ma:contentTypeVersion="23" ma:contentTypeDescription="Create a new document." ma:contentTypeScope="" ma:versionID="440279797717701964b65fc74ed04f59">
  <xsd:schema xmlns:xsd="http://www.w3.org/2001/XMLSchema" xmlns:xs="http://www.w3.org/2001/XMLSchema" xmlns:p="http://schemas.microsoft.com/office/2006/metadata/properties" xmlns:ns2="720d4d5f-a87c-4f91-b184-cbc4f03337fc" xmlns:ns3="e3c93d26-dd3c-48c9-b92b-8b1a790f7c4c" xmlns:ns4="022dcefc-e3d2-4a0c-a467-52db9d9f1f76" targetNamespace="http://schemas.microsoft.com/office/2006/metadata/properties" ma:root="true" ma:fieldsID="9694aaf1dd5c61dc2112bc55162107fe" ns2:_="" ns3:_="" ns4:_="">
    <xsd:import namespace="720d4d5f-a87c-4f91-b184-cbc4f03337fc"/>
    <xsd:import namespace="e3c93d26-dd3c-48c9-b92b-8b1a790f7c4c"/>
    <xsd:import namespace="022dcefc-e3d2-4a0c-a467-52db9d9f1f7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  <xsd:element ref="ns3:Waitingfo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AutoTags" minOccurs="0"/>
                <xsd:element ref="ns4:TaxCatchAll" minOccurs="0"/>
                <xsd:element ref="ns3:MediaServiceOCR" minOccurs="0"/>
                <xsd:element ref="ns3:lcf76f155ced4ddcb4097134ff3c332f" minOccurs="0"/>
                <xsd:element ref="ns2:Main_x0020_project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d4d5f-a87c-4f91-b184-cbc4f03337fc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Main_x0020_project" ma:index="28" nillable="true" ma:displayName="Main project" ma:description="Enter the name of the relevant mangement level project" ma:format="RadioButtons" ma:internalName="Main_x0020_project">
      <xsd:simpleType>
        <xsd:union memberTypes="dms:Text">
          <xsd:simpleType>
            <xsd:restriction base="dms:Choice">
              <xsd:enumeration value="604 Plasma 40"/>
              <xsd:enumeration value="605 HNO3 Platform"/>
              <xsd:enumeration value="606 Nitrate Applications"/>
              <xsd:enumeration value="Other"/>
              <xsd:enumeration value="600 Plasma 50 (exp.)"/>
              <xsd:enumeration value="600 Plasma 50 (Scanarc)"/>
              <xsd:enumeration value="601 NEO 90"/>
              <xsd:enumeration value="602 Environmental doc."/>
              <xsd:enumeration value="603 Test efficiency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c93d26-dd3c-48c9-b92b-8b1a790f7c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Waitingfor" ma:index="17" nillable="true" ma:displayName="Waiting for" ma:format="Dropdown" ma:internalName="Waitingfor">
      <xsd:simpleType>
        <xsd:restriction base="dms:Text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23" nillable="true" ma:displayName="Tags" ma:internalName="MediaServiceAutoTags" ma:readOnly="true">
      <xsd:simpleType>
        <xsd:restriction base="dms:Text"/>
      </xsd:simpleType>
    </xsd:element>
    <xsd:element name="MediaServiceOCR" ma:index="2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7" nillable="true" ma:taxonomy="true" ma:internalName="lcf76f155ced4ddcb4097134ff3c332f" ma:taxonomyFieldName="MediaServiceImageTags" ma:displayName="Image Tags" ma:readOnly="false" ma:fieldId="{5cf76f15-5ced-4ddc-b409-7134ff3c332f}" ma:taxonomyMulti="true" ma:sspId="4b76f682-37b6-412d-aa8b-943e4a1878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2dcefc-e3d2-4a0c-a467-52db9d9f1f76" elementFormDefault="qualified">
    <xsd:import namespace="http://schemas.microsoft.com/office/2006/documentManagement/types"/>
    <xsd:import namespace="http://schemas.microsoft.com/office/infopath/2007/PartnerControls"/>
    <xsd:element name="TaxCatchAll" ma:index="24" nillable="true" ma:displayName="Taxonomy Catch All Column" ma:hidden="true" ma:list="{34382f7e-598d-42d9-b78a-e1ac9ebd086f}" ma:internalName="TaxCatchAll" ma:showField="CatchAllData" ma:web="720d4d5f-a87c-4f91-b184-cbc4f03337f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836F63E1-4687-4D32-8B7B-A45AA5C5C6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D7122C-C50F-45F7-BD68-18D621DAA345}">
  <ds:schemaRefs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2006/documentManagement/types"/>
    <ds:schemaRef ds:uri="022dcefc-e3d2-4a0c-a467-52db9d9f1f76"/>
    <ds:schemaRef ds:uri="e3c93d26-dd3c-48c9-b92b-8b1a790f7c4c"/>
    <ds:schemaRef ds:uri="720d4d5f-a87c-4f91-b184-cbc4f03337fc"/>
  </ds:schemaRefs>
</ds:datastoreItem>
</file>

<file path=customXml/itemProps3.xml><?xml version="1.0" encoding="utf-8"?>
<ds:datastoreItem xmlns:ds="http://schemas.openxmlformats.org/officeDocument/2006/customXml" ds:itemID="{712F79BC-536A-4031-876E-B943365728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0d4d5f-a87c-4f91-b184-cbc4f03337fc"/>
    <ds:schemaRef ds:uri="e3c93d26-dd3c-48c9-b92b-8b1a790f7c4c"/>
    <ds:schemaRef ds:uri="022dcefc-e3d2-4a0c-a467-52db9d9f1f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8D55AC0-D92E-4848-9E11-FCB94B8049BF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2024-1076-Testlog</vt:lpstr>
      <vt:lpstr>selected graphs</vt:lpstr>
      <vt:lpstr>Results</vt:lpstr>
      <vt:lpstr>heat calcs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Iris S. Helmeriksen</dc:creator>
  <cp:keywords/>
  <dc:description/>
  <cp:lastModifiedBy>Åsmund Vrålstad</cp:lastModifiedBy>
  <cp:revision/>
  <dcterms:created xsi:type="dcterms:W3CDTF">2018-02-15T18:41:53Z</dcterms:created>
  <dcterms:modified xsi:type="dcterms:W3CDTF">2025-03-04T15:24:02Z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0x01010015E43AB43267FA43BB4657FE10817DC3</vt:lpwstr>
  </property>
  <property fmtid="{D5CDD505-2E9C-101B-9397-08002B2CF9AE}" pid="3" name="Order">
    <vt:r8>990800</vt:r8>
  </property>
  <property fmtid="{D5CDD505-2E9C-101B-9397-08002B2CF9AE}" pid="4" name="_dlc_DocIdItemGuid">
    <vt:lpwstr>8bb58e20-8f6d-469c-a14f-6838ac66f450</vt:lpwstr>
  </property>
  <property fmtid="{D5CDD505-2E9C-101B-9397-08002B2CF9AE}" pid="5" name="MediaServiceImageTags">
    <vt:lpwstr/>
  </property>
  <property fmtid="{D5CDD505-2E9C-101B-9397-08002B2CF9AE}" pid="6" name="Design">
    <vt:lpwstr>104</vt:lpwstr>
  </property>
  <property fmtid="{D5CDD505-2E9C-101B-9397-08002B2CF9AE}" pid="7" name="Document_x0020_Type">
    <vt:lpwstr>77;#Test Report|b1de07c2-e18a-4a3f-a8b9-7deedc83c98e</vt:lpwstr>
  </property>
  <property fmtid="{D5CDD505-2E9C-101B-9397-08002B2CF9AE}" pid="8" name="Document Type">
    <vt:lpwstr>77;#Test Report|b1de07c2-e18a-4a3f-a8b9-7deedc83c98e</vt:lpwstr>
  </property>
  <property fmtid="{D5CDD505-2E9C-101B-9397-08002B2CF9AE}" pid="9" name="DocumentSetDescription">
    <vt:lpwstr/>
  </property>
  <property fmtid="{D5CDD505-2E9C-101B-9397-08002B2CF9AE}" pid="10" name="xd_ProgID">
    <vt:lpwstr/>
  </property>
  <property fmtid="{D5CDD505-2E9C-101B-9397-08002B2CF9AE}" pid="11" name="ComplianceAssetId">
    <vt:lpwstr/>
  </property>
  <property fmtid="{D5CDD505-2E9C-101B-9397-08002B2CF9AE}" pid="12" name="TemplateUrl">
    <vt:lpwstr/>
  </property>
  <property fmtid="{D5CDD505-2E9C-101B-9397-08002B2CF9AE}" pid="13" name="_ExtendedDescription">
    <vt:lpwstr/>
  </property>
  <property fmtid="{D5CDD505-2E9C-101B-9397-08002B2CF9AE}" pid="14" name="a0040b1e2a1c47a6a048d65a5bf43174">
    <vt:lpwstr>Test Report|b1de07c2-e18a-4a3f-a8b9-7deedc83c98e</vt:lpwstr>
  </property>
  <property fmtid="{D5CDD505-2E9C-101B-9397-08002B2CF9AE}" pid="15" name="xd_Signature">
    <vt:bool>false</vt:bool>
  </property>
  <property fmtid="{D5CDD505-2E9C-101B-9397-08002B2CF9AE}" pid="16" name="System ID">
    <vt:lpwstr>TS17</vt:lpwstr>
  </property>
  <property fmtid="{D5CDD505-2E9C-101B-9397-08002B2CF9AE}" pid="17" name="g3ab7665c1da4d08a962d6a02b72693a">
    <vt:lpwstr>Plasma Testbench 17|f8cb3cb7-d56b-4bff-b298-52026b523116</vt:lpwstr>
  </property>
  <property fmtid="{D5CDD505-2E9C-101B-9397-08002B2CF9AE}" pid="18" name="TriggerFlowInfo">
    <vt:lpwstr/>
  </property>
</Properties>
</file>