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esktop\Nova pasta\2909\"/>
    </mc:Choice>
  </mc:AlternateContent>
  <xr:revisionPtr revIDLastSave="0" documentId="13_ncr:1_{93563844-822C-4D48-A929-8967E388072E}" xr6:coauthVersionLast="47" xr6:coauthVersionMax="47" xr10:uidLastSave="{00000000-0000-0000-0000-000000000000}"/>
  <bookViews>
    <workbookView xWindow="28680" yWindow="-120" windowWidth="20640" windowHeight="11040" tabRatio="781" firstSheet="1" activeTab="10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Quadro de Resumo" sheetId="8" r:id="rId5"/>
    <sheet name="Top 5 Produtos Mais Vendidos" sheetId="36" r:id="rId6"/>
    <sheet name="Controle de Estoque" sheetId="7" state="hidden" r:id="rId7"/>
    <sheet name="Consulta" sheetId="6" state="hidden" r:id="rId8"/>
    <sheet name="Desenhando o Dashboard" sheetId="38" state="hidden" r:id="rId9"/>
    <sheet name="Base de Cálculos" sheetId="34" r:id="rId10"/>
    <sheet name="Dashboard" sheetId="31" r:id="rId11"/>
  </sheets>
  <definedNames>
    <definedName name="CriteriosConsultaProduto">'Quadro de Resumo'!$AM$7:$AM$8</definedName>
    <definedName name="Lista_Produtos" localSheetId="8">TB_Produtos[[#All],[Produto]]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4" l="1"/>
  <c r="C4" i="34"/>
  <c r="B3" i="34"/>
  <c r="C1" i="36"/>
  <c r="B1" i="36"/>
  <c r="D3" i="34" s="1"/>
  <c r="C2" i="36" l="1"/>
  <c r="C4" i="36"/>
  <c r="C5" i="36"/>
  <c r="C6" i="36"/>
  <c r="C7" i="36"/>
  <c r="C8" i="36"/>
  <c r="C9" i="36"/>
  <c r="C10" i="36"/>
  <c r="C12" i="36"/>
  <c r="C13" i="36"/>
  <c r="C15" i="36"/>
  <c r="C20" i="36"/>
  <c r="C22" i="36"/>
  <c r="C23" i="36"/>
  <c r="C24" i="36"/>
  <c r="C25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A1" i="36" a="1"/>
  <c r="AX4" i="31"/>
  <c r="C8" i="7"/>
  <c r="D8" i="7"/>
  <c r="F8" i="7"/>
  <c r="B13" i="4"/>
  <c r="G13" i="4" a="1"/>
  <c r="G13" i="4" s="1"/>
  <c r="H13" i="4" s="1"/>
  <c r="B60" i="5"/>
  <c r="F60" i="5" a="1"/>
  <c r="F60" i="5" s="1"/>
  <c r="G60" i="5" s="1"/>
  <c r="B18" i="4"/>
  <c r="G18" i="4" a="1"/>
  <c r="G18" i="4" s="1"/>
  <c r="H18" i="4" s="1"/>
  <c r="I8" i="7" s="1"/>
  <c r="B59" i="5"/>
  <c r="F59" i="5" a="1"/>
  <c r="F59" i="5" s="1"/>
  <c r="G59" i="5" s="1"/>
  <c r="B56" i="5"/>
  <c r="F56" i="5" a="1"/>
  <c r="F56" i="5" s="1"/>
  <c r="G56" i="5" s="1"/>
  <c r="B51" i="5"/>
  <c r="F51" i="5" a="1"/>
  <c r="F51" i="5" s="1"/>
  <c r="G51" i="5" s="1"/>
  <c r="B47" i="5"/>
  <c r="F47" i="5" a="1"/>
  <c r="F47" i="5" s="1"/>
  <c r="G47" i="5" s="1"/>
  <c r="B37" i="5"/>
  <c r="F37" i="5" a="1"/>
  <c r="F37" i="5" s="1"/>
  <c r="G37" i="5" s="1"/>
  <c r="B31" i="5"/>
  <c r="F31" i="5" a="1"/>
  <c r="F31" i="5" s="1"/>
  <c r="G31" i="5" s="1"/>
  <c r="B22" i="5"/>
  <c r="F22" i="5" a="1"/>
  <c r="F22" i="5" s="1"/>
  <c r="G22" i="5" s="1"/>
  <c r="B56" i="4"/>
  <c r="G56" i="4" a="1"/>
  <c r="G56" i="4" s="1"/>
  <c r="H56" i="4" s="1"/>
  <c r="B50" i="4"/>
  <c r="G50" i="4" a="1"/>
  <c r="G50" i="4" s="1"/>
  <c r="H50" i="4" s="1"/>
  <c r="B46" i="4"/>
  <c r="G46" i="4" a="1"/>
  <c r="G46" i="4" s="1"/>
  <c r="H46" i="4" s="1"/>
  <c r="B32" i="4"/>
  <c r="G32" i="4" a="1"/>
  <c r="G32" i="4" s="1"/>
  <c r="H32" i="4" s="1"/>
  <c r="B15" i="5"/>
  <c r="F15" i="5" a="1"/>
  <c r="F15" i="5" s="1"/>
  <c r="G15" i="5" s="1"/>
  <c r="B8" i="5"/>
  <c r="F8" i="5" a="1"/>
  <c r="F8" i="5" s="1"/>
  <c r="G8" i="5" s="1"/>
  <c r="B9" i="4"/>
  <c r="G9" i="4" a="1"/>
  <c r="G9" i="4" s="1"/>
  <c r="H9" i="4" s="1"/>
  <c r="B49" i="5"/>
  <c r="F49" i="5" a="1"/>
  <c r="F49" i="5" s="1"/>
  <c r="G49" i="5" s="1"/>
  <c r="B49" i="4"/>
  <c r="G49" i="4" a="1"/>
  <c r="G49" i="4" s="1"/>
  <c r="H49" i="4" s="1"/>
  <c r="B45" i="5"/>
  <c r="F45" i="5" a="1"/>
  <c r="F45" i="5" s="1"/>
  <c r="G45" i="5" s="1"/>
  <c r="B44" i="4"/>
  <c r="G44" i="4" a="1"/>
  <c r="G44" i="4" s="1"/>
  <c r="H44" i="4" s="1"/>
  <c r="B39" i="5"/>
  <c r="F39" i="5" a="1"/>
  <c r="F39" i="5" s="1"/>
  <c r="G39" i="5" s="1"/>
  <c r="B38" i="4"/>
  <c r="G38" i="4" a="1"/>
  <c r="G38" i="4" s="1"/>
  <c r="H38" i="4" s="1"/>
  <c r="B36" i="5"/>
  <c r="F36" i="5" a="1"/>
  <c r="F36" i="5" s="1"/>
  <c r="G36" i="5" s="1"/>
  <c r="B36" i="4"/>
  <c r="G36" i="4" a="1"/>
  <c r="G36" i="4" s="1"/>
  <c r="H36" i="4" s="1"/>
  <c r="B27" i="5"/>
  <c r="F27" i="5" a="1"/>
  <c r="F27" i="5" s="1"/>
  <c r="G27" i="5" s="1"/>
  <c r="B29" i="4"/>
  <c r="G29" i="4" a="1"/>
  <c r="G29" i="4" s="1"/>
  <c r="H29" i="4" s="1"/>
  <c r="B23" i="5"/>
  <c r="F23" i="5" a="1"/>
  <c r="F23" i="5" s="1"/>
  <c r="G23" i="5" s="1"/>
  <c r="B23" i="4"/>
  <c r="G23" i="4" a="1"/>
  <c r="G23" i="4" s="1"/>
  <c r="H23" i="4" s="1"/>
  <c r="B16" i="5"/>
  <c r="F16" i="5" a="1"/>
  <c r="F16" i="5" s="1"/>
  <c r="G16" i="5" s="1"/>
  <c r="B19" i="4"/>
  <c r="G19" i="4" a="1"/>
  <c r="G19" i="4" s="1"/>
  <c r="H19" i="4" s="1"/>
  <c r="B12" i="5"/>
  <c r="F12" i="5" a="1"/>
  <c r="F12" i="5" s="1"/>
  <c r="G12" i="5" s="1"/>
  <c r="B9" i="5"/>
  <c r="F9" i="5" a="1"/>
  <c r="F9" i="5" s="1"/>
  <c r="G9" i="5" s="1"/>
  <c r="B8" i="4"/>
  <c r="G8" i="4" a="1"/>
  <c r="G8" i="4" s="1"/>
  <c r="H8" i="4" s="1"/>
  <c r="B52" i="5"/>
  <c r="F52" i="5" a="1"/>
  <c r="F52" i="5" s="1"/>
  <c r="G52" i="5" s="1"/>
  <c r="B52" i="4"/>
  <c r="G52" i="4" a="1"/>
  <c r="G52" i="4" s="1"/>
  <c r="H52" i="4" s="1"/>
  <c r="B48" i="5"/>
  <c r="F48" i="5" a="1"/>
  <c r="F48" i="5" s="1"/>
  <c r="G48" i="5" s="1"/>
  <c r="B38" i="5"/>
  <c r="F38" i="5" a="1"/>
  <c r="F38" i="5" s="1"/>
  <c r="G38" i="5" s="1"/>
  <c r="B35" i="5"/>
  <c r="F35" i="5" a="1"/>
  <c r="F35" i="5" s="1"/>
  <c r="G35" i="5" s="1"/>
  <c r="B32" i="5"/>
  <c r="F32" i="5" a="1"/>
  <c r="F32" i="5" s="1"/>
  <c r="G32" i="5" s="1"/>
  <c r="B28" i="5"/>
  <c r="F28" i="5" a="1"/>
  <c r="F28" i="5" s="1"/>
  <c r="G28" i="5" s="1"/>
  <c r="B17" i="5"/>
  <c r="F17" i="5" a="1"/>
  <c r="F17" i="5" s="1"/>
  <c r="G17" i="5" s="1"/>
  <c r="B13" i="5"/>
  <c r="F13" i="5" a="1"/>
  <c r="F13" i="5" s="1"/>
  <c r="G13" i="5" s="1"/>
  <c r="B57" i="4"/>
  <c r="G57" i="4" a="1"/>
  <c r="G57" i="4" s="1"/>
  <c r="H57" i="4" s="1"/>
  <c r="B47" i="4"/>
  <c r="G47" i="4" a="1"/>
  <c r="G47" i="4" s="1"/>
  <c r="H47" i="4" s="1"/>
  <c r="B41" i="4"/>
  <c r="G41" i="4" a="1"/>
  <c r="G41" i="4" s="1"/>
  <c r="H41" i="4" s="1"/>
  <c r="B37" i="4"/>
  <c r="G37" i="4" a="1"/>
  <c r="G37" i="4" s="1"/>
  <c r="H37" i="4" s="1"/>
  <c r="B33" i="4"/>
  <c r="G33" i="4" a="1"/>
  <c r="G33" i="4" s="1"/>
  <c r="H33" i="4" s="1"/>
  <c r="B24" i="4"/>
  <c r="G24" i="4" a="1"/>
  <c r="G24" i="4" s="1"/>
  <c r="H24" i="4" s="1"/>
  <c r="B20" i="4"/>
  <c r="G20" i="4" a="1"/>
  <c r="G20" i="4" s="1"/>
  <c r="H20" i="4" s="1"/>
  <c r="B14" i="4"/>
  <c r="G14" i="4" a="1"/>
  <c r="G14" i="4" s="1"/>
  <c r="H14" i="4" s="1"/>
  <c r="B26" i="4"/>
  <c r="G26" i="4" a="1"/>
  <c r="G26" i="4" s="1"/>
  <c r="H26" i="4" s="1"/>
  <c r="C12" i="7"/>
  <c r="D11" i="7"/>
  <c r="C11" i="7"/>
  <c r="D10" i="7"/>
  <c r="C10" i="7"/>
  <c r="C7" i="7"/>
  <c r="D6" i="7"/>
  <c r="C6" i="7"/>
  <c r="B54" i="4"/>
  <c r="G54" i="4" a="1"/>
  <c r="G54" i="4" s="1"/>
  <c r="H54" i="4" s="1"/>
  <c r="A1" i="36" l="1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E8" i="7"/>
  <c r="G8" i="7" s="1" a="1"/>
  <c r="G8" i="7" s="1"/>
  <c r="E6" i="7"/>
  <c r="E10" i="7"/>
  <c r="E11" i="7"/>
  <c r="B30" i="5"/>
  <c r="F30" i="5" a="1"/>
  <c r="F30" i="5" s="1"/>
  <c r="G30" i="5" s="1"/>
  <c r="B62" i="5"/>
  <c r="F62" i="5" a="1"/>
  <c r="F62" i="5" s="1"/>
  <c r="G62" i="5" s="1"/>
  <c r="B42" i="5"/>
  <c r="F42" i="5" a="1"/>
  <c r="F42" i="5" s="1"/>
  <c r="G42" i="5" s="1"/>
  <c r="B59" i="4"/>
  <c r="G59" i="4" a="1"/>
  <c r="G59" i="4" s="1"/>
  <c r="H59" i="4" s="1"/>
  <c r="B58" i="4"/>
  <c r="G58" i="4" a="1"/>
  <c r="G58" i="4" s="1"/>
  <c r="H58" i="4" s="1"/>
  <c r="B7" i="4" l="1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D4" i="34" l="1"/>
  <c r="B4" i="34" s="1"/>
  <c r="D5" i="34"/>
  <c r="B5" i="34" s="1"/>
  <c r="C5" i="34" s="1"/>
  <c r="D6" i="34"/>
  <c r="B6" i="34" s="1"/>
  <c r="C6" i="34" s="1"/>
  <c r="D7" i="34"/>
  <c r="B7" i="34" s="1"/>
  <c r="C7" i="34" s="1"/>
  <c r="B7" i="5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8" i="8" l="1"/>
  <c r="F6" i="5" a="1"/>
  <c r="F6" i="5" s="1"/>
  <c r="F11" i="5" l="1" a="1"/>
  <c r="F11" i="5" s="1"/>
  <c r="F7" i="5" a="1"/>
  <c r="F7" i="5" s="1"/>
  <c r="F10" i="5" a="1"/>
  <c r="F10" i="5" s="1"/>
  <c r="F14" i="5" a="1"/>
  <c r="F14" i="5" s="1"/>
  <c r="F18" i="5" a="1"/>
  <c r="F18" i="5" s="1"/>
  <c r="F19" i="5" a="1"/>
  <c r="F19" i="5" s="1"/>
  <c r="F20" i="5" a="1"/>
  <c r="F20" i="5" s="1"/>
  <c r="F24" i="5" a="1"/>
  <c r="F24" i="5" s="1"/>
  <c r="F25" i="5" a="1"/>
  <c r="F25" i="5" s="1"/>
  <c r="F26" i="5" a="1"/>
  <c r="F26" i="5" s="1"/>
  <c r="F29" i="5" a="1"/>
  <c r="F29" i="5" s="1"/>
  <c r="F33" i="5" a="1"/>
  <c r="F33" i="5" s="1"/>
  <c r="F34" i="5" a="1"/>
  <c r="F34" i="5" s="1"/>
  <c r="F40" i="5" a="1"/>
  <c r="F40" i="5" s="1"/>
  <c r="F41" i="5" a="1"/>
  <c r="F41" i="5" s="1"/>
  <c r="F43" i="5" a="1"/>
  <c r="F43" i="5" s="1"/>
  <c r="F44" i="5" a="1"/>
  <c r="F44" i="5" s="1"/>
  <c r="F46" i="5" a="1"/>
  <c r="F46" i="5" s="1"/>
  <c r="F50" i="5" a="1"/>
  <c r="F50" i="5" s="1"/>
  <c r="F53" i="5" a="1"/>
  <c r="F53" i="5" s="1"/>
  <c r="F54" i="5" a="1"/>
  <c r="F54" i="5" s="1"/>
  <c r="F55" i="5" a="1"/>
  <c r="F55" i="5" s="1"/>
  <c r="F57" i="5" a="1"/>
  <c r="F57" i="5" s="1"/>
  <c r="F58" i="5" a="1"/>
  <c r="F58" i="5" s="1"/>
  <c r="F61" i="5" a="1"/>
  <c r="F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G6" i="5"/>
  <c r="G7" i="5"/>
  <c r="G10" i="5"/>
  <c r="G11" i="5"/>
  <c r="G14" i="5"/>
  <c r="G18" i="5"/>
  <c r="G19" i="5"/>
  <c r="G20" i="5"/>
  <c r="G21" i="5"/>
  <c r="C21" i="36" s="1"/>
  <c r="G24" i="5"/>
  <c r="G25" i="5"/>
  <c r="G26" i="5"/>
  <c r="G29" i="5"/>
  <c r="G33" i="5"/>
  <c r="G34" i="5"/>
  <c r="G40" i="5"/>
  <c r="C14" i="36" s="1"/>
  <c r="G41" i="5"/>
  <c r="G43" i="5"/>
  <c r="G44" i="5"/>
  <c r="G46" i="5"/>
  <c r="G50" i="5"/>
  <c r="G53" i="5"/>
  <c r="G54" i="5"/>
  <c r="G55" i="5"/>
  <c r="G57" i="5"/>
  <c r="G58" i="5"/>
  <c r="G61" i="5"/>
  <c r="G6" i="4" a="1"/>
  <c r="G6" i="4" s="1"/>
  <c r="H6" i="4" s="1"/>
  <c r="G7" i="4" a="1"/>
  <c r="G7" i="4" s="1"/>
  <c r="H7" i="4" s="1"/>
  <c r="G10" i="4" a="1"/>
  <c r="G10" i="4" s="1"/>
  <c r="H10" i="4" s="1"/>
  <c r="G11" i="4" a="1"/>
  <c r="G11" i="4" s="1"/>
  <c r="H11" i="4" s="1"/>
  <c r="G12" i="4" a="1"/>
  <c r="G12" i="4" s="1"/>
  <c r="H12" i="4" s="1"/>
  <c r="G15" i="4" a="1"/>
  <c r="G15" i="4" s="1"/>
  <c r="H15" i="4" s="1"/>
  <c r="G16" i="4" a="1"/>
  <c r="G16" i="4" s="1"/>
  <c r="H16" i="4" s="1"/>
  <c r="G17" i="4" a="1"/>
  <c r="G17" i="4" s="1"/>
  <c r="H17" i="4" s="1"/>
  <c r="G21" i="4" a="1"/>
  <c r="G21" i="4" s="1"/>
  <c r="H21" i="4" s="1"/>
  <c r="G22" i="4" a="1"/>
  <c r="G22" i="4" s="1"/>
  <c r="H22" i="4" s="1"/>
  <c r="G25" i="4" a="1"/>
  <c r="G25" i="4" s="1"/>
  <c r="H25" i="4" s="1"/>
  <c r="G27" i="4" a="1"/>
  <c r="G27" i="4" s="1"/>
  <c r="H27" i="4" s="1"/>
  <c r="G28" i="4" a="1"/>
  <c r="G28" i="4" s="1"/>
  <c r="H28" i="4" s="1"/>
  <c r="G30" i="4" a="1"/>
  <c r="G30" i="4" s="1"/>
  <c r="H30" i="4" s="1"/>
  <c r="G31" i="4" a="1"/>
  <c r="G31" i="4" s="1"/>
  <c r="H31" i="4" s="1"/>
  <c r="G34" i="4" a="1"/>
  <c r="G34" i="4" s="1"/>
  <c r="H34" i="4" s="1"/>
  <c r="G35" i="4" a="1"/>
  <c r="G35" i="4" s="1"/>
  <c r="H35" i="4" s="1"/>
  <c r="G39" i="4" a="1"/>
  <c r="G39" i="4" s="1"/>
  <c r="H39" i="4" s="1"/>
  <c r="G40" i="4" a="1"/>
  <c r="G40" i="4" s="1"/>
  <c r="H40" i="4" s="1"/>
  <c r="G42" i="4" a="1"/>
  <c r="G42" i="4" s="1"/>
  <c r="H42" i="4" s="1"/>
  <c r="G43" i="4" a="1"/>
  <c r="G43" i="4" s="1"/>
  <c r="H43" i="4" s="1"/>
  <c r="G45" i="4" a="1"/>
  <c r="G45" i="4" s="1"/>
  <c r="H45" i="4" s="1"/>
  <c r="I13" i="7" s="1"/>
  <c r="G48" i="4" a="1"/>
  <c r="G48" i="4" s="1"/>
  <c r="H48" i="4" s="1"/>
  <c r="G51" i="4" a="1"/>
  <c r="G51" i="4" s="1"/>
  <c r="H51" i="4" s="1"/>
  <c r="G53" i="4" a="1"/>
  <c r="G53" i="4" s="1"/>
  <c r="H53" i="4" s="1"/>
  <c r="G55" i="4" a="1"/>
  <c r="G55" i="4" s="1"/>
  <c r="H55" i="4" s="1"/>
  <c r="H13" i="7" l="1"/>
  <c r="C19" i="36"/>
  <c r="C17" i="36"/>
  <c r="H8" i="7"/>
  <c r="J8" i="7" s="1"/>
  <c r="C11" i="36"/>
  <c r="C18" i="36"/>
  <c r="C26" i="36"/>
  <c r="C16" i="36"/>
  <c r="C3" i="36"/>
  <c r="AF4" i="31"/>
  <c r="BP4" i="31" s="1"/>
  <c r="H11" i="7"/>
  <c r="I11" i="7"/>
  <c r="I10" i="7"/>
  <c r="I12" i="7"/>
  <c r="I15" i="7"/>
  <c r="I14" i="7"/>
  <c r="H10" i="7"/>
  <c r="H14" i="7"/>
  <c r="F12" i="6"/>
  <c r="I9" i="7"/>
  <c r="AM17" i="8"/>
  <c r="N17" i="8"/>
  <c r="I7" i="7"/>
  <c r="J13" i="7"/>
  <c r="I6" i="7"/>
  <c r="H6" i="7"/>
  <c r="H15" i="7"/>
  <c r="H7" i="7"/>
  <c r="AM14" i="8"/>
  <c r="H9" i="7"/>
  <c r="N14" i="8"/>
  <c r="H12" i="7"/>
  <c r="F14" i="6"/>
  <c r="J11" i="7" l="1"/>
  <c r="J10" i="7"/>
  <c r="J12" i="7"/>
  <c r="J9" i="7"/>
  <c r="J15" i="7"/>
  <c r="J14" i="7"/>
  <c r="AM20" i="8"/>
  <c r="AM23" i="8" s="1"/>
  <c r="J7" i="7"/>
  <c r="N20" i="8"/>
  <c r="N23" i="8" s="1"/>
  <c r="J6" i="7"/>
  <c r="N9" i="7" l="1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<sst xmlns="http://schemas.openxmlformats.org/spreadsheetml/2006/main" count="345" uniqueCount="107">
  <si>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</si>
  <si>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</si>
  <si>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</si>
  <si>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</si>
  <si>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</si>
  <si>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</si>
  <si>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</si>
  <si>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</si>
  <si>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</si>
  <si>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</si>
  <si>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</si>
  <si>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</si>
  <si>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</si>
  <si>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</si>
  <si>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</si>
  <si>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</si>
  <si>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</si>
  <si>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</si>
  <si>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</si>
  <si>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</si>
  <si>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</si>
  <si>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</si>
  <si>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</si>
  <si>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</si>
  <si>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</si>
  <si>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</si>
  <si>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</si>
  <si>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</si>
  <si>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</si>
  <si>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</si>
  <si>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</si>
  <si>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</si>
  <si>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</si>
  <si>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</si>
  <si>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</si>
  <si>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</si>
  <si>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</si>
  <si>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</si>
  <si>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</si>
  <si>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</si>
  <si>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</si>
  <si>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</si>
  <si>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</si>
  <si>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</si>
  <si>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</si>
  <si>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</si>
  <si>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</si>
  <si>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</si>
  <si>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</si>
  <si>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</si>
  <si>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</si>
  <si>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</si>
  <si>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</si>
  <si>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</si>
  <si>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</si>
  <si>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</si>
  <si>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</si>
  <si>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</si>
  <si>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</si>
  <si>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</si>
  <si>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</si>
  <si>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""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</si>
  <si>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</si>
  <si>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</si>
  <si>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</si>
  <si>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</si>
  <si>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</si>
  <si>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</si>
  <si>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</si>
  <si>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</si>
  <si>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</si>
  <si>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</si>
  <si>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</si>
  <si>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</si>
  <si>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</si>
  <si>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</si>
  <si>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</si>
  <si>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 xml:space="preserve">Consulta </t>
  </si>
  <si>
    <t>&lt;10/05/2022</t>
  </si>
  <si>
    <t/>
  </si>
  <si>
    <t xml:space="preserve">Quantidade em Estoque 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</si>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</sst>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  <charset val="222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4"/>
      <name val="Barlow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0" fillId="0" borderId="22" xfId="0" applyBorder="1"/>
    <xf numFmtId="0" fontId="0" fillId="0" borderId="23" xfId="0" applyBorder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4" fontId="12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6" fillId="0" borderId="35" xfId="0" applyFont="1" applyBorder="1" applyAlignment="1">
      <alignment horizontal="center" vertical="center"/>
    </xf>
    <xf numFmtId="0" fontId="46" fillId="0" borderId="27" xfId="0" applyFont="1" applyBorder="1" applyAlignment="1">
      <alignment horizontal="center" vertical="center"/>
    </xf>
    <xf numFmtId="0" fontId="46" fillId="0" borderId="22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0" fontId="46" fillId="0" borderId="28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31" xfId="0" applyNumberFormat="1" applyFont="1" applyBorder="1" applyAlignment="1">
      <alignment horizontal="center" vertical="center"/>
    </xf>
    <xf numFmtId="165" fontId="29" fillId="0" borderId="44" xfId="0" applyNumberFormat="1" applyFont="1" applyBorder="1" applyAlignment="1">
      <alignment horizontal="center" vertical="center"/>
    </xf>
    <xf numFmtId="165" fontId="29" fillId="0" borderId="45" xfId="0" applyNumberFormat="1" applyFont="1" applyBorder="1" applyAlignment="1">
      <alignment horizontal="center" vertical="center"/>
    </xf>
    <xf numFmtId="165" fontId="29" fillId="0" borderId="46" xfId="0" applyNumberFormat="1" applyFont="1" applyBorder="1" applyAlignment="1">
      <alignment horizontal="center" vertical="center"/>
    </xf>
    <xf numFmtId="165" fontId="29" fillId="0" borderId="29" xfId="0" applyNumberFormat="1" applyFont="1" applyBorder="1" applyAlignment="1">
      <alignment horizontal="left" vertical="center"/>
    </xf>
    <xf numFmtId="165" fontId="29" fillId="0" borderId="27" xfId="0" applyNumberFormat="1" applyFont="1" applyBorder="1" applyAlignment="1">
      <alignment horizontal="left" vertical="center"/>
    </xf>
    <xf numFmtId="165" fontId="29" fillId="0" borderId="36" xfId="0" applyNumberFormat="1" applyFont="1" applyBorder="1" applyAlignment="1">
      <alignment horizontal="left" vertical="center"/>
    </xf>
    <xf numFmtId="165" fontId="29" fillId="0" borderId="30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23" xfId="0" applyNumberFormat="1" applyFont="1" applyBorder="1" applyAlignment="1">
      <alignment horizontal="left" vertical="center"/>
    </xf>
    <xf numFmtId="165" fontId="29" fillId="0" borderId="32" xfId="0" applyNumberFormat="1" applyFont="1" applyBorder="1" applyAlignment="1">
      <alignment horizontal="left" vertical="center"/>
    </xf>
    <xf numFmtId="165" fontId="29" fillId="0" borderId="28" xfId="0" applyNumberFormat="1" applyFont="1" applyBorder="1" applyAlignment="1">
      <alignment horizontal="left" vertical="center"/>
    </xf>
    <xf numFmtId="165" fontId="29" fillId="0" borderId="34" xfId="0" applyNumberFormat="1" applyFont="1" applyBorder="1" applyAlignment="1">
      <alignment horizontal="left" vertical="center"/>
    </xf>
    <xf numFmtId="0" fontId="46" fillId="0" borderId="24" xfId="0" applyFont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37" xfId="0" applyNumberFormat="1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5" xfId="0" applyNumberFormat="1" applyFont="1" applyBorder="1" applyAlignment="1">
      <alignment horizontal="left" vertical="center"/>
    </xf>
    <xf numFmtId="165" fontId="29" fillId="0" borderId="26" xfId="0" applyNumberFormat="1" applyFont="1" applyBorder="1" applyAlignment="1">
      <alignment horizontal="left" vertical="center"/>
    </xf>
    <xf numFmtId="165" fontId="29" fillId="0" borderId="41" xfId="0" applyNumberFormat="1" applyFont="1" applyBorder="1" applyAlignment="1">
      <alignment horizontal="center" vertical="center"/>
    </xf>
    <xf numFmtId="165" fontId="29" fillId="0" borderId="42" xfId="0" applyNumberFormat="1" applyFont="1" applyBorder="1" applyAlignment="1">
      <alignment horizontal="center" vertical="center"/>
    </xf>
    <xf numFmtId="165" fontId="29" fillId="0" borderId="4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8" fillId="2" borderId="20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6" fillId="0" borderId="19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165" fontId="29" fillId="0" borderId="39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21" xfId="0" applyNumberFormat="1" applyFont="1" applyBorder="1" applyAlignment="1">
      <alignment horizontal="left" vertical="center"/>
    </xf>
    <xf numFmtId="0" fontId="30" fillId="0" borderId="0" xfId="0" applyFont="1" applyAlignment="1">
      <alignment horizontal="center" wrapText="1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2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1"/>
    </tableStyle>
  </tableStyles>
  <colors>
    <mruColors>
      <color rgb="FF313829"/>
      <color rgb="FFB39563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8104754843431"/>
          <c:y val="7.0223483597513375E-2"/>
          <c:w val="0.61330005681161648"/>
          <c:h val="0.769709198371539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2-49E8-B609-39B7DB003299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2-49E8-B609-39B7DB0032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6874064"/>
        <c:axId val="146873648"/>
      </c:barChart>
      <c:catAx>
        <c:axId val="14687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873648"/>
        <c:crosses val="autoZero"/>
        <c:auto val="1"/>
        <c:lblAlgn val="ctr"/>
        <c:lblOffset val="100"/>
        <c:noMultiLvlLbl val="0"/>
      </c:catAx>
      <c:valAx>
        <c:axId val="14687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8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34527982128409"/>
          <c:y val="0.11342776557119037"/>
          <c:w val="0.17575973500751069"/>
          <c:h val="0.19710530456231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1130186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3</xdr:col>
      <xdr:colOff>1138895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2" name="Conector reto 2">
          <a:extLst>
            <a:ext uri="{FF2B5EF4-FFF2-40B4-BE49-F238E27FC236}">
              <a16:creationId xmlns:a16="http://schemas.microsoft.com/office/drawing/2014/main" id="{597A0333-74FD-4BA7-85FE-32129493477C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370850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4</xdr:row>
      <xdr:rowOff>114299</xdr:rowOff>
    </xdr:to>
    <xdr:pic>
      <xdr:nvPicPr>
        <xdr:cNvPr id="3" name="Imagem 6">
          <a:extLst>
            <a:ext uri="{FF2B5EF4-FFF2-40B4-BE49-F238E27FC236}">
              <a16:creationId xmlns:a16="http://schemas.microsoft.com/office/drawing/2014/main" id="{46CA733B-9732-4EDF-9E72-9C90C7796CBC}"/>
            </a:ext>
            <a:ext uri="{147F2762-F138-4A5C-976F-8EAC2B608ADB}">
              <a16:predDERef xmlns:a16="http://schemas.microsoft.com/office/drawing/2014/main" pred="{597A0333-74FD-4BA7-85FE-321294934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240" y="30480"/>
          <a:ext cx="1925955" cy="5410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4</xdr:row>
      <xdr:rowOff>114299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2</xdr:col>
      <xdr:colOff>5443</xdr:colOff>
      <xdr:row>9</xdr:row>
      <xdr:rowOff>15128</xdr:rowOff>
    </xdr:from>
    <xdr:to>
      <xdr:col>24</xdr:col>
      <xdr:colOff>128868</xdr:colOff>
      <xdr:row>26</xdr:row>
      <xdr:rowOff>99491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57A9621-3A61-CCFC-0F3D-BDCB0413E1D9}"/>
            </a:ext>
            <a:ext uri="{147F2762-F138-4A5C-976F-8EAC2B608ADB}">
              <a16:predDERef xmlns:a16="http://schemas.microsoft.com/office/drawing/2014/main" pred="{14E050CF-13DE-4047-8AAB-8FF225BBF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0" dataDxfId="39">
  <autoFilter ref="B4:F31" xr:uid="{BF78AD2E-2996-4673-93A5-FBABBADBFCAD}"/>
  <tableColumns count="5">
    <tableColumn id="1" xr3:uid="{377E90C8-0A45-4737-AC04-4C7CDB0AEAE2}" name="Produto" dataDxfId="38"/>
    <tableColumn id="2" xr3:uid="{4EB804C9-8A27-4783-BD36-FB9E656AE6E9}" name="Unidade de Medida" dataDxfId="37"/>
    <tableColumn id="3" xr3:uid="{A21D3E1F-EEC0-4E4A-BE5D-F1FC07B6F8D6}" name="Estoque Mínimo" dataDxfId="36"/>
    <tableColumn id="4" xr3:uid="{56ACBABD-1CFA-40E7-BC2B-DBA4120CD2CF}" name="Custo Unitário" dataDxfId="35" dataCellStyle="Moeda"/>
    <tableColumn id="5" xr3:uid="{96CD541B-A2C4-4577-95D7-DC8135FFC00B}" name="Preço Unitário" dataDxfId="34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3" dataDxfId="32">
  <autoFilter ref="B5:E9" xr:uid="{3FE8CB29-2D3F-4475-8076-85314FAA5C42}"/>
  <tableColumns count="4">
    <tableColumn id="1" xr3:uid="{5957F8AA-CE75-4BE8-A28F-E63751C6F321}" name="Empresa" dataDxfId="31"/>
    <tableColumn id="2" xr3:uid="{714E240A-6400-4353-BAFA-98056A75BEB8}" name="Telefone" dataDxfId="30"/>
    <tableColumn id="3" xr3:uid="{83F2A368-4F63-4459-A8E0-C24478833107}" name="Responsável" dataDxfId="29"/>
    <tableColumn id="4" xr3:uid="{B26AA4D1-77D3-4E4E-8E26-1DD67159E60C}" name="E-mail" dataDxfId="28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H59" totalsRowShown="0" headerRowDxfId="27" dataDxfId="26">
  <autoFilter ref="B5:H59" xr:uid="{96889516-6D39-4469-A223-4B0F7168EF79}"/>
  <tableColumns count="7">
    <tableColumn id="7" xr3:uid="{4AF3EAC0-F872-46A1-9540-C49902B0DCA4}" name="&quot;&quot;" dataDxfId="25">
      <calculatedColumnFormula>MONTH(TB_Entradas[[#This Row],[Data]])</calculatedColumnFormula>
    </tableColumn>
    <tableColumn id="1" xr3:uid="{701AD28A-1CD8-44C9-BCEB-958AEB0E91DD}" name="Data" dataDxfId="24"/>
    <tableColumn id="2" xr3:uid="{F247CE0B-0EF4-4B75-A4B5-2205D8CF8B59}" name="Produto" dataDxfId="23"/>
    <tableColumn id="3" xr3:uid="{1A5D1499-6E9D-496F-95A9-F290D6FBA0EA}" name="Fornecedor" dataDxfId="22"/>
    <tableColumn id="4" xr3:uid="{8E9FF413-1C84-4664-AA13-4DDF2E3D7D9D}" name="Quantidade Comprada" dataDxfId="21" dataCellStyle="Moeda"/>
    <tableColumn id="5" xr3:uid="{A02F7FDA-CBAC-4B18-A2AB-0654AA440E5C}" name="Custo Unitário" dataDxfId="20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9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G62" totalsRowShown="0" headerRowDxfId="18" dataDxfId="17">
  <autoFilter ref="B5:G62" xr:uid="{586A585A-A0FE-42A4-967D-5B04DAD1156E}"/>
  <tableColumns count="6">
    <tableColumn id="7" xr3:uid="{1596BF95-EC92-45A1-A4DC-822BF85970E2}" name="&quot;&quot;" dataDxfId="16">
      <calculatedColumnFormula>MONTH(TB_Saídas[[#This Row],[Data]])</calculatedColumnFormula>
    </tableColumn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0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9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8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7">
      <calculatedColumnFormula>TB_ControleEstoque[[#This Row],[Entradas]]-TB_ControleEstoque[[#This Row],[Saídas ]]</calculatedColumnFormula>
    </tableColumn>
    <tableColumn id="5" xr3:uid="{758D7A90-134E-40AE-9F13-5CDB85014396}" name="Estoque Mínimo" dataDxfId="6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5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4">
      <calculatedColumnFormula>SUMIFS(TB_Saídas[Valor de Venda],TB_Saídas[Produto],TB_ControleEstoque[[#This Row],[Produto]])</calculatedColumnFormula>
    </tableColumn>
    <tableColumn id="8" xr3:uid="{DB00E371-8CEA-4DB3-9B0C-5445F8370CE3}" name="Custo Total" dataDxfId="3">
      <calculatedColumnFormula>SUMIFS(TB_Entradas[Valor da Compra],TB_Entradas[Produto],TB_ControleEstoque[[#This Row],[Produto]])</calculatedColumnFormula>
    </tableColumn>
    <tableColumn id="9" xr3:uid="{15E00F21-6DB5-437E-ABC8-BDF107CA8A75}" name="Lucro" dataDxfId="2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A10" sqref="A10"/>
    </sheetView>
  </sheetViews>
  <sheetFormatPr defaultColWidth="9.109375" defaultRowHeight="14.4" x14ac:dyDescent="0.3"/>
  <cols>
    <col min="1" max="1" width="5.33203125" customWidth="1"/>
    <col min="2" max="2" width="16.33203125" bestFit="1" customWidth="1"/>
    <col min="3" max="3" width="22.5546875" bestFit="1" customWidth="1"/>
    <col min="4" max="4" width="19.6640625" bestFit="1" customWidth="1"/>
    <col min="5" max="5" width="18.44140625" customWidth="1"/>
    <col min="6" max="6" width="20.44140625" style="1" customWidth="1"/>
    <col min="8" max="8" width="13.5546875" customWidth="1"/>
    <col min="9" max="9" width="15.33203125" customWidth="1"/>
  </cols>
  <sheetData>
    <row r="1" spans="2:9" s="29" customFormat="1" ht="60" customHeight="1" x14ac:dyDescent="0.3">
      <c r="E1" s="39" t="s">
        <v>0</v>
      </c>
      <c r="F1" s="40"/>
    </row>
    <row r="2" spans="2:9" s="34" customFormat="1" ht="6" customHeight="1" x14ac:dyDescent="0.3">
      <c r="F2" s="35"/>
    </row>
    <row r="4" spans="2:9" x14ac:dyDescent="0.3">
      <c r="B4" s="49" t="s">
        <v>1</v>
      </c>
      <c r="C4" s="49" t="s">
        <v>2</v>
      </c>
      <c r="D4" s="49" t="s">
        <v>3</v>
      </c>
      <c r="E4" s="49" t="s">
        <v>4</v>
      </c>
      <c r="F4" s="49" t="s">
        <v>5</v>
      </c>
    </row>
    <row r="5" spans="2:9" ht="16.2" x14ac:dyDescent="0.35">
      <c r="B5" s="36" t="s">
        <v>6</v>
      </c>
      <c r="C5" s="37" t="s">
        <v>7</v>
      </c>
      <c r="D5" s="37">
        <v>50</v>
      </c>
      <c r="E5" s="38">
        <v>2</v>
      </c>
      <c r="F5" s="38">
        <v>6</v>
      </c>
      <c r="G5" s="3"/>
      <c r="H5" s="3"/>
    </row>
    <row r="6" spans="2:9" ht="16.2" x14ac:dyDescent="0.35">
      <c r="B6" s="36" t="s">
        <v>8</v>
      </c>
      <c r="C6" s="37" t="s">
        <v>9</v>
      </c>
      <c r="D6" s="37">
        <v>5</v>
      </c>
      <c r="E6" s="38">
        <v>1.5</v>
      </c>
      <c r="F6" s="38">
        <v>3</v>
      </c>
      <c r="H6" s="3"/>
    </row>
    <row r="7" spans="2:9" ht="16.2" x14ac:dyDescent="0.35">
      <c r="B7" s="36" t="s">
        <v>10</v>
      </c>
      <c r="C7" s="37" t="s">
        <v>9</v>
      </c>
      <c r="D7" s="37">
        <v>50</v>
      </c>
      <c r="E7" s="38">
        <v>0.5</v>
      </c>
      <c r="F7" s="38">
        <v>6.5</v>
      </c>
      <c r="H7" s="3"/>
    </row>
    <row r="8" spans="2:9" ht="16.2" x14ac:dyDescent="0.35">
      <c r="B8" s="36" t="s">
        <v>11</v>
      </c>
      <c r="C8" s="37" t="s">
        <v>9</v>
      </c>
      <c r="D8" s="37">
        <v>50</v>
      </c>
      <c r="E8" s="38">
        <v>1</v>
      </c>
      <c r="F8" s="38">
        <v>4.5</v>
      </c>
      <c r="H8" s="3"/>
    </row>
    <row r="9" spans="2:9" ht="16.2" x14ac:dyDescent="0.35">
      <c r="B9" s="36" t="s">
        <v>12</v>
      </c>
      <c r="C9" s="37" t="s">
        <v>9</v>
      </c>
      <c r="D9" s="37">
        <v>50</v>
      </c>
      <c r="E9" s="38">
        <v>1</v>
      </c>
      <c r="F9" s="38">
        <v>4</v>
      </c>
      <c r="H9" s="3"/>
      <c r="I9" s="10"/>
    </row>
    <row r="10" spans="2:9" ht="16.2" x14ac:dyDescent="0.35">
      <c r="B10" s="36" t="s">
        <v>13</v>
      </c>
      <c r="C10" s="37" t="s">
        <v>9</v>
      </c>
      <c r="D10" s="37">
        <v>50</v>
      </c>
      <c r="E10" s="38">
        <v>1</v>
      </c>
      <c r="F10" s="38">
        <v>4</v>
      </c>
    </row>
    <row r="11" spans="2:9" ht="16.2" x14ac:dyDescent="0.35">
      <c r="B11" s="36" t="s">
        <v>14</v>
      </c>
      <c r="C11" s="37" t="s">
        <v>9</v>
      </c>
      <c r="D11" s="37">
        <v>50</v>
      </c>
      <c r="E11" s="38">
        <v>0.5</v>
      </c>
      <c r="F11" s="38">
        <v>4</v>
      </c>
    </row>
    <row r="12" spans="2:9" ht="16.2" x14ac:dyDescent="0.35">
      <c r="B12" s="36" t="s">
        <v>15</v>
      </c>
      <c r="C12" s="37" t="s">
        <v>16</v>
      </c>
      <c r="D12" s="37">
        <v>15</v>
      </c>
      <c r="E12" s="38">
        <v>0.5</v>
      </c>
      <c r="F12" s="38">
        <v>2</v>
      </c>
    </row>
    <row r="13" spans="2:9" ht="16.2" x14ac:dyDescent="0.35">
      <c r="B13" s="36" t="s">
        <v>17</v>
      </c>
      <c r="C13" s="37" t="s">
        <v>16</v>
      </c>
      <c r="D13" s="37">
        <v>15</v>
      </c>
      <c r="E13" s="38">
        <v>0.25</v>
      </c>
      <c r="F13" s="38">
        <v>1</v>
      </c>
    </row>
    <row r="14" spans="2:9" ht="16.2" x14ac:dyDescent="0.35">
      <c r="B14" s="36" t="s">
        <v>18</v>
      </c>
      <c r="C14" s="37" t="s">
        <v>16</v>
      </c>
      <c r="D14" s="37">
        <v>15</v>
      </c>
      <c r="E14" s="38">
        <v>0.25</v>
      </c>
      <c r="F14" s="38">
        <v>1</v>
      </c>
    </row>
    <row r="15" spans="2:9" ht="16.2" x14ac:dyDescent="0.35">
      <c r="B15" s="36" t="s">
        <v>19</v>
      </c>
      <c r="C15" s="37" t="s">
        <v>20</v>
      </c>
      <c r="D15" s="37">
        <v>10</v>
      </c>
      <c r="E15" s="38">
        <v>0.25</v>
      </c>
      <c r="F15" s="38">
        <v>8.5</v>
      </c>
    </row>
    <row r="16" spans="2:9" ht="16.2" x14ac:dyDescent="0.35">
      <c r="B16" s="36" t="s">
        <v>21</v>
      </c>
      <c r="C16" s="37" t="s">
        <v>20</v>
      </c>
      <c r="D16" s="37">
        <v>12</v>
      </c>
      <c r="E16" s="38">
        <v>10</v>
      </c>
      <c r="F16" s="38">
        <v>5</v>
      </c>
    </row>
    <row r="17" spans="2:6" ht="16.2" x14ac:dyDescent="0.35">
      <c r="B17" s="36" t="s">
        <v>22</v>
      </c>
      <c r="C17" s="37" t="s">
        <v>9</v>
      </c>
      <c r="D17" s="37">
        <v>4</v>
      </c>
      <c r="E17" s="38">
        <v>2</v>
      </c>
      <c r="F17" s="38">
        <v>2</v>
      </c>
    </row>
    <row r="18" spans="2:6" ht="16.2" x14ac:dyDescent="0.35">
      <c r="B18" s="36" t="s">
        <v>23</v>
      </c>
      <c r="C18" s="37" t="s">
        <v>16</v>
      </c>
      <c r="D18" s="37">
        <v>10</v>
      </c>
      <c r="E18" s="38">
        <v>1</v>
      </c>
      <c r="F18" s="38">
        <v>5</v>
      </c>
    </row>
    <row r="19" spans="2:6" ht="16.2" x14ac:dyDescent="0.35">
      <c r="B19" s="36" t="s">
        <v>24</v>
      </c>
      <c r="C19" s="37" t="s">
        <v>16</v>
      </c>
      <c r="D19" s="37">
        <v>2</v>
      </c>
      <c r="E19" s="38">
        <v>0.75</v>
      </c>
      <c r="F19" s="38">
        <v>1.5</v>
      </c>
    </row>
    <row r="20" spans="2:6" ht="16.2" x14ac:dyDescent="0.35">
      <c r="B20" s="36" t="s">
        <v>25</v>
      </c>
      <c r="C20" s="37" t="s">
        <v>9</v>
      </c>
      <c r="D20" s="37">
        <v>10</v>
      </c>
      <c r="E20" s="38">
        <v>0.25</v>
      </c>
      <c r="F20" s="38">
        <v>7.5</v>
      </c>
    </row>
    <row r="21" spans="2:6" ht="16.2" x14ac:dyDescent="0.35">
      <c r="B21" s="36" t="s">
        <v>26</v>
      </c>
      <c r="C21" s="37" t="s">
        <v>16</v>
      </c>
      <c r="D21" s="37">
        <v>5</v>
      </c>
      <c r="E21" s="38">
        <v>0.75</v>
      </c>
      <c r="F21" s="38">
        <v>10</v>
      </c>
    </row>
    <row r="22" spans="2:6" ht="16.2" x14ac:dyDescent="0.35">
      <c r="B22" s="36" t="s">
        <v>27</v>
      </c>
      <c r="C22" s="37" t="s">
        <v>9</v>
      </c>
      <c r="D22" s="37">
        <v>2</v>
      </c>
      <c r="E22" s="38">
        <v>8</v>
      </c>
      <c r="F22" s="38">
        <v>15</v>
      </c>
    </row>
    <row r="23" spans="2:6" ht="16.2" x14ac:dyDescent="0.35">
      <c r="B23" s="36" t="s">
        <v>28</v>
      </c>
      <c r="C23" s="37" t="s">
        <v>9</v>
      </c>
      <c r="D23" s="37">
        <v>2</v>
      </c>
      <c r="E23" s="38">
        <v>4.5</v>
      </c>
      <c r="F23" s="38">
        <v>15</v>
      </c>
    </row>
    <row r="24" spans="2:6" ht="16.2" x14ac:dyDescent="0.35">
      <c r="B24" s="36" t="s">
        <v>29</v>
      </c>
      <c r="C24" s="37" t="s">
        <v>30</v>
      </c>
      <c r="D24" s="37">
        <v>5</v>
      </c>
      <c r="E24" s="38">
        <v>0.25</v>
      </c>
      <c r="F24" s="38">
        <v>2</v>
      </c>
    </row>
    <row r="25" spans="2:6" ht="16.2" x14ac:dyDescent="0.35">
      <c r="B25" s="36" t="s">
        <v>31</v>
      </c>
      <c r="C25" s="37" t="s">
        <v>30</v>
      </c>
      <c r="D25" s="37">
        <v>5</v>
      </c>
      <c r="E25" s="38">
        <v>0.75</v>
      </c>
      <c r="F25" s="38">
        <v>8</v>
      </c>
    </row>
    <row r="26" spans="2:6" ht="16.2" x14ac:dyDescent="0.35">
      <c r="B26" s="36" t="s">
        <v>32</v>
      </c>
      <c r="C26" s="37" t="s">
        <v>9</v>
      </c>
      <c r="D26" s="37">
        <v>2</v>
      </c>
      <c r="E26" s="38">
        <v>1</v>
      </c>
      <c r="F26" s="38">
        <v>3</v>
      </c>
    </row>
    <row r="27" spans="2:6" ht="16.2" x14ac:dyDescent="0.35">
      <c r="B27" s="36" t="s">
        <v>33</v>
      </c>
      <c r="C27" s="37" t="s">
        <v>9</v>
      </c>
      <c r="D27" s="37">
        <v>2</v>
      </c>
      <c r="E27" s="38">
        <v>2.5</v>
      </c>
      <c r="F27" s="38">
        <v>3.5</v>
      </c>
    </row>
    <row r="28" spans="2:6" ht="16.2" x14ac:dyDescent="0.35">
      <c r="B28" s="36" t="s">
        <v>34</v>
      </c>
      <c r="C28" s="37" t="s">
        <v>9</v>
      </c>
      <c r="D28" s="37">
        <v>2</v>
      </c>
      <c r="E28" s="38">
        <v>1.5</v>
      </c>
      <c r="F28" s="38">
        <v>3</v>
      </c>
    </row>
    <row r="29" spans="2:6" ht="16.2" x14ac:dyDescent="0.35">
      <c r="B29" s="36" t="s">
        <v>35</v>
      </c>
      <c r="C29" s="37" t="s">
        <v>9</v>
      </c>
      <c r="D29" s="37">
        <v>2</v>
      </c>
      <c r="E29" s="38">
        <v>3</v>
      </c>
      <c r="F29" s="38">
        <v>4.5</v>
      </c>
    </row>
    <row r="30" spans="2:6" ht="16.2" x14ac:dyDescent="0.35">
      <c r="B30" s="36" t="s">
        <v>36</v>
      </c>
      <c r="C30" s="37" t="s">
        <v>16</v>
      </c>
      <c r="D30" s="37">
        <v>10</v>
      </c>
      <c r="E30" s="38">
        <v>2</v>
      </c>
      <c r="F30" s="38">
        <v>8</v>
      </c>
    </row>
    <row r="31" spans="2:6" ht="16.2" x14ac:dyDescent="0.35">
      <c r="B31" s="36" t="s">
        <v>37</v>
      </c>
      <c r="C31" s="37" t="s">
        <v>9</v>
      </c>
      <c r="D31" s="37">
        <v>10</v>
      </c>
      <c r="E31" s="38">
        <v>0.25</v>
      </c>
      <c r="F31" s="38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29" customFormat="1" ht="60" customHeight="1" x14ac:dyDescent="0.3">
      <c r="E1" s="39" t="s">
        <v>38</v>
      </c>
      <c r="F1" s="30"/>
    </row>
    <row r="2" spans="2:8" s="34" customFormat="1" ht="6" customHeight="1" x14ac:dyDescent="0.3">
      <c r="F2" s="35"/>
    </row>
    <row r="5" spans="2:8" x14ac:dyDescent="0.3">
      <c r="B5" s="49" t="s">
        <v>39</v>
      </c>
      <c r="C5" s="49" t="s">
        <v>40</v>
      </c>
      <c r="D5" s="49" t="s">
        <v>41</v>
      </c>
      <c r="E5" s="49" t="s">
        <v>42</v>
      </c>
    </row>
    <row r="6" spans="2:8" ht="16.2" x14ac:dyDescent="0.35">
      <c r="B6" s="36" t="s">
        <v>43</v>
      </c>
      <c r="C6" s="37" t="s">
        <v>44</v>
      </c>
      <c r="D6" s="37" t="s">
        <v>45</v>
      </c>
      <c r="E6" s="38" t="s">
        <v>46</v>
      </c>
    </row>
    <row r="7" spans="2:8" ht="16.2" x14ac:dyDescent="0.35">
      <c r="B7" s="36" t="s">
        <v>47</v>
      </c>
      <c r="C7" s="37" t="s">
        <v>48</v>
      </c>
      <c r="D7" s="37" t="s">
        <v>49</v>
      </c>
      <c r="E7" s="38" t="s">
        <v>50</v>
      </c>
    </row>
    <row r="8" spans="2:8" ht="16.2" x14ac:dyDescent="0.35">
      <c r="B8" s="36" t="s">
        <v>51</v>
      </c>
      <c r="C8" s="37" t="s">
        <v>52</v>
      </c>
      <c r="D8" s="37" t="s">
        <v>53</v>
      </c>
      <c r="E8" s="38" t="s">
        <v>54</v>
      </c>
      <c r="H8" t="s">
        <v>55</v>
      </c>
    </row>
    <row r="9" spans="2:8" ht="16.2" x14ac:dyDescent="0.35">
      <c r="B9" s="36" t="s">
        <v>56</v>
      </c>
      <c r="C9" s="37" t="s">
        <v>57</v>
      </c>
      <c r="D9" s="37" t="s">
        <v>58</v>
      </c>
      <c r="E9" s="38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H59"/>
  <sheetViews>
    <sheetView showGridLines="0" zoomScale="140" zoomScaleNormal="140" workbookViewId="0">
      <selection activeCell="F6" sqref="F6"/>
    </sheetView>
  </sheetViews>
  <sheetFormatPr defaultColWidth="9.109375" defaultRowHeight="14.4" x14ac:dyDescent="0.3"/>
  <cols>
    <col min="1" max="1" width="5.33203125" customWidth="1"/>
    <col min="2" max="2" width="0" hidden="1" customWidth="1"/>
    <col min="3" max="3" width="15.6640625" customWidth="1"/>
    <col min="4" max="4" width="17.109375" style="2" customWidth="1"/>
    <col min="5" max="5" width="18" style="2" customWidth="1"/>
    <col min="6" max="6" width="22.88671875" customWidth="1"/>
    <col min="7" max="7" width="22.33203125" style="2" customWidth="1"/>
    <col min="8" max="8" width="17.44140625" customWidth="1"/>
    <col min="9" max="9" width="18.44140625" customWidth="1"/>
  </cols>
  <sheetData>
    <row r="1" spans="2:8" s="29" customFormat="1" ht="60" customHeight="1" x14ac:dyDescent="0.3">
      <c r="F1" s="39" t="s">
        <v>60</v>
      </c>
      <c r="G1" s="30"/>
    </row>
    <row r="2" spans="2:8" s="34" customFormat="1" ht="6" customHeight="1" x14ac:dyDescent="0.3">
      <c r="G2" s="35"/>
    </row>
    <row r="4" spans="2:8" x14ac:dyDescent="0.3">
      <c r="D4"/>
    </row>
    <row r="5" spans="2:8" s="4" customFormat="1" x14ac:dyDescent="0.3">
      <c r="B5" s="86" t="s">
        <v>61</v>
      </c>
      <c r="C5" s="50" t="s">
        <v>62</v>
      </c>
      <c r="D5" s="50" t="s">
        <v>1</v>
      </c>
      <c r="E5" s="50" t="s">
        <v>63</v>
      </c>
      <c r="F5" s="50" t="s">
        <v>64</v>
      </c>
      <c r="G5" s="51" t="s">
        <v>4</v>
      </c>
      <c r="H5" s="51" t="s">
        <v>65</v>
      </c>
    </row>
    <row r="6" spans="2:8" ht="16.2" x14ac:dyDescent="0.35">
      <c r="B6" s="52">
        <f>MONTH(TB_Entradas[[#This Row],[Data]])</f>
        <v>1</v>
      </c>
      <c r="C6" s="47">
        <v>44566</v>
      </c>
      <c r="D6" s="44" t="s">
        <v>6</v>
      </c>
      <c r="E6" s="37" t="s">
        <v>43</v>
      </c>
      <c r="F6" s="45">
        <v>100</v>
      </c>
      <c r="G6" s="46" cm="1">
        <f t="array" ref="G6">_xlfn.XLOOKUP(TB_Entradas[[#This Row],[Produto]],TB_Produtos[[#All],[Produto]],TB_Produtos[[#All],[Custo Unitário]],"Produto não Encontrado",0,1)</f>
        <v>2</v>
      </c>
      <c r="H6" s="46">
        <f>IFERROR(TB_Entradas[[#This Row],[Quantidade Comprada]]*TB_Entradas[[#This Row],[Custo Unitário]],"Erro ao calcular")</f>
        <v>200</v>
      </c>
    </row>
    <row r="7" spans="2:8" ht="16.2" x14ac:dyDescent="0.35">
      <c r="B7" s="52">
        <f>MONTH(TB_Entradas[[#This Row],[Data]])</f>
        <v>1</v>
      </c>
      <c r="C7" s="47">
        <v>44566</v>
      </c>
      <c r="D7" s="44" t="s">
        <v>10</v>
      </c>
      <c r="E7" s="37" t="s">
        <v>56</v>
      </c>
      <c r="F7" s="45">
        <v>100</v>
      </c>
      <c r="G7" s="46" cm="1">
        <f t="array" ref="G7">_xlfn.XLOOKUP(TB_Entradas[[#This Row],[Produto]],TB_Produtos[[#All],[Produto]],TB_Produtos[[#All],[Custo Unitário]],"Produto não Encontrado",0,1)</f>
        <v>0.5</v>
      </c>
      <c r="H7" s="46">
        <f>IFERROR(TB_Entradas[[#This Row],[Quantidade Comprada]]*TB_Entradas[[#This Row],[Custo Unitário]],"Erro ao calcular")</f>
        <v>50</v>
      </c>
    </row>
    <row r="8" spans="2:8" ht="16.2" x14ac:dyDescent="0.35">
      <c r="B8" s="52">
        <f>MONTH(TB_Entradas[[#This Row],[Data]])</f>
        <v>1</v>
      </c>
      <c r="C8" s="47">
        <v>44576</v>
      </c>
      <c r="D8" s="44" t="s">
        <v>19</v>
      </c>
      <c r="E8" s="37" t="s">
        <v>43</v>
      </c>
      <c r="F8" s="45">
        <v>90</v>
      </c>
      <c r="G8" s="46" cm="1">
        <f t="array" ref="G8">_xlfn.XLOOKUP(TB_Entradas[[#This Row],[Produto]],TB_Produtos[[#All],[Produto]],TB_Produtos[[#All],[Custo Unitário]],"Produto não Encontrado",0,1)</f>
        <v>0.25</v>
      </c>
      <c r="H8" s="46">
        <f>IFERROR(TB_Entradas[[#This Row],[Quantidade Comprada]]*TB_Entradas[[#This Row],[Custo Unitário]],"Erro ao calcular")</f>
        <v>22.5</v>
      </c>
    </row>
    <row r="9" spans="2:8" ht="16.2" x14ac:dyDescent="0.35">
      <c r="B9" s="52">
        <f>MONTH(TB_Entradas[[#This Row],[Data]])</f>
        <v>1</v>
      </c>
      <c r="C9" s="47">
        <v>44578</v>
      </c>
      <c r="D9" s="44" t="s">
        <v>25</v>
      </c>
      <c r="E9" s="37" t="s">
        <v>56</v>
      </c>
      <c r="F9" s="45">
        <v>100</v>
      </c>
      <c r="G9" s="46" cm="1">
        <f t="array" ref="G9">_xlfn.XLOOKUP(TB_Entradas[[#This Row],[Produto]],TB_Produtos[[#All],[Produto]],TB_Produtos[[#All],[Custo Unitário]],"Produto não Encontrado",0,1)</f>
        <v>0.25</v>
      </c>
      <c r="H9" s="46">
        <f>IFERROR(TB_Entradas[[#This Row],[Quantidade Comprada]]*TB_Entradas[[#This Row],[Custo Unitário]],"Erro ao calcular")</f>
        <v>25</v>
      </c>
    </row>
    <row r="10" spans="2:8" ht="16.2" x14ac:dyDescent="0.35">
      <c r="B10" s="52">
        <f>MONTH(TB_Entradas[[#This Row],[Data]])</f>
        <v>2</v>
      </c>
      <c r="C10" s="47">
        <v>44593</v>
      </c>
      <c r="D10" s="44" t="s">
        <v>25</v>
      </c>
      <c r="E10" s="37" t="s">
        <v>56</v>
      </c>
      <c r="F10" s="45">
        <v>85</v>
      </c>
      <c r="G10" s="46" cm="1">
        <f t="array" ref="G10">_xlfn.XLOOKUP(TB_Entradas[[#This Row],[Produto]],TB_Produtos[[#All],[Produto]],TB_Produtos[[#All],[Custo Unitário]],"Produto não Encontrado",0,1)</f>
        <v>0.25</v>
      </c>
      <c r="H10" s="46">
        <f>IFERROR(TB_Entradas[[#This Row],[Quantidade Comprada]]*TB_Entradas[[#This Row],[Custo Unitário]],"Erro ao calcular")</f>
        <v>21.25</v>
      </c>
    </row>
    <row r="11" spans="2:8" ht="16.2" x14ac:dyDescent="0.35">
      <c r="B11" s="52">
        <f>MONTH(TB_Entradas[[#This Row],[Data]])</f>
        <v>2</v>
      </c>
      <c r="C11" s="47">
        <v>44594</v>
      </c>
      <c r="D11" s="44" t="s">
        <v>19</v>
      </c>
      <c r="E11" s="37" t="s">
        <v>43</v>
      </c>
      <c r="F11" s="45">
        <v>80</v>
      </c>
      <c r="G11" s="46" cm="1">
        <f t="array" ref="G11">_xlfn.XLOOKUP(TB_Entradas[[#This Row],[Produto]],TB_Produtos[[#All],[Produto]],TB_Produtos[[#All],[Custo Unitário]],"Produto não Encontrado",0,1)</f>
        <v>0.25</v>
      </c>
      <c r="H11" s="46">
        <f>IFERROR(TB_Entradas[[#This Row],[Quantidade Comprada]]*TB_Entradas[[#This Row],[Custo Unitário]],"Erro ao calcular")</f>
        <v>20</v>
      </c>
    </row>
    <row r="12" spans="2:8" ht="16.2" x14ac:dyDescent="0.35">
      <c r="B12" s="52">
        <f>MONTH(TB_Entradas[[#This Row],[Data]])</f>
        <v>2</v>
      </c>
      <c r="C12" s="47">
        <v>44598</v>
      </c>
      <c r="D12" s="44" t="s">
        <v>6</v>
      </c>
      <c r="E12" s="37" t="s">
        <v>43</v>
      </c>
      <c r="F12" s="45">
        <v>125</v>
      </c>
      <c r="G12" s="46" cm="1">
        <f t="array" ref="G12">_xlfn.XLOOKUP(TB_Entradas[[#This Row],[Produto]],TB_Produtos[[#All],[Produto]],TB_Produtos[[#All],[Custo Unitário]],"Produto não Encontrado",0,1)</f>
        <v>2</v>
      </c>
      <c r="H12" s="46">
        <f>IFERROR(TB_Entradas[[#This Row],[Quantidade Comprada]]*TB_Entradas[[#This Row],[Custo Unitário]],"Erro ao calcular")</f>
        <v>250</v>
      </c>
    </row>
    <row r="13" spans="2:8" ht="16.2" x14ac:dyDescent="0.35">
      <c r="B13" s="52">
        <f>MONTH(TB_Entradas[[#This Row],[Data]])</f>
        <v>2</v>
      </c>
      <c r="C13" s="47">
        <v>44602</v>
      </c>
      <c r="D13" s="44" t="s">
        <v>31</v>
      </c>
      <c r="E13" s="37" t="s">
        <v>51</v>
      </c>
      <c r="F13" s="45">
        <v>50</v>
      </c>
      <c r="G13" s="46" cm="1">
        <f t="array" ref="G13">_xlfn.XLOOKUP(TB_Entradas[[#This Row],[Produto]],TB_Produtos[[#All],[Produto]],TB_Produtos[[#All],[Custo Unitário]],"Produto não Encontrado",0,1)</f>
        <v>0.75</v>
      </c>
      <c r="H13" s="46">
        <f>IFERROR(TB_Entradas[[#This Row],[Quantidade Comprada]]*TB_Entradas[[#This Row],[Custo Unitário]],"Erro ao calcular")</f>
        <v>37.5</v>
      </c>
    </row>
    <row r="14" spans="2:8" ht="16.2" x14ac:dyDescent="0.35">
      <c r="B14" s="52">
        <f>MONTH(TB_Entradas[[#This Row],[Data]])</f>
        <v>2</v>
      </c>
      <c r="C14" s="47">
        <v>44612</v>
      </c>
      <c r="D14" s="44" t="s">
        <v>10</v>
      </c>
      <c r="E14" s="37" t="s">
        <v>56</v>
      </c>
      <c r="F14" s="45">
        <v>100</v>
      </c>
      <c r="G14" s="46" cm="1">
        <f t="array" ref="G14">_xlfn.XLOOKUP(TB_Entradas[[#This Row],[Produto]],TB_Produtos[[#All],[Produto]],TB_Produtos[[#All],[Custo Unitário]],"Produto não Encontrado",0,1)</f>
        <v>0.5</v>
      </c>
      <c r="H14" s="46">
        <f>IFERROR(TB_Entradas[[#This Row],[Quantidade Comprada]]*TB_Entradas[[#This Row],[Custo Unitário]],"Erro ao calcular")</f>
        <v>50</v>
      </c>
    </row>
    <row r="15" spans="2:8" ht="16.2" x14ac:dyDescent="0.35">
      <c r="B15" s="52">
        <f>MONTH(TB_Entradas[[#This Row],[Data]])</f>
        <v>3</v>
      </c>
      <c r="C15" s="47">
        <v>44625</v>
      </c>
      <c r="D15" s="44" t="s">
        <v>36</v>
      </c>
      <c r="E15" s="37" t="s">
        <v>51</v>
      </c>
      <c r="F15" s="45">
        <v>250</v>
      </c>
      <c r="G15" s="46" cm="1">
        <f t="array" ref="G15">_xlfn.XLOOKUP(TB_Entradas[[#This Row],[Produto]],TB_Produtos[[#All],[Produto]],TB_Produtos[[#All],[Custo Unitário]],"Produto não Encontrado",0,1)</f>
        <v>2</v>
      </c>
      <c r="H15" s="46">
        <f>IFERROR(TB_Entradas[[#This Row],[Quantidade Comprada]]*TB_Entradas[[#This Row],[Custo Unitário]],"Erro ao calcular")</f>
        <v>500</v>
      </c>
    </row>
    <row r="16" spans="2:8" ht="16.2" x14ac:dyDescent="0.35">
      <c r="B16" s="52">
        <f>MONTH(TB_Entradas[[#This Row],[Data]])</f>
        <v>3</v>
      </c>
      <c r="C16" s="47">
        <v>44630</v>
      </c>
      <c r="D16" s="44" t="s">
        <v>25</v>
      </c>
      <c r="E16" s="37" t="s">
        <v>56</v>
      </c>
      <c r="F16" s="45">
        <v>50</v>
      </c>
      <c r="G16" s="46" cm="1">
        <f t="array" ref="G16">_xlfn.XLOOKUP(TB_Entradas[[#This Row],[Produto]],TB_Produtos[[#All],[Produto]],TB_Produtos[[#All],[Custo Unitário]],"Produto não Encontrado",0,1)</f>
        <v>0.25</v>
      </c>
      <c r="H16" s="46">
        <f>IFERROR(TB_Entradas[[#This Row],[Quantidade Comprada]]*TB_Entradas[[#This Row],[Custo Unitário]],"Erro ao calcular")</f>
        <v>12.5</v>
      </c>
    </row>
    <row r="17" spans="2:8" ht="16.2" x14ac:dyDescent="0.35">
      <c r="B17" s="52">
        <f>MONTH(TB_Entradas[[#This Row],[Data]])</f>
        <v>3</v>
      </c>
      <c r="C17" s="47">
        <v>44635</v>
      </c>
      <c r="D17" s="44" t="s">
        <v>6</v>
      </c>
      <c r="E17" s="37" t="s">
        <v>43</v>
      </c>
      <c r="F17" s="45">
        <v>150</v>
      </c>
      <c r="G17" s="46" cm="1">
        <f t="array" ref="G17">_xlfn.XLOOKUP(TB_Entradas[[#This Row],[Produto]],TB_Produtos[[#All],[Produto]],TB_Produtos[[#All],[Custo Unitário]],"Produto não Encontrado",0,1)</f>
        <v>2</v>
      </c>
      <c r="H17" s="46">
        <f>IFERROR(TB_Entradas[[#This Row],[Quantidade Comprada]]*TB_Entradas[[#This Row],[Custo Unitário]],"Erro ao calcular")</f>
        <v>300</v>
      </c>
    </row>
    <row r="18" spans="2:8" ht="16.2" x14ac:dyDescent="0.35">
      <c r="B18" s="52">
        <f>MONTH(TB_Entradas[[#This Row],[Data]])</f>
        <v>3</v>
      </c>
      <c r="C18" s="47">
        <v>44637</v>
      </c>
      <c r="D18" s="44" t="s">
        <v>26</v>
      </c>
      <c r="E18" s="37" t="s">
        <v>43</v>
      </c>
      <c r="F18" s="45">
        <v>100</v>
      </c>
      <c r="G18" s="46" cm="1">
        <f t="array" ref="G18">_xlfn.XLOOKUP(TB_Entradas[[#This Row],[Produto]],TB_Produtos[[#All],[Produto]],TB_Produtos[[#All],[Custo Unitário]],"Produto não Encontrado",0,1)</f>
        <v>0.75</v>
      </c>
      <c r="H18" s="46">
        <f>IFERROR(TB_Entradas[[#This Row],[Quantidade Comprada]]*TB_Entradas[[#This Row],[Custo Unitário]],"Erro ao calcular")</f>
        <v>75</v>
      </c>
    </row>
    <row r="19" spans="2:8" ht="16.2" x14ac:dyDescent="0.35">
      <c r="B19" s="52">
        <f>MONTH(TB_Entradas[[#This Row],[Data]])</f>
        <v>3</v>
      </c>
      <c r="C19" s="47">
        <v>44644</v>
      </c>
      <c r="D19" s="44" t="s">
        <v>19</v>
      </c>
      <c r="E19" s="37" t="s">
        <v>43</v>
      </c>
      <c r="F19" s="45">
        <v>40</v>
      </c>
      <c r="G19" s="46" cm="1">
        <f t="array" ref="G19">_xlfn.XLOOKUP(TB_Entradas[[#This Row],[Produto]],TB_Produtos[[#All],[Produto]],TB_Produtos[[#All],[Custo Unitário]],"Produto não Encontrado",0,1)</f>
        <v>0.25</v>
      </c>
      <c r="H19" s="46">
        <f>IFERROR(TB_Entradas[[#This Row],[Quantidade Comprada]]*TB_Entradas[[#This Row],[Custo Unitário]],"Erro ao calcular")</f>
        <v>10</v>
      </c>
    </row>
    <row r="20" spans="2:8" ht="16.2" x14ac:dyDescent="0.35">
      <c r="B20" s="52">
        <f>MONTH(TB_Entradas[[#This Row],[Data]])</f>
        <v>3</v>
      </c>
      <c r="C20" s="47">
        <v>44647</v>
      </c>
      <c r="D20" s="44" t="s">
        <v>10</v>
      </c>
      <c r="E20" s="37" t="s">
        <v>56</v>
      </c>
      <c r="F20" s="45">
        <v>50</v>
      </c>
      <c r="G20" s="46" cm="1">
        <f t="array" ref="G20">_xlfn.XLOOKUP(TB_Entradas[[#This Row],[Produto]],TB_Produtos[[#All],[Produto]],TB_Produtos[[#All],[Custo Unitário]],"Produto não Encontrado",0,1)</f>
        <v>0.5</v>
      </c>
      <c r="H20" s="46">
        <f>IFERROR(TB_Entradas[[#This Row],[Quantidade Comprada]]*TB_Entradas[[#This Row],[Custo Unitário]],"Erro ao calcular")</f>
        <v>25</v>
      </c>
    </row>
    <row r="21" spans="2:8" ht="16.2" x14ac:dyDescent="0.35">
      <c r="B21" s="52">
        <f>MONTH(TB_Entradas[[#This Row],[Data]])</f>
        <v>4</v>
      </c>
      <c r="C21" s="47">
        <v>44655</v>
      </c>
      <c r="D21" s="44" t="s">
        <v>25</v>
      </c>
      <c r="E21" s="37" t="s">
        <v>56</v>
      </c>
      <c r="F21" s="45">
        <v>90</v>
      </c>
      <c r="G21" s="46" cm="1">
        <f t="array" ref="G21">_xlfn.XLOOKUP(TB_Entradas[[#This Row],[Produto]],TB_Produtos[[#All],[Produto]],TB_Produtos[[#All],[Custo Unitário]],"Produto não Encontrado",0,1)</f>
        <v>0.25</v>
      </c>
      <c r="H21" s="46">
        <f>IFERROR(TB_Entradas[[#This Row],[Quantidade Comprada]]*TB_Entradas[[#This Row],[Custo Unitário]],"Erro ao calcular")</f>
        <v>22.5</v>
      </c>
    </row>
    <row r="22" spans="2:8" ht="16.2" x14ac:dyDescent="0.35">
      <c r="B22" s="52">
        <f>MONTH(TB_Entradas[[#This Row],[Data]])</f>
        <v>4</v>
      </c>
      <c r="C22" s="47">
        <v>44661</v>
      </c>
      <c r="D22" s="44" t="s">
        <v>6</v>
      </c>
      <c r="E22" s="37" t="s">
        <v>43</v>
      </c>
      <c r="F22" s="45">
        <v>150</v>
      </c>
      <c r="G22" s="46" cm="1">
        <f t="array" ref="G22">_xlfn.XLOOKUP(TB_Entradas[[#This Row],[Produto]],TB_Produtos[[#All],[Produto]],TB_Produtos[[#All],[Custo Unitário]],"Produto não Encontrado",0,1)</f>
        <v>2</v>
      </c>
      <c r="H22" s="46">
        <f>IFERROR(TB_Entradas[[#This Row],[Quantidade Comprada]]*TB_Entradas[[#This Row],[Custo Unitário]],"Erro ao calcular")</f>
        <v>300</v>
      </c>
    </row>
    <row r="23" spans="2:8" ht="16.2" x14ac:dyDescent="0.35">
      <c r="B23" s="52">
        <f>MONTH(TB_Entradas[[#This Row],[Data]])</f>
        <v>4</v>
      </c>
      <c r="C23" s="47">
        <v>44672</v>
      </c>
      <c r="D23" s="44" t="s">
        <v>19</v>
      </c>
      <c r="E23" s="37" t="s">
        <v>43</v>
      </c>
      <c r="F23" s="45">
        <v>60</v>
      </c>
      <c r="G23" s="46" cm="1">
        <f t="array" ref="G23">_xlfn.XLOOKUP(TB_Entradas[[#This Row],[Produto]],TB_Produtos[[#All],[Produto]],TB_Produtos[[#All],[Custo Unitário]],"Produto não Encontrado",0,1)</f>
        <v>0.25</v>
      </c>
      <c r="H23" s="46">
        <f>IFERROR(TB_Entradas[[#This Row],[Quantidade Comprada]]*TB_Entradas[[#This Row],[Custo Unitário]],"Erro ao calcular")</f>
        <v>15</v>
      </c>
    </row>
    <row r="24" spans="2:8" ht="16.2" x14ac:dyDescent="0.35">
      <c r="B24" s="52">
        <f>MONTH(TB_Entradas[[#This Row],[Data]])</f>
        <v>4</v>
      </c>
      <c r="C24" s="47">
        <v>44681</v>
      </c>
      <c r="D24" s="44" t="s">
        <v>10</v>
      </c>
      <c r="E24" s="37" t="s">
        <v>56</v>
      </c>
      <c r="F24" s="45">
        <v>50</v>
      </c>
      <c r="G24" s="46" cm="1">
        <f t="array" ref="G24">_xlfn.XLOOKUP(TB_Entradas[[#This Row],[Produto]],TB_Produtos[[#All],[Produto]],TB_Produtos[[#All],[Custo Unitário]],"Produto não Encontrado",0,1)</f>
        <v>0.5</v>
      </c>
      <c r="H24" s="46">
        <f>IFERROR(TB_Entradas[[#This Row],[Quantidade Comprada]]*TB_Entradas[[#This Row],[Custo Unitário]],"Erro ao calcular")</f>
        <v>25</v>
      </c>
    </row>
    <row r="25" spans="2:8" ht="16.2" x14ac:dyDescent="0.35">
      <c r="B25" s="52">
        <f>MONTH(TB_Entradas[[#This Row],[Data]])</f>
        <v>5</v>
      </c>
      <c r="C25" s="47">
        <v>44686</v>
      </c>
      <c r="D25" s="44" t="s">
        <v>27</v>
      </c>
      <c r="E25" s="37" t="s">
        <v>47</v>
      </c>
      <c r="F25" s="45">
        <v>60</v>
      </c>
      <c r="G25" s="46" cm="1">
        <f t="array" ref="G25">_xlfn.XLOOKUP(TB_Entradas[[#This Row],[Produto]],TB_Produtos[[#All],[Produto]],TB_Produtos[[#All],[Custo Unitário]],"Produto não Encontrado",0,1)</f>
        <v>8</v>
      </c>
      <c r="H25" s="46">
        <f>IFERROR(TB_Entradas[[#This Row],[Quantidade Comprada]]*TB_Entradas[[#This Row],[Custo Unitário]],"Erro ao calcular")</f>
        <v>480</v>
      </c>
    </row>
    <row r="26" spans="2:8" ht="16.2" x14ac:dyDescent="0.35">
      <c r="B26" s="52">
        <f>MONTH(TB_Entradas[[#This Row],[Data]])</f>
        <v>5</v>
      </c>
      <c r="C26" s="47">
        <v>44687</v>
      </c>
      <c r="D26" s="44" t="s">
        <v>10</v>
      </c>
      <c r="E26" s="37" t="s">
        <v>56</v>
      </c>
      <c r="F26" s="45">
        <v>50</v>
      </c>
      <c r="G26" s="46" cm="1">
        <f t="array" ref="G26">_xlfn.XLOOKUP(TB_Entradas[[#This Row],[Produto]],TB_Produtos[[#All],[Produto]],TB_Produtos[[#All],[Custo Unitário]],"Produto não Encontrado",0,1)</f>
        <v>0.5</v>
      </c>
      <c r="H26" s="46">
        <f>IFERROR(TB_Entradas[[#This Row],[Quantidade Comprada]]*TB_Entradas[[#This Row],[Custo Unitário]],"Erro ao calcular")</f>
        <v>25</v>
      </c>
    </row>
    <row r="27" spans="2:8" ht="16.2" x14ac:dyDescent="0.35">
      <c r="B27" s="52">
        <f>MONTH(TB_Entradas[[#This Row],[Data]])</f>
        <v>5</v>
      </c>
      <c r="C27" s="47">
        <v>44691</v>
      </c>
      <c r="D27" s="44" t="s">
        <v>25</v>
      </c>
      <c r="E27" s="37" t="s">
        <v>56</v>
      </c>
      <c r="F27" s="45">
        <v>30</v>
      </c>
      <c r="G27" s="46" cm="1">
        <f t="array" ref="G27">_xlfn.XLOOKUP(TB_Entradas[[#This Row],[Produto]],TB_Produtos[[#All],[Produto]],TB_Produtos[[#All],[Custo Unitário]],"Produto não Encontrado",0,1)</f>
        <v>0.25</v>
      </c>
      <c r="H27" s="46">
        <f>IFERROR(TB_Entradas[[#This Row],[Quantidade Comprada]]*TB_Entradas[[#This Row],[Custo Unitário]],"Erro ao calcular")</f>
        <v>7.5</v>
      </c>
    </row>
    <row r="28" spans="2:8" ht="16.2" x14ac:dyDescent="0.35">
      <c r="B28" s="52">
        <f>MONTH(TB_Entradas[[#This Row],[Data]])</f>
        <v>5</v>
      </c>
      <c r="C28" s="47">
        <v>44691</v>
      </c>
      <c r="D28" s="44" t="s">
        <v>6</v>
      </c>
      <c r="E28" s="37" t="s">
        <v>43</v>
      </c>
      <c r="F28" s="45">
        <v>100</v>
      </c>
      <c r="G28" s="46" cm="1">
        <f t="array" ref="G28">_xlfn.XLOOKUP(TB_Entradas[[#This Row],[Produto]],TB_Produtos[[#All],[Produto]],TB_Produtos[[#All],[Custo Unitário]],"Produto não Encontrado",0,1)</f>
        <v>2</v>
      </c>
      <c r="H28" s="46">
        <f>IFERROR(TB_Entradas[[#This Row],[Quantidade Comprada]]*TB_Entradas[[#This Row],[Custo Unitário]],"Erro ao calcular")</f>
        <v>200</v>
      </c>
    </row>
    <row r="29" spans="2:8" ht="16.2" x14ac:dyDescent="0.35">
      <c r="B29" s="52">
        <f>MONTH(TB_Entradas[[#This Row],[Data]])</f>
        <v>5</v>
      </c>
      <c r="C29" s="47">
        <v>44698</v>
      </c>
      <c r="D29" s="44" t="s">
        <v>19</v>
      </c>
      <c r="E29" s="37" t="s">
        <v>43</v>
      </c>
      <c r="F29" s="45">
        <v>45</v>
      </c>
      <c r="G29" s="46" cm="1">
        <f t="array" ref="G29">_xlfn.XLOOKUP(TB_Entradas[[#This Row],[Produto]],TB_Produtos[[#All],[Produto]],TB_Produtos[[#All],[Custo Unitário]],"Produto não Encontrado",0,1)</f>
        <v>0.25</v>
      </c>
      <c r="H29" s="46">
        <f>IFERROR(TB_Entradas[[#This Row],[Quantidade Comprada]]*TB_Entradas[[#This Row],[Custo Unitário]],"Erro ao calcular")</f>
        <v>11.25</v>
      </c>
    </row>
    <row r="30" spans="2:8" ht="16.2" x14ac:dyDescent="0.35">
      <c r="B30" s="52">
        <f>MONTH(TB_Entradas[[#This Row],[Data]])</f>
        <v>6</v>
      </c>
      <c r="C30" s="47">
        <v>44714</v>
      </c>
      <c r="D30" s="44" t="s">
        <v>6</v>
      </c>
      <c r="E30" s="37" t="s">
        <v>43</v>
      </c>
      <c r="F30" s="45">
        <v>150</v>
      </c>
      <c r="G30" s="46" cm="1">
        <f t="array" ref="G30">_xlfn.XLOOKUP(TB_Entradas[[#This Row],[Produto]],TB_Produtos[[#All],[Produto]],TB_Produtos[[#All],[Custo Unitário]],"Produto não Encontrado",0,1)</f>
        <v>2</v>
      </c>
      <c r="H30" s="46">
        <f>IFERROR(TB_Entradas[[#This Row],[Quantidade Comprada]]*TB_Entradas[[#This Row],[Custo Unitário]],"Erro ao calcular")</f>
        <v>300</v>
      </c>
    </row>
    <row r="31" spans="2:8" ht="16.2" x14ac:dyDescent="0.35">
      <c r="B31" s="52">
        <f>MONTH(TB_Entradas[[#This Row],[Data]])</f>
        <v>6</v>
      </c>
      <c r="C31" s="47">
        <v>44719</v>
      </c>
      <c r="D31" s="44" t="s">
        <v>19</v>
      </c>
      <c r="E31" s="37" t="s">
        <v>43</v>
      </c>
      <c r="F31" s="45">
        <v>115</v>
      </c>
      <c r="G31" s="46" cm="1">
        <f t="array" ref="G31">_xlfn.XLOOKUP(TB_Entradas[[#This Row],[Produto]],TB_Produtos[[#All],[Produto]],TB_Produtos[[#All],[Custo Unitário]],"Produto não Encontrado",0,1)</f>
        <v>0.25</v>
      </c>
      <c r="H31" s="46">
        <f>IFERROR(TB_Entradas[[#This Row],[Quantidade Comprada]]*TB_Entradas[[#This Row],[Custo Unitário]],"Erro ao calcular")</f>
        <v>28.75</v>
      </c>
    </row>
    <row r="32" spans="2:8" ht="16.2" x14ac:dyDescent="0.35">
      <c r="B32" s="52">
        <f>MONTH(TB_Entradas[[#This Row],[Data]])</f>
        <v>6</v>
      </c>
      <c r="C32" s="47">
        <v>44727</v>
      </c>
      <c r="D32" s="44" t="s">
        <v>25</v>
      </c>
      <c r="E32" s="37" t="s">
        <v>56</v>
      </c>
      <c r="F32" s="45">
        <v>100</v>
      </c>
      <c r="G32" s="46" cm="1">
        <f t="array" ref="G32">_xlfn.XLOOKUP(TB_Entradas[[#This Row],[Produto]],TB_Produtos[[#All],[Produto]],TB_Produtos[[#All],[Custo Unitário]],"Produto não Encontrado",0,1)</f>
        <v>0.25</v>
      </c>
      <c r="H32" s="46">
        <f>IFERROR(TB_Entradas[[#This Row],[Quantidade Comprada]]*TB_Entradas[[#This Row],[Custo Unitário]],"Erro ao calcular")</f>
        <v>25</v>
      </c>
    </row>
    <row r="33" spans="2:8" ht="16.2" x14ac:dyDescent="0.35">
      <c r="B33" s="52">
        <f>MONTH(TB_Entradas[[#This Row],[Data]])</f>
        <v>6</v>
      </c>
      <c r="C33" s="47">
        <v>44735</v>
      </c>
      <c r="D33" s="44" t="s">
        <v>10</v>
      </c>
      <c r="E33" s="37" t="s">
        <v>56</v>
      </c>
      <c r="F33" s="45">
        <v>45</v>
      </c>
      <c r="G33" s="46" cm="1">
        <f t="array" ref="G33">_xlfn.XLOOKUP(TB_Entradas[[#This Row],[Produto]],TB_Produtos[[#All],[Produto]],TB_Produtos[[#All],[Custo Unitário]],"Produto não Encontrado",0,1)</f>
        <v>0.5</v>
      </c>
      <c r="H33" s="46">
        <f>IFERROR(TB_Entradas[[#This Row],[Quantidade Comprada]]*TB_Entradas[[#This Row],[Custo Unitário]],"Erro ao calcular")</f>
        <v>22.5</v>
      </c>
    </row>
    <row r="34" spans="2:8" ht="16.2" x14ac:dyDescent="0.35">
      <c r="B34" s="52">
        <f>MONTH(TB_Entradas[[#This Row],[Data]])</f>
        <v>7</v>
      </c>
      <c r="C34" s="47">
        <v>44743</v>
      </c>
      <c r="D34" s="44" t="s">
        <v>6</v>
      </c>
      <c r="E34" s="37" t="s">
        <v>43</v>
      </c>
      <c r="F34" s="45">
        <v>150</v>
      </c>
      <c r="G34" s="46" cm="1">
        <f t="array" ref="G34">_xlfn.XLOOKUP(TB_Entradas[[#This Row],[Produto]],TB_Produtos[[#All],[Produto]],TB_Produtos[[#All],[Custo Unitário]],"Produto não Encontrado",0,1)</f>
        <v>2</v>
      </c>
      <c r="H34" s="46">
        <f>IFERROR(TB_Entradas[[#This Row],[Quantidade Comprada]]*TB_Entradas[[#This Row],[Custo Unitário]],"Erro ao calcular")</f>
        <v>300</v>
      </c>
    </row>
    <row r="35" spans="2:8" ht="16.2" x14ac:dyDescent="0.35">
      <c r="B35" s="52">
        <f>MONTH(TB_Entradas[[#This Row],[Data]])</f>
        <v>7</v>
      </c>
      <c r="C35" s="47">
        <v>44747</v>
      </c>
      <c r="D35" s="44" t="s">
        <v>25</v>
      </c>
      <c r="E35" s="37" t="s">
        <v>56</v>
      </c>
      <c r="F35" s="45">
        <v>60</v>
      </c>
      <c r="G35" s="46" cm="1">
        <f t="array" ref="G35">_xlfn.XLOOKUP(TB_Entradas[[#This Row],[Produto]],TB_Produtos[[#All],[Produto]],TB_Produtos[[#All],[Custo Unitário]],"Produto não Encontrado",0,1)</f>
        <v>0.25</v>
      </c>
      <c r="H35" s="46">
        <f>IFERROR(TB_Entradas[[#This Row],[Quantidade Comprada]]*TB_Entradas[[#This Row],[Custo Unitário]],"Erro ao calcular")</f>
        <v>15</v>
      </c>
    </row>
    <row r="36" spans="2:8" ht="16.2" x14ac:dyDescent="0.35">
      <c r="B36" s="52">
        <f>MONTH(TB_Entradas[[#This Row],[Data]])</f>
        <v>7</v>
      </c>
      <c r="C36" s="47">
        <v>44749</v>
      </c>
      <c r="D36" s="44" t="s">
        <v>19</v>
      </c>
      <c r="E36" s="37" t="s">
        <v>43</v>
      </c>
      <c r="F36" s="45">
        <v>120</v>
      </c>
      <c r="G36" s="46" cm="1">
        <f t="array" ref="G36">_xlfn.XLOOKUP(TB_Entradas[[#This Row],[Produto]],TB_Produtos[[#All],[Produto]],TB_Produtos[[#All],[Custo Unitário]],"Produto não Encontrado",0,1)</f>
        <v>0.25</v>
      </c>
      <c r="H36" s="46">
        <f>IFERROR(TB_Entradas[[#This Row],[Quantidade Comprada]]*TB_Entradas[[#This Row],[Custo Unitário]],"Erro ao calcular")</f>
        <v>30</v>
      </c>
    </row>
    <row r="37" spans="2:8" ht="16.2" x14ac:dyDescent="0.35">
      <c r="B37" s="52">
        <f>MONTH(TB_Entradas[[#This Row],[Data]])</f>
        <v>7</v>
      </c>
      <c r="C37" s="47">
        <v>44757</v>
      </c>
      <c r="D37" s="44" t="s">
        <v>10</v>
      </c>
      <c r="E37" s="37" t="s">
        <v>56</v>
      </c>
      <c r="F37" s="45">
        <v>20</v>
      </c>
      <c r="G37" s="46" cm="1">
        <f t="array" ref="G37">_xlfn.XLOOKUP(TB_Entradas[[#This Row],[Produto]],TB_Produtos[[#All],[Produto]],TB_Produtos[[#All],[Custo Unitário]],"Produto não Encontrado",0,1)</f>
        <v>0.5</v>
      </c>
      <c r="H37" s="46">
        <f>IFERROR(TB_Entradas[[#This Row],[Quantidade Comprada]]*TB_Entradas[[#This Row],[Custo Unitário]],"Erro ao calcular")</f>
        <v>10</v>
      </c>
    </row>
    <row r="38" spans="2:8" ht="16.2" x14ac:dyDescent="0.35">
      <c r="B38" s="52">
        <f>MONTH(TB_Entradas[[#This Row],[Data]])</f>
        <v>8</v>
      </c>
      <c r="C38" s="47">
        <v>44778</v>
      </c>
      <c r="D38" s="44" t="s">
        <v>19</v>
      </c>
      <c r="E38" s="37" t="s">
        <v>43</v>
      </c>
      <c r="F38" s="45">
        <v>35</v>
      </c>
      <c r="G38" s="46" cm="1">
        <f t="array" ref="G38">_xlfn.XLOOKUP(TB_Entradas[[#This Row],[Produto]],TB_Produtos[[#All],[Produto]],TB_Produtos[[#All],[Custo Unitário]],"Produto não Encontrado",0,1)</f>
        <v>0.25</v>
      </c>
      <c r="H38" s="46">
        <f>IFERROR(TB_Entradas[[#This Row],[Quantidade Comprada]]*TB_Entradas[[#This Row],[Custo Unitário]],"Erro ao calcular")</f>
        <v>8.75</v>
      </c>
    </row>
    <row r="39" spans="2:8" ht="16.2" x14ac:dyDescent="0.35">
      <c r="B39" s="52">
        <f>MONTH(TB_Entradas[[#This Row],[Data]])</f>
        <v>8</v>
      </c>
      <c r="C39" s="47">
        <v>44783</v>
      </c>
      <c r="D39" s="44" t="s">
        <v>23</v>
      </c>
      <c r="E39" s="37" t="s">
        <v>43</v>
      </c>
      <c r="F39" s="45">
        <v>100</v>
      </c>
      <c r="G39" s="46" cm="1">
        <f t="array" ref="G39">_xlfn.XLOOKUP(TB_Entradas[[#This Row],[Produto]],TB_Produtos[[#All],[Produto]],TB_Produtos[[#All],[Custo Unitário]],"Produto não Encontrado",0,1)</f>
        <v>1</v>
      </c>
      <c r="H39" s="46">
        <f>IFERROR(TB_Entradas[[#This Row],[Quantidade Comprada]]*TB_Entradas[[#This Row],[Custo Unitário]],"Erro ao calcular")</f>
        <v>100</v>
      </c>
    </row>
    <row r="40" spans="2:8" ht="16.2" x14ac:dyDescent="0.35">
      <c r="B40" s="52">
        <f>MONTH(TB_Entradas[[#This Row],[Data]])</f>
        <v>8</v>
      </c>
      <c r="C40" s="47">
        <v>44791</v>
      </c>
      <c r="D40" s="44" t="s">
        <v>25</v>
      </c>
      <c r="E40" s="37" t="s">
        <v>56</v>
      </c>
      <c r="F40" s="45">
        <v>30</v>
      </c>
      <c r="G40" s="46" cm="1">
        <f t="array" ref="G40">_xlfn.XLOOKUP(TB_Entradas[[#This Row],[Produto]],TB_Produtos[[#All],[Produto]],TB_Produtos[[#All],[Custo Unitário]],"Produto não Encontrado",0,1)</f>
        <v>0.25</v>
      </c>
      <c r="H40" s="46">
        <f>IFERROR(TB_Entradas[[#This Row],[Quantidade Comprada]]*TB_Entradas[[#This Row],[Custo Unitário]],"Erro ao calcular")</f>
        <v>7.5</v>
      </c>
    </row>
    <row r="41" spans="2:8" ht="16.2" x14ac:dyDescent="0.35">
      <c r="B41" s="52">
        <f>MONTH(TB_Entradas[[#This Row],[Data]])</f>
        <v>8</v>
      </c>
      <c r="C41" s="47">
        <v>44791</v>
      </c>
      <c r="D41" s="44" t="s">
        <v>10</v>
      </c>
      <c r="E41" s="37" t="s">
        <v>56</v>
      </c>
      <c r="F41" s="45">
        <v>30</v>
      </c>
      <c r="G41" s="46" cm="1">
        <f t="array" ref="G41">_xlfn.XLOOKUP(TB_Entradas[[#This Row],[Produto]],TB_Produtos[[#All],[Produto]],TB_Produtos[[#All],[Custo Unitário]],"Produto não Encontrado",0,1)</f>
        <v>0.5</v>
      </c>
      <c r="H41" s="46">
        <f>IFERROR(TB_Entradas[[#This Row],[Quantidade Comprada]]*TB_Entradas[[#This Row],[Custo Unitário]],"Erro ao calcular")</f>
        <v>15</v>
      </c>
    </row>
    <row r="42" spans="2:8" ht="16.2" x14ac:dyDescent="0.35">
      <c r="B42" s="52">
        <f>MONTH(TB_Entradas[[#This Row],[Data]])</f>
        <v>8</v>
      </c>
      <c r="C42" s="47">
        <v>44804</v>
      </c>
      <c r="D42" s="44" t="s">
        <v>6</v>
      </c>
      <c r="E42" s="37" t="s">
        <v>43</v>
      </c>
      <c r="F42" s="45">
        <v>150</v>
      </c>
      <c r="G42" s="46" cm="1">
        <f t="array" ref="G42">_xlfn.XLOOKUP(TB_Entradas[[#This Row],[Produto]],TB_Produtos[[#All],[Produto]],TB_Produtos[[#All],[Custo Unitário]],"Produto não Encontrado",0,1)</f>
        <v>2</v>
      </c>
      <c r="H42" s="46">
        <f>IFERROR(TB_Entradas[[#This Row],[Quantidade Comprada]]*TB_Entradas[[#This Row],[Custo Unitário]],"Erro ao calcular")</f>
        <v>300</v>
      </c>
    </row>
    <row r="43" spans="2:8" ht="16.2" x14ac:dyDescent="0.35">
      <c r="B43" s="52">
        <f>MONTH(TB_Entradas[[#This Row],[Data]])</f>
        <v>9</v>
      </c>
      <c r="C43" s="47">
        <v>44806</v>
      </c>
      <c r="D43" s="44" t="s">
        <v>36</v>
      </c>
      <c r="E43" s="37" t="s">
        <v>51</v>
      </c>
      <c r="F43" s="45">
        <v>100</v>
      </c>
      <c r="G43" s="46" cm="1">
        <f t="array" ref="G43">_xlfn.XLOOKUP(TB_Entradas[[#This Row],[Produto]],TB_Produtos[[#All],[Produto]],TB_Produtos[[#All],[Custo Unitário]],"Produto não Encontrado",0,1)</f>
        <v>2</v>
      </c>
      <c r="H43" s="46">
        <f>IFERROR(TB_Entradas[[#This Row],[Quantidade Comprada]]*TB_Entradas[[#This Row],[Custo Unitário]],"Erro ao calcular")</f>
        <v>200</v>
      </c>
    </row>
    <row r="44" spans="2:8" ht="16.2" x14ac:dyDescent="0.35">
      <c r="B44" s="52">
        <f>MONTH(TB_Entradas[[#This Row],[Data]])</f>
        <v>9</v>
      </c>
      <c r="C44" s="47">
        <v>44811</v>
      </c>
      <c r="D44" s="44" t="s">
        <v>19</v>
      </c>
      <c r="E44" s="37" t="s">
        <v>43</v>
      </c>
      <c r="F44" s="45">
        <v>34</v>
      </c>
      <c r="G44" s="46" cm="1">
        <f t="array" ref="G44">_xlfn.XLOOKUP(TB_Entradas[[#This Row],[Produto]],TB_Produtos[[#All],[Produto]],TB_Produtos[[#All],[Custo Unitário]],"Produto não Encontrado",0,1)</f>
        <v>0.25</v>
      </c>
      <c r="H44" s="46">
        <f>IFERROR(TB_Entradas[[#This Row],[Quantidade Comprada]]*TB_Entradas[[#This Row],[Custo Unitário]],"Erro ao calcular")</f>
        <v>8.5</v>
      </c>
    </row>
    <row r="45" spans="2:8" ht="16.2" x14ac:dyDescent="0.35">
      <c r="B45" s="52">
        <f>MONTH(TB_Entradas[[#This Row],[Data]])</f>
        <v>9</v>
      </c>
      <c r="C45" s="47">
        <v>44821</v>
      </c>
      <c r="D45" s="44" t="s">
        <v>28</v>
      </c>
      <c r="E45" s="37" t="s">
        <v>47</v>
      </c>
      <c r="F45" s="45">
        <v>50</v>
      </c>
      <c r="G45" s="46" cm="1">
        <f t="array" ref="G45">_xlfn.XLOOKUP(TB_Entradas[[#This Row],[Produto]],TB_Produtos[[#All],[Produto]],TB_Produtos[[#All],[Custo Unitário]],"Produto não Encontrado",0,1)</f>
        <v>4.5</v>
      </c>
      <c r="H45" s="46">
        <f>IFERROR(TB_Entradas[[#This Row],[Quantidade Comprada]]*TB_Entradas[[#This Row],[Custo Unitário]],"Erro ao calcular")</f>
        <v>225</v>
      </c>
    </row>
    <row r="46" spans="2:8" ht="16.2" x14ac:dyDescent="0.35">
      <c r="B46" s="52">
        <f>MONTH(TB_Entradas[[#This Row],[Data]])</f>
        <v>9</v>
      </c>
      <c r="C46" s="47">
        <v>44823</v>
      </c>
      <c r="D46" s="44" t="s">
        <v>25</v>
      </c>
      <c r="E46" s="37" t="s">
        <v>56</v>
      </c>
      <c r="F46" s="45">
        <v>20</v>
      </c>
      <c r="G46" s="46" cm="1">
        <f t="array" ref="G46">_xlfn.XLOOKUP(TB_Entradas[[#This Row],[Produto]],TB_Produtos[[#All],[Produto]],TB_Produtos[[#All],[Custo Unitário]],"Produto não Encontrado",0,1)</f>
        <v>0.25</v>
      </c>
      <c r="H46" s="46">
        <f>IFERROR(TB_Entradas[[#This Row],[Quantidade Comprada]]*TB_Entradas[[#This Row],[Custo Unitário]],"Erro ao calcular")</f>
        <v>5</v>
      </c>
    </row>
    <row r="47" spans="2:8" ht="16.2" x14ac:dyDescent="0.35">
      <c r="B47" s="52">
        <f>MONTH(TB_Entradas[[#This Row],[Data]])</f>
        <v>9</v>
      </c>
      <c r="C47" s="47">
        <v>44828</v>
      </c>
      <c r="D47" s="44" t="s">
        <v>10</v>
      </c>
      <c r="E47" s="37" t="s">
        <v>56</v>
      </c>
      <c r="F47" s="45">
        <v>15</v>
      </c>
      <c r="G47" s="46" cm="1">
        <f t="array" ref="G47">_xlfn.XLOOKUP(TB_Entradas[[#This Row],[Produto]],TB_Produtos[[#All],[Produto]],TB_Produtos[[#All],[Custo Unitário]],"Produto não Encontrado",0,1)</f>
        <v>0.5</v>
      </c>
      <c r="H47" s="46">
        <f>IFERROR(TB_Entradas[[#This Row],[Quantidade Comprada]]*TB_Entradas[[#This Row],[Custo Unitário]],"Erro ao calcular")</f>
        <v>7.5</v>
      </c>
    </row>
    <row r="48" spans="2:8" ht="16.2" x14ac:dyDescent="0.35">
      <c r="B48" s="52">
        <f>MONTH(TB_Entradas[[#This Row],[Data]])</f>
        <v>9</v>
      </c>
      <c r="C48" s="47">
        <v>44834</v>
      </c>
      <c r="D48" s="44" t="s">
        <v>6</v>
      </c>
      <c r="E48" s="37" t="s">
        <v>43</v>
      </c>
      <c r="F48" s="45">
        <v>180</v>
      </c>
      <c r="G48" s="46" cm="1">
        <f t="array" ref="G48">_xlfn.XLOOKUP(TB_Entradas[[#This Row],[Produto]],TB_Produtos[[#All],[Produto]],TB_Produtos[[#All],[Custo Unitário]],"Produto não Encontrado",0,1)</f>
        <v>2</v>
      </c>
      <c r="H48" s="46">
        <f>IFERROR(TB_Entradas[[#This Row],[Quantidade Comprada]]*TB_Entradas[[#This Row],[Custo Unitário]],"Erro ao calcular")</f>
        <v>360</v>
      </c>
    </row>
    <row r="49" spans="2:8" ht="16.2" x14ac:dyDescent="0.35">
      <c r="B49" s="52">
        <f>MONTH(TB_Entradas[[#This Row],[Data]])</f>
        <v>10</v>
      </c>
      <c r="C49" s="47">
        <v>44835</v>
      </c>
      <c r="D49" s="44" t="s">
        <v>19</v>
      </c>
      <c r="E49" s="37" t="s">
        <v>43</v>
      </c>
      <c r="F49" s="45">
        <v>46</v>
      </c>
      <c r="G49" s="46" cm="1">
        <f t="array" ref="G49">_xlfn.XLOOKUP(TB_Entradas[[#This Row],[Produto]],TB_Produtos[[#All],[Produto]],TB_Produtos[[#All],[Custo Unitário]],"Produto não Encontrado",0,1)</f>
        <v>0.25</v>
      </c>
      <c r="H49" s="46">
        <f>IFERROR(TB_Entradas[[#This Row],[Quantidade Comprada]]*TB_Entradas[[#This Row],[Custo Unitário]],"Erro ao calcular")</f>
        <v>11.5</v>
      </c>
    </row>
    <row r="50" spans="2:8" ht="16.2" x14ac:dyDescent="0.35">
      <c r="B50" s="52">
        <f>MONTH(TB_Entradas[[#This Row],[Data]])</f>
        <v>10</v>
      </c>
      <c r="C50" s="47">
        <v>44841</v>
      </c>
      <c r="D50" s="44" t="s">
        <v>25</v>
      </c>
      <c r="E50" s="37" t="s">
        <v>56</v>
      </c>
      <c r="F50" s="45">
        <v>35</v>
      </c>
      <c r="G50" s="46" cm="1">
        <f t="array" ref="G50">_xlfn.XLOOKUP(TB_Entradas[[#This Row],[Produto]],TB_Produtos[[#All],[Produto]],TB_Produtos[[#All],[Custo Unitário]],"Produto não Encontrado",0,1)</f>
        <v>0.25</v>
      </c>
      <c r="H50" s="46">
        <f>IFERROR(TB_Entradas[[#This Row],[Quantidade Comprada]]*TB_Entradas[[#This Row],[Custo Unitário]],"Erro ao calcular")</f>
        <v>8.75</v>
      </c>
    </row>
    <row r="51" spans="2:8" ht="16.2" x14ac:dyDescent="0.35">
      <c r="B51" s="52">
        <f>MONTH(TB_Entradas[[#This Row],[Data]])</f>
        <v>10</v>
      </c>
      <c r="C51" s="47">
        <v>44854</v>
      </c>
      <c r="D51" s="44" t="s">
        <v>6</v>
      </c>
      <c r="E51" s="37" t="s">
        <v>43</v>
      </c>
      <c r="F51" s="45">
        <v>100</v>
      </c>
      <c r="G51" s="46" cm="1">
        <f t="array" ref="G51">_xlfn.XLOOKUP(TB_Entradas[[#This Row],[Produto]],TB_Produtos[[#All],[Produto]],TB_Produtos[[#All],[Custo Unitário]],"Produto não Encontrado",0,1)</f>
        <v>2</v>
      </c>
      <c r="H51" s="46">
        <f>IFERROR(TB_Entradas[[#This Row],[Quantidade Comprada]]*TB_Entradas[[#This Row],[Custo Unitário]],"Erro ao calcular")</f>
        <v>200</v>
      </c>
    </row>
    <row r="52" spans="2:8" ht="16.2" x14ac:dyDescent="0.35">
      <c r="B52" s="52">
        <f>MONTH(TB_Entradas[[#This Row],[Data]])</f>
        <v>10</v>
      </c>
      <c r="C52" s="47">
        <v>44859</v>
      </c>
      <c r="D52" s="44" t="s">
        <v>10</v>
      </c>
      <c r="E52" s="37" t="s">
        <v>56</v>
      </c>
      <c r="F52" s="45">
        <v>55</v>
      </c>
      <c r="G52" s="46" cm="1">
        <f t="array" ref="G52">_xlfn.XLOOKUP(TB_Entradas[[#This Row],[Produto]],TB_Produtos[[#All],[Produto]],TB_Produtos[[#All],[Custo Unitário]],"Produto não Encontrado",0,1)</f>
        <v>0.5</v>
      </c>
      <c r="H52" s="46">
        <f>IFERROR(TB_Entradas[[#This Row],[Quantidade Comprada]]*TB_Entradas[[#This Row],[Custo Unitário]],"Erro ao calcular")</f>
        <v>27.5</v>
      </c>
    </row>
    <row r="53" spans="2:8" ht="16.2" x14ac:dyDescent="0.35">
      <c r="B53" s="52">
        <f>MONTH(TB_Entradas[[#This Row],[Data]])</f>
        <v>11</v>
      </c>
      <c r="C53" s="47">
        <v>44874</v>
      </c>
      <c r="D53" s="44" t="s">
        <v>29</v>
      </c>
      <c r="E53" s="37" t="s">
        <v>51</v>
      </c>
      <c r="F53" s="45">
        <v>100</v>
      </c>
      <c r="G53" s="46" cm="1">
        <f t="array" ref="G53">_xlfn.XLOOKUP(TB_Entradas[[#This Row],[Produto]],TB_Produtos[[#All],[Produto]],TB_Produtos[[#All],[Custo Unitário]],"Produto não Encontrado",0,1)</f>
        <v>0.25</v>
      </c>
      <c r="H53" s="46">
        <f>IFERROR(TB_Entradas[[#This Row],[Quantidade Comprada]]*TB_Entradas[[#This Row],[Custo Unitário]],"Erro ao calcular")</f>
        <v>25</v>
      </c>
    </row>
    <row r="54" spans="2:8" ht="16.2" x14ac:dyDescent="0.35">
      <c r="B54" s="52">
        <f>MONTH(TB_Entradas[[#This Row],[Data]])</f>
        <v>11</v>
      </c>
      <c r="C54" s="47">
        <v>44880</v>
      </c>
      <c r="D54" s="44" t="s">
        <v>6</v>
      </c>
      <c r="E54" s="37" t="s">
        <v>43</v>
      </c>
      <c r="F54" s="45">
        <v>80</v>
      </c>
      <c r="G54" s="46" cm="1">
        <f t="array" ref="G54">_xlfn.XLOOKUP(TB_Entradas[[#This Row],[Produto]],TB_Produtos[[#All],[Produto]],TB_Produtos[[#All],[Custo Unitário]],"Produto não Encontrado",0,1)</f>
        <v>2</v>
      </c>
      <c r="H54" s="46">
        <f>IFERROR(TB_Entradas[[#This Row],[Quantidade Comprada]]*TB_Entradas[[#This Row],[Custo Unitário]],"Erro ao calcular")</f>
        <v>160</v>
      </c>
    </row>
    <row r="55" spans="2:8" ht="16.2" x14ac:dyDescent="0.35">
      <c r="B55" s="52">
        <f>MONTH(TB_Entradas[[#This Row],[Data]])</f>
        <v>11</v>
      </c>
      <c r="C55" s="47">
        <v>44883</v>
      </c>
      <c r="D55" s="44" t="s">
        <v>19</v>
      </c>
      <c r="E55" s="37" t="s">
        <v>43</v>
      </c>
      <c r="F55" s="45">
        <v>45</v>
      </c>
      <c r="G55" s="46" cm="1">
        <f t="array" ref="G55">_xlfn.XLOOKUP(TB_Entradas[[#This Row],[Produto]],TB_Produtos[[#All],[Produto]],TB_Produtos[[#All],[Custo Unitário]],"Produto não Encontrado",0,1)</f>
        <v>0.25</v>
      </c>
      <c r="H55" s="46">
        <f>IFERROR(TB_Entradas[[#This Row],[Quantidade Comprada]]*TB_Entradas[[#This Row],[Custo Unitário]],"Erro ao calcular")</f>
        <v>11.25</v>
      </c>
    </row>
    <row r="56" spans="2:8" ht="16.2" x14ac:dyDescent="0.35">
      <c r="B56" s="52">
        <f>MONTH(TB_Entradas[[#This Row],[Data]])</f>
        <v>11</v>
      </c>
      <c r="C56" s="47">
        <v>44888</v>
      </c>
      <c r="D56" s="44" t="s">
        <v>25</v>
      </c>
      <c r="E56" s="37" t="s">
        <v>56</v>
      </c>
      <c r="F56" s="45">
        <v>20</v>
      </c>
      <c r="G56" s="46" cm="1">
        <f t="array" ref="G56">_xlfn.XLOOKUP(TB_Entradas[[#This Row],[Produto]],TB_Produtos[[#All],[Produto]],TB_Produtos[[#All],[Custo Unitário]],"Produto não Encontrado",0,1)</f>
        <v>0.25</v>
      </c>
      <c r="H56" s="46">
        <f>IFERROR(TB_Entradas[[#This Row],[Quantidade Comprada]]*TB_Entradas[[#This Row],[Custo Unitário]],"Erro ao calcular")</f>
        <v>5</v>
      </c>
    </row>
    <row r="57" spans="2:8" ht="16.2" x14ac:dyDescent="0.35">
      <c r="B57" s="52">
        <f>MONTH(TB_Entradas[[#This Row],[Data]])</f>
        <v>11</v>
      </c>
      <c r="C57" s="47">
        <v>44895</v>
      </c>
      <c r="D57" s="44" t="s">
        <v>10</v>
      </c>
      <c r="E57" s="37" t="s">
        <v>56</v>
      </c>
      <c r="F57" s="45">
        <v>35</v>
      </c>
      <c r="G57" s="46" cm="1">
        <f t="array" ref="G57">_xlfn.XLOOKUP(TB_Entradas[[#This Row],[Produto]],TB_Produtos[[#All],[Produto]],TB_Produtos[[#All],[Custo Unitário]],"Produto não Encontrado",0,1)</f>
        <v>0.5</v>
      </c>
      <c r="H57" s="46">
        <f>IFERROR(TB_Entradas[[#This Row],[Quantidade Comprada]]*TB_Entradas[[#This Row],[Custo Unitário]],"Erro ao calcular")</f>
        <v>17.5</v>
      </c>
    </row>
    <row r="58" spans="2:8" ht="16.2" x14ac:dyDescent="0.35">
      <c r="B58" s="52">
        <f>MONTH(TB_Entradas[[#This Row],[Data]])</f>
        <v>12</v>
      </c>
      <c r="C58" s="47">
        <v>44907</v>
      </c>
      <c r="D58" s="44" t="s">
        <v>6</v>
      </c>
      <c r="E58" s="37" t="s">
        <v>43</v>
      </c>
      <c r="F58" s="48">
        <v>200</v>
      </c>
      <c r="G58" s="46" cm="1">
        <f t="array" ref="G58">_xlfn.XLOOKUP(TB_Entradas[[#This Row],[Produto]],TB_Produtos[[#All],[Produto]],TB_Produtos[[#All],[Custo Unitário]],"Produto não Encontrado",0,1)</f>
        <v>2</v>
      </c>
      <c r="H58" s="46">
        <f>IFERROR(TB_Entradas[[#This Row],[Quantidade Comprada]]*TB_Entradas[[#This Row],[Custo Unitário]],"Erro ao calcular")</f>
        <v>400</v>
      </c>
    </row>
    <row r="59" spans="2:8" ht="16.2" x14ac:dyDescent="0.35">
      <c r="B59" s="52">
        <f>MONTH(TB_Entradas[[#This Row],[Data]])</f>
        <v>12</v>
      </c>
      <c r="C59" s="47">
        <v>44910</v>
      </c>
      <c r="D59" s="44" t="s">
        <v>19</v>
      </c>
      <c r="E59" s="37" t="s">
        <v>43</v>
      </c>
      <c r="F59" s="48">
        <v>40</v>
      </c>
      <c r="G59" s="46" cm="1">
        <f t="array" ref="G59">_xlfn.XLOOKUP(TB_Entradas[[#This Row],[Produto]],TB_Produtos[[#All],[Produto]],TB_Produtos[[#All],[Custo Unitário]],"Produto não Encontrado",0,1)</f>
        <v>0.25</v>
      </c>
      <c r="H59" s="46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D6:D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3"/>
  <sheetViews>
    <sheetView showGridLines="0" zoomScale="140" zoomScaleNormal="140" workbookViewId="0"/>
  </sheetViews>
  <sheetFormatPr defaultColWidth="9.109375" defaultRowHeight="14.4" x14ac:dyDescent="0.3"/>
  <cols>
    <col min="1" max="1" width="5.33203125" customWidth="1"/>
    <col min="2" max="2" width="10.88671875" style="2" hidden="1" customWidth="1"/>
    <col min="3" max="3" width="15.33203125" customWidth="1"/>
    <col min="4" max="4" width="20.88671875" customWidth="1"/>
    <col min="5" max="5" width="23.33203125" customWidth="1"/>
    <col min="6" max="6" width="17.33203125" customWidth="1"/>
    <col min="7" max="7" width="17.5546875" customWidth="1"/>
  </cols>
  <sheetData>
    <row r="1" spans="2:7" s="29" customFormat="1" ht="60" customHeight="1" x14ac:dyDescent="0.3">
      <c r="E1" s="39" t="s">
        <v>66</v>
      </c>
      <c r="F1" s="30"/>
    </row>
    <row r="2" spans="2:7" s="34" customFormat="1" ht="6" customHeight="1" x14ac:dyDescent="0.3">
      <c r="F2" s="35"/>
    </row>
    <row r="5" spans="2:7" x14ac:dyDescent="0.3">
      <c r="B5" s="41" t="s">
        <v>61</v>
      </c>
      <c r="C5" s="41" t="s">
        <v>62</v>
      </c>
      <c r="D5" s="41" t="s">
        <v>1</v>
      </c>
      <c r="E5" s="41" t="s">
        <v>67</v>
      </c>
      <c r="F5" s="42" t="s">
        <v>5</v>
      </c>
      <c r="G5" s="42" t="s">
        <v>68</v>
      </c>
    </row>
    <row r="6" spans="2:7" ht="16.2" x14ac:dyDescent="0.35">
      <c r="B6" s="52">
        <f>MONTH(TB_Saídas[[#This Row],[Data]])</f>
        <v>1</v>
      </c>
      <c r="C6" s="43">
        <v>44566</v>
      </c>
      <c r="D6" s="44" t="s">
        <v>10</v>
      </c>
      <c r="E6" s="37">
        <v>30</v>
      </c>
      <c r="F6" s="53" cm="1">
        <f t="array" ref="F6">_xlfn.XLOOKUP(TB_Saídas[[#This Row],[Produto]],TB_Produtos[[#All],[Produto]],TB_Produtos[[#All],[Preço Unitário]],"Produto não Encontrado",0,1)</f>
        <v>6.5</v>
      </c>
      <c r="G6" s="46">
        <f>IFERROR(TB_Saídas[[#This Row],[Quantidade Vendida]]*TB_Saídas[[#This Row],[Preço Unitário]],"Não foi possível calcular")</f>
        <v>195</v>
      </c>
    </row>
    <row r="7" spans="2:7" ht="16.2" x14ac:dyDescent="0.35">
      <c r="B7" s="52">
        <f>MONTH(TB_Saídas[[#This Row],[Data]])</f>
        <v>1</v>
      </c>
      <c r="C7" s="43">
        <v>44567</v>
      </c>
      <c r="D7" s="44" t="s">
        <v>6</v>
      </c>
      <c r="E7" s="37">
        <v>80</v>
      </c>
      <c r="F7" s="53" cm="1">
        <f t="array" ref="F7">_xlfn.XLOOKUP(TB_Saídas[[#This Row],[Produto]],TB_Produtos[[#All],[Produto]],TB_Produtos[[#All],[Preço Unitário]],"Produto não Encontrado",0,1)</f>
        <v>6</v>
      </c>
      <c r="G7" s="46">
        <f>IFERROR(TB_Saídas[[#This Row],[Quantidade Vendida]]*TB_Saídas[[#This Row],[Preço Unitário]],"Não foi possível calcular")</f>
        <v>480</v>
      </c>
    </row>
    <row r="8" spans="2:7" ht="16.2" x14ac:dyDescent="0.35">
      <c r="B8" s="52">
        <f>MONTH(TB_Saídas[[#This Row],[Data]])</f>
        <v>1</v>
      </c>
      <c r="C8" s="43">
        <v>44581</v>
      </c>
      <c r="D8" s="44" t="s">
        <v>25</v>
      </c>
      <c r="E8" s="37">
        <v>50</v>
      </c>
      <c r="F8" s="53" cm="1">
        <f t="array" ref="F8">_xlfn.XLOOKUP(TB_Saídas[[#This Row],[Produto]],TB_Produtos[[#All],[Produto]],TB_Produtos[[#All],[Preço Unitário]],"Produto não Encontrado",0,1)</f>
        <v>7.5</v>
      </c>
      <c r="G8" s="46">
        <f>IFERROR(TB_Saídas[[#This Row],[Quantidade Vendida]]*TB_Saídas[[#This Row],[Preço Unitário]],"Não foi possível calcular")</f>
        <v>375</v>
      </c>
    </row>
    <row r="9" spans="2:7" ht="16.2" x14ac:dyDescent="0.35">
      <c r="B9" s="52">
        <f>MONTH(TB_Saídas[[#This Row],[Data]])</f>
        <v>1</v>
      </c>
      <c r="C9" s="43">
        <v>44586</v>
      </c>
      <c r="D9" s="44" t="s">
        <v>19</v>
      </c>
      <c r="E9" s="37">
        <v>50</v>
      </c>
      <c r="F9" s="53" cm="1">
        <f t="array" ref="F9">_xlfn.XLOOKUP(TB_Saídas[[#This Row],[Produto]],TB_Produtos[[#All],[Produto]],TB_Produtos[[#All],[Preço Unitário]],"Produto não Encontrado",0,1)</f>
        <v>8.5</v>
      </c>
      <c r="G9" s="46">
        <f>IFERROR(TB_Saídas[[#This Row],[Quantidade Vendida]]*TB_Saídas[[#This Row],[Preço Unitário]],"Não foi possível calcular")</f>
        <v>425</v>
      </c>
    </row>
    <row r="10" spans="2:7" ht="16.2" x14ac:dyDescent="0.35">
      <c r="B10" s="52">
        <f>MONTH(TB_Saídas[[#This Row],[Data]])</f>
        <v>2</v>
      </c>
      <c r="C10" s="43">
        <v>44597</v>
      </c>
      <c r="D10" s="44" t="s">
        <v>25</v>
      </c>
      <c r="E10" s="37">
        <v>30</v>
      </c>
      <c r="F10" s="53" cm="1">
        <f t="array" ref="F10">_xlfn.XLOOKUP(TB_Saídas[[#This Row],[Produto]],TB_Produtos[[#All],[Produto]],TB_Produtos[[#All],[Preço Unitário]],"Produto não Encontrado",0,1)</f>
        <v>7.5</v>
      </c>
      <c r="G10" s="46">
        <f>IFERROR(TB_Saídas[[#This Row],[Quantidade Vendida]]*TB_Saídas[[#This Row],[Preço Unitário]],"Não foi possível calcular")</f>
        <v>225</v>
      </c>
    </row>
    <row r="11" spans="2:7" ht="16.2" x14ac:dyDescent="0.35">
      <c r="B11" s="52">
        <f>MONTH(TB_Saídas[[#This Row],[Data]])</f>
        <v>2</v>
      </c>
      <c r="C11" s="43">
        <v>44598</v>
      </c>
      <c r="D11" s="44" t="s">
        <v>6</v>
      </c>
      <c r="E11" s="37">
        <v>110</v>
      </c>
      <c r="F11" s="53" cm="1">
        <f t="array" ref="F11">_xlfn.XLOOKUP(TB_Saídas[[#This Row],[Produto]],TB_Produtos[[#All],[Produto]],TB_Produtos[[#All],[Preço Unitário]],"Produto não Encontrado",0,1)</f>
        <v>6</v>
      </c>
      <c r="G11" s="46">
        <f>IFERROR(TB_Saídas[[#This Row],[Quantidade Vendida]]*TB_Saídas[[#This Row],[Preço Unitário]],"Não foi possível calcular")</f>
        <v>660</v>
      </c>
    </row>
    <row r="12" spans="2:7" ht="16.2" x14ac:dyDescent="0.35">
      <c r="B12" s="52">
        <f>MONTH(TB_Saídas[[#This Row],[Data]])</f>
        <v>2</v>
      </c>
      <c r="C12" s="43">
        <v>44602</v>
      </c>
      <c r="D12" s="44" t="s">
        <v>19</v>
      </c>
      <c r="E12" s="37">
        <v>75</v>
      </c>
      <c r="F12" s="53" cm="1">
        <f t="array" ref="F12">_xlfn.XLOOKUP(TB_Saídas[[#This Row],[Produto]],TB_Produtos[[#All],[Produto]],TB_Produtos[[#All],[Preço Unitário]],"Produto não Encontrado",0,1)</f>
        <v>8.5</v>
      </c>
      <c r="G12" s="46">
        <f>IFERROR(TB_Saídas[[#This Row],[Quantidade Vendida]]*TB_Saídas[[#This Row],[Preço Unitário]],"Não foi possível calcular")</f>
        <v>637.5</v>
      </c>
    </row>
    <row r="13" spans="2:7" ht="16.2" x14ac:dyDescent="0.35">
      <c r="B13" s="52">
        <f>MONTH(TB_Saídas[[#This Row],[Data]])</f>
        <v>2</v>
      </c>
      <c r="C13" s="43">
        <v>44620</v>
      </c>
      <c r="D13" s="44" t="s">
        <v>10</v>
      </c>
      <c r="E13" s="37">
        <v>20</v>
      </c>
      <c r="F13" s="53" cm="1">
        <f t="array" ref="F13">_xlfn.XLOOKUP(TB_Saídas[[#This Row],[Produto]],TB_Produtos[[#All],[Produto]],TB_Produtos[[#All],[Preço Unitário]],"Produto não Encontrado",0,1)</f>
        <v>6.5</v>
      </c>
      <c r="G13" s="46">
        <f>IFERROR(TB_Saídas[[#This Row],[Quantidade Vendida]]*TB_Saídas[[#This Row],[Preço Unitário]],"Não foi possível calcular")</f>
        <v>130</v>
      </c>
    </row>
    <row r="14" spans="2:7" ht="16.2" x14ac:dyDescent="0.35">
      <c r="B14" s="52">
        <f>MONTH(TB_Saídas[[#This Row],[Data]])</f>
        <v>3</v>
      </c>
      <c r="C14" s="43">
        <v>44626</v>
      </c>
      <c r="D14" s="44" t="s">
        <v>36</v>
      </c>
      <c r="E14" s="37">
        <v>110</v>
      </c>
      <c r="F14" s="53" cm="1">
        <f t="array" ref="F14">_xlfn.XLOOKUP(TB_Saídas[[#This Row],[Produto]],TB_Produtos[[#All],[Produto]],TB_Produtos[[#All],[Preço Unitário]],"Produto não Encontrado",0,1)</f>
        <v>8</v>
      </c>
      <c r="G14" s="46">
        <f>IFERROR(TB_Saídas[[#This Row],[Quantidade Vendida]]*TB_Saídas[[#This Row],[Preço Unitário]],"Não foi possível calcular")</f>
        <v>880</v>
      </c>
    </row>
    <row r="15" spans="2:7" ht="16.2" x14ac:dyDescent="0.35">
      <c r="B15" s="52">
        <f>MONTH(TB_Saídas[[#This Row],[Data]])</f>
        <v>3</v>
      </c>
      <c r="C15" s="43">
        <v>44631</v>
      </c>
      <c r="D15" s="44" t="s">
        <v>25</v>
      </c>
      <c r="E15" s="37">
        <v>40</v>
      </c>
      <c r="F15" s="53" cm="1">
        <f t="array" ref="F15">_xlfn.XLOOKUP(TB_Saídas[[#This Row],[Produto]],TB_Produtos[[#All],[Produto]],TB_Produtos[[#All],[Preço Unitário]],"Produto não Encontrado",0,1)</f>
        <v>7.5</v>
      </c>
      <c r="G15" s="46">
        <f>IFERROR(TB_Saídas[[#This Row],[Quantidade Vendida]]*TB_Saídas[[#This Row],[Preço Unitário]],"Não foi possível calcular")</f>
        <v>300</v>
      </c>
    </row>
    <row r="16" spans="2:7" ht="16.2" x14ac:dyDescent="0.35">
      <c r="B16" s="52">
        <f>MONTH(TB_Saídas[[#This Row],[Data]])</f>
        <v>3</v>
      </c>
      <c r="C16" s="43">
        <v>44646</v>
      </c>
      <c r="D16" s="44" t="s">
        <v>19</v>
      </c>
      <c r="E16" s="37">
        <v>50</v>
      </c>
      <c r="F16" s="53" cm="1">
        <f t="array" ref="F16">_xlfn.XLOOKUP(TB_Saídas[[#This Row],[Produto]],TB_Produtos[[#All],[Produto]],TB_Produtos[[#All],[Preço Unitário]],"Produto não Encontrado",0,1)</f>
        <v>8.5</v>
      </c>
      <c r="G16" s="46">
        <f>IFERROR(TB_Saídas[[#This Row],[Quantidade Vendida]]*TB_Saídas[[#This Row],[Preço Unitário]],"Não foi possível calcular")</f>
        <v>425</v>
      </c>
    </row>
    <row r="17" spans="2:7" ht="16.2" x14ac:dyDescent="0.35">
      <c r="B17" s="52">
        <f>MONTH(TB_Saídas[[#This Row],[Data]])</f>
        <v>3</v>
      </c>
      <c r="C17" s="43">
        <v>44649</v>
      </c>
      <c r="D17" s="44" t="s">
        <v>10</v>
      </c>
      <c r="E17" s="37">
        <v>15</v>
      </c>
      <c r="F17" s="53" cm="1">
        <f t="array" ref="F17">_xlfn.XLOOKUP(TB_Saídas[[#This Row],[Produto]],TB_Produtos[[#All],[Produto]],TB_Produtos[[#All],[Preço Unitário]],"Produto não Encontrado",0,1)</f>
        <v>6.5</v>
      </c>
      <c r="G17" s="46">
        <f>IFERROR(TB_Saídas[[#This Row],[Quantidade Vendida]]*TB_Saídas[[#This Row],[Preço Unitário]],"Não foi possível calcular")</f>
        <v>97.5</v>
      </c>
    </row>
    <row r="18" spans="2:7" ht="16.2" x14ac:dyDescent="0.35">
      <c r="B18" s="52">
        <f>MONTH(TB_Saídas[[#This Row],[Data]])</f>
        <v>3</v>
      </c>
      <c r="C18" s="43">
        <v>44630</v>
      </c>
      <c r="D18" s="44" t="s">
        <v>6</v>
      </c>
      <c r="E18" s="37">
        <v>100</v>
      </c>
      <c r="F18" s="53" cm="1">
        <f t="array" ref="F18">_xlfn.XLOOKUP(TB_Saídas[[#This Row],[Produto]],TB_Produtos[[#All],[Produto]],TB_Produtos[[#All],[Preço Unitário]],"Produto não Encontrado",0,1)</f>
        <v>6</v>
      </c>
      <c r="G18" s="46">
        <f>IFERROR(TB_Saídas[[#This Row],[Quantidade Vendida]]*TB_Saídas[[#This Row],[Preço Unitário]],"Não foi possível calcular")</f>
        <v>600</v>
      </c>
    </row>
    <row r="19" spans="2:7" ht="16.2" x14ac:dyDescent="0.35">
      <c r="B19" s="52">
        <f>MONTH(TB_Saídas[[#This Row],[Data]])</f>
        <v>4</v>
      </c>
      <c r="C19" s="43">
        <v>44659</v>
      </c>
      <c r="D19" s="44" t="s">
        <v>10</v>
      </c>
      <c r="E19" s="37">
        <v>40</v>
      </c>
      <c r="F19" s="53" cm="1">
        <f t="array" ref="F19">_xlfn.XLOOKUP(TB_Saídas[[#This Row],[Produto]],TB_Produtos[[#All],[Produto]],TB_Produtos[[#All],[Preço Unitário]],"Produto não Encontrado",0,1)</f>
        <v>6.5</v>
      </c>
      <c r="G19" s="46">
        <f>IFERROR(TB_Saídas[[#This Row],[Quantidade Vendida]]*TB_Saídas[[#This Row],[Preço Unitário]],"Não foi possível calcular")</f>
        <v>260</v>
      </c>
    </row>
    <row r="20" spans="2:7" ht="16.2" x14ac:dyDescent="0.35">
      <c r="B20" s="52">
        <f>MONTH(TB_Saídas[[#This Row],[Data]])</f>
        <v>4</v>
      </c>
      <c r="C20" s="43">
        <v>44663</v>
      </c>
      <c r="D20" s="44" t="s">
        <v>6</v>
      </c>
      <c r="E20" s="37">
        <v>75</v>
      </c>
      <c r="F20" s="53" cm="1">
        <f t="array" ref="F20">_xlfn.XLOOKUP(TB_Saídas[[#This Row],[Produto]],TB_Produtos[[#All],[Produto]],TB_Produtos[[#All],[Preço Unitário]],"Produto não Encontrado",0,1)</f>
        <v>6</v>
      </c>
      <c r="G20" s="46">
        <f>IFERROR(TB_Saídas[[#This Row],[Quantidade Vendida]]*TB_Saídas[[#This Row],[Preço Unitário]],"Não foi possível calcular")</f>
        <v>450</v>
      </c>
    </row>
    <row r="21" spans="2:7" ht="16.2" x14ac:dyDescent="0.35">
      <c r="B21" s="52">
        <f>MONTH(TB_Saídas[[#This Row],[Data]])</f>
        <v>4</v>
      </c>
      <c r="C21" s="43">
        <v>44667</v>
      </c>
      <c r="D21" s="44" t="s">
        <v>31</v>
      </c>
      <c r="E21" s="37">
        <v>25</v>
      </c>
      <c r="F21" s="53">
        <v>8</v>
      </c>
      <c r="G21" s="46">
        <f>IFERROR(TB_Saídas[[#This Row],[Quantidade Vendida]]*TB_Saídas[[#This Row],[Preço Unitário]],"Não foi possível calcular")</f>
        <v>200</v>
      </c>
    </row>
    <row r="22" spans="2:7" ht="16.2" x14ac:dyDescent="0.35">
      <c r="B22" s="52">
        <f>MONTH(TB_Saídas[[#This Row],[Data]])</f>
        <v>4</v>
      </c>
      <c r="C22" s="43">
        <v>44671</v>
      </c>
      <c r="D22" s="44" t="s">
        <v>25</v>
      </c>
      <c r="E22" s="37">
        <v>40</v>
      </c>
      <c r="F22" s="53" cm="1">
        <f t="array" ref="F22">_xlfn.XLOOKUP(TB_Saídas[[#This Row],[Produto]],TB_Produtos[[#All],[Produto]],TB_Produtos[[#All],[Preço Unitário]],"Produto não Encontrado",0,1)</f>
        <v>7.5</v>
      </c>
      <c r="G22" s="46">
        <f>IFERROR(TB_Saídas[[#This Row],[Quantidade Vendida]]*TB_Saídas[[#This Row],[Preço Unitário]],"Não foi possível calcular")</f>
        <v>300</v>
      </c>
    </row>
    <row r="23" spans="2:7" ht="16.2" x14ac:dyDescent="0.35">
      <c r="B23" s="52">
        <f>MONTH(TB_Saídas[[#This Row],[Data]])</f>
        <v>4</v>
      </c>
      <c r="C23" s="43">
        <v>44681</v>
      </c>
      <c r="D23" s="44" t="s">
        <v>19</v>
      </c>
      <c r="E23" s="37">
        <v>35</v>
      </c>
      <c r="F23" s="53" cm="1">
        <f t="array" ref="F23">_xlfn.XLOOKUP(TB_Saídas[[#This Row],[Produto]],TB_Produtos[[#All],[Produto]],TB_Produtos[[#All],[Preço Unitário]],"Produto não Encontrado",0,1)</f>
        <v>8.5</v>
      </c>
      <c r="G23" s="46">
        <f>IFERROR(TB_Saídas[[#This Row],[Quantidade Vendida]]*TB_Saídas[[#This Row],[Preço Unitário]],"Não foi possível calcular")</f>
        <v>297.5</v>
      </c>
    </row>
    <row r="24" spans="2:7" ht="16.2" x14ac:dyDescent="0.35">
      <c r="B24" s="52">
        <f>MONTH(TB_Saídas[[#This Row],[Data]])</f>
        <v>5</v>
      </c>
      <c r="C24" s="43">
        <v>44691</v>
      </c>
      <c r="D24" s="44" t="s">
        <v>25</v>
      </c>
      <c r="E24" s="37">
        <v>35</v>
      </c>
      <c r="F24" s="53" cm="1">
        <f t="array" ref="F24">_xlfn.XLOOKUP(TB_Saídas[[#This Row],[Produto]],TB_Produtos[[#All],[Produto]],TB_Produtos[[#All],[Preço Unitário]],"Produto não Encontrado",0,1)</f>
        <v>7.5</v>
      </c>
      <c r="G24" s="46">
        <f>IFERROR(TB_Saídas[[#This Row],[Quantidade Vendida]]*TB_Saídas[[#This Row],[Preço Unitário]],"Não foi possível calcular")</f>
        <v>262.5</v>
      </c>
    </row>
    <row r="25" spans="2:7" ht="16.2" x14ac:dyDescent="0.35">
      <c r="B25" s="52">
        <f>MONTH(TB_Saídas[[#This Row],[Data]])</f>
        <v>5</v>
      </c>
      <c r="C25" s="43">
        <v>44692</v>
      </c>
      <c r="D25" s="44" t="s">
        <v>27</v>
      </c>
      <c r="E25" s="37">
        <v>20</v>
      </c>
      <c r="F25" s="53" cm="1">
        <f t="array" ref="F25">_xlfn.XLOOKUP(TB_Saídas[[#This Row],[Produto]],TB_Produtos[[#All],[Produto]],TB_Produtos[[#All],[Preço Unitário]],"Produto não Encontrado",0,1)</f>
        <v>15</v>
      </c>
      <c r="G25" s="46">
        <f>IFERROR(TB_Saídas[[#This Row],[Quantidade Vendida]]*TB_Saídas[[#This Row],[Preço Unitário]],"Não foi possível calcular")</f>
        <v>300</v>
      </c>
    </row>
    <row r="26" spans="2:7" ht="16.2" x14ac:dyDescent="0.35">
      <c r="B26" s="52">
        <f>MONTH(TB_Saídas[[#This Row],[Data]])</f>
        <v>5</v>
      </c>
      <c r="C26" s="43">
        <v>44692</v>
      </c>
      <c r="D26" s="44" t="s">
        <v>6</v>
      </c>
      <c r="E26" s="37">
        <v>75</v>
      </c>
      <c r="F26" s="53" cm="1">
        <f t="array" ref="F26">_xlfn.XLOOKUP(TB_Saídas[[#This Row],[Produto]],TB_Produtos[[#All],[Produto]],TB_Produtos[[#All],[Preço Unitário]],"Produto não Encontrado",0,1)</f>
        <v>6</v>
      </c>
      <c r="G26" s="46">
        <f>IFERROR(TB_Saídas[[#This Row],[Quantidade Vendida]]*TB_Saídas[[#This Row],[Preço Unitário]],"Não foi possível calcular")</f>
        <v>450</v>
      </c>
    </row>
    <row r="27" spans="2:7" ht="16.2" x14ac:dyDescent="0.35">
      <c r="B27" s="52">
        <f>MONTH(TB_Saídas[[#This Row],[Data]])</f>
        <v>5</v>
      </c>
      <c r="C27" s="43">
        <v>44700</v>
      </c>
      <c r="D27" s="44" t="s">
        <v>19</v>
      </c>
      <c r="E27" s="37">
        <v>27</v>
      </c>
      <c r="F27" s="53" cm="1">
        <f t="array" ref="F27">_xlfn.XLOOKUP(TB_Saídas[[#This Row],[Produto]],TB_Produtos[[#All],[Produto]],TB_Produtos[[#All],[Preço Unitário]],"Produto não Encontrado",0,1)</f>
        <v>8.5</v>
      </c>
      <c r="G27" s="46">
        <f>IFERROR(TB_Saídas[[#This Row],[Quantidade Vendida]]*TB_Saídas[[#This Row],[Preço Unitário]],"Não foi possível calcular")</f>
        <v>229.5</v>
      </c>
    </row>
    <row r="28" spans="2:7" ht="16.2" x14ac:dyDescent="0.35">
      <c r="B28" s="52">
        <f>MONTH(TB_Saídas[[#This Row],[Data]])</f>
        <v>5</v>
      </c>
      <c r="C28" s="43">
        <v>44700</v>
      </c>
      <c r="D28" s="44" t="s">
        <v>10</v>
      </c>
      <c r="E28" s="37">
        <v>20</v>
      </c>
      <c r="F28" s="53" cm="1">
        <f t="array" ref="F28">_xlfn.XLOOKUP(TB_Saídas[[#This Row],[Produto]],TB_Produtos[[#All],[Produto]],TB_Produtos[[#All],[Preço Unitário]],"Produto não Encontrado",0,1)</f>
        <v>6.5</v>
      </c>
      <c r="G28" s="46">
        <f>IFERROR(TB_Saídas[[#This Row],[Quantidade Vendida]]*TB_Saídas[[#This Row],[Preço Unitário]],"Não foi possível calcular")</f>
        <v>130</v>
      </c>
    </row>
    <row r="29" spans="2:7" ht="16.2" x14ac:dyDescent="0.35">
      <c r="B29" s="52">
        <f>MONTH(TB_Saídas[[#This Row],[Data]])</f>
        <v>6</v>
      </c>
      <c r="C29" s="43">
        <v>44737</v>
      </c>
      <c r="D29" s="44" t="s">
        <v>19</v>
      </c>
      <c r="E29" s="37">
        <v>35</v>
      </c>
      <c r="F29" s="53" cm="1">
        <f t="array" ref="F29">_xlfn.XLOOKUP(TB_Saídas[[#This Row],[Produto]],TB_Produtos[[#All],[Produto]],TB_Produtos[[#All],[Preço Unitário]],"Produto não Encontrado",0,1)</f>
        <v>8.5</v>
      </c>
      <c r="G29" s="46">
        <f>IFERROR(TB_Saídas[[#This Row],[Quantidade Vendida]]*TB_Saídas[[#This Row],[Preço Unitário]],"Não foi possível calcular")</f>
        <v>297.5</v>
      </c>
    </row>
    <row r="30" spans="2:7" ht="16.2" x14ac:dyDescent="0.35">
      <c r="B30" s="52">
        <f>MONTH(TB_Saídas[[#This Row],[Data]])</f>
        <v>6</v>
      </c>
      <c r="C30" s="43">
        <v>44738</v>
      </c>
      <c r="D30" s="44" t="s">
        <v>6</v>
      </c>
      <c r="E30" s="37">
        <v>100</v>
      </c>
      <c r="F30" s="53" cm="1">
        <f t="array" ref="F30">_xlfn.XLOOKUP(TB_Saídas[[#This Row],[Produto]],TB_Produtos[[#All],[Produto]],TB_Produtos[[#All],[Preço Unitário]],"Produto não Encontrado",0,1)</f>
        <v>6</v>
      </c>
      <c r="G30" s="46">
        <f>IFERROR(TB_Saídas[[#This Row],[Quantidade Vendida]]*TB_Saídas[[#This Row],[Preço Unitário]],"Não foi possível calcular")</f>
        <v>600</v>
      </c>
    </row>
    <row r="31" spans="2:7" ht="16.2" x14ac:dyDescent="0.35">
      <c r="B31" s="52">
        <f>MONTH(TB_Saídas[[#This Row],[Data]])</f>
        <v>6</v>
      </c>
      <c r="C31" s="43">
        <v>44738</v>
      </c>
      <c r="D31" s="44" t="s">
        <v>25</v>
      </c>
      <c r="E31" s="37">
        <v>20</v>
      </c>
      <c r="F31" s="53" cm="1">
        <f t="array" ref="F31">_xlfn.XLOOKUP(TB_Saídas[[#This Row],[Produto]],TB_Produtos[[#All],[Produto]],TB_Produtos[[#All],[Preço Unitário]],"Produto não Encontrado",0,1)</f>
        <v>7.5</v>
      </c>
      <c r="G31" s="46">
        <f>IFERROR(TB_Saídas[[#This Row],[Quantidade Vendida]]*TB_Saídas[[#This Row],[Preço Unitário]],"Não foi possível calcular")</f>
        <v>150</v>
      </c>
    </row>
    <row r="32" spans="2:7" ht="16.2" x14ac:dyDescent="0.35">
      <c r="B32" s="52">
        <f>MONTH(TB_Saídas[[#This Row],[Data]])</f>
        <v>6</v>
      </c>
      <c r="C32" s="43">
        <v>44739</v>
      </c>
      <c r="D32" s="44" t="s">
        <v>10</v>
      </c>
      <c r="E32" s="37">
        <v>15</v>
      </c>
      <c r="F32" s="53" cm="1">
        <f t="array" ref="F32">_xlfn.XLOOKUP(TB_Saídas[[#This Row],[Produto]],TB_Produtos[[#All],[Produto]],TB_Produtos[[#All],[Preço Unitário]],"Produto não Encontrado",0,1)</f>
        <v>6.5</v>
      </c>
      <c r="G32" s="46">
        <f>IFERROR(TB_Saídas[[#This Row],[Quantidade Vendida]]*TB_Saídas[[#This Row],[Preço Unitário]],"Não foi possível calcular")</f>
        <v>97.5</v>
      </c>
    </row>
    <row r="33" spans="2:7" ht="16.2" x14ac:dyDescent="0.35">
      <c r="B33" s="52">
        <f>MONTH(TB_Saídas[[#This Row],[Data]])</f>
        <v>7</v>
      </c>
      <c r="C33" s="43">
        <v>44749</v>
      </c>
      <c r="D33" s="44" t="s">
        <v>26</v>
      </c>
      <c r="E33" s="37">
        <v>40</v>
      </c>
      <c r="F33" s="53" cm="1">
        <f t="array" ref="F33">_xlfn.XLOOKUP(TB_Saídas[[#This Row],[Produto]],TB_Produtos[[#All],[Produto]],TB_Produtos[[#All],[Preço Unitário]],"Produto não Encontrado",0,1)</f>
        <v>10</v>
      </c>
      <c r="G33" s="46">
        <f>IFERROR(TB_Saídas[[#This Row],[Quantidade Vendida]]*TB_Saídas[[#This Row],[Preço Unitário]],"Não foi possível calcular")</f>
        <v>400</v>
      </c>
    </row>
    <row r="34" spans="2:7" ht="16.2" x14ac:dyDescent="0.35">
      <c r="B34" s="52">
        <f>MONTH(TB_Saídas[[#This Row],[Data]])</f>
        <v>7</v>
      </c>
      <c r="C34" s="43">
        <v>44749</v>
      </c>
      <c r="D34" s="44" t="s">
        <v>6</v>
      </c>
      <c r="E34" s="37">
        <v>90</v>
      </c>
      <c r="F34" s="53" cm="1">
        <f t="array" ref="F34">_xlfn.XLOOKUP(TB_Saídas[[#This Row],[Produto]],TB_Produtos[[#All],[Produto]],TB_Produtos[[#All],[Preço Unitário]],"Produto não Encontrado",0,1)</f>
        <v>6</v>
      </c>
      <c r="G34" s="46">
        <f>IFERROR(TB_Saídas[[#This Row],[Quantidade Vendida]]*TB_Saídas[[#This Row],[Preço Unitário]],"Não foi possível calcular")</f>
        <v>540</v>
      </c>
    </row>
    <row r="35" spans="2:7" ht="16.2" x14ac:dyDescent="0.35">
      <c r="B35" s="52">
        <f>MONTH(TB_Saídas[[#This Row],[Data]])</f>
        <v>7</v>
      </c>
      <c r="C35" s="43">
        <v>44758</v>
      </c>
      <c r="D35" s="44" t="s">
        <v>10</v>
      </c>
      <c r="E35" s="37">
        <v>35</v>
      </c>
      <c r="F35" s="53" cm="1">
        <f t="array" ref="F35">_xlfn.XLOOKUP(TB_Saídas[[#This Row],[Produto]],TB_Produtos[[#All],[Produto]],TB_Produtos[[#All],[Preço Unitário]],"Produto não Encontrado",0,1)</f>
        <v>6.5</v>
      </c>
      <c r="G35" s="46">
        <f>IFERROR(TB_Saídas[[#This Row],[Quantidade Vendida]]*TB_Saídas[[#This Row],[Preço Unitário]],"Não foi possível calcular")</f>
        <v>227.5</v>
      </c>
    </row>
    <row r="36" spans="2:7" ht="16.2" x14ac:dyDescent="0.35">
      <c r="B36" s="52">
        <f>MONTH(TB_Saídas[[#This Row],[Data]])</f>
        <v>7</v>
      </c>
      <c r="C36" s="43">
        <v>44765</v>
      </c>
      <c r="D36" s="44" t="s">
        <v>19</v>
      </c>
      <c r="E36" s="37">
        <v>75</v>
      </c>
      <c r="F36" s="53" cm="1">
        <f t="array" ref="F36">_xlfn.XLOOKUP(TB_Saídas[[#This Row],[Produto]],TB_Produtos[[#All],[Produto]],TB_Produtos[[#All],[Preço Unitário]],"Produto não Encontrado",0,1)</f>
        <v>8.5</v>
      </c>
      <c r="G36" s="46">
        <f>IFERROR(TB_Saídas[[#This Row],[Quantidade Vendida]]*TB_Saídas[[#This Row],[Preço Unitário]],"Não foi possível calcular")</f>
        <v>637.5</v>
      </c>
    </row>
    <row r="37" spans="2:7" ht="16.2" x14ac:dyDescent="0.35">
      <c r="B37" s="52">
        <f>MONTH(TB_Saídas[[#This Row],[Data]])</f>
        <v>7</v>
      </c>
      <c r="C37" s="43">
        <v>44772</v>
      </c>
      <c r="D37" s="44" t="s">
        <v>25</v>
      </c>
      <c r="E37" s="37">
        <v>55</v>
      </c>
      <c r="F37" s="53" cm="1">
        <f t="array" ref="F37">_xlfn.XLOOKUP(TB_Saídas[[#This Row],[Produto]],TB_Produtos[[#All],[Produto]],TB_Produtos[[#All],[Preço Unitário]],"Produto não Encontrado",0,1)</f>
        <v>7.5</v>
      </c>
      <c r="G37" s="46">
        <f>IFERROR(TB_Saídas[[#This Row],[Quantidade Vendida]]*TB_Saídas[[#This Row],[Preço Unitário]],"Não foi possível calcular")</f>
        <v>412.5</v>
      </c>
    </row>
    <row r="38" spans="2:7" ht="16.2" x14ac:dyDescent="0.35">
      <c r="B38" s="52">
        <f>MONTH(TB_Saídas[[#This Row],[Data]])</f>
        <v>8</v>
      </c>
      <c r="C38" s="43">
        <v>44792</v>
      </c>
      <c r="D38" s="44" t="s">
        <v>10</v>
      </c>
      <c r="E38" s="37">
        <v>12</v>
      </c>
      <c r="F38" s="53" cm="1">
        <f t="array" ref="F38">_xlfn.XLOOKUP(TB_Saídas[[#This Row],[Produto]],TB_Produtos[[#All],[Produto]],TB_Produtos[[#All],[Preço Unitário]],"Produto não Encontrado",0,1)</f>
        <v>6.5</v>
      </c>
      <c r="G38" s="46">
        <f>IFERROR(TB_Saídas[[#This Row],[Quantidade Vendida]]*TB_Saídas[[#This Row],[Preço Unitário]],"Não foi possível calcular")</f>
        <v>78</v>
      </c>
    </row>
    <row r="39" spans="2:7" ht="16.2" x14ac:dyDescent="0.35">
      <c r="B39" s="52">
        <f>MONTH(TB_Saídas[[#This Row],[Data]])</f>
        <v>8</v>
      </c>
      <c r="C39" s="43">
        <v>44794</v>
      </c>
      <c r="D39" s="44" t="s">
        <v>19</v>
      </c>
      <c r="E39" s="37">
        <v>36</v>
      </c>
      <c r="F39" s="53" cm="1">
        <f t="array" ref="F39">_xlfn.XLOOKUP(TB_Saídas[[#This Row],[Produto]],TB_Produtos[[#All],[Produto]],TB_Produtos[[#All],[Preço Unitário]],"Produto não Encontrado",0,1)</f>
        <v>8.5</v>
      </c>
      <c r="G39" s="46">
        <f>IFERROR(TB_Saídas[[#This Row],[Quantidade Vendida]]*TB_Saídas[[#This Row],[Preço Unitário]],"Não foi possível calcular")</f>
        <v>306</v>
      </c>
    </row>
    <row r="40" spans="2:7" ht="16.2" x14ac:dyDescent="0.35">
      <c r="B40" s="52">
        <f>MONTH(TB_Saídas[[#This Row],[Data]])</f>
        <v>8</v>
      </c>
      <c r="C40" s="43">
        <v>44803</v>
      </c>
      <c r="D40" s="44" t="s">
        <v>23</v>
      </c>
      <c r="E40" s="37">
        <v>90</v>
      </c>
      <c r="F40" s="53" cm="1">
        <f t="array" ref="F40">_xlfn.XLOOKUP(TB_Saídas[[#This Row],[Produto]],TB_Produtos[[#All],[Produto]],TB_Produtos[[#All],[Preço Unitário]],"Produto não Encontrado",0,1)</f>
        <v>5</v>
      </c>
      <c r="G40" s="46">
        <f>IFERROR(TB_Saídas[[#This Row],[Quantidade Vendida]]*TB_Saídas[[#This Row],[Preço Unitário]],"Não foi possível calcular")</f>
        <v>450</v>
      </c>
    </row>
    <row r="41" spans="2:7" ht="16.2" x14ac:dyDescent="0.35">
      <c r="B41" s="52">
        <f>MONTH(TB_Saídas[[#This Row],[Data]])</f>
        <v>8</v>
      </c>
      <c r="C41" s="43">
        <v>44803</v>
      </c>
      <c r="D41" s="44" t="s">
        <v>25</v>
      </c>
      <c r="E41" s="37">
        <v>25</v>
      </c>
      <c r="F41" s="53" cm="1">
        <f t="array" ref="F41">_xlfn.XLOOKUP(TB_Saídas[[#This Row],[Produto]],TB_Produtos[[#All],[Produto]],TB_Produtos[[#All],[Preço Unitário]],"Produto não Encontrado",0,1)</f>
        <v>7.5</v>
      </c>
      <c r="G41" s="46">
        <f>IFERROR(TB_Saídas[[#This Row],[Quantidade Vendida]]*TB_Saídas[[#This Row],[Preço Unitário]],"Não foi possível calcular")</f>
        <v>187.5</v>
      </c>
    </row>
    <row r="42" spans="2:7" ht="16.2" x14ac:dyDescent="0.35">
      <c r="B42" s="52">
        <f>MONTH(TB_Saídas[[#This Row],[Data]])</f>
        <v>8</v>
      </c>
      <c r="C42" s="43">
        <v>44803</v>
      </c>
      <c r="D42" s="44" t="s">
        <v>6</v>
      </c>
      <c r="E42" s="37">
        <v>100</v>
      </c>
      <c r="F42" s="53" cm="1">
        <f t="array" ref="F42">_xlfn.XLOOKUP(TB_Saídas[[#This Row],[Produto]],TB_Produtos[[#All],[Produto]],TB_Produtos[[#All],[Preço Unitário]],"Produto não Encontrado",0,1)</f>
        <v>6</v>
      </c>
      <c r="G42" s="46">
        <f>IFERROR(TB_Saídas[[#This Row],[Quantidade Vendida]]*TB_Saídas[[#This Row],[Preço Unitário]],"Não foi possível calcular")</f>
        <v>600</v>
      </c>
    </row>
    <row r="43" spans="2:7" ht="16.2" x14ac:dyDescent="0.35">
      <c r="B43" s="52">
        <f>MONTH(TB_Saídas[[#This Row],[Data]])</f>
        <v>9</v>
      </c>
      <c r="C43" s="43">
        <v>44811</v>
      </c>
      <c r="D43" s="44" t="s">
        <v>36</v>
      </c>
      <c r="E43" s="37">
        <v>100</v>
      </c>
      <c r="F43" s="53" cm="1">
        <f t="array" ref="F43">_xlfn.XLOOKUP(TB_Saídas[[#This Row],[Produto]],TB_Produtos[[#All],[Produto]],TB_Produtos[[#All],[Preço Unitário]],"Produto não Encontrado",0,1)</f>
        <v>8</v>
      </c>
      <c r="G43" s="46">
        <f>IFERROR(TB_Saídas[[#This Row],[Quantidade Vendida]]*TB_Saídas[[#This Row],[Preço Unitário]],"Não foi possível calcular")</f>
        <v>800</v>
      </c>
    </row>
    <row r="44" spans="2:7" ht="16.2" x14ac:dyDescent="0.35">
      <c r="B44" s="52">
        <f>MONTH(TB_Saídas[[#This Row],[Data]])</f>
        <v>9</v>
      </c>
      <c r="C44" s="43">
        <v>44811</v>
      </c>
      <c r="D44" s="44" t="s">
        <v>6</v>
      </c>
      <c r="E44" s="37">
        <v>35</v>
      </c>
      <c r="F44" s="53" cm="1">
        <f t="array" ref="F44">_xlfn.XLOOKUP(TB_Saídas[[#This Row],[Produto]],TB_Produtos[[#All],[Produto]],TB_Produtos[[#All],[Preço Unitário]],"Produto não Encontrado",0,1)</f>
        <v>6</v>
      </c>
      <c r="G44" s="46">
        <f>IFERROR(TB_Saídas[[#This Row],[Quantidade Vendida]]*TB_Saídas[[#This Row],[Preço Unitário]],"Não foi possível calcular")</f>
        <v>210</v>
      </c>
    </row>
    <row r="45" spans="2:7" ht="16.2" x14ac:dyDescent="0.35">
      <c r="B45" s="52">
        <f>MONTH(TB_Saídas[[#This Row],[Data]])</f>
        <v>9</v>
      </c>
      <c r="C45" s="43">
        <v>44821</v>
      </c>
      <c r="D45" s="44" t="s">
        <v>19</v>
      </c>
      <c r="E45" s="37">
        <v>42</v>
      </c>
      <c r="F45" s="53" cm="1">
        <f t="array" ref="F45">_xlfn.XLOOKUP(TB_Saídas[[#This Row],[Produto]],TB_Produtos[[#All],[Produto]],TB_Produtos[[#All],[Preço Unitário]],"Produto não Encontrado",0,1)</f>
        <v>8.5</v>
      </c>
      <c r="G45" s="46">
        <f>IFERROR(TB_Saídas[[#This Row],[Quantidade Vendida]]*TB_Saídas[[#This Row],[Preço Unitário]],"Não foi possível calcular")</f>
        <v>357</v>
      </c>
    </row>
    <row r="46" spans="2:7" ht="16.2" x14ac:dyDescent="0.35">
      <c r="B46" s="52">
        <f>MONTH(TB_Saídas[[#This Row],[Data]])</f>
        <v>9</v>
      </c>
      <c r="C46" s="43">
        <v>44823</v>
      </c>
      <c r="D46" s="44" t="s">
        <v>28</v>
      </c>
      <c r="E46" s="37">
        <v>30</v>
      </c>
      <c r="F46" s="53" cm="1">
        <f t="array" ref="F46">_xlfn.XLOOKUP(TB_Saídas[[#This Row],[Produto]],TB_Produtos[[#All],[Produto]],TB_Produtos[[#All],[Preço Unitário]],"Produto não Encontrado",0,1)</f>
        <v>15</v>
      </c>
      <c r="G46" s="46">
        <f>IFERROR(TB_Saídas[[#This Row],[Quantidade Vendida]]*TB_Saídas[[#This Row],[Preço Unitário]],"Não foi possível calcular")</f>
        <v>450</v>
      </c>
    </row>
    <row r="47" spans="2:7" ht="16.2" x14ac:dyDescent="0.35">
      <c r="B47" s="52">
        <f>MONTH(TB_Saídas[[#This Row],[Data]])</f>
        <v>9</v>
      </c>
      <c r="C47" s="43">
        <v>44829</v>
      </c>
      <c r="D47" s="44" t="s">
        <v>25</v>
      </c>
      <c r="E47" s="37">
        <v>40</v>
      </c>
      <c r="F47" s="53" cm="1">
        <f t="array" ref="F47">_xlfn.XLOOKUP(TB_Saídas[[#This Row],[Produto]],TB_Produtos[[#All],[Produto]],TB_Produtos[[#All],[Preço Unitário]],"Produto não Encontrado",0,1)</f>
        <v>7.5</v>
      </c>
      <c r="G47" s="46">
        <f>IFERROR(TB_Saídas[[#This Row],[Quantidade Vendida]]*TB_Saídas[[#This Row],[Preço Unitário]],"Não foi possível calcular")</f>
        <v>300</v>
      </c>
    </row>
    <row r="48" spans="2:7" ht="16.2" x14ac:dyDescent="0.35">
      <c r="B48" s="52">
        <f>MONTH(TB_Saídas[[#This Row],[Data]])</f>
        <v>9</v>
      </c>
      <c r="C48" s="43">
        <v>44834</v>
      </c>
      <c r="D48" s="44" t="s">
        <v>10</v>
      </c>
      <c r="E48" s="37">
        <v>18</v>
      </c>
      <c r="F48" s="53" cm="1">
        <f t="array" ref="F48">_xlfn.XLOOKUP(TB_Saídas[[#This Row],[Produto]],TB_Produtos[[#All],[Produto]],TB_Produtos[[#All],[Preço Unitário]],"Produto não Encontrado",0,1)</f>
        <v>6.5</v>
      </c>
      <c r="G48" s="46">
        <f>IFERROR(TB_Saídas[[#This Row],[Quantidade Vendida]]*TB_Saídas[[#This Row],[Preço Unitário]],"Não foi possível calcular")</f>
        <v>117</v>
      </c>
    </row>
    <row r="49" spans="2:7" ht="16.2" x14ac:dyDescent="0.35">
      <c r="B49" s="52">
        <f>MONTH(TB_Saídas[[#This Row],[Data]])</f>
        <v>10</v>
      </c>
      <c r="C49" s="43">
        <v>44838</v>
      </c>
      <c r="D49" s="44" t="s">
        <v>19</v>
      </c>
      <c r="E49" s="37">
        <v>28</v>
      </c>
      <c r="F49" s="53" cm="1">
        <f t="array" ref="F49">_xlfn.XLOOKUP(TB_Saídas[[#This Row],[Produto]],TB_Produtos[[#All],[Produto]],TB_Produtos[[#All],[Preço Unitário]],"Produto não Encontrado",0,1)</f>
        <v>8.5</v>
      </c>
      <c r="G49" s="46">
        <f>IFERROR(TB_Saídas[[#This Row],[Quantidade Vendida]]*TB_Saídas[[#This Row],[Preço Unitário]],"Não foi possível calcular")</f>
        <v>238</v>
      </c>
    </row>
    <row r="50" spans="2:7" ht="16.2" x14ac:dyDescent="0.35">
      <c r="B50" s="52">
        <f>MONTH(TB_Saídas[[#This Row],[Data]])</f>
        <v>10</v>
      </c>
      <c r="C50" s="43">
        <v>44847</v>
      </c>
      <c r="D50" s="44" t="s">
        <v>27</v>
      </c>
      <c r="E50" s="37">
        <v>30</v>
      </c>
      <c r="F50" s="53" cm="1">
        <f t="array" ref="F50">_xlfn.XLOOKUP(TB_Saídas[[#This Row],[Produto]],TB_Produtos[[#All],[Produto]],TB_Produtos[[#All],[Preço Unitário]],"Produto não Encontrado",0,1)</f>
        <v>15</v>
      </c>
      <c r="G50" s="46">
        <f>IFERROR(TB_Saídas[[#This Row],[Quantidade Vendida]]*TB_Saídas[[#This Row],[Preço Unitário]],"Não foi possível calcular")</f>
        <v>450</v>
      </c>
    </row>
    <row r="51" spans="2:7" ht="16.2" x14ac:dyDescent="0.35">
      <c r="B51" s="52">
        <f>MONTH(TB_Saídas[[#This Row],[Data]])</f>
        <v>10</v>
      </c>
      <c r="C51" s="43">
        <v>44851</v>
      </c>
      <c r="D51" s="44" t="s">
        <v>25</v>
      </c>
      <c r="E51" s="37">
        <v>30</v>
      </c>
      <c r="F51" s="53" cm="1">
        <f t="array" ref="F51">_xlfn.XLOOKUP(TB_Saídas[[#This Row],[Produto]],TB_Produtos[[#All],[Produto]],TB_Produtos[[#All],[Preço Unitário]],"Produto não Encontrado",0,1)</f>
        <v>7.5</v>
      </c>
      <c r="G51" s="46">
        <f>IFERROR(TB_Saídas[[#This Row],[Quantidade Vendida]]*TB_Saídas[[#This Row],[Preço Unitário]],"Não foi possível calcular")</f>
        <v>225</v>
      </c>
    </row>
    <row r="52" spans="2:7" ht="16.2" x14ac:dyDescent="0.35">
      <c r="B52" s="52">
        <f>MONTH(TB_Saídas[[#This Row],[Data]])</f>
        <v>10</v>
      </c>
      <c r="C52" s="43">
        <v>44862</v>
      </c>
      <c r="D52" s="44" t="s">
        <v>10</v>
      </c>
      <c r="E52" s="37">
        <v>10</v>
      </c>
      <c r="F52" s="53" cm="1">
        <f t="array" ref="F52">_xlfn.XLOOKUP(TB_Saídas[[#This Row],[Produto]],TB_Produtos[[#All],[Produto]],TB_Produtos[[#All],[Preço Unitário]],"Produto não Encontrado",0,1)</f>
        <v>6.5</v>
      </c>
      <c r="G52" s="46">
        <f>IFERROR(TB_Saídas[[#This Row],[Quantidade Vendida]]*TB_Saídas[[#This Row],[Preço Unitário]],"Não foi possível calcular")</f>
        <v>65</v>
      </c>
    </row>
    <row r="53" spans="2:7" ht="16.2" x14ac:dyDescent="0.35">
      <c r="B53" s="52">
        <f>MONTH(TB_Saídas[[#This Row],[Data]])</f>
        <v>10</v>
      </c>
      <c r="C53" s="43">
        <v>44865</v>
      </c>
      <c r="D53" s="44" t="s">
        <v>26</v>
      </c>
      <c r="E53" s="37">
        <v>35</v>
      </c>
      <c r="F53" s="53" cm="1">
        <f t="array" ref="F53">_xlfn.XLOOKUP(TB_Saídas[[#This Row],[Produto]],TB_Produtos[[#All],[Produto]],TB_Produtos[[#All],[Preço Unitário]],"Produto não Encontrado",0,1)</f>
        <v>10</v>
      </c>
      <c r="G53" s="46">
        <f>IFERROR(TB_Saídas[[#This Row],[Quantidade Vendida]]*TB_Saídas[[#This Row],[Preço Unitário]],"Não foi possível calcular")</f>
        <v>350</v>
      </c>
    </row>
    <row r="54" spans="2:7" ht="16.2" x14ac:dyDescent="0.35">
      <c r="B54" s="52">
        <f>MONTH(TB_Saídas[[#This Row],[Data]])</f>
        <v>10</v>
      </c>
      <c r="C54" s="43">
        <v>44865</v>
      </c>
      <c r="D54" s="44" t="s">
        <v>6</v>
      </c>
      <c r="E54" s="37">
        <v>30</v>
      </c>
      <c r="F54" s="53" cm="1">
        <f t="array" ref="F54">_xlfn.XLOOKUP(TB_Saídas[[#This Row],[Produto]],TB_Produtos[[#All],[Produto]],TB_Produtos[[#All],[Preço Unitário]],"Produto não Encontrado",0,1)</f>
        <v>6</v>
      </c>
      <c r="G54" s="46">
        <f>IFERROR(TB_Saídas[[#This Row],[Quantidade Vendida]]*TB_Saídas[[#This Row],[Preço Unitário]],"Não foi possível calcular")</f>
        <v>180</v>
      </c>
    </row>
    <row r="55" spans="2:7" ht="16.2" x14ac:dyDescent="0.35">
      <c r="B55" s="52">
        <f>MONTH(TB_Saídas[[#This Row],[Data]])</f>
        <v>11</v>
      </c>
      <c r="C55" s="43">
        <v>44869</v>
      </c>
      <c r="D55" s="44" t="s">
        <v>10</v>
      </c>
      <c r="E55" s="37">
        <v>30</v>
      </c>
      <c r="F55" s="53" cm="1">
        <f t="array" ref="F55">_xlfn.XLOOKUP(TB_Saídas[[#This Row],[Produto]],TB_Produtos[[#All],[Produto]],TB_Produtos[[#All],[Preço Unitário]],"Produto não Encontrado",0,1)</f>
        <v>6.5</v>
      </c>
      <c r="G55" s="46">
        <f>IFERROR(TB_Saídas[[#This Row],[Quantidade Vendida]]*TB_Saídas[[#This Row],[Preço Unitário]],"Não foi possível calcular")</f>
        <v>195</v>
      </c>
    </row>
    <row r="56" spans="2:7" ht="16.2" x14ac:dyDescent="0.35">
      <c r="B56" s="52">
        <f>MONTH(TB_Saídas[[#This Row],[Data]])</f>
        <v>11</v>
      </c>
      <c r="C56" s="43">
        <v>44870</v>
      </c>
      <c r="D56" s="44" t="s">
        <v>25</v>
      </c>
      <c r="E56" s="37">
        <v>15</v>
      </c>
      <c r="F56" s="53" cm="1">
        <f t="array" ref="F56">_xlfn.XLOOKUP(TB_Saídas[[#This Row],[Produto]],TB_Produtos[[#All],[Produto]],TB_Produtos[[#All],[Preço Unitário]],"Produto não Encontrado",0,1)</f>
        <v>7.5</v>
      </c>
      <c r="G56" s="46">
        <f>IFERROR(TB_Saídas[[#This Row],[Quantidade Vendida]]*TB_Saídas[[#This Row],[Preço Unitário]],"Não foi possível calcular")</f>
        <v>112.5</v>
      </c>
    </row>
    <row r="57" spans="2:7" ht="16.2" x14ac:dyDescent="0.35">
      <c r="B57" s="52">
        <f>MONTH(TB_Saídas[[#This Row],[Data]])</f>
        <v>11</v>
      </c>
      <c r="C57" s="43">
        <v>44872</v>
      </c>
      <c r="D57" s="44" t="s">
        <v>6</v>
      </c>
      <c r="E57" s="37">
        <v>50</v>
      </c>
      <c r="F57" s="53" cm="1">
        <f t="array" ref="F57">_xlfn.XLOOKUP(TB_Saídas[[#This Row],[Produto]],TB_Produtos[[#All],[Produto]],TB_Produtos[[#All],[Preço Unitário]],"Produto não Encontrado",0,1)</f>
        <v>6</v>
      </c>
      <c r="G57" s="46">
        <f>IFERROR(TB_Saídas[[#This Row],[Quantidade Vendida]]*TB_Saídas[[#This Row],[Preço Unitário]],"Não foi possível calcular")</f>
        <v>300</v>
      </c>
    </row>
    <row r="58" spans="2:7" ht="16.2" x14ac:dyDescent="0.35">
      <c r="B58" s="52">
        <f>MONTH(TB_Saídas[[#This Row],[Data]])</f>
        <v>11</v>
      </c>
      <c r="C58" s="43">
        <v>44886</v>
      </c>
      <c r="D58" s="44" t="s">
        <v>19</v>
      </c>
      <c r="E58" s="37">
        <v>24</v>
      </c>
      <c r="F58" s="53" cm="1">
        <f t="array" ref="F58">_xlfn.XLOOKUP(TB_Saídas[[#This Row],[Produto]],TB_Produtos[[#All],[Produto]],TB_Produtos[[#All],[Preço Unitário]],"Produto não Encontrado",0,1)</f>
        <v>8.5</v>
      </c>
      <c r="G58" s="46">
        <f>IFERROR(TB_Saídas[[#This Row],[Quantidade Vendida]]*TB_Saídas[[#This Row],[Preço Unitário]],"Não foi possível calcular")</f>
        <v>204</v>
      </c>
    </row>
    <row r="59" spans="2:7" ht="16.2" x14ac:dyDescent="0.35">
      <c r="B59" s="52">
        <f>MONTH(TB_Saídas[[#This Row],[Data]])</f>
        <v>12</v>
      </c>
      <c r="C59" s="43">
        <v>44897</v>
      </c>
      <c r="D59" s="44" t="s">
        <v>25</v>
      </c>
      <c r="E59" s="37">
        <v>20</v>
      </c>
      <c r="F59" s="53" cm="1">
        <f t="array" ref="F59">_xlfn.XLOOKUP(TB_Saídas[[#This Row],[Produto]],TB_Produtos[[#All],[Produto]],TB_Produtos[[#All],[Preço Unitário]],"Produto não Encontrado",0,1)</f>
        <v>7.5</v>
      </c>
      <c r="G59" s="46">
        <f>IFERROR(TB_Saídas[[#This Row],[Quantidade Vendida]]*TB_Saídas[[#This Row],[Preço Unitário]],"Não foi possível calcular")</f>
        <v>150</v>
      </c>
    </row>
    <row r="60" spans="2:7" ht="16.2" x14ac:dyDescent="0.35">
      <c r="B60" s="52">
        <f>MONTH(TB_Saídas[[#This Row],[Data]])</f>
        <v>12</v>
      </c>
      <c r="C60" s="43">
        <v>44905</v>
      </c>
      <c r="D60" s="44" t="s">
        <v>26</v>
      </c>
      <c r="E60" s="37">
        <v>25</v>
      </c>
      <c r="F60" s="53" cm="1">
        <f t="array" ref="F60">_xlfn.XLOOKUP(TB_Saídas[[#This Row],[Produto]],TB_Produtos[[#All],[Produto]],TB_Produtos[[#All],[Preço Unitário]],"Produto não Encontrado",0,1)</f>
        <v>10</v>
      </c>
      <c r="G60" s="46">
        <f>IFERROR(TB_Saídas[[#This Row],[Quantidade Vendida]]*TB_Saídas[[#This Row],[Preço Unitário]],"Não foi possível calcular")</f>
        <v>250</v>
      </c>
    </row>
    <row r="61" spans="2:7" ht="16.2" x14ac:dyDescent="0.35">
      <c r="B61" s="52">
        <f>MONTH(TB_Saídas[[#This Row],[Data]])</f>
        <v>12</v>
      </c>
      <c r="C61" s="43">
        <v>44915</v>
      </c>
      <c r="D61" s="44" t="s">
        <v>6</v>
      </c>
      <c r="E61" s="37">
        <v>100</v>
      </c>
      <c r="F61" s="53" cm="1">
        <f t="array" ref="F61">_xlfn.XLOOKUP(TB_Saídas[[#This Row],[Produto]],TB_Produtos[[#All],[Produto]],TB_Produtos[[#All],[Preço Unitário]],"Produto não Encontrado",0,1)</f>
        <v>6</v>
      </c>
      <c r="G61" s="46">
        <f>IFERROR(TB_Saídas[[#This Row],[Quantidade Vendida]]*TB_Saídas[[#This Row],[Preço Unitário]],"Não foi possível calcular")</f>
        <v>600</v>
      </c>
    </row>
    <row r="62" spans="2:7" ht="16.2" x14ac:dyDescent="0.35">
      <c r="B62" s="52">
        <f>MONTH(TB_Saídas[[#This Row],[Data]])</f>
        <v>12</v>
      </c>
      <c r="C62" s="43">
        <v>44917</v>
      </c>
      <c r="D62" s="44" t="s">
        <v>19</v>
      </c>
      <c r="E62" s="37">
        <v>23</v>
      </c>
      <c r="F62" s="53" cm="1">
        <f t="array" ref="F62">_xlfn.XLOOKUP(TB_Saídas[[#This Row],[Produto]],TB_Produtos[[#All],[Produto]],TB_Produtos[[#All],[Preço Unitário]],"Produto não Encontrado",0,1)</f>
        <v>8.5</v>
      </c>
      <c r="G62" s="46">
        <f>IFERROR(TB_Saídas[[#This Row],[Quantidade Vendida]]*TB_Saídas[[#This Row],[Preço Unitário]],"Não foi possível calcular")</f>
        <v>195.5</v>
      </c>
    </row>
    <row r="63" spans="2:7" x14ac:dyDescent="0.3">
      <c r="C63" s="3"/>
    </row>
  </sheetData>
  <phoneticPr fontId="3" type="noConversion"/>
  <dataValidations count="1">
    <dataValidation type="list" allowBlank="1" showInputMessage="1" showErrorMessage="1" sqref="D6:D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J10" sqref="J10"/>
    </sheetView>
  </sheetViews>
  <sheetFormatPr defaultColWidth="2.44140625" defaultRowHeight="10.5" customHeight="1" x14ac:dyDescent="0.3"/>
  <sheetData>
    <row r="1" spans="2:47" s="29" customFormat="1" ht="60" customHeight="1" x14ac:dyDescent="0.3">
      <c r="AD1" s="39" t="s">
        <v>81</v>
      </c>
    </row>
    <row r="2" spans="2:47" s="34" customFormat="1" ht="6" customHeight="1" x14ac:dyDescent="0.3">
      <c r="F2" s="35"/>
    </row>
    <row r="3" spans="2:47" ht="6" customHeight="1" x14ac:dyDescent="0.3"/>
    <row r="4" spans="2:47" ht="4.5" customHeight="1" thickBot="1" x14ac:dyDescent="0.35"/>
    <row r="5" spans="2:47" ht="10.5" customHeight="1" x14ac:dyDescent="0.3">
      <c r="C5" s="101" t="s">
        <v>82</v>
      </c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3"/>
      <c r="AB5" s="101" t="s">
        <v>83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3"/>
    </row>
    <row r="6" spans="2:47" ht="10.5" customHeight="1" x14ac:dyDescent="0.3">
      <c r="B6" s="82"/>
      <c r="C6" s="104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6"/>
      <c r="AA6" s="82"/>
      <c r="AB6" s="104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6"/>
    </row>
    <row r="7" spans="2:47" ht="10.5" customHeight="1" x14ac:dyDescent="0.3">
      <c r="B7" s="82"/>
      <c r="C7" s="7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3"/>
      <c r="AA7" s="82"/>
      <c r="AB7" s="71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107" t="s">
        <v>1</v>
      </c>
      <c r="AN7" s="107"/>
      <c r="AO7" s="107"/>
      <c r="AP7" s="107"/>
      <c r="AQ7" s="107"/>
      <c r="AR7" s="107"/>
      <c r="AS7" s="107"/>
      <c r="AT7" s="107"/>
      <c r="AU7" s="73"/>
    </row>
    <row r="8" spans="2:47" ht="10.5" customHeight="1" x14ac:dyDescent="0.3">
      <c r="B8" s="82"/>
      <c r="C8" s="74"/>
      <c r="D8" s="116" t="s">
        <v>84</v>
      </c>
      <c r="E8" s="116"/>
      <c r="F8" s="116"/>
      <c r="G8" s="116"/>
      <c r="H8" s="116"/>
      <c r="I8" s="116"/>
      <c r="J8" s="116"/>
      <c r="K8" s="116"/>
      <c r="L8" s="116"/>
      <c r="M8" s="116"/>
      <c r="N8" s="135">
        <f>COUNTA(_xlfn.UNIQUE(TB_Saídas[Produto]))</f>
        <v>10</v>
      </c>
      <c r="O8" s="135"/>
      <c r="P8" s="135"/>
      <c r="Q8" s="135"/>
      <c r="R8" s="135"/>
      <c r="S8" s="135"/>
      <c r="T8" s="135"/>
      <c r="U8" s="135"/>
      <c r="V8" s="79"/>
      <c r="AA8" s="82"/>
      <c r="AB8" s="74"/>
      <c r="AC8" s="108" t="s">
        <v>85</v>
      </c>
      <c r="AD8" s="108"/>
      <c r="AE8" s="108"/>
      <c r="AF8" s="108"/>
      <c r="AG8" s="108"/>
      <c r="AH8" s="108"/>
      <c r="AI8" s="108"/>
      <c r="AJ8" s="108"/>
      <c r="AK8" s="108"/>
      <c r="AL8" s="109"/>
      <c r="AM8" s="128" t="s">
        <v>6</v>
      </c>
      <c r="AN8" s="129"/>
      <c r="AO8" s="129"/>
      <c r="AP8" s="129"/>
      <c r="AQ8" s="129"/>
      <c r="AR8" s="129"/>
      <c r="AS8" s="129"/>
      <c r="AT8" s="130"/>
      <c r="AU8" s="79"/>
    </row>
    <row r="9" spans="2:47" ht="10.5" customHeight="1" x14ac:dyDescent="0.3">
      <c r="B9" s="82"/>
      <c r="C9" s="74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35"/>
      <c r="O9" s="135"/>
      <c r="P9" s="135"/>
      <c r="Q9" s="135"/>
      <c r="R9" s="135"/>
      <c r="S9" s="135"/>
      <c r="T9" s="135"/>
      <c r="U9" s="135"/>
      <c r="V9" s="79"/>
      <c r="AA9" s="82"/>
      <c r="AB9" s="74"/>
      <c r="AC9" s="108"/>
      <c r="AD9" s="108"/>
      <c r="AE9" s="108"/>
      <c r="AF9" s="108"/>
      <c r="AG9" s="108"/>
      <c r="AH9" s="108"/>
      <c r="AI9" s="108"/>
      <c r="AJ9" s="108"/>
      <c r="AK9" s="108"/>
      <c r="AL9" s="109"/>
      <c r="AM9" s="131"/>
      <c r="AN9" s="132"/>
      <c r="AO9" s="132"/>
      <c r="AP9" s="132"/>
      <c r="AQ9" s="132"/>
      <c r="AR9" s="132"/>
      <c r="AS9" s="132"/>
      <c r="AT9" s="133"/>
      <c r="AU9" s="79"/>
    </row>
    <row r="10" spans="2:47" ht="10.5" customHeight="1" x14ac:dyDescent="0.35">
      <c r="B10" s="82"/>
      <c r="C10" s="74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8"/>
      <c r="O10" s="78"/>
      <c r="P10" s="78"/>
      <c r="Q10" s="78"/>
      <c r="R10" s="78"/>
      <c r="S10" s="78"/>
      <c r="T10" s="78"/>
      <c r="U10" s="78"/>
      <c r="V10" s="79"/>
      <c r="AA10" s="82"/>
      <c r="AB10" s="74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79"/>
    </row>
    <row r="11" spans="2:47" ht="10.5" customHeight="1" x14ac:dyDescent="0.3">
      <c r="B11" s="82"/>
      <c r="C11" s="74"/>
      <c r="D11" s="116" t="s">
        <v>86</v>
      </c>
      <c r="E11" s="116"/>
      <c r="F11" s="116"/>
      <c r="G11" s="116"/>
      <c r="H11" s="116"/>
      <c r="I11" s="116"/>
      <c r="J11" s="116"/>
      <c r="K11" s="116"/>
      <c r="L11" s="116"/>
      <c r="M11" s="116"/>
      <c r="N11" s="135">
        <f>SUM(TB_ControleEstoque[Saldo em Estoque])</f>
        <v>1670</v>
      </c>
      <c r="O11" s="135"/>
      <c r="P11" s="135"/>
      <c r="Q11" s="135"/>
      <c r="R11" s="135"/>
      <c r="S11" s="135"/>
      <c r="T11" s="135"/>
      <c r="U11" s="135"/>
      <c r="V11" s="79"/>
      <c r="AA11" s="82"/>
      <c r="AB11" s="74"/>
      <c r="AC11" s="108" t="s">
        <v>86</v>
      </c>
      <c r="AD11" s="108"/>
      <c r="AE11" s="108"/>
      <c r="AF11" s="108"/>
      <c r="AG11" s="108"/>
      <c r="AH11" s="108"/>
      <c r="AI11" s="108"/>
      <c r="AJ11" s="108"/>
      <c r="AK11" s="108"/>
      <c r="AL11" s="109"/>
      <c r="AM11" s="134">
        <f>DSUM(TB_ControleEstoque[#All],TB_ControleEstoque[[#Headers],[Saldo em Estoque]],CriteriosConsultaProduto)</f>
        <v>690</v>
      </c>
      <c r="AN11" s="117"/>
      <c r="AO11" s="117"/>
      <c r="AP11" s="117"/>
      <c r="AQ11" s="117"/>
      <c r="AR11" s="117"/>
      <c r="AS11" s="117"/>
      <c r="AT11" s="118"/>
      <c r="AU11" s="79"/>
    </row>
    <row r="12" spans="2:47" ht="10.5" customHeight="1" x14ac:dyDescent="0.3">
      <c r="B12" s="82"/>
      <c r="C12" s="74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35"/>
      <c r="O12" s="135"/>
      <c r="P12" s="135"/>
      <c r="Q12" s="135"/>
      <c r="R12" s="135"/>
      <c r="S12" s="135"/>
      <c r="T12" s="135"/>
      <c r="U12" s="135"/>
      <c r="V12" s="79"/>
      <c r="AA12" s="82"/>
      <c r="AB12" s="74"/>
      <c r="AC12" s="108"/>
      <c r="AD12" s="108"/>
      <c r="AE12" s="108"/>
      <c r="AF12" s="108"/>
      <c r="AG12" s="108"/>
      <c r="AH12" s="108"/>
      <c r="AI12" s="108"/>
      <c r="AJ12" s="108"/>
      <c r="AK12" s="108"/>
      <c r="AL12" s="109"/>
      <c r="AM12" s="119"/>
      <c r="AN12" s="120"/>
      <c r="AO12" s="120"/>
      <c r="AP12" s="120"/>
      <c r="AQ12" s="120"/>
      <c r="AR12" s="120"/>
      <c r="AS12" s="120"/>
      <c r="AT12" s="121"/>
      <c r="AU12" s="79"/>
    </row>
    <row r="13" spans="2:47" ht="10.5" customHeight="1" x14ac:dyDescent="0.35">
      <c r="B13" s="82"/>
      <c r="C13" s="74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80"/>
      <c r="O13" s="80"/>
      <c r="P13" s="80"/>
      <c r="Q13" s="80"/>
      <c r="R13" s="80"/>
      <c r="S13" s="80"/>
      <c r="T13" s="80"/>
      <c r="U13" s="80"/>
      <c r="V13" s="79"/>
      <c r="AA13" s="82"/>
      <c r="AB13" s="74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79"/>
    </row>
    <row r="14" spans="2:47" ht="10.5" customHeight="1" x14ac:dyDescent="0.3">
      <c r="B14" s="82"/>
      <c r="C14" s="74"/>
      <c r="D14" s="116" t="s">
        <v>87</v>
      </c>
      <c r="E14" s="116"/>
      <c r="F14" s="116"/>
      <c r="G14" s="116"/>
      <c r="H14" s="116"/>
      <c r="I14" s="116"/>
      <c r="J14" s="116"/>
      <c r="K14" s="116"/>
      <c r="L14" s="116"/>
      <c r="M14" s="116"/>
      <c r="N14" s="136">
        <f>SUM(TB_Saídas[Valor de Venda])</f>
        <v>19042.5</v>
      </c>
      <c r="O14" s="136"/>
      <c r="P14" s="136"/>
      <c r="Q14" s="136"/>
      <c r="R14" s="136"/>
      <c r="S14" s="136"/>
      <c r="T14" s="136"/>
      <c r="U14" s="136"/>
      <c r="V14" s="79"/>
      <c r="AA14" s="82"/>
      <c r="AB14" s="74"/>
      <c r="AC14" s="108" t="s">
        <v>87</v>
      </c>
      <c r="AD14" s="108"/>
      <c r="AE14" s="108"/>
      <c r="AF14" s="108"/>
      <c r="AG14" s="108"/>
      <c r="AH14" s="108"/>
      <c r="AI14" s="108"/>
      <c r="AJ14" s="108"/>
      <c r="AK14" s="108"/>
      <c r="AL14" s="109"/>
      <c r="AM14" s="110">
        <f>DSUM(TB_Saídas[#All],TB_Saídas[[#Headers],[Valor de Venda]],CriteriosConsultaProduto)</f>
        <v>5670</v>
      </c>
      <c r="AN14" s="111"/>
      <c r="AO14" s="111"/>
      <c r="AP14" s="111"/>
      <c r="AQ14" s="111"/>
      <c r="AR14" s="111"/>
      <c r="AS14" s="111"/>
      <c r="AT14" s="112"/>
      <c r="AU14" s="79"/>
    </row>
    <row r="15" spans="2:47" ht="10.5" customHeight="1" x14ac:dyDescent="0.3">
      <c r="B15" s="82"/>
      <c r="C15" s="74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36"/>
      <c r="O15" s="136"/>
      <c r="P15" s="136"/>
      <c r="Q15" s="136"/>
      <c r="R15" s="136"/>
      <c r="S15" s="136"/>
      <c r="T15" s="136"/>
      <c r="U15" s="136"/>
      <c r="V15" s="79"/>
      <c r="AA15" s="82"/>
      <c r="AB15" s="74"/>
      <c r="AC15" s="108"/>
      <c r="AD15" s="108"/>
      <c r="AE15" s="108"/>
      <c r="AF15" s="108"/>
      <c r="AG15" s="108"/>
      <c r="AH15" s="108"/>
      <c r="AI15" s="108"/>
      <c r="AJ15" s="108"/>
      <c r="AK15" s="108"/>
      <c r="AL15" s="109"/>
      <c r="AM15" s="113"/>
      <c r="AN15" s="114"/>
      <c r="AO15" s="114"/>
      <c r="AP15" s="114"/>
      <c r="AQ15" s="114"/>
      <c r="AR15" s="114"/>
      <c r="AS15" s="114"/>
      <c r="AT15" s="115"/>
      <c r="AU15" s="79"/>
    </row>
    <row r="16" spans="2:47" ht="10.5" customHeight="1" x14ac:dyDescent="0.35">
      <c r="B16" s="82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80"/>
      <c r="O16" s="80"/>
      <c r="P16" s="80"/>
      <c r="Q16" s="80"/>
      <c r="R16" s="80"/>
      <c r="S16" s="80"/>
      <c r="T16" s="80"/>
      <c r="U16" s="80"/>
      <c r="V16" s="79"/>
      <c r="AA16" s="82"/>
      <c r="AB16" s="74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79"/>
    </row>
    <row r="17" spans="2:47" ht="10.5" customHeight="1" x14ac:dyDescent="0.3">
      <c r="B17" s="82"/>
      <c r="C17" s="74"/>
      <c r="D17" s="116" t="s">
        <v>88</v>
      </c>
      <c r="E17" s="116"/>
      <c r="F17" s="116"/>
      <c r="G17" s="116"/>
      <c r="H17" s="116"/>
      <c r="I17" s="116"/>
      <c r="J17" s="116"/>
      <c r="K17" s="116"/>
      <c r="L17" s="116"/>
      <c r="M17" s="116"/>
      <c r="N17" s="136">
        <f>SUM(TB_Entradas[Valor da Compra])</f>
        <v>5530</v>
      </c>
      <c r="O17" s="136"/>
      <c r="P17" s="136"/>
      <c r="Q17" s="136"/>
      <c r="R17" s="136"/>
      <c r="S17" s="136"/>
      <c r="T17" s="136"/>
      <c r="U17" s="136"/>
      <c r="V17" s="79"/>
      <c r="AA17" s="82"/>
      <c r="AB17" s="74"/>
      <c r="AC17" s="108" t="s">
        <v>88</v>
      </c>
      <c r="AD17" s="108"/>
      <c r="AE17" s="108"/>
      <c r="AF17" s="108"/>
      <c r="AG17" s="108"/>
      <c r="AH17" s="108"/>
      <c r="AI17" s="108"/>
      <c r="AJ17" s="108"/>
      <c r="AK17" s="108"/>
      <c r="AL17" s="109"/>
      <c r="AM17" s="110">
        <f>DSUM(TB_Entradas[#All],TB_Entradas[[#Headers],[Valor da Compra]],CriteriosConsultaProduto)</f>
        <v>3270</v>
      </c>
      <c r="AN17" s="111"/>
      <c r="AO17" s="111"/>
      <c r="AP17" s="111"/>
      <c r="AQ17" s="111"/>
      <c r="AR17" s="111"/>
      <c r="AS17" s="111"/>
      <c r="AT17" s="112"/>
      <c r="AU17" s="79"/>
    </row>
    <row r="18" spans="2:47" ht="10.5" customHeight="1" x14ac:dyDescent="0.3">
      <c r="B18" s="82"/>
      <c r="C18" s="74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36"/>
      <c r="O18" s="136"/>
      <c r="P18" s="136"/>
      <c r="Q18" s="136"/>
      <c r="R18" s="136"/>
      <c r="S18" s="136"/>
      <c r="T18" s="136"/>
      <c r="U18" s="136"/>
      <c r="V18" s="79"/>
      <c r="AA18" s="82"/>
      <c r="AB18" s="74"/>
      <c r="AC18" s="108"/>
      <c r="AD18" s="108"/>
      <c r="AE18" s="108"/>
      <c r="AF18" s="108"/>
      <c r="AG18" s="108"/>
      <c r="AH18" s="108"/>
      <c r="AI18" s="108"/>
      <c r="AJ18" s="108"/>
      <c r="AK18" s="108"/>
      <c r="AL18" s="109"/>
      <c r="AM18" s="113"/>
      <c r="AN18" s="114"/>
      <c r="AO18" s="114"/>
      <c r="AP18" s="114"/>
      <c r="AQ18" s="114"/>
      <c r="AR18" s="114"/>
      <c r="AS18" s="114"/>
      <c r="AT18" s="115"/>
      <c r="AU18" s="79"/>
    </row>
    <row r="19" spans="2:47" ht="10.5" customHeight="1" x14ac:dyDescent="0.35">
      <c r="B19" s="82"/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80"/>
      <c r="O19" s="80"/>
      <c r="P19" s="80"/>
      <c r="Q19" s="80"/>
      <c r="R19" s="80"/>
      <c r="S19" s="80"/>
      <c r="T19" s="80"/>
      <c r="U19" s="80"/>
      <c r="V19" s="79"/>
      <c r="AA19" s="82"/>
      <c r="AB19" s="74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79"/>
    </row>
    <row r="20" spans="2:47" ht="10.5" customHeight="1" x14ac:dyDescent="0.3">
      <c r="B20" s="82"/>
      <c r="C20" s="74"/>
      <c r="D20" s="116" t="s">
        <v>89</v>
      </c>
      <c r="E20" s="116"/>
      <c r="F20" s="116"/>
      <c r="G20" s="116"/>
      <c r="H20" s="116"/>
      <c r="I20" s="116"/>
      <c r="J20" s="116"/>
      <c r="K20" s="116"/>
      <c r="L20" s="116"/>
      <c r="M20" s="116"/>
      <c r="N20" s="136">
        <f>N14-N17</f>
        <v>13512.5</v>
      </c>
      <c r="O20" s="136"/>
      <c r="P20" s="136"/>
      <c r="Q20" s="136"/>
      <c r="R20" s="136"/>
      <c r="S20" s="136"/>
      <c r="T20" s="136"/>
      <c r="U20" s="136"/>
      <c r="V20" s="79"/>
      <c r="AA20" s="82"/>
      <c r="AB20" s="74"/>
      <c r="AC20" s="108" t="s">
        <v>89</v>
      </c>
      <c r="AD20" s="108"/>
      <c r="AE20" s="108"/>
      <c r="AF20" s="108"/>
      <c r="AG20" s="108"/>
      <c r="AH20" s="108"/>
      <c r="AI20" s="108"/>
      <c r="AJ20" s="108"/>
      <c r="AK20" s="108"/>
      <c r="AL20" s="109"/>
      <c r="AM20" s="110">
        <f>AM14-AM17</f>
        <v>2400</v>
      </c>
      <c r="AN20" s="117"/>
      <c r="AO20" s="117"/>
      <c r="AP20" s="117"/>
      <c r="AQ20" s="117"/>
      <c r="AR20" s="117"/>
      <c r="AS20" s="117"/>
      <c r="AT20" s="118"/>
      <c r="AU20" s="79"/>
    </row>
    <row r="21" spans="2:47" ht="10.5" customHeight="1" x14ac:dyDescent="0.3">
      <c r="B21" s="82"/>
      <c r="C21" s="74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36"/>
      <c r="O21" s="136"/>
      <c r="P21" s="136"/>
      <c r="Q21" s="136"/>
      <c r="R21" s="136"/>
      <c r="S21" s="136"/>
      <c r="T21" s="136"/>
      <c r="U21" s="136"/>
      <c r="V21" s="79"/>
      <c r="AA21" s="82"/>
      <c r="AB21" s="74"/>
      <c r="AC21" s="108"/>
      <c r="AD21" s="108"/>
      <c r="AE21" s="108"/>
      <c r="AF21" s="108"/>
      <c r="AG21" s="108"/>
      <c r="AH21" s="108"/>
      <c r="AI21" s="108"/>
      <c r="AJ21" s="108"/>
      <c r="AK21" s="108"/>
      <c r="AL21" s="109"/>
      <c r="AM21" s="119"/>
      <c r="AN21" s="120"/>
      <c r="AO21" s="120"/>
      <c r="AP21" s="120"/>
      <c r="AQ21" s="120"/>
      <c r="AR21" s="120"/>
      <c r="AS21" s="120"/>
      <c r="AT21" s="121"/>
      <c r="AU21" s="79"/>
    </row>
    <row r="22" spans="2:47" ht="10.5" customHeight="1" x14ac:dyDescent="0.35">
      <c r="B22" s="82"/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80"/>
      <c r="O22" s="80"/>
      <c r="P22" s="80"/>
      <c r="Q22" s="80"/>
      <c r="R22" s="80"/>
      <c r="S22" s="80"/>
      <c r="T22" s="80"/>
      <c r="U22" s="80"/>
      <c r="V22" s="79"/>
      <c r="AA22" s="82"/>
      <c r="AB22" s="74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79"/>
    </row>
    <row r="23" spans="2:47" ht="10.5" customHeight="1" x14ac:dyDescent="0.3">
      <c r="B23" s="82"/>
      <c r="C23" s="74"/>
      <c r="D23" s="116" t="s">
        <v>90</v>
      </c>
      <c r="E23" s="116"/>
      <c r="F23" s="116"/>
      <c r="G23" s="116"/>
      <c r="H23" s="116"/>
      <c r="I23" s="116"/>
      <c r="J23" s="116"/>
      <c r="K23" s="116"/>
      <c r="L23" s="116"/>
      <c r="M23" s="116"/>
      <c r="N23" s="137">
        <f>N20/N17</f>
        <v>2.4434900542495481</v>
      </c>
      <c r="O23" s="137"/>
      <c r="P23" s="137"/>
      <c r="Q23" s="137"/>
      <c r="R23" s="137"/>
      <c r="S23" s="137"/>
      <c r="T23" s="137"/>
      <c r="U23" s="137"/>
      <c r="V23" s="79"/>
      <c r="AA23" s="82"/>
      <c r="AB23" s="74"/>
      <c r="AC23" s="108" t="s">
        <v>90</v>
      </c>
      <c r="AD23" s="108"/>
      <c r="AE23" s="108"/>
      <c r="AF23" s="108"/>
      <c r="AG23" s="108"/>
      <c r="AH23" s="108"/>
      <c r="AI23" s="108"/>
      <c r="AJ23" s="108"/>
      <c r="AK23" s="108"/>
      <c r="AL23" s="109"/>
      <c r="AM23" s="122">
        <f>AM20/AM17</f>
        <v>0.73394495412844041</v>
      </c>
      <c r="AN23" s="123"/>
      <c r="AO23" s="123"/>
      <c r="AP23" s="123"/>
      <c r="AQ23" s="123"/>
      <c r="AR23" s="123"/>
      <c r="AS23" s="123"/>
      <c r="AT23" s="124"/>
      <c r="AU23" s="79"/>
    </row>
    <row r="24" spans="2:47" ht="10.5" customHeight="1" x14ac:dyDescent="0.3">
      <c r="B24" s="82"/>
      <c r="C24" s="74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37"/>
      <c r="O24" s="137"/>
      <c r="P24" s="137"/>
      <c r="Q24" s="137"/>
      <c r="R24" s="137"/>
      <c r="S24" s="137"/>
      <c r="T24" s="137"/>
      <c r="U24" s="137"/>
      <c r="V24" s="79"/>
      <c r="AA24" s="82"/>
      <c r="AB24" s="74"/>
      <c r="AC24" s="108"/>
      <c r="AD24" s="108"/>
      <c r="AE24" s="108"/>
      <c r="AF24" s="108"/>
      <c r="AG24" s="108"/>
      <c r="AH24" s="108"/>
      <c r="AI24" s="108"/>
      <c r="AJ24" s="108"/>
      <c r="AK24" s="108"/>
      <c r="AL24" s="109"/>
      <c r="AM24" s="125"/>
      <c r="AN24" s="126"/>
      <c r="AO24" s="126"/>
      <c r="AP24" s="126"/>
      <c r="AQ24" s="126"/>
      <c r="AR24" s="126"/>
      <c r="AS24" s="126"/>
      <c r="AT24" s="127"/>
      <c r="AU24" s="79"/>
    </row>
    <row r="25" spans="2:47" ht="10.5" customHeight="1" thickBot="1" x14ac:dyDescent="0.35">
      <c r="B25" s="82"/>
      <c r="C25" s="76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81"/>
      <c r="AA25" s="82"/>
      <c r="AB25" s="76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81"/>
    </row>
    <row r="26" spans="2:47" ht="10.5" customHeight="1" x14ac:dyDescent="0.3"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</row>
  </sheetData>
  <sheetProtection selectLockedCells="1"/>
  <mergeCells count="27">
    <mergeCell ref="D20:M21"/>
    <mergeCell ref="D23:M24"/>
    <mergeCell ref="N8:U9"/>
    <mergeCell ref="N11:U12"/>
    <mergeCell ref="N14:U15"/>
    <mergeCell ref="N17:U18"/>
    <mergeCell ref="N20:U21"/>
    <mergeCell ref="N23:U24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CE0-E529-4093-AE91-7BC0710CC1D8}">
  <dimension ref="A1:C200"/>
  <sheetViews>
    <sheetView zoomScale="180" zoomScaleNormal="180" workbookViewId="0">
      <selection activeCell="C1" sqref="C1"/>
    </sheetView>
  </sheetViews>
  <sheetFormatPr defaultRowHeight="14.4" x14ac:dyDescent="0.3"/>
  <cols>
    <col min="1" max="1" width="21.88671875" customWidth="1"/>
    <col min="2" max="2" width="16.5546875" customWidth="1"/>
    <col min="3" max="3" width="17.109375" customWidth="1"/>
  </cols>
  <sheetData>
    <row r="1" spans="1:3" x14ac:dyDescent="0.3">
      <c r="A1" t="str" cm="1">
        <f t="array" ref="A1:A27">TB_Produtos[Produto]</f>
        <v>Café</v>
      </c>
      <c r="B1">
        <f>SUMIF(TB_Saídas[Produto],$A$1,TB_Saídas[Quantidade Vendida])</f>
        <v>945</v>
      </c>
      <c r="C1">
        <f>SUMIF(TB_Saídas[Produto],$A1,TB_Saídas[Valor de Venda])</f>
        <v>5670</v>
      </c>
    </row>
    <row r="2" spans="1:3" x14ac:dyDescent="0.3">
      <c r="A2" t="str">
        <v>Pão</v>
      </c>
      <c r="B2">
        <f>SUMIF(TB_Saídas[Produto],A2,TB_Saídas[Quantidade Vendida])</f>
        <v>0</v>
      </c>
      <c r="C2">
        <f>SUMIF(TB_Saídas[Produto],$A2,TB_Saídas[Valor de Venda])</f>
        <v>0</v>
      </c>
    </row>
    <row r="3" spans="1:3" x14ac:dyDescent="0.3">
      <c r="A3" t="str">
        <v>Coxinha</v>
      </c>
      <c r="B3">
        <f>SUMIF(TB_Saídas[Produto],A3,TB_Saídas[Quantidade Vendida])</f>
        <v>245</v>
      </c>
      <c r="C3">
        <f>SUMIF(TB_Saídas[Produto],$A3,TB_Saídas[Valor de Venda])</f>
        <v>1592.5</v>
      </c>
    </row>
    <row r="4" spans="1:3" x14ac:dyDescent="0.3">
      <c r="A4" t="str">
        <v>Esfiha</v>
      </c>
      <c r="B4">
        <f>SUMIF(TB_Saídas[Produto],A4,TB_Saídas[Quantidade Vendida])</f>
        <v>0</v>
      </c>
      <c r="C4">
        <f>SUMIF(TB_Saídas[Produto],$A4,TB_Saídas[Valor de Venda])</f>
        <v>0</v>
      </c>
    </row>
    <row r="5" spans="1:3" x14ac:dyDescent="0.3">
      <c r="A5" t="str">
        <v>Risoles</v>
      </c>
      <c r="B5">
        <f>SUMIF(TB_Saídas[Produto],A5,TB_Saídas[Quantidade Vendida])</f>
        <v>0</v>
      </c>
      <c r="C5">
        <f>SUMIF(TB_Saídas[Produto],$A5,TB_Saídas[Valor de Venda])</f>
        <v>0</v>
      </c>
    </row>
    <row r="6" spans="1:3" x14ac:dyDescent="0.3">
      <c r="A6" t="str">
        <v>Empada</v>
      </c>
      <c r="B6">
        <f>SUMIF(TB_Saídas[Produto],A6,TB_Saídas[Quantidade Vendida])</f>
        <v>0</v>
      </c>
      <c r="C6">
        <f>SUMIF(TB_Saídas[Produto],$A6,TB_Saídas[Valor de Venda])</f>
        <v>0</v>
      </c>
    </row>
    <row r="7" spans="1:3" x14ac:dyDescent="0.3">
      <c r="A7" t="str">
        <v>Quibe</v>
      </c>
      <c r="B7">
        <f>SUMIF(TB_Saídas[Produto],A7,TB_Saídas[Quantidade Vendida])</f>
        <v>0</v>
      </c>
      <c r="C7">
        <f>SUMIF(TB_Saídas[Produto],$A7,TB_Saídas[Valor de Venda])</f>
        <v>0</v>
      </c>
    </row>
    <row r="8" spans="1:3" x14ac:dyDescent="0.3">
      <c r="A8" t="str">
        <v>Chá</v>
      </c>
      <c r="B8">
        <f>SUMIF(TB_Saídas[Produto],A8,TB_Saídas[Quantidade Vendida])</f>
        <v>0</v>
      </c>
      <c r="C8">
        <f>SUMIF(TB_Saídas[Produto],$A8,TB_Saídas[Valor de Venda])</f>
        <v>0</v>
      </c>
    </row>
    <row r="9" spans="1:3" x14ac:dyDescent="0.3">
      <c r="A9" t="str">
        <v>Manteiga</v>
      </c>
      <c r="B9">
        <f>SUMIF(TB_Saídas[Produto],A9,TB_Saídas[Quantidade Vendida])</f>
        <v>0</v>
      </c>
      <c r="C9">
        <f>SUMIF(TB_Saídas[Produto],$A9,TB_Saídas[Valor de Venda])</f>
        <v>0</v>
      </c>
    </row>
    <row r="10" spans="1:3" x14ac:dyDescent="0.3">
      <c r="A10" t="str">
        <v>Requeijão</v>
      </c>
      <c r="B10">
        <f>SUMIF(TB_Saídas[Produto],A10,TB_Saídas[Quantidade Vendida])</f>
        <v>0</v>
      </c>
      <c r="C10">
        <f>SUMIF(TB_Saídas[Produto],$A10,TB_Saídas[Valor de Venda])</f>
        <v>0</v>
      </c>
    </row>
    <row r="11" spans="1:3" x14ac:dyDescent="0.3">
      <c r="A11" t="str">
        <v>Chocolate Quente</v>
      </c>
      <c r="B11">
        <f>SUMIF(TB_Saídas[Produto],A11,TB_Saídas[Quantidade Vendida])</f>
        <v>500</v>
      </c>
      <c r="C11">
        <f>SUMIF(TB_Saídas[Produto],$A11,TB_Saídas[Valor de Venda])</f>
        <v>4250</v>
      </c>
    </row>
    <row r="12" spans="1:3" x14ac:dyDescent="0.3">
      <c r="A12" t="str">
        <v xml:space="preserve">Leite </v>
      </c>
      <c r="B12">
        <f>SUMIF(TB_Saídas[Produto],A12,TB_Saídas[Quantidade Vendida])</f>
        <v>0</v>
      </c>
      <c r="C12">
        <f>SUMIF(TB_Saídas[Produto],$A12,TB_Saídas[Valor de Venda])</f>
        <v>0</v>
      </c>
    </row>
    <row r="13" spans="1:3" x14ac:dyDescent="0.3">
      <c r="A13" t="str">
        <v>Açúcar</v>
      </c>
      <c r="B13">
        <f>SUMIF(TB_Saídas[Produto],A13,TB_Saídas[Quantidade Vendida])</f>
        <v>0</v>
      </c>
      <c r="C13">
        <f>SUMIF(TB_Saídas[Produto],$A13,TB_Saídas[Valor de Venda])</f>
        <v>0</v>
      </c>
    </row>
    <row r="14" spans="1:3" x14ac:dyDescent="0.3">
      <c r="A14" t="str">
        <v>Mini Pizza</v>
      </c>
      <c r="B14">
        <f>SUMIF(TB_Saídas[Produto],A14,TB_Saídas[Quantidade Vendida])</f>
        <v>90</v>
      </c>
      <c r="C14">
        <f>SUMIF(TB_Saídas[Produto],$A14,TB_Saídas[Valor de Venda])</f>
        <v>450</v>
      </c>
    </row>
    <row r="15" spans="1:3" x14ac:dyDescent="0.3">
      <c r="A15" t="str">
        <v>Chantilly</v>
      </c>
      <c r="B15">
        <f>SUMIF(TB_Saídas[Produto],A15,TB_Saídas[Quantidade Vendida])</f>
        <v>0</v>
      </c>
      <c r="C15">
        <f>SUMIF(TB_Saídas[Produto],$A15,TB_Saídas[Valor de Venda])</f>
        <v>0</v>
      </c>
    </row>
    <row r="16" spans="1:3" x14ac:dyDescent="0.3">
      <c r="A16" t="str">
        <v>Pão de Queijo</v>
      </c>
      <c r="B16">
        <f>SUMIF(TB_Saídas[Produto],A16,TB_Saídas[Quantidade Vendida])</f>
        <v>400</v>
      </c>
      <c r="C16">
        <f>SUMIF(TB_Saídas[Produto],$A16,TB_Saídas[Valor de Venda])</f>
        <v>3000</v>
      </c>
    </row>
    <row r="17" spans="1:3" x14ac:dyDescent="0.3">
      <c r="A17" t="str">
        <v>Suco de Laranja</v>
      </c>
      <c r="B17">
        <f>SUMIF(TB_Saídas[Produto],A17,TB_Saídas[Quantidade Vendida])</f>
        <v>100</v>
      </c>
      <c r="C17">
        <f>SUMIF(TB_Saídas[Produto],$A17,TB_Saídas[Valor de Venda])</f>
        <v>1000</v>
      </c>
    </row>
    <row r="18" spans="1:3" x14ac:dyDescent="0.3">
      <c r="A18" t="str">
        <v>Hamburguer</v>
      </c>
      <c r="B18">
        <f>SUMIF(TB_Saídas[Produto],A18,TB_Saídas[Quantidade Vendida])</f>
        <v>50</v>
      </c>
      <c r="C18">
        <f>SUMIF(TB_Saídas[Produto],$A18,TB_Saídas[Valor de Venda])</f>
        <v>750</v>
      </c>
    </row>
    <row r="19" spans="1:3" x14ac:dyDescent="0.3">
      <c r="A19" t="str">
        <v>Frango</v>
      </c>
      <c r="B19">
        <f>SUMIF(TB_Saídas[Produto],A19,TB_Saídas[Quantidade Vendida])</f>
        <v>30</v>
      </c>
      <c r="C19">
        <f>SUMIF(TB_Saídas[Produto],$A19,TB_Saídas[Valor de Venda])</f>
        <v>450</v>
      </c>
    </row>
    <row r="20" spans="1:3" x14ac:dyDescent="0.3">
      <c r="A20" t="str">
        <v xml:space="preserve">Água </v>
      </c>
      <c r="B20">
        <f>SUMIF(TB_Saídas[Produto],A20,TB_Saídas[Quantidade Vendida])</f>
        <v>0</v>
      </c>
      <c r="C20">
        <f>SUMIF(TB_Saídas[Produto],$A20,TB_Saídas[Valor de Venda])</f>
        <v>0</v>
      </c>
    </row>
    <row r="21" spans="1:3" x14ac:dyDescent="0.3">
      <c r="A21" t="str">
        <v>Cerveja</v>
      </c>
      <c r="B21">
        <f>SUMIF(TB_Saídas[Produto],A21,TB_Saídas[Quantidade Vendida])</f>
        <v>25</v>
      </c>
      <c r="C21">
        <f>SUMIF(TB_Saídas[Produto],$A21,TB_Saídas[Valor de Venda])</f>
        <v>200</v>
      </c>
    </row>
    <row r="22" spans="1:3" x14ac:dyDescent="0.3">
      <c r="A22" t="str">
        <v>Queijo</v>
      </c>
      <c r="B22">
        <f>SUMIF(TB_Saídas[Produto],A22,TB_Saídas[Quantidade Vendida])</f>
        <v>0</v>
      </c>
      <c r="C22">
        <f>SUMIF(TB_Saídas[Produto],$A22,TB_Saídas[Valor de Venda])</f>
        <v>0</v>
      </c>
    </row>
    <row r="23" spans="1:3" x14ac:dyDescent="0.3">
      <c r="A23" t="str">
        <v>Presunto</v>
      </c>
      <c r="B23">
        <f>SUMIF(TB_Saídas[Produto],A23,TB_Saídas[Quantidade Vendida])</f>
        <v>0</v>
      </c>
      <c r="C23">
        <f>SUMIF(TB_Saídas[Produto],$A23,TB_Saídas[Valor de Venda])</f>
        <v>0</v>
      </c>
    </row>
    <row r="24" spans="1:3" x14ac:dyDescent="0.3">
      <c r="A24" t="str">
        <v>Mortadela</v>
      </c>
      <c r="B24">
        <f>SUMIF(TB_Saídas[Produto],A24,TB_Saídas[Quantidade Vendida])</f>
        <v>0</v>
      </c>
      <c r="C24">
        <f>SUMIF(TB_Saídas[Produto],$A24,TB_Saídas[Valor de Venda])</f>
        <v>0</v>
      </c>
    </row>
    <row r="25" spans="1:3" x14ac:dyDescent="0.3">
      <c r="A25" t="str">
        <v>Peito de Peru</v>
      </c>
      <c r="B25">
        <f>SUMIF(TB_Saídas[Produto],A25,TB_Saídas[Quantidade Vendida])</f>
        <v>0</v>
      </c>
      <c r="C25">
        <f>SUMIF(TB_Saídas[Produto],$A25,TB_Saídas[Valor de Venda])</f>
        <v>0</v>
      </c>
    </row>
    <row r="26" spans="1:3" x14ac:dyDescent="0.3">
      <c r="A26" t="str">
        <v>Refrigerante</v>
      </c>
      <c r="B26">
        <f>SUMIF(TB_Saídas[Produto],A26,TB_Saídas[Quantidade Vendida])</f>
        <v>210</v>
      </c>
      <c r="C26">
        <f>SUMIF(TB_Saídas[Produto],$A26,TB_Saídas[Valor de Venda])</f>
        <v>1680</v>
      </c>
    </row>
    <row r="27" spans="1:3" x14ac:dyDescent="0.3">
      <c r="A27" t="str">
        <v>Enroladinho</v>
      </c>
      <c r="B27">
        <f>SUMIF(TB_Saídas[Produto],A27,TB_Saídas[Quantidade Vendida])</f>
        <v>0</v>
      </c>
      <c r="C27">
        <f>SUMIF(TB_Saídas[Produto],$A27,TB_Saídas[Valor de Venda])</f>
        <v>0</v>
      </c>
    </row>
    <row r="28" spans="1:3" x14ac:dyDescent="0.3">
      <c r="B28">
        <f>SUMIF(TB_Saídas[Produto],A28,TB_Saídas[Quantidade Vendida])</f>
        <v>0</v>
      </c>
      <c r="C28">
        <f>SUMIF(TB_Saídas[Produto],$A28,TB_Saídas[Valor de Venda])</f>
        <v>0</v>
      </c>
    </row>
    <row r="29" spans="1:3" x14ac:dyDescent="0.3">
      <c r="B29">
        <f>SUMIF(TB_Saídas[Produto],A29,TB_Saídas[Quantidade Vendida])</f>
        <v>0</v>
      </c>
      <c r="C29">
        <f>SUMIF(TB_Saídas[Produto],$A29,TB_Saídas[Valor de Venda])</f>
        <v>0</v>
      </c>
    </row>
    <row r="30" spans="1:3" x14ac:dyDescent="0.3">
      <c r="B30">
        <f>SUMIF(TB_Saídas[Produto],A30,TB_Saídas[Quantidade Vendida])</f>
        <v>0</v>
      </c>
      <c r="C30">
        <f>SUMIF(TB_Saídas[Produto],$A30,TB_Saídas[Valor de Venda])</f>
        <v>0</v>
      </c>
    </row>
    <row r="31" spans="1:3" x14ac:dyDescent="0.3">
      <c r="B31">
        <f>SUMIF(TB_Saídas[Produto],A31,TB_Saídas[Quantidade Vendida])</f>
        <v>0</v>
      </c>
      <c r="C31">
        <f>SUMIF(TB_Saídas[Produto],$A31,TB_Saídas[Valor de Venda])</f>
        <v>0</v>
      </c>
    </row>
    <row r="32" spans="1:3" x14ac:dyDescent="0.3">
      <c r="B32">
        <f>SUMIF(TB_Saídas[Produto],A32,TB_Saídas[Quantidade Vendida])</f>
        <v>0</v>
      </c>
      <c r="C32">
        <f>SUMIF(TB_Saídas[Produto],$A32,TB_Saídas[Valor de Venda])</f>
        <v>0</v>
      </c>
    </row>
    <row r="33" spans="2:3" x14ac:dyDescent="0.3">
      <c r="B33">
        <f>SUMIF(TB_Saídas[Produto],A33,TB_Saídas[Quantidade Vendida])</f>
        <v>0</v>
      </c>
      <c r="C33">
        <f>SUMIF(TB_Saídas[Produto],$A33,TB_Saídas[Valor de Venda])</f>
        <v>0</v>
      </c>
    </row>
    <row r="34" spans="2:3" x14ac:dyDescent="0.3">
      <c r="B34">
        <f>SUMIF(TB_Saídas[Produto],A34,TB_Saídas[Quantidade Vendida])</f>
        <v>0</v>
      </c>
      <c r="C34">
        <f>SUMIF(TB_Saídas[Produto],$A34,TB_Saídas[Valor de Venda])</f>
        <v>0</v>
      </c>
    </row>
    <row r="35" spans="2:3" x14ac:dyDescent="0.3">
      <c r="B35">
        <f>SUMIF(TB_Saídas[Produto],A35,TB_Saídas[Quantidade Vendida])</f>
        <v>0</v>
      </c>
      <c r="C35">
        <f>SUMIF(TB_Saídas[Produto],$A35,TB_Saídas[Valor de Venda])</f>
        <v>0</v>
      </c>
    </row>
    <row r="36" spans="2:3" x14ac:dyDescent="0.3">
      <c r="B36">
        <f>SUMIF(TB_Saídas[Produto],A36,TB_Saídas[Quantidade Vendida])</f>
        <v>0</v>
      </c>
      <c r="C36">
        <f>SUMIF(TB_Saídas[Produto],$A36,TB_Saídas[Valor de Venda])</f>
        <v>0</v>
      </c>
    </row>
    <row r="37" spans="2:3" x14ac:dyDescent="0.3">
      <c r="B37">
        <f>SUMIF(TB_Saídas[Produto],A37,TB_Saídas[Quantidade Vendida])</f>
        <v>0</v>
      </c>
      <c r="C37">
        <f>SUMIF(TB_Saídas[Produto],$A37,TB_Saídas[Valor de Venda])</f>
        <v>0</v>
      </c>
    </row>
    <row r="38" spans="2:3" x14ac:dyDescent="0.3">
      <c r="B38">
        <f>SUMIF(TB_Saídas[Produto],A38,TB_Saídas[Quantidade Vendida])</f>
        <v>0</v>
      </c>
      <c r="C38">
        <f>SUMIF(TB_Saídas[Produto],$A38,TB_Saídas[Valor de Venda])</f>
        <v>0</v>
      </c>
    </row>
    <row r="39" spans="2:3" x14ac:dyDescent="0.3">
      <c r="B39">
        <f>SUMIF(TB_Saídas[Produto],A39,TB_Saídas[Quantidade Vendida])</f>
        <v>0</v>
      </c>
      <c r="C39">
        <f>SUMIF(TB_Saídas[Produto],$A39,TB_Saídas[Valor de Venda])</f>
        <v>0</v>
      </c>
    </row>
    <row r="40" spans="2:3" x14ac:dyDescent="0.3">
      <c r="B40">
        <f>SUMIF(TB_Saídas[Produto],A40,TB_Saídas[Quantidade Vendida])</f>
        <v>0</v>
      </c>
      <c r="C40">
        <f>SUMIF(TB_Saídas[Produto],$A40,TB_Saídas[Valor de Venda])</f>
        <v>0</v>
      </c>
    </row>
    <row r="41" spans="2:3" x14ac:dyDescent="0.3">
      <c r="B41">
        <f>SUMIF(TB_Saídas[Produto],A41,TB_Saídas[Quantidade Vendida])</f>
        <v>0</v>
      </c>
      <c r="C41">
        <f>SUMIF(TB_Saídas[Produto],$A41,TB_Saídas[Valor de Venda])</f>
        <v>0</v>
      </c>
    </row>
    <row r="42" spans="2:3" x14ac:dyDescent="0.3">
      <c r="B42">
        <f>SUMIF(TB_Saídas[Produto],A42,TB_Saídas[Quantidade Vendida])</f>
        <v>0</v>
      </c>
      <c r="C42">
        <f>SUMIF(TB_Saídas[Produto],$A42,TB_Saídas[Valor de Venda])</f>
        <v>0</v>
      </c>
    </row>
    <row r="43" spans="2:3" x14ac:dyDescent="0.3">
      <c r="B43">
        <f>SUMIF(TB_Saídas[Produto],A43,TB_Saídas[Quantidade Vendida])</f>
        <v>0</v>
      </c>
      <c r="C43">
        <f>SUMIF(TB_Saídas[Produto],$A43,TB_Saídas[Valor de Venda])</f>
        <v>0</v>
      </c>
    </row>
    <row r="44" spans="2:3" x14ac:dyDescent="0.3">
      <c r="B44">
        <f>SUMIF(TB_Saídas[Produto],A44,TB_Saídas[Quantidade Vendida])</f>
        <v>0</v>
      </c>
      <c r="C44">
        <f>SUMIF(TB_Saídas[Produto],$A44,TB_Saídas[Valor de Venda])</f>
        <v>0</v>
      </c>
    </row>
    <row r="45" spans="2:3" x14ac:dyDescent="0.3">
      <c r="B45">
        <f>SUMIF(TB_Saídas[Produto],A45,TB_Saídas[Quantidade Vendida])</f>
        <v>0</v>
      </c>
      <c r="C45">
        <f>SUMIF(TB_Saídas[Produto],$A45,TB_Saídas[Valor de Venda])</f>
        <v>0</v>
      </c>
    </row>
    <row r="46" spans="2:3" x14ac:dyDescent="0.3">
      <c r="B46">
        <f>SUMIF(TB_Saídas[Produto],A46,TB_Saídas[Quantidade Vendida])</f>
        <v>0</v>
      </c>
      <c r="C46">
        <f>SUMIF(TB_Saídas[Produto],$A46,TB_Saídas[Valor de Venda])</f>
        <v>0</v>
      </c>
    </row>
    <row r="47" spans="2:3" x14ac:dyDescent="0.3">
      <c r="B47">
        <f>SUMIF(TB_Saídas[Produto],A47,TB_Saídas[Quantidade Vendida])</f>
        <v>0</v>
      </c>
      <c r="C47">
        <f>SUMIF(TB_Saídas[Produto],$A47,TB_Saídas[Valor de Venda])</f>
        <v>0</v>
      </c>
    </row>
    <row r="48" spans="2:3" x14ac:dyDescent="0.3">
      <c r="B48">
        <f>SUMIF(TB_Saídas[Produto],A48,TB_Saídas[Quantidade Vendida])</f>
        <v>0</v>
      </c>
      <c r="C48">
        <f>SUMIF(TB_Saídas[Produto],$A48,TB_Saídas[Valor de Venda])</f>
        <v>0</v>
      </c>
    </row>
    <row r="49" spans="2:3" x14ac:dyDescent="0.3">
      <c r="B49">
        <f>SUMIF(TB_Saídas[Produto],A49,TB_Saídas[Quantidade Vendida])</f>
        <v>0</v>
      </c>
      <c r="C49">
        <f>SUMIF(TB_Saídas[Produto],$A49,TB_Saídas[Valor de Venda])</f>
        <v>0</v>
      </c>
    </row>
    <row r="50" spans="2:3" x14ac:dyDescent="0.3">
      <c r="B50">
        <f>SUMIF(TB_Saídas[Produto],A50,TB_Saídas[Quantidade Vendida])</f>
        <v>0</v>
      </c>
      <c r="C50">
        <f>SUMIF(TB_Saídas[Produto],$A50,TB_Saídas[Valor de Venda])</f>
        <v>0</v>
      </c>
    </row>
    <row r="51" spans="2:3" x14ac:dyDescent="0.3">
      <c r="B51">
        <f>SUMIF(TB_Saídas[Produto],A51,TB_Saídas[Quantidade Vendida])</f>
        <v>0</v>
      </c>
      <c r="C51">
        <f>SUMIF(TB_Saídas[Produto],$A51,TB_Saídas[Valor de Venda])</f>
        <v>0</v>
      </c>
    </row>
    <row r="52" spans="2:3" x14ac:dyDescent="0.3">
      <c r="B52">
        <f>SUMIF(TB_Saídas[Produto],A52,TB_Saídas[Quantidade Vendida])</f>
        <v>0</v>
      </c>
      <c r="C52">
        <f>SUMIF(TB_Saídas[Produto],$A52,TB_Saídas[Valor de Venda])</f>
        <v>0</v>
      </c>
    </row>
    <row r="53" spans="2:3" x14ac:dyDescent="0.3">
      <c r="B53">
        <f>SUMIF(TB_Saídas[Produto],A53,TB_Saídas[Quantidade Vendida])</f>
        <v>0</v>
      </c>
      <c r="C53">
        <f>SUMIF(TB_Saídas[Produto],$A53,TB_Saídas[Valor de Venda])</f>
        <v>0</v>
      </c>
    </row>
    <row r="54" spans="2:3" x14ac:dyDescent="0.3">
      <c r="B54">
        <f>SUMIF(TB_Saídas[Produto],A54,TB_Saídas[Quantidade Vendida])</f>
        <v>0</v>
      </c>
      <c r="C54">
        <f>SUMIF(TB_Saídas[Produto],$A54,TB_Saídas[Valor de Venda])</f>
        <v>0</v>
      </c>
    </row>
    <row r="55" spans="2:3" x14ac:dyDescent="0.3">
      <c r="B55">
        <f>SUMIF(TB_Saídas[Produto],A55,TB_Saídas[Quantidade Vendida])</f>
        <v>0</v>
      </c>
      <c r="C55">
        <f>SUMIF(TB_Saídas[Produto],$A55,TB_Saídas[Valor de Venda])</f>
        <v>0</v>
      </c>
    </row>
    <row r="56" spans="2:3" x14ac:dyDescent="0.3">
      <c r="B56">
        <f>SUMIF(TB_Saídas[Produto],A56,TB_Saídas[Quantidade Vendida])</f>
        <v>0</v>
      </c>
      <c r="C56">
        <f>SUMIF(TB_Saídas[Produto],$A56,TB_Saídas[Valor de Venda])</f>
        <v>0</v>
      </c>
    </row>
    <row r="57" spans="2:3" x14ac:dyDescent="0.3">
      <c r="B57">
        <f>SUMIF(TB_Saídas[Produto],A57,TB_Saídas[Quantidade Vendida])</f>
        <v>0</v>
      </c>
      <c r="C57">
        <f>SUMIF(TB_Saídas[Produto],$A57,TB_Saídas[Valor de Venda])</f>
        <v>0</v>
      </c>
    </row>
    <row r="58" spans="2:3" x14ac:dyDescent="0.3">
      <c r="B58">
        <f>SUMIF(TB_Saídas[Produto],A58,TB_Saídas[Quantidade Vendida])</f>
        <v>0</v>
      </c>
      <c r="C58">
        <f>SUMIF(TB_Saídas[Produto],$A58,TB_Saídas[Valor de Venda])</f>
        <v>0</v>
      </c>
    </row>
    <row r="59" spans="2:3" x14ac:dyDescent="0.3">
      <c r="B59">
        <f>SUMIF(TB_Saídas[Produto],A59,TB_Saídas[Quantidade Vendida])</f>
        <v>0</v>
      </c>
      <c r="C59">
        <f>SUMIF(TB_Saídas[Produto],$A59,TB_Saídas[Valor de Venda])</f>
        <v>0</v>
      </c>
    </row>
    <row r="60" spans="2:3" x14ac:dyDescent="0.3">
      <c r="B60">
        <f>SUMIF(TB_Saídas[Produto],A60,TB_Saídas[Quantidade Vendida])</f>
        <v>0</v>
      </c>
      <c r="C60">
        <f>SUMIF(TB_Saídas[Produto],$A60,TB_Saídas[Valor de Venda])</f>
        <v>0</v>
      </c>
    </row>
    <row r="61" spans="2:3" x14ac:dyDescent="0.3">
      <c r="B61">
        <f>SUMIF(TB_Saídas[Produto],A61,TB_Saídas[Quantidade Vendida])</f>
        <v>0</v>
      </c>
      <c r="C61">
        <f>SUMIF(TB_Saídas[Produto],$A61,TB_Saídas[Valor de Venda])</f>
        <v>0</v>
      </c>
    </row>
    <row r="62" spans="2:3" x14ac:dyDescent="0.3">
      <c r="B62">
        <f>SUMIF(TB_Saídas[Produto],A62,TB_Saídas[Quantidade Vendida])</f>
        <v>0</v>
      </c>
      <c r="C62">
        <f>SUMIF(TB_Saídas[Produto],$A62,TB_Saídas[Valor de Venda])</f>
        <v>0</v>
      </c>
    </row>
    <row r="63" spans="2:3" x14ac:dyDescent="0.3">
      <c r="B63">
        <f>SUMIF(TB_Saídas[Produto],A63,TB_Saídas[Quantidade Vendida])</f>
        <v>0</v>
      </c>
      <c r="C63">
        <f>SUMIF(TB_Saídas[Produto],$A63,TB_Saídas[Valor de Venda])</f>
        <v>0</v>
      </c>
    </row>
    <row r="64" spans="2:3" x14ac:dyDescent="0.3">
      <c r="B64">
        <f>SUMIF(TB_Saídas[Produto],A64,TB_Saídas[Quantidade Vendida])</f>
        <v>0</v>
      </c>
      <c r="C64">
        <f>SUMIF(TB_Saídas[Produto],$A64,TB_Saídas[Valor de Venda])</f>
        <v>0</v>
      </c>
    </row>
    <row r="65" spans="2:3" x14ac:dyDescent="0.3">
      <c r="B65">
        <f>SUMIF(TB_Saídas[Produto],A65,TB_Saídas[Quantidade Vendida])</f>
        <v>0</v>
      </c>
      <c r="C65">
        <f>SUMIF(TB_Saídas[Produto],$A65,TB_Saídas[Valor de Venda])</f>
        <v>0</v>
      </c>
    </row>
    <row r="66" spans="2:3" x14ac:dyDescent="0.3">
      <c r="B66">
        <f>SUMIF(TB_Saídas[Produto],A66,TB_Saídas[Quantidade Vendida])</f>
        <v>0</v>
      </c>
      <c r="C66">
        <f>SUMIF(TB_Saídas[Produto],$A66,TB_Saídas[Valor de Venda])</f>
        <v>0</v>
      </c>
    </row>
    <row r="67" spans="2:3" x14ac:dyDescent="0.3">
      <c r="B67">
        <f>SUMIF(TB_Saídas[Produto],A67,TB_Saídas[Quantidade Vendida])</f>
        <v>0</v>
      </c>
      <c r="C67">
        <f>SUMIF(TB_Saídas[Produto],$A67,TB_Saídas[Valor de Venda])</f>
        <v>0</v>
      </c>
    </row>
    <row r="68" spans="2:3" x14ac:dyDescent="0.3">
      <c r="B68">
        <f>SUMIF(TB_Saídas[Produto],A68,TB_Saídas[Quantidade Vendida])</f>
        <v>0</v>
      </c>
      <c r="C68">
        <f>SUMIF(TB_Saídas[Produto],$A68,TB_Saídas[Valor de Venda])</f>
        <v>0</v>
      </c>
    </row>
    <row r="69" spans="2:3" x14ac:dyDescent="0.3">
      <c r="B69">
        <f>SUMIF(TB_Saídas[Produto],A69,TB_Saídas[Quantidade Vendida])</f>
        <v>0</v>
      </c>
      <c r="C69">
        <f>SUMIF(TB_Saídas[Produto],$A69,TB_Saídas[Valor de Venda])</f>
        <v>0</v>
      </c>
    </row>
    <row r="70" spans="2:3" x14ac:dyDescent="0.3">
      <c r="B70">
        <f>SUMIF(TB_Saídas[Produto],A70,TB_Saídas[Quantidade Vendida])</f>
        <v>0</v>
      </c>
      <c r="C70">
        <f>SUMIF(TB_Saídas[Produto],$A70,TB_Saídas[Valor de Venda])</f>
        <v>0</v>
      </c>
    </row>
    <row r="71" spans="2:3" x14ac:dyDescent="0.3">
      <c r="B71">
        <f>SUMIF(TB_Saídas[Produto],A71,TB_Saídas[Quantidade Vendida])</f>
        <v>0</v>
      </c>
      <c r="C71">
        <f>SUMIF(TB_Saídas[Produto],$A71,TB_Saídas[Valor de Venda])</f>
        <v>0</v>
      </c>
    </row>
    <row r="72" spans="2:3" x14ac:dyDescent="0.3">
      <c r="B72">
        <f>SUMIF(TB_Saídas[Produto],A72,TB_Saídas[Quantidade Vendida])</f>
        <v>0</v>
      </c>
      <c r="C72">
        <f>SUMIF(TB_Saídas[Produto],$A72,TB_Saídas[Valor de Venda])</f>
        <v>0</v>
      </c>
    </row>
    <row r="73" spans="2:3" x14ac:dyDescent="0.3">
      <c r="B73">
        <f>SUMIF(TB_Saídas[Produto],A73,TB_Saídas[Quantidade Vendida])</f>
        <v>0</v>
      </c>
      <c r="C73">
        <f>SUMIF(TB_Saídas[Produto],$A73,TB_Saídas[Valor de Venda])</f>
        <v>0</v>
      </c>
    </row>
    <row r="74" spans="2:3" x14ac:dyDescent="0.3">
      <c r="B74">
        <f>SUMIF(TB_Saídas[Produto],A74,TB_Saídas[Quantidade Vendida])</f>
        <v>0</v>
      </c>
      <c r="C74">
        <f>SUMIF(TB_Saídas[Produto],$A74,TB_Saídas[Valor de Venda])</f>
        <v>0</v>
      </c>
    </row>
    <row r="75" spans="2:3" x14ac:dyDescent="0.3">
      <c r="B75">
        <f>SUMIF(TB_Saídas[Produto],A75,TB_Saídas[Quantidade Vendida])</f>
        <v>0</v>
      </c>
      <c r="C75">
        <f>SUMIF(TB_Saídas[Produto],$A75,TB_Saídas[Valor de Venda])</f>
        <v>0</v>
      </c>
    </row>
    <row r="76" spans="2:3" x14ac:dyDescent="0.3">
      <c r="B76">
        <f>SUMIF(TB_Saídas[Produto],A76,TB_Saídas[Quantidade Vendida])</f>
        <v>0</v>
      </c>
      <c r="C76">
        <f>SUMIF(TB_Saídas[Produto],$A76,TB_Saídas[Valor de Venda])</f>
        <v>0</v>
      </c>
    </row>
    <row r="77" spans="2:3" x14ac:dyDescent="0.3">
      <c r="B77">
        <f>SUMIF(TB_Saídas[Produto],A77,TB_Saídas[Quantidade Vendida])</f>
        <v>0</v>
      </c>
      <c r="C77">
        <f>SUMIF(TB_Saídas[Produto],$A77,TB_Saídas[Valor de Venda])</f>
        <v>0</v>
      </c>
    </row>
    <row r="78" spans="2:3" x14ac:dyDescent="0.3">
      <c r="B78">
        <f>SUMIF(TB_Saídas[Produto],A78,TB_Saídas[Quantidade Vendida])</f>
        <v>0</v>
      </c>
      <c r="C78">
        <f>SUMIF(TB_Saídas[Produto],$A78,TB_Saídas[Valor de Venda])</f>
        <v>0</v>
      </c>
    </row>
    <row r="79" spans="2:3" x14ac:dyDescent="0.3">
      <c r="B79">
        <f>SUMIF(TB_Saídas[Produto],A79,TB_Saídas[Quantidade Vendida])</f>
        <v>0</v>
      </c>
      <c r="C79">
        <f>SUMIF(TB_Saídas[Produto],$A79,TB_Saídas[Valor de Venda])</f>
        <v>0</v>
      </c>
    </row>
    <row r="80" spans="2:3" x14ac:dyDescent="0.3">
      <c r="B80">
        <f>SUMIF(TB_Saídas[Produto],A80,TB_Saídas[Quantidade Vendida])</f>
        <v>0</v>
      </c>
      <c r="C80">
        <f>SUMIF(TB_Saídas[Produto],$A80,TB_Saídas[Valor de Venda])</f>
        <v>0</v>
      </c>
    </row>
    <row r="81" spans="2:3" x14ac:dyDescent="0.3">
      <c r="B81">
        <f>SUMIF(TB_Saídas[Produto],A81,TB_Saídas[Quantidade Vendida])</f>
        <v>0</v>
      </c>
      <c r="C81">
        <f>SUMIF(TB_Saídas[Produto],$A81,TB_Saídas[Valor de Venda])</f>
        <v>0</v>
      </c>
    </row>
    <row r="82" spans="2:3" x14ac:dyDescent="0.3">
      <c r="B82">
        <f>SUMIF(TB_Saídas[Produto],A82,TB_Saídas[Quantidade Vendida])</f>
        <v>0</v>
      </c>
      <c r="C82">
        <f>SUMIF(TB_Saídas[Produto],$A82,TB_Saídas[Valor de Venda])</f>
        <v>0</v>
      </c>
    </row>
    <row r="83" spans="2:3" x14ac:dyDescent="0.3">
      <c r="B83">
        <f>SUMIF(TB_Saídas[Produto],A83,TB_Saídas[Quantidade Vendida])</f>
        <v>0</v>
      </c>
      <c r="C83">
        <f>SUMIF(TB_Saídas[Produto],$A83,TB_Saídas[Valor de Venda])</f>
        <v>0</v>
      </c>
    </row>
    <row r="84" spans="2:3" x14ac:dyDescent="0.3">
      <c r="B84">
        <f>SUMIF(TB_Saídas[Produto],A84,TB_Saídas[Quantidade Vendida])</f>
        <v>0</v>
      </c>
      <c r="C84">
        <f>SUMIF(TB_Saídas[Produto],$A84,TB_Saídas[Valor de Venda])</f>
        <v>0</v>
      </c>
    </row>
    <row r="85" spans="2:3" x14ac:dyDescent="0.3">
      <c r="B85">
        <f>SUMIF(TB_Saídas[Produto],A85,TB_Saídas[Quantidade Vendida])</f>
        <v>0</v>
      </c>
      <c r="C85">
        <f>SUMIF(TB_Saídas[Produto],$A85,TB_Saídas[Valor de Venda])</f>
        <v>0</v>
      </c>
    </row>
    <row r="86" spans="2:3" x14ac:dyDescent="0.3">
      <c r="B86">
        <f>SUMIF(TB_Saídas[Produto],A86,TB_Saídas[Quantidade Vendida])</f>
        <v>0</v>
      </c>
      <c r="C86">
        <f>SUMIF(TB_Saídas[Produto],$A86,TB_Saídas[Valor de Venda])</f>
        <v>0</v>
      </c>
    </row>
    <row r="87" spans="2:3" x14ac:dyDescent="0.3">
      <c r="B87">
        <f>SUMIF(TB_Saídas[Produto],A87,TB_Saídas[Quantidade Vendida])</f>
        <v>0</v>
      </c>
      <c r="C87">
        <f>SUMIF(TB_Saídas[Produto],$A87,TB_Saídas[Valor de Venda])</f>
        <v>0</v>
      </c>
    </row>
    <row r="88" spans="2:3" x14ac:dyDescent="0.3">
      <c r="B88">
        <f>SUMIF(TB_Saídas[Produto],A88,TB_Saídas[Quantidade Vendida])</f>
        <v>0</v>
      </c>
      <c r="C88">
        <f>SUMIF(TB_Saídas[Produto],$A88,TB_Saídas[Valor de Venda])</f>
        <v>0</v>
      </c>
    </row>
    <row r="89" spans="2:3" x14ac:dyDescent="0.3">
      <c r="B89">
        <f>SUMIF(TB_Saídas[Produto],A89,TB_Saídas[Quantidade Vendida])</f>
        <v>0</v>
      </c>
      <c r="C89">
        <f>SUMIF(TB_Saídas[Produto],$A89,TB_Saídas[Valor de Venda])</f>
        <v>0</v>
      </c>
    </row>
    <row r="90" spans="2:3" x14ac:dyDescent="0.3">
      <c r="B90">
        <f>SUMIF(TB_Saídas[Produto],A90,TB_Saídas[Quantidade Vendida])</f>
        <v>0</v>
      </c>
      <c r="C90">
        <f>SUMIF(TB_Saídas[Produto],$A90,TB_Saídas[Valor de Venda])</f>
        <v>0</v>
      </c>
    </row>
    <row r="91" spans="2:3" x14ac:dyDescent="0.3">
      <c r="B91">
        <f>SUMIF(TB_Saídas[Produto],A91,TB_Saídas[Quantidade Vendida])</f>
        <v>0</v>
      </c>
      <c r="C91">
        <f>SUMIF(TB_Saídas[Produto],$A91,TB_Saídas[Valor de Venda])</f>
        <v>0</v>
      </c>
    </row>
    <row r="92" spans="2:3" x14ac:dyDescent="0.3">
      <c r="B92">
        <f>SUMIF(TB_Saídas[Produto],A92,TB_Saídas[Quantidade Vendida])</f>
        <v>0</v>
      </c>
      <c r="C92">
        <f>SUMIF(TB_Saídas[Produto],$A92,TB_Saídas[Valor de Venda])</f>
        <v>0</v>
      </c>
    </row>
    <row r="93" spans="2:3" x14ac:dyDescent="0.3">
      <c r="B93">
        <f>SUMIF(TB_Saídas[Produto],A93,TB_Saídas[Quantidade Vendida])</f>
        <v>0</v>
      </c>
      <c r="C93">
        <f>SUMIF(TB_Saídas[Produto],$A93,TB_Saídas[Valor de Venda])</f>
        <v>0</v>
      </c>
    </row>
    <row r="94" spans="2:3" x14ac:dyDescent="0.3">
      <c r="B94">
        <f>SUMIF(TB_Saídas[Produto],A94,TB_Saídas[Quantidade Vendida])</f>
        <v>0</v>
      </c>
      <c r="C94">
        <f>SUMIF(TB_Saídas[Produto],$A94,TB_Saídas[Valor de Venda])</f>
        <v>0</v>
      </c>
    </row>
    <row r="95" spans="2:3" x14ac:dyDescent="0.3">
      <c r="B95">
        <f>SUMIF(TB_Saídas[Produto],A95,TB_Saídas[Quantidade Vendida])</f>
        <v>0</v>
      </c>
      <c r="C95">
        <f>SUMIF(TB_Saídas[Produto],$A95,TB_Saídas[Valor de Venda])</f>
        <v>0</v>
      </c>
    </row>
    <row r="96" spans="2:3" x14ac:dyDescent="0.3">
      <c r="B96">
        <f>SUMIF(TB_Saídas[Produto],A96,TB_Saídas[Quantidade Vendida])</f>
        <v>0</v>
      </c>
      <c r="C96">
        <f>SUMIF(TB_Saídas[Produto],$A96,TB_Saídas[Valor de Venda])</f>
        <v>0</v>
      </c>
    </row>
    <row r="97" spans="2:3" x14ac:dyDescent="0.3">
      <c r="B97">
        <f>SUMIF(TB_Saídas[Produto],A97,TB_Saídas[Quantidade Vendida])</f>
        <v>0</v>
      </c>
      <c r="C97">
        <f>SUMIF(TB_Saídas[Produto],$A97,TB_Saídas[Valor de Venda])</f>
        <v>0</v>
      </c>
    </row>
    <row r="98" spans="2:3" x14ac:dyDescent="0.3">
      <c r="B98">
        <f>SUMIF(TB_Saídas[Produto],A98,TB_Saídas[Quantidade Vendida])</f>
        <v>0</v>
      </c>
      <c r="C98">
        <f>SUMIF(TB_Saídas[Produto],$A98,TB_Saídas[Valor de Venda])</f>
        <v>0</v>
      </c>
    </row>
    <row r="99" spans="2:3" x14ac:dyDescent="0.3">
      <c r="B99">
        <f>SUMIF(TB_Saídas[Produto],A99,TB_Saídas[Quantidade Vendida])</f>
        <v>0</v>
      </c>
      <c r="C99">
        <f>SUMIF(TB_Saídas[Produto],$A99,TB_Saídas[Valor de Venda])</f>
        <v>0</v>
      </c>
    </row>
    <row r="100" spans="2:3" x14ac:dyDescent="0.3">
      <c r="B100">
        <f>SUMIF(TB_Saídas[Produto],A100,TB_Saídas[Quantidade Vendida])</f>
        <v>0</v>
      </c>
      <c r="C100">
        <f>SUMIF(TB_Saídas[Produto],$A100,TB_Saídas[Valor de Venda])</f>
        <v>0</v>
      </c>
    </row>
    <row r="101" spans="2:3" x14ac:dyDescent="0.3">
      <c r="B101">
        <f>SUMIF(TB_Saídas[Produto],A101,TB_Saídas[Quantidade Vendida])</f>
        <v>0</v>
      </c>
      <c r="C101">
        <f>SUMIF(TB_Saídas[Produto],$A101,TB_Saídas[Valor de Venda])</f>
        <v>0</v>
      </c>
    </row>
    <row r="102" spans="2:3" x14ac:dyDescent="0.3">
      <c r="B102">
        <f>SUMIF(TB_Saídas[Produto],A102,TB_Saídas[Quantidade Vendida])</f>
        <v>0</v>
      </c>
      <c r="C102">
        <f>SUMIF(TB_Saídas[Produto],$A102,TB_Saídas[Valor de Venda])</f>
        <v>0</v>
      </c>
    </row>
    <row r="103" spans="2:3" x14ac:dyDescent="0.3">
      <c r="B103">
        <f>SUMIF(TB_Saídas[Produto],A103,TB_Saídas[Quantidade Vendida])</f>
        <v>0</v>
      </c>
      <c r="C103">
        <f>SUMIF(TB_Saídas[Produto],$A103,TB_Saídas[Valor de Venda])</f>
        <v>0</v>
      </c>
    </row>
    <row r="104" spans="2:3" x14ac:dyDescent="0.3">
      <c r="B104">
        <f>SUMIF(TB_Saídas[Produto],A104,TB_Saídas[Quantidade Vendida])</f>
        <v>0</v>
      </c>
      <c r="C104">
        <f>SUMIF(TB_Saídas[Produto],$A104,TB_Saídas[Valor de Venda])</f>
        <v>0</v>
      </c>
    </row>
    <row r="105" spans="2:3" x14ac:dyDescent="0.3">
      <c r="B105">
        <f>SUMIF(TB_Saídas[Produto],A105,TB_Saídas[Quantidade Vendida])</f>
        <v>0</v>
      </c>
      <c r="C105">
        <f>SUMIF(TB_Saídas[Produto],$A105,TB_Saídas[Valor de Venda])</f>
        <v>0</v>
      </c>
    </row>
    <row r="106" spans="2:3" x14ac:dyDescent="0.3">
      <c r="B106">
        <f>SUMIF(TB_Saídas[Produto],A106,TB_Saídas[Quantidade Vendida])</f>
        <v>0</v>
      </c>
      <c r="C106">
        <f>SUMIF(TB_Saídas[Produto],$A106,TB_Saídas[Valor de Venda])</f>
        <v>0</v>
      </c>
    </row>
    <row r="107" spans="2:3" x14ac:dyDescent="0.3">
      <c r="B107">
        <f>SUMIF(TB_Saídas[Produto],A107,TB_Saídas[Quantidade Vendida])</f>
        <v>0</v>
      </c>
      <c r="C107">
        <f>SUMIF(TB_Saídas[Produto],$A107,TB_Saídas[Valor de Venda])</f>
        <v>0</v>
      </c>
    </row>
    <row r="108" spans="2:3" x14ac:dyDescent="0.3">
      <c r="B108">
        <f>SUMIF(TB_Saídas[Produto],A108,TB_Saídas[Quantidade Vendida])</f>
        <v>0</v>
      </c>
      <c r="C108">
        <f>SUMIF(TB_Saídas[Produto],$A108,TB_Saídas[Valor de Venda])</f>
        <v>0</v>
      </c>
    </row>
    <row r="109" spans="2:3" x14ac:dyDescent="0.3">
      <c r="B109">
        <f>SUMIF(TB_Saídas[Produto],A109,TB_Saídas[Quantidade Vendida])</f>
        <v>0</v>
      </c>
      <c r="C109">
        <f>SUMIF(TB_Saídas[Produto],$A109,TB_Saídas[Valor de Venda])</f>
        <v>0</v>
      </c>
    </row>
    <row r="110" spans="2:3" x14ac:dyDescent="0.3">
      <c r="B110">
        <f>SUMIF(TB_Saídas[Produto],A110,TB_Saídas[Quantidade Vendida])</f>
        <v>0</v>
      </c>
      <c r="C110">
        <f>SUMIF(TB_Saídas[Produto],$A110,TB_Saídas[Valor de Venda])</f>
        <v>0</v>
      </c>
    </row>
    <row r="111" spans="2:3" x14ac:dyDescent="0.3">
      <c r="B111">
        <f>SUMIF(TB_Saídas[Produto],A111,TB_Saídas[Quantidade Vendida])</f>
        <v>0</v>
      </c>
      <c r="C111">
        <f>SUMIF(TB_Saídas[Produto],$A111,TB_Saídas[Valor de Venda])</f>
        <v>0</v>
      </c>
    </row>
    <row r="112" spans="2:3" x14ac:dyDescent="0.3">
      <c r="B112">
        <f>SUMIF(TB_Saídas[Produto],A112,TB_Saídas[Quantidade Vendida])</f>
        <v>0</v>
      </c>
      <c r="C112">
        <f>SUMIF(TB_Saídas[Produto],$A112,TB_Saídas[Valor de Venda])</f>
        <v>0</v>
      </c>
    </row>
    <row r="113" spans="2:3" x14ac:dyDescent="0.3">
      <c r="B113">
        <f>SUMIF(TB_Saídas[Produto],A113,TB_Saídas[Quantidade Vendida])</f>
        <v>0</v>
      </c>
      <c r="C113">
        <f>SUMIF(TB_Saídas[Produto],$A113,TB_Saídas[Valor de Venda])</f>
        <v>0</v>
      </c>
    </row>
    <row r="114" spans="2:3" x14ac:dyDescent="0.3">
      <c r="B114">
        <f>SUMIF(TB_Saídas[Produto],A114,TB_Saídas[Quantidade Vendida])</f>
        <v>0</v>
      </c>
      <c r="C114">
        <f>SUMIF(TB_Saídas[Produto],$A114,TB_Saídas[Valor de Venda])</f>
        <v>0</v>
      </c>
    </row>
    <row r="115" spans="2:3" x14ac:dyDescent="0.3">
      <c r="B115">
        <f>SUMIF(TB_Saídas[Produto],A115,TB_Saídas[Quantidade Vendida])</f>
        <v>0</v>
      </c>
      <c r="C115">
        <f>SUMIF(TB_Saídas[Produto],$A115,TB_Saídas[Valor de Venda])</f>
        <v>0</v>
      </c>
    </row>
    <row r="116" spans="2:3" x14ac:dyDescent="0.3">
      <c r="B116">
        <f>SUMIF(TB_Saídas[Produto],A116,TB_Saídas[Quantidade Vendida])</f>
        <v>0</v>
      </c>
      <c r="C116">
        <f>SUMIF(TB_Saídas[Produto],$A116,TB_Saídas[Valor de Venda])</f>
        <v>0</v>
      </c>
    </row>
    <row r="117" spans="2:3" x14ac:dyDescent="0.3">
      <c r="B117">
        <f>SUMIF(TB_Saídas[Produto],A117,TB_Saídas[Quantidade Vendida])</f>
        <v>0</v>
      </c>
      <c r="C117">
        <f>SUMIF(TB_Saídas[Produto],$A117,TB_Saídas[Valor de Venda])</f>
        <v>0</v>
      </c>
    </row>
    <row r="118" spans="2:3" x14ac:dyDescent="0.3">
      <c r="B118">
        <f>SUMIF(TB_Saídas[Produto],A118,TB_Saídas[Quantidade Vendida])</f>
        <v>0</v>
      </c>
      <c r="C118">
        <f>SUMIF(TB_Saídas[Produto],$A118,TB_Saídas[Valor de Venda])</f>
        <v>0</v>
      </c>
    </row>
    <row r="119" spans="2:3" x14ac:dyDescent="0.3">
      <c r="B119">
        <f>SUMIF(TB_Saídas[Produto],A119,TB_Saídas[Quantidade Vendida])</f>
        <v>0</v>
      </c>
      <c r="C119">
        <f>SUMIF(TB_Saídas[Produto],$A119,TB_Saídas[Valor de Venda])</f>
        <v>0</v>
      </c>
    </row>
    <row r="120" spans="2:3" x14ac:dyDescent="0.3">
      <c r="B120">
        <f>SUMIF(TB_Saídas[Produto],A120,TB_Saídas[Quantidade Vendida])</f>
        <v>0</v>
      </c>
      <c r="C120">
        <f>SUMIF(TB_Saídas[Produto],$A120,TB_Saídas[Valor de Venda])</f>
        <v>0</v>
      </c>
    </row>
    <row r="121" spans="2:3" x14ac:dyDescent="0.3">
      <c r="B121">
        <f>SUMIF(TB_Saídas[Produto],A121,TB_Saídas[Quantidade Vendida])</f>
        <v>0</v>
      </c>
      <c r="C121">
        <f>SUMIF(TB_Saídas[Produto],$A121,TB_Saídas[Valor de Venda])</f>
        <v>0</v>
      </c>
    </row>
    <row r="122" spans="2:3" x14ac:dyDescent="0.3">
      <c r="B122">
        <f>SUMIF(TB_Saídas[Produto],A122,TB_Saídas[Quantidade Vendida])</f>
        <v>0</v>
      </c>
      <c r="C122">
        <f>SUMIF(TB_Saídas[Produto],$A122,TB_Saídas[Valor de Venda])</f>
        <v>0</v>
      </c>
    </row>
    <row r="123" spans="2:3" x14ac:dyDescent="0.3">
      <c r="B123">
        <f>SUMIF(TB_Saídas[Produto],A123,TB_Saídas[Quantidade Vendida])</f>
        <v>0</v>
      </c>
      <c r="C123">
        <f>SUMIF(TB_Saídas[Produto],$A123,TB_Saídas[Valor de Venda])</f>
        <v>0</v>
      </c>
    </row>
    <row r="124" spans="2:3" x14ac:dyDescent="0.3">
      <c r="B124">
        <f>SUMIF(TB_Saídas[Produto],A124,TB_Saídas[Quantidade Vendida])</f>
        <v>0</v>
      </c>
      <c r="C124">
        <f>SUMIF(TB_Saídas[Produto],$A124,TB_Saídas[Valor de Venda])</f>
        <v>0</v>
      </c>
    </row>
    <row r="125" spans="2:3" x14ac:dyDescent="0.3">
      <c r="B125">
        <f>SUMIF(TB_Saídas[Produto],A125,TB_Saídas[Quantidade Vendida])</f>
        <v>0</v>
      </c>
      <c r="C125">
        <f>SUMIF(TB_Saídas[Produto],$A125,TB_Saídas[Valor de Venda])</f>
        <v>0</v>
      </c>
    </row>
    <row r="126" spans="2:3" x14ac:dyDescent="0.3">
      <c r="B126">
        <f>SUMIF(TB_Saídas[Produto],A126,TB_Saídas[Quantidade Vendida])</f>
        <v>0</v>
      </c>
      <c r="C126">
        <f>SUMIF(TB_Saídas[Produto],$A126,TB_Saídas[Valor de Venda])</f>
        <v>0</v>
      </c>
    </row>
    <row r="127" spans="2:3" x14ac:dyDescent="0.3">
      <c r="B127">
        <f>SUMIF(TB_Saídas[Produto],A127,TB_Saídas[Quantidade Vendida])</f>
        <v>0</v>
      </c>
      <c r="C127">
        <f>SUMIF(TB_Saídas[Produto],$A127,TB_Saídas[Valor de Venda])</f>
        <v>0</v>
      </c>
    </row>
    <row r="128" spans="2:3" x14ac:dyDescent="0.3">
      <c r="B128">
        <f>SUMIF(TB_Saídas[Produto],A128,TB_Saídas[Quantidade Vendida])</f>
        <v>0</v>
      </c>
      <c r="C128">
        <f>SUMIF(TB_Saídas[Produto],$A128,TB_Saídas[Valor de Venda])</f>
        <v>0</v>
      </c>
    </row>
    <row r="129" spans="2:3" x14ac:dyDescent="0.3">
      <c r="B129">
        <f>SUMIF(TB_Saídas[Produto],A129,TB_Saídas[Quantidade Vendida])</f>
        <v>0</v>
      </c>
      <c r="C129">
        <f>SUMIF(TB_Saídas[Produto],$A129,TB_Saídas[Valor de Venda])</f>
        <v>0</v>
      </c>
    </row>
    <row r="130" spans="2:3" x14ac:dyDescent="0.3">
      <c r="B130">
        <f>SUMIF(TB_Saídas[Produto],A130,TB_Saídas[Quantidade Vendida])</f>
        <v>0</v>
      </c>
      <c r="C130">
        <f>SUMIF(TB_Saídas[Produto],$A130,TB_Saídas[Valor de Venda])</f>
        <v>0</v>
      </c>
    </row>
    <row r="131" spans="2:3" x14ac:dyDescent="0.3">
      <c r="B131">
        <f>SUMIF(TB_Saídas[Produto],A131,TB_Saídas[Quantidade Vendida])</f>
        <v>0</v>
      </c>
      <c r="C131">
        <f>SUMIF(TB_Saídas[Produto],$A131,TB_Saídas[Valor de Venda])</f>
        <v>0</v>
      </c>
    </row>
    <row r="132" spans="2:3" x14ac:dyDescent="0.3">
      <c r="B132">
        <f>SUMIF(TB_Saídas[Produto],A132,TB_Saídas[Quantidade Vendida])</f>
        <v>0</v>
      </c>
      <c r="C132">
        <f>SUMIF(TB_Saídas[Produto],$A132,TB_Saídas[Valor de Venda])</f>
        <v>0</v>
      </c>
    </row>
    <row r="133" spans="2:3" x14ac:dyDescent="0.3">
      <c r="B133">
        <f>SUMIF(TB_Saídas[Produto],A133,TB_Saídas[Quantidade Vendida])</f>
        <v>0</v>
      </c>
      <c r="C133">
        <f>SUMIF(TB_Saídas[Produto],$A133,TB_Saídas[Valor de Venda])</f>
        <v>0</v>
      </c>
    </row>
    <row r="134" spans="2:3" x14ac:dyDescent="0.3">
      <c r="B134">
        <f>SUMIF(TB_Saídas[Produto],A134,TB_Saídas[Quantidade Vendida])</f>
        <v>0</v>
      </c>
      <c r="C134">
        <f>SUMIF(TB_Saídas[Produto],$A134,TB_Saídas[Valor de Venda])</f>
        <v>0</v>
      </c>
    </row>
    <row r="135" spans="2:3" x14ac:dyDescent="0.3">
      <c r="B135">
        <f>SUMIF(TB_Saídas[Produto],A135,TB_Saídas[Quantidade Vendida])</f>
        <v>0</v>
      </c>
      <c r="C135">
        <f>SUMIF(TB_Saídas[Produto],$A135,TB_Saídas[Valor de Venda])</f>
        <v>0</v>
      </c>
    </row>
    <row r="136" spans="2:3" x14ac:dyDescent="0.3">
      <c r="B136">
        <f>SUMIF(TB_Saídas[Produto],A136,TB_Saídas[Quantidade Vendida])</f>
        <v>0</v>
      </c>
      <c r="C136">
        <f>SUMIF(TB_Saídas[Produto],$A136,TB_Saídas[Valor de Venda])</f>
        <v>0</v>
      </c>
    </row>
    <row r="137" spans="2:3" x14ac:dyDescent="0.3">
      <c r="B137">
        <f>SUMIF(TB_Saídas[Produto],A137,TB_Saídas[Quantidade Vendida])</f>
        <v>0</v>
      </c>
      <c r="C137">
        <f>SUMIF(TB_Saídas[Produto],$A137,TB_Saídas[Valor de Venda])</f>
        <v>0</v>
      </c>
    </row>
    <row r="138" spans="2:3" x14ac:dyDescent="0.3">
      <c r="B138">
        <f>SUMIF(TB_Saídas[Produto],A138,TB_Saídas[Quantidade Vendida])</f>
        <v>0</v>
      </c>
      <c r="C138">
        <f>SUMIF(TB_Saídas[Produto],$A138,TB_Saídas[Valor de Venda])</f>
        <v>0</v>
      </c>
    </row>
    <row r="139" spans="2:3" x14ac:dyDescent="0.3">
      <c r="B139">
        <f>SUMIF(TB_Saídas[Produto],A139,TB_Saídas[Quantidade Vendida])</f>
        <v>0</v>
      </c>
      <c r="C139">
        <f>SUMIF(TB_Saídas[Produto],$A139,TB_Saídas[Valor de Venda])</f>
        <v>0</v>
      </c>
    </row>
    <row r="140" spans="2:3" x14ac:dyDescent="0.3">
      <c r="B140">
        <f>SUMIF(TB_Saídas[Produto],A140,TB_Saídas[Quantidade Vendida])</f>
        <v>0</v>
      </c>
      <c r="C140">
        <f>SUMIF(TB_Saídas[Produto],$A140,TB_Saídas[Valor de Venda])</f>
        <v>0</v>
      </c>
    </row>
    <row r="141" spans="2:3" x14ac:dyDescent="0.3">
      <c r="B141">
        <f>SUMIF(TB_Saídas[Produto],A141,TB_Saídas[Quantidade Vendida])</f>
        <v>0</v>
      </c>
      <c r="C141">
        <f>SUMIF(TB_Saídas[Produto],$A141,TB_Saídas[Valor de Venda])</f>
        <v>0</v>
      </c>
    </row>
    <row r="142" spans="2:3" x14ac:dyDescent="0.3">
      <c r="B142">
        <f>SUMIF(TB_Saídas[Produto],A142,TB_Saídas[Quantidade Vendida])</f>
        <v>0</v>
      </c>
      <c r="C142">
        <f>SUMIF(TB_Saídas[Produto],$A142,TB_Saídas[Valor de Venda])</f>
        <v>0</v>
      </c>
    </row>
    <row r="143" spans="2:3" x14ac:dyDescent="0.3">
      <c r="B143">
        <f>SUMIF(TB_Saídas[Produto],A143,TB_Saídas[Quantidade Vendida])</f>
        <v>0</v>
      </c>
      <c r="C143">
        <f>SUMIF(TB_Saídas[Produto],$A143,TB_Saídas[Valor de Venda])</f>
        <v>0</v>
      </c>
    </row>
    <row r="144" spans="2:3" x14ac:dyDescent="0.3">
      <c r="B144">
        <f>SUMIF(TB_Saídas[Produto],A144,TB_Saídas[Quantidade Vendida])</f>
        <v>0</v>
      </c>
      <c r="C144">
        <f>SUMIF(TB_Saídas[Produto],$A144,TB_Saídas[Valor de Venda])</f>
        <v>0</v>
      </c>
    </row>
    <row r="145" spans="2:3" x14ac:dyDescent="0.3">
      <c r="B145">
        <f>SUMIF(TB_Saídas[Produto],A145,TB_Saídas[Quantidade Vendida])</f>
        <v>0</v>
      </c>
      <c r="C145">
        <f>SUMIF(TB_Saídas[Produto],$A145,TB_Saídas[Valor de Venda])</f>
        <v>0</v>
      </c>
    </row>
    <row r="146" spans="2:3" x14ac:dyDescent="0.3">
      <c r="B146">
        <f>SUMIF(TB_Saídas[Produto],A146,TB_Saídas[Quantidade Vendida])</f>
        <v>0</v>
      </c>
      <c r="C146">
        <f>SUMIF(TB_Saídas[Produto],$A146,TB_Saídas[Valor de Venda])</f>
        <v>0</v>
      </c>
    </row>
    <row r="147" spans="2:3" x14ac:dyDescent="0.3">
      <c r="B147">
        <f>SUMIF(TB_Saídas[Produto],A147,TB_Saídas[Quantidade Vendida])</f>
        <v>0</v>
      </c>
      <c r="C147">
        <f>SUMIF(TB_Saídas[Produto],$A147,TB_Saídas[Valor de Venda])</f>
        <v>0</v>
      </c>
    </row>
    <row r="148" spans="2:3" x14ac:dyDescent="0.3">
      <c r="B148">
        <f>SUMIF(TB_Saídas[Produto],A148,TB_Saídas[Quantidade Vendida])</f>
        <v>0</v>
      </c>
      <c r="C148">
        <f>SUMIF(TB_Saídas[Produto],$A148,TB_Saídas[Valor de Venda])</f>
        <v>0</v>
      </c>
    </row>
    <row r="149" spans="2:3" x14ac:dyDescent="0.3">
      <c r="B149">
        <f>SUMIF(TB_Saídas[Produto],A149,TB_Saídas[Quantidade Vendida])</f>
        <v>0</v>
      </c>
      <c r="C149">
        <f>SUMIF(TB_Saídas[Produto],$A149,TB_Saídas[Valor de Venda])</f>
        <v>0</v>
      </c>
    </row>
    <row r="150" spans="2:3" x14ac:dyDescent="0.3">
      <c r="B150">
        <f>SUMIF(TB_Saídas[Produto],A150,TB_Saídas[Quantidade Vendida])</f>
        <v>0</v>
      </c>
      <c r="C150">
        <f>SUMIF(TB_Saídas[Produto],$A150,TB_Saídas[Valor de Venda])</f>
        <v>0</v>
      </c>
    </row>
    <row r="151" spans="2:3" x14ac:dyDescent="0.3">
      <c r="B151">
        <f>SUMIF(TB_Saídas[Produto],A151,TB_Saídas[Quantidade Vendida])</f>
        <v>0</v>
      </c>
      <c r="C151">
        <f>SUMIF(TB_Saídas[Produto],$A151,TB_Saídas[Valor de Venda])</f>
        <v>0</v>
      </c>
    </row>
    <row r="152" spans="2:3" x14ac:dyDescent="0.3">
      <c r="B152">
        <f>SUMIF(TB_Saídas[Produto],A152,TB_Saídas[Quantidade Vendida])</f>
        <v>0</v>
      </c>
      <c r="C152">
        <f>SUMIF(TB_Saídas[Produto],$A152,TB_Saídas[Valor de Venda])</f>
        <v>0</v>
      </c>
    </row>
    <row r="153" spans="2:3" x14ac:dyDescent="0.3">
      <c r="B153">
        <f>SUMIF(TB_Saídas[Produto],A153,TB_Saídas[Quantidade Vendida])</f>
        <v>0</v>
      </c>
      <c r="C153">
        <f>SUMIF(TB_Saídas[Produto],$A153,TB_Saídas[Valor de Venda])</f>
        <v>0</v>
      </c>
    </row>
    <row r="154" spans="2:3" x14ac:dyDescent="0.3">
      <c r="B154">
        <f>SUMIF(TB_Saídas[Produto],A154,TB_Saídas[Quantidade Vendida])</f>
        <v>0</v>
      </c>
      <c r="C154">
        <f>SUMIF(TB_Saídas[Produto],$A154,TB_Saídas[Valor de Venda])</f>
        <v>0</v>
      </c>
    </row>
    <row r="155" spans="2:3" x14ac:dyDescent="0.3">
      <c r="B155">
        <f>SUMIF(TB_Saídas[Produto],A155,TB_Saídas[Quantidade Vendida])</f>
        <v>0</v>
      </c>
      <c r="C155">
        <f>SUMIF(TB_Saídas[Produto],$A155,TB_Saídas[Valor de Venda])</f>
        <v>0</v>
      </c>
    </row>
    <row r="156" spans="2:3" x14ac:dyDescent="0.3">
      <c r="B156">
        <f>SUMIF(TB_Saídas[Produto],A156,TB_Saídas[Quantidade Vendida])</f>
        <v>0</v>
      </c>
      <c r="C156">
        <f>SUMIF(TB_Saídas[Produto],$A156,TB_Saídas[Valor de Venda])</f>
        <v>0</v>
      </c>
    </row>
    <row r="157" spans="2:3" x14ac:dyDescent="0.3">
      <c r="B157">
        <f>SUMIF(TB_Saídas[Produto],A157,TB_Saídas[Quantidade Vendida])</f>
        <v>0</v>
      </c>
      <c r="C157">
        <f>SUMIF(TB_Saídas[Produto],$A157,TB_Saídas[Valor de Venda])</f>
        <v>0</v>
      </c>
    </row>
    <row r="158" spans="2:3" x14ac:dyDescent="0.3">
      <c r="B158">
        <f>SUMIF(TB_Saídas[Produto],A158,TB_Saídas[Quantidade Vendida])</f>
        <v>0</v>
      </c>
      <c r="C158">
        <f>SUMIF(TB_Saídas[Produto],$A158,TB_Saídas[Valor de Venda])</f>
        <v>0</v>
      </c>
    </row>
    <row r="159" spans="2:3" x14ac:dyDescent="0.3">
      <c r="B159">
        <f>SUMIF(TB_Saídas[Produto],A159,TB_Saídas[Quantidade Vendida])</f>
        <v>0</v>
      </c>
      <c r="C159">
        <f>SUMIF(TB_Saídas[Produto],$A159,TB_Saídas[Valor de Venda])</f>
        <v>0</v>
      </c>
    </row>
    <row r="160" spans="2:3" x14ac:dyDescent="0.3">
      <c r="B160">
        <f>SUMIF(TB_Saídas[Produto],A160,TB_Saídas[Quantidade Vendida])</f>
        <v>0</v>
      </c>
      <c r="C160">
        <f>SUMIF(TB_Saídas[Produto],$A160,TB_Saídas[Valor de Venda])</f>
        <v>0</v>
      </c>
    </row>
    <row r="161" spans="2:3" x14ac:dyDescent="0.3">
      <c r="B161">
        <f>SUMIF(TB_Saídas[Produto],A161,TB_Saídas[Quantidade Vendida])</f>
        <v>0</v>
      </c>
      <c r="C161">
        <f>SUMIF(TB_Saídas[Produto],$A161,TB_Saídas[Valor de Venda])</f>
        <v>0</v>
      </c>
    </row>
    <row r="162" spans="2:3" x14ac:dyDescent="0.3">
      <c r="B162">
        <f>SUMIF(TB_Saídas[Produto],A162,TB_Saídas[Quantidade Vendida])</f>
        <v>0</v>
      </c>
      <c r="C162">
        <f>SUMIF(TB_Saídas[Produto],$A162,TB_Saídas[Valor de Venda])</f>
        <v>0</v>
      </c>
    </row>
    <row r="163" spans="2:3" x14ac:dyDescent="0.3">
      <c r="B163">
        <f>SUMIF(TB_Saídas[Produto],A163,TB_Saídas[Quantidade Vendida])</f>
        <v>0</v>
      </c>
      <c r="C163">
        <f>SUMIF(TB_Saídas[Produto],$A163,TB_Saídas[Valor de Venda])</f>
        <v>0</v>
      </c>
    </row>
    <row r="164" spans="2:3" x14ac:dyDescent="0.3">
      <c r="B164">
        <f>SUMIF(TB_Saídas[Produto],A164,TB_Saídas[Quantidade Vendida])</f>
        <v>0</v>
      </c>
      <c r="C164">
        <f>SUMIF(TB_Saídas[Produto],$A164,TB_Saídas[Valor de Venda])</f>
        <v>0</v>
      </c>
    </row>
    <row r="165" spans="2:3" x14ac:dyDescent="0.3">
      <c r="B165">
        <f>SUMIF(TB_Saídas[Produto],A165,TB_Saídas[Quantidade Vendida])</f>
        <v>0</v>
      </c>
      <c r="C165">
        <f>SUMIF(TB_Saídas[Produto],$A165,TB_Saídas[Valor de Venda])</f>
        <v>0</v>
      </c>
    </row>
    <row r="166" spans="2:3" x14ac:dyDescent="0.3">
      <c r="B166">
        <f>SUMIF(TB_Saídas[Produto],A166,TB_Saídas[Quantidade Vendida])</f>
        <v>0</v>
      </c>
      <c r="C166">
        <f>SUMIF(TB_Saídas[Produto],$A166,TB_Saídas[Valor de Venda])</f>
        <v>0</v>
      </c>
    </row>
    <row r="167" spans="2:3" x14ac:dyDescent="0.3">
      <c r="B167">
        <f>SUMIF(TB_Saídas[Produto],A167,TB_Saídas[Quantidade Vendida])</f>
        <v>0</v>
      </c>
      <c r="C167">
        <f>SUMIF(TB_Saídas[Produto],$A167,TB_Saídas[Valor de Venda])</f>
        <v>0</v>
      </c>
    </row>
    <row r="168" spans="2:3" x14ac:dyDescent="0.3">
      <c r="B168">
        <f>SUMIF(TB_Saídas[Produto],A168,TB_Saídas[Quantidade Vendida])</f>
        <v>0</v>
      </c>
      <c r="C168">
        <f>SUMIF(TB_Saídas[Produto],$A168,TB_Saídas[Valor de Venda])</f>
        <v>0</v>
      </c>
    </row>
    <row r="169" spans="2:3" x14ac:dyDescent="0.3">
      <c r="B169">
        <f>SUMIF(TB_Saídas[Produto],A169,TB_Saídas[Quantidade Vendida])</f>
        <v>0</v>
      </c>
      <c r="C169">
        <f>SUMIF(TB_Saídas[Produto],$A169,TB_Saídas[Valor de Venda])</f>
        <v>0</v>
      </c>
    </row>
    <row r="170" spans="2:3" x14ac:dyDescent="0.3">
      <c r="B170">
        <f>SUMIF(TB_Saídas[Produto],A170,TB_Saídas[Quantidade Vendida])</f>
        <v>0</v>
      </c>
      <c r="C170">
        <f>SUMIF(TB_Saídas[Produto],$A170,TB_Saídas[Valor de Venda])</f>
        <v>0</v>
      </c>
    </row>
    <row r="171" spans="2:3" x14ac:dyDescent="0.3">
      <c r="B171">
        <f>SUMIF(TB_Saídas[Produto],A171,TB_Saídas[Quantidade Vendida])</f>
        <v>0</v>
      </c>
      <c r="C171">
        <f>SUMIF(TB_Saídas[Produto],$A171,TB_Saídas[Valor de Venda])</f>
        <v>0</v>
      </c>
    </row>
    <row r="172" spans="2:3" x14ac:dyDescent="0.3">
      <c r="B172">
        <f>SUMIF(TB_Saídas[Produto],A172,TB_Saídas[Quantidade Vendida])</f>
        <v>0</v>
      </c>
      <c r="C172">
        <f>SUMIF(TB_Saídas[Produto],$A172,TB_Saídas[Valor de Venda])</f>
        <v>0</v>
      </c>
    </row>
    <row r="173" spans="2:3" x14ac:dyDescent="0.3">
      <c r="B173">
        <f>SUMIF(TB_Saídas[Produto],A173,TB_Saídas[Quantidade Vendida])</f>
        <v>0</v>
      </c>
      <c r="C173">
        <f>SUMIF(TB_Saídas[Produto],$A173,TB_Saídas[Valor de Venda])</f>
        <v>0</v>
      </c>
    </row>
    <row r="174" spans="2:3" x14ac:dyDescent="0.3">
      <c r="B174">
        <f>SUMIF(TB_Saídas[Produto],A174,TB_Saídas[Quantidade Vendida])</f>
        <v>0</v>
      </c>
      <c r="C174">
        <f>SUMIF(TB_Saídas[Produto],$A174,TB_Saídas[Valor de Venda])</f>
        <v>0</v>
      </c>
    </row>
    <row r="175" spans="2:3" x14ac:dyDescent="0.3">
      <c r="B175">
        <f>SUMIF(TB_Saídas[Produto],A175,TB_Saídas[Quantidade Vendida])</f>
        <v>0</v>
      </c>
      <c r="C175">
        <f>SUMIF(TB_Saídas[Produto],$A175,TB_Saídas[Valor de Venda])</f>
        <v>0</v>
      </c>
    </row>
    <row r="176" spans="2:3" x14ac:dyDescent="0.3">
      <c r="B176">
        <f>SUMIF(TB_Saídas[Produto],A176,TB_Saídas[Quantidade Vendida])</f>
        <v>0</v>
      </c>
      <c r="C176">
        <f>SUMIF(TB_Saídas[Produto],$A176,TB_Saídas[Valor de Venda])</f>
        <v>0</v>
      </c>
    </row>
    <row r="177" spans="2:3" x14ac:dyDescent="0.3">
      <c r="B177">
        <f>SUMIF(TB_Saídas[Produto],A177,TB_Saídas[Quantidade Vendida])</f>
        <v>0</v>
      </c>
      <c r="C177">
        <f>SUMIF(TB_Saídas[Produto],$A177,TB_Saídas[Valor de Venda])</f>
        <v>0</v>
      </c>
    </row>
    <row r="178" spans="2:3" x14ac:dyDescent="0.3">
      <c r="B178">
        <f>SUMIF(TB_Saídas[Produto],A178,TB_Saídas[Quantidade Vendida])</f>
        <v>0</v>
      </c>
      <c r="C178">
        <f>SUMIF(TB_Saídas[Produto],$A178,TB_Saídas[Valor de Venda])</f>
        <v>0</v>
      </c>
    </row>
    <row r="179" spans="2:3" x14ac:dyDescent="0.3">
      <c r="B179">
        <f>SUMIF(TB_Saídas[Produto],A179,TB_Saídas[Quantidade Vendida])</f>
        <v>0</v>
      </c>
      <c r="C179">
        <f>SUMIF(TB_Saídas[Produto],$A179,TB_Saídas[Valor de Venda])</f>
        <v>0</v>
      </c>
    </row>
    <row r="180" spans="2:3" x14ac:dyDescent="0.3">
      <c r="B180">
        <f>SUMIF(TB_Saídas[Produto],A180,TB_Saídas[Quantidade Vendida])</f>
        <v>0</v>
      </c>
      <c r="C180">
        <f>SUMIF(TB_Saídas[Produto],$A180,TB_Saídas[Valor de Venda])</f>
        <v>0</v>
      </c>
    </row>
    <row r="181" spans="2:3" x14ac:dyDescent="0.3">
      <c r="B181">
        <f>SUMIF(TB_Saídas[Produto],A181,TB_Saídas[Quantidade Vendida])</f>
        <v>0</v>
      </c>
      <c r="C181">
        <f>SUMIF(TB_Saídas[Produto],$A181,TB_Saídas[Valor de Venda])</f>
        <v>0</v>
      </c>
    </row>
    <row r="182" spans="2:3" x14ac:dyDescent="0.3">
      <c r="B182">
        <f>SUMIF(TB_Saídas[Produto],A182,TB_Saídas[Quantidade Vendida])</f>
        <v>0</v>
      </c>
      <c r="C182">
        <f>SUMIF(TB_Saídas[Produto],$A182,TB_Saídas[Valor de Venda])</f>
        <v>0</v>
      </c>
    </row>
    <row r="183" spans="2:3" x14ac:dyDescent="0.3">
      <c r="B183">
        <f>SUMIF(TB_Saídas[Produto],A183,TB_Saídas[Quantidade Vendida])</f>
        <v>0</v>
      </c>
      <c r="C183">
        <f>SUMIF(TB_Saídas[Produto],$A183,TB_Saídas[Valor de Venda])</f>
        <v>0</v>
      </c>
    </row>
    <row r="184" spans="2:3" x14ac:dyDescent="0.3">
      <c r="B184">
        <f>SUMIF(TB_Saídas[Produto],A184,TB_Saídas[Quantidade Vendida])</f>
        <v>0</v>
      </c>
      <c r="C184">
        <f>SUMIF(TB_Saídas[Produto],$A184,TB_Saídas[Valor de Venda])</f>
        <v>0</v>
      </c>
    </row>
    <row r="185" spans="2:3" x14ac:dyDescent="0.3">
      <c r="B185">
        <f>SUMIF(TB_Saídas[Produto],A185,TB_Saídas[Quantidade Vendida])</f>
        <v>0</v>
      </c>
      <c r="C185">
        <f>SUMIF(TB_Saídas[Produto],$A185,TB_Saídas[Valor de Venda])</f>
        <v>0</v>
      </c>
    </row>
    <row r="186" spans="2:3" x14ac:dyDescent="0.3">
      <c r="B186">
        <f>SUMIF(TB_Saídas[Produto],A186,TB_Saídas[Quantidade Vendida])</f>
        <v>0</v>
      </c>
      <c r="C186">
        <f>SUMIF(TB_Saídas[Produto],$A186,TB_Saídas[Valor de Venda])</f>
        <v>0</v>
      </c>
    </row>
    <row r="187" spans="2:3" x14ac:dyDescent="0.3">
      <c r="B187">
        <f>SUMIF(TB_Saídas[Produto],A187,TB_Saídas[Quantidade Vendida])</f>
        <v>0</v>
      </c>
      <c r="C187">
        <f>SUMIF(TB_Saídas[Produto],$A187,TB_Saídas[Valor de Venda])</f>
        <v>0</v>
      </c>
    </row>
    <row r="188" spans="2:3" x14ac:dyDescent="0.3">
      <c r="B188">
        <f>SUMIF(TB_Saídas[Produto],A188,TB_Saídas[Quantidade Vendida])</f>
        <v>0</v>
      </c>
      <c r="C188">
        <f>SUMIF(TB_Saídas[Produto],$A188,TB_Saídas[Valor de Venda])</f>
        <v>0</v>
      </c>
    </row>
    <row r="189" spans="2:3" x14ac:dyDescent="0.3">
      <c r="B189">
        <f>SUMIF(TB_Saídas[Produto],A189,TB_Saídas[Quantidade Vendida])</f>
        <v>0</v>
      </c>
      <c r="C189">
        <f>SUMIF(TB_Saídas[Produto],$A189,TB_Saídas[Valor de Venda])</f>
        <v>0</v>
      </c>
    </row>
    <row r="190" spans="2:3" x14ac:dyDescent="0.3">
      <c r="B190">
        <f>SUMIF(TB_Saídas[Produto],A190,TB_Saídas[Quantidade Vendida])</f>
        <v>0</v>
      </c>
      <c r="C190">
        <f>SUMIF(TB_Saídas[Produto],$A190,TB_Saídas[Valor de Venda])</f>
        <v>0</v>
      </c>
    </row>
    <row r="191" spans="2:3" x14ac:dyDescent="0.3">
      <c r="B191">
        <f>SUMIF(TB_Saídas[Produto],A191,TB_Saídas[Quantidade Vendida])</f>
        <v>0</v>
      </c>
      <c r="C191">
        <f>SUMIF(TB_Saídas[Produto],$A191,TB_Saídas[Valor de Venda])</f>
        <v>0</v>
      </c>
    </row>
    <row r="192" spans="2:3" x14ac:dyDescent="0.3">
      <c r="B192">
        <f>SUMIF(TB_Saídas[Produto],A192,TB_Saídas[Quantidade Vendida])</f>
        <v>0</v>
      </c>
      <c r="C192">
        <f>SUMIF(TB_Saídas[Produto],$A192,TB_Saídas[Valor de Venda])</f>
        <v>0</v>
      </c>
    </row>
    <row r="193" spans="2:3" x14ac:dyDescent="0.3">
      <c r="B193">
        <f>SUMIF(TB_Saídas[Produto],A193,TB_Saídas[Quantidade Vendida])</f>
        <v>0</v>
      </c>
      <c r="C193">
        <f>SUMIF(TB_Saídas[Produto],$A193,TB_Saídas[Valor de Venda])</f>
        <v>0</v>
      </c>
    </row>
    <row r="194" spans="2:3" x14ac:dyDescent="0.3">
      <c r="B194">
        <f>SUMIF(TB_Saídas[Produto],A194,TB_Saídas[Quantidade Vendida])</f>
        <v>0</v>
      </c>
      <c r="C194">
        <f>SUMIF(TB_Saídas[Produto],$A194,TB_Saídas[Valor de Venda])</f>
        <v>0</v>
      </c>
    </row>
    <row r="195" spans="2:3" x14ac:dyDescent="0.3">
      <c r="B195">
        <f>SUMIF(TB_Saídas[Produto],A195,TB_Saídas[Quantidade Vendida])</f>
        <v>0</v>
      </c>
      <c r="C195">
        <f>SUMIF(TB_Saídas[Produto],$A195,TB_Saídas[Valor de Venda])</f>
        <v>0</v>
      </c>
    </row>
    <row r="196" spans="2:3" x14ac:dyDescent="0.3">
      <c r="B196">
        <f>SUMIF(TB_Saídas[Produto],A196,TB_Saídas[Quantidade Vendida])</f>
        <v>0</v>
      </c>
      <c r="C196">
        <f>SUMIF(TB_Saídas[Produto],$A196,TB_Saídas[Valor de Venda])</f>
        <v>0</v>
      </c>
    </row>
    <row r="197" spans="2:3" x14ac:dyDescent="0.3">
      <c r="B197">
        <f>SUMIF(TB_Saídas[Produto],A197,TB_Saídas[Quantidade Vendida])</f>
        <v>0</v>
      </c>
      <c r="C197">
        <f>SUMIF(TB_Saídas[Produto],$A197,TB_Saídas[Valor de Venda])</f>
        <v>0</v>
      </c>
    </row>
    <row r="198" spans="2:3" x14ac:dyDescent="0.3">
      <c r="B198">
        <f>SUMIF(TB_Saídas[Produto],A198,TB_Saídas[Quantidade Vendida])</f>
        <v>0</v>
      </c>
      <c r="C198">
        <f>SUMIF(TB_Saídas[Produto],$A198,TB_Saídas[Valor de Venda])</f>
        <v>0</v>
      </c>
    </row>
    <row r="199" spans="2:3" x14ac:dyDescent="0.3">
      <c r="B199">
        <f>SUMIF(TB_Saídas[Produto],A199,TB_Saídas[Quantidade Vendida])</f>
        <v>0</v>
      </c>
      <c r="C199">
        <f>SUMIF(TB_Saídas[Produto],$A199,TB_Saídas[Valor de Venda])</f>
        <v>0</v>
      </c>
    </row>
    <row r="200" spans="2:3" x14ac:dyDescent="0.3">
      <c r="B200">
        <f>SUMIF(TB_Saídas[Produto],A200,TB_Saídas[Quantidade Vendida])</f>
        <v>0</v>
      </c>
      <c r="C200">
        <f>SUMIF(TB_Saídas[Produto],$A200,TB_Saídas[Valor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="110" zoomScaleNormal="110" workbookViewId="0">
      <selection activeCell="E10" sqref="E10"/>
    </sheetView>
  </sheetViews>
  <sheetFormatPr defaultRowHeight="14.4" x14ac:dyDescent="0.3"/>
  <cols>
    <col min="1" max="1" width="3.88671875" customWidth="1"/>
    <col min="2" max="2" width="18.5546875" customWidth="1"/>
    <col min="3" max="6" width="13.44140625" customWidth="1"/>
    <col min="7" max="7" width="1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8.5546875" customWidth="1"/>
    <col min="17" max="17" width="2.33203125" customWidth="1"/>
  </cols>
  <sheetData>
    <row r="1" spans="2:17" s="29" customFormat="1" ht="60" customHeight="1" x14ac:dyDescent="0.3">
      <c r="F1" s="39" t="s">
        <v>69</v>
      </c>
    </row>
    <row r="2" spans="2:17" s="34" customFormat="1" ht="6" customHeight="1" x14ac:dyDescent="0.3">
      <c r="F2" s="35"/>
    </row>
    <row r="5" spans="2:17" s="11" customFormat="1" ht="28.8" x14ac:dyDescent="0.3">
      <c r="B5" s="41" t="s">
        <v>1</v>
      </c>
      <c r="C5" s="41" t="s">
        <v>70</v>
      </c>
      <c r="D5" s="41" t="s">
        <v>71</v>
      </c>
      <c r="E5" s="41" t="s">
        <v>72</v>
      </c>
      <c r="F5" s="41" t="s">
        <v>3</v>
      </c>
      <c r="G5" s="41" t="s">
        <v>73</v>
      </c>
      <c r="H5" s="41" t="s">
        <v>68</v>
      </c>
      <c r="I5" s="41" t="s">
        <v>74</v>
      </c>
      <c r="J5" s="41" t="s">
        <v>75</v>
      </c>
    </row>
    <row r="6" spans="2:17" x14ac:dyDescent="0.3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60"/>
      <c r="N6" s="60"/>
      <c r="O6" s="60"/>
      <c r="P6" s="60"/>
      <c r="Q6" s="60"/>
    </row>
    <row r="7" spans="2:17" ht="18" x14ac:dyDescent="0.4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2"/>
      <c r="M7" s="60"/>
      <c r="N7" s="96" t="s">
        <v>76</v>
      </c>
      <c r="O7" s="96"/>
      <c r="P7" s="96"/>
      <c r="Q7" s="60"/>
    </row>
    <row r="8" spans="2:17" ht="16.2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2"/>
      <c r="M8" s="60"/>
      <c r="N8" s="84" t="s">
        <v>75</v>
      </c>
      <c r="O8" s="83"/>
      <c r="P8" s="84" t="s">
        <v>1</v>
      </c>
      <c r="Q8" s="60"/>
    </row>
    <row r="9" spans="2:17" x14ac:dyDescent="0.3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2"/>
      <c r="M9" s="60"/>
      <c r="N9" s="97">
        <f>LARGE(TB_ControleEstoque[Lucro],1)</f>
        <v>4062.5</v>
      </c>
      <c r="O9" s="60"/>
      <c r="P9" s="99" t="str">
        <f>DGET(TB_ControleEstoque[#All],1,N8:N9)</f>
        <v>Chocolate Quente</v>
      </c>
      <c r="Q9" s="60"/>
    </row>
    <row r="10" spans="2:17" x14ac:dyDescent="0.3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2"/>
      <c r="M10" s="60"/>
      <c r="N10" s="98"/>
      <c r="O10" s="60"/>
      <c r="P10" s="100"/>
      <c r="Q10" s="60"/>
    </row>
    <row r="11" spans="2:17" x14ac:dyDescent="0.3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2"/>
      <c r="M11" s="60"/>
      <c r="N11" s="60"/>
      <c r="O11" s="60"/>
      <c r="P11" s="60"/>
      <c r="Q11" s="60"/>
    </row>
    <row r="12" spans="2:17" x14ac:dyDescent="0.3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2"/>
      <c r="M12" s="82"/>
      <c r="N12" s="82"/>
      <c r="O12" s="82"/>
      <c r="P12" s="82"/>
    </row>
    <row r="13" spans="2:17" x14ac:dyDescent="0.3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3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3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3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29" customFormat="1" ht="60" customHeight="1" x14ac:dyDescent="0.3">
      <c r="G1" s="39" t="s">
        <v>77</v>
      </c>
    </row>
    <row r="2" spans="2:10" s="34" customFormat="1" ht="6" customHeight="1" x14ac:dyDescent="0.3">
      <c r="F2" s="35"/>
    </row>
    <row r="3" spans="2:10" x14ac:dyDescent="0.3">
      <c r="C3" s="5"/>
      <c r="F3" s="5"/>
    </row>
    <row r="4" spans="2:10" ht="9.75" customHeight="1" x14ac:dyDescent="0.3">
      <c r="C4" s="59"/>
      <c r="D4" s="60"/>
      <c r="E4" s="60"/>
      <c r="F4" s="60"/>
      <c r="G4" s="59"/>
    </row>
    <row r="5" spans="2:10" ht="27.75" customHeight="1" x14ac:dyDescent="0.4">
      <c r="B5" s="70"/>
      <c r="C5" s="59"/>
      <c r="D5" s="61" t="s">
        <v>62</v>
      </c>
      <c r="E5" s="62"/>
      <c r="F5" s="61" t="s">
        <v>1</v>
      </c>
      <c r="G5" s="59"/>
    </row>
    <row r="6" spans="2:10" s="6" customFormat="1" ht="27.75" customHeight="1" thickBot="1" x14ac:dyDescent="0.4">
      <c r="B6" s="70"/>
      <c r="C6" s="59"/>
      <c r="D6" s="54" t="s">
        <v>78</v>
      </c>
      <c r="E6" s="68"/>
      <c r="F6" s="55" t="str">
        <f>"=Café"</f>
        <v>=Café</v>
      </c>
      <c r="G6" s="59"/>
      <c r="I6" s="8"/>
      <c r="J6" s="9"/>
    </row>
    <row r="7" spans="2:10" s="6" customFormat="1" ht="15" customHeight="1" x14ac:dyDescent="0.35">
      <c r="B7" s="70"/>
      <c r="C7" s="59"/>
      <c r="D7" s="64"/>
      <c r="E7" s="65"/>
      <c r="F7" s="64"/>
      <c r="G7" s="59"/>
    </row>
    <row r="8" spans="2:10" ht="27.75" customHeight="1" x14ac:dyDescent="0.3">
      <c r="B8" s="70"/>
      <c r="C8" s="63"/>
      <c r="D8" s="66" t="s">
        <v>67</v>
      </c>
      <c r="E8" s="67"/>
      <c r="F8" s="56">
        <f>DSUM(TB_Saídas[#All],Consulta!D8,Consulta!D5:F6)</f>
        <v>365</v>
      </c>
      <c r="G8" s="63" t="s">
        <v>79</v>
      </c>
    </row>
    <row r="9" spans="2:10" ht="15" customHeight="1" x14ac:dyDescent="0.3">
      <c r="B9" s="70"/>
      <c r="C9" s="63"/>
      <c r="D9" s="67"/>
      <c r="E9" s="67"/>
      <c r="F9" s="69"/>
      <c r="G9" s="63"/>
    </row>
    <row r="10" spans="2:10" ht="27.75" customHeight="1" x14ac:dyDescent="0.3">
      <c r="B10" s="70"/>
      <c r="C10" s="63"/>
      <c r="D10" s="66" t="s">
        <v>80</v>
      </c>
      <c r="E10" s="67"/>
      <c r="F10" s="56">
        <f>DSUM(TB_Entradas[#All],"Quantidade Comprada",Consulta!D5:F6)-F8</f>
        <v>160</v>
      </c>
      <c r="G10" s="63"/>
    </row>
    <row r="11" spans="2:10" ht="15" customHeight="1" x14ac:dyDescent="0.3">
      <c r="B11" s="70"/>
      <c r="C11" s="63"/>
      <c r="D11" s="67"/>
      <c r="E11" s="67"/>
      <c r="F11" s="67"/>
      <c r="G11" s="63"/>
    </row>
    <row r="12" spans="2:10" ht="27.75" customHeight="1" x14ac:dyDescent="0.3">
      <c r="B12" s="70"/>
      <c r="C12" s="63"/>
      <c r="D12" s="66" t="s">
        <v>65</v>
      </c>
      <c r="E12" s="67"/>
      <c r="F12" s="57">
        <f>DSUM(TB_Entradas[#All],Consulta!D12,Consulta!D5:F6)</f>
        <v>1050</v>
      </c>
      <c r="G12" s="63"/>
    </row>
    <row r="13" spans="2:10" ht="15" customHeight="1" x14ac:dyDescent="0.3">
      <c r="B13" s="70"/>
      <c r="C13" s="63"/>
      <c r="D13" s="67"/>
      <c r="E13" s="67"/>
      <c r="F13" s="69"/>
      <c r="G13" s="63"/>
    </row>
    <row r="14" spans="2:10" ht="27.75" customHeight="1" x14ac:dyDescent="0.3">
      <c r="B14" s="70"/>
      <c r="C14" s="63"/>
      <c r="D14" s="66" t="s">
        <v>68</v>
      </c>
      <c r="E14" s="67"/>
      <c r="F14" s="57">
        <f>DSUM(TB_Saídas[#All],Consulta!D14,Consulta!D5:F6)</f>
        <v>2190</v>
      </c>
      <c r="G14" s="63"/>
    </row>
    <row r="15" spans="2:10" ht="21.75" customHeight="1" x14ac:dyDescent="0.3">
      <c r="B15" s="70"/>
      <c r="C15" s="63"/>
      <c r="D15" s="63"/>
      <c r="E15" s="63"/>
      <c r="F15" s="63"/>
      <c r="G15" s="63"/>
    </row>
    <row r="16" spans="2:10" ht="12" customHeight="1" x14ac:dyDescent="0.3">
      <c r="B16" s="70"/>
      <c r="C16" s="70"/>
      <c r="D16" s="70"/>
      <c r="E16" s="70"/>
      <c r="F16" s="70"/>
      <c r="G16" s="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6EB4-0995-4572-8944-1DFB237DEBB1}">
  <dimension ref="B1:DV48"/>
  <sheetViews>
    <sheetView zoomScaleNormal="100" workbookViewId="0">
      <selection sqref="A1:XFD1048576"/>
    </sheetView>
  </sheetViews>
  <sheetFormatPr defaultColWidth="2.109375" defaultRowHeight="9" customHeight="1" x14ac:dyDescent="0.3"/>
  <cols>
    <col min="1" max="1" width="2.109375" customWidth="1"/>
  </cols>
  <sheetData>
    <row r="1" spans="2:99" ht="9" customHeight="1" x14ac:dyDescent="0.3">
      <c r="B1" s="207" t="s">
        <v>91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58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2:99" ht="9" customHeight="1" x14ac:dyDescent="0.3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58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F2" s="173" t="s">
        <v>92</v>
      </c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5"/>
      <c r="AU2" s="17"/>
      <c r="AX2" s="173" t="s">
        <v>93</v>
      </c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  <c r="BK2" s="174"/>
      <c r="BL2" s="175"/>
      <c r="BM2" s="17"/>
      <c r="BP2" s="173" t="s">
        <v>94</v>
      </c>
      <c r="BQ2" s="174"/>
      <c r="BR2" s="174"/>
      <c r="BS2" s="174"/>
      <c r="BT2" s="174"/>
      <c r="BU2" s="174"/>
      <c r="BV2" s="174"/>
      <c r="BW2" s="174"/>
      <c r="BX2" s="174"/>
      <c r="BY2" s="174"/>
      <c r="BZ2" s="174"/>
      <c r="CA2" s="174"/>
      <c r="CB2" s="174"/>
      <c r="CC2" s="174"/>
      <c r="CD2" s="175"/>
    </row>
    <row r="3" spans="2:99" ht="9" customHeight="1" x14ac:dyDescent="0.3"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58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F3" s="176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8"/>
      <c r="AU3" s="17"/>
      <c r="AX3" s="176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8"/>
      <c r="BM3" s="17"/>
      <c r="BP3" s="176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8"/>
    </row>
    <row r="4" spans="2:99" ht="9" customHeight="1" x14ac:dyDescent="0.3"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58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F4" s="208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10"/>
      <c r="AU4" s="16"/>
      <c r="AX4" s="208"/>
      <c r="AY4" s="209"/>
      <c r="AZ4" s="209"/>
      <c r="BA4" s="209"/>
      <c r="BB4" s="209"/>
      <c r="BC4" s="209"/>
      <c r="BD4" s="209"/>
      <c r="BE4" s="209"/>
      <c r="BF4" s="209"/>
      <c r="BG4" s="209"/>
      <c r="BH4" s="209"/>
      <c r="BI4" s="209"/>
      <c r="BJ4" s="209"/>
      <c r="BK4" s="209"/>
      <c r="BL4" s="210"/>
      <c r="BM4" s="21"/>
      <c r="BN4" s="22"/>
      <c r="BO4" s="22"/>
      <c r="BP4" s="214"/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6"/>
    </row>
    <row r="5" spans="2:99" ht="9" customHeight="1" x14ac:dyDescent="0.3"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58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F5" s="208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10"/>
      <c r="AU5" s="16"/>
      <c r="AX5" s="208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10"/>
      <c r="BM5" s="21"/>
      <c r="BN5" s="22"/>
      <c r="BO5" s="22"/>
      <c r="BP5" s="214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6"/>
    </row>
    <row r="6" spans="2:99" ht="9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208"/>
      <c r="AG6" s="209"/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10"/>
      <c r="AU6" s="16"/>
      <c r="AX6" s="208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10"/>
      <c r="BM6" s="21"/>
      <c r="BN6" s="22"/>
      <c r="BO6" s="22"/>
      <c r="BP6" s="214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6"/>
    </row>
    <row r="7" spans="2:99" ht="9" customHeight="1" x14ac:dyDescent="0.3">
      <c r="B7" s="27"/>
      <c r="Z7" s="27"/>
      <c r="AF7" s="211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3"/>
      <c r="AU7" s="16"/>
      <c r="AX7" s="211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3"/>
      <c r="BM7" s="21"/>
      <c r="BN7" s="22"/>
      <c r="BO7" s="22"/>
      <c r="BP7" s="217"/>
      <c r="BQ7" s="218"/>
      <c r="BR7" s="218"/>
      <c r="BS7" s="218"/>
      <c r="BT7" s="218"/>
      <c r="BU7" s="218"/>
      <c r="BV7" s="218"/>
      <c r="BW7" s="218"/>
      <c r="BX7" s="218"/>
      <c r="BY7" s="218"/>
      <c r="BZ7" s="218"/>
      <c r="CA7" s="218"/>
      <c r="CB7" s="218"/>
      <c r="CC7" s="218"/>
      <c r="CD7" s="219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x14ac:dyDescent="0.3">
      <c r="B8" s="27"/>
      <c r="C8" s="173" t="s">
        <v>95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5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x14ac:dyDescent="0.3">
      <c r="B9" s="23"/>
      <c r="C9" s="176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8"/>
      <c r="Z9" s="23"/>
      <c r="AB9" s="173" t="s">
        <v>96</v>
      </c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4"/>
      <c r="BU9" s="174"/>
      <c r="BV9" s="174"/>
      <c r="BW9" s="174"/>
      <c r="BX9" s="174"/>
      <c r="BY9" s="174"/>
      <c r="BZ9" s="174"/>
      <c r="CA9" s="174"/>
      <c r="CB9" s="174"/>
      <c r="CC9" s="174"/>
      <c r="CD9" s="174"/>
      <c r="CE9" s="174"/>
      <c r="CF9" s="175"/>
      <c r="CG9" s="14"/>
    </row>
    <row r="10" spans="2:99" ht="9" customHeight="1" x14ac:dyDescent="0.3">
      <c r="B10" s="23"/>
      <c r="C10" s="179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1"/>
      <c r="Z10" s="23"/>
      <c r="AB10" s="176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8"/>
    </row>
    <row r="11" spans="2:99" ht="9" customHeight="1" x14ac:dyDescent="0.3">
      <c r="B11" s="23"/>
      <c r="C11" s="179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1"/>
      <c r="Z11" s="23"/>
      <c r="AB11" s="185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6"/>
      <c r="BP11" s="186"/>
      <c r="BQ11" s="186"/>
      <c r="BR11" s="186"/>
      <c r="BS11" s="186"/>
      <c r="BT11" s="186"/>
      <c r="BU11" s="186"/>
      <c r="BV11" s="186"/>
      <c r="BW11" s="186"/>
      <c r="BX11" s="186"/>
      <c r="BY11" s="186"/>
      <c r="BZ11" s="186"/>
      <c r="CA11" s="186"/>
      <c r="CB11" s="186"/>
      <c r="CC11" s="186"/>
      <c r="CD11" s="186"/>
      <c r="CE11" s="186"/>
      <c r="CF11" s="187"/>
    </row>
    <row r="12" spans="2:99" ht="9" customHeight="1" x14ac:dyDescent="0.3">
      <c r="B12" s="23"/>
      <c r="C12" s="179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1"/>
      <c r="Z12" s="23"/>
      <c r="AB12" s="188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89"/>
      <c r="AV12" s="189"/>
      <c r="AW12" s="189"/>
      <c r="AX12" s="189"/>
      <c r="AY12" s="189"/>
      <c r="AZ12" s="189"/>
      <c r="BA12" s="189"/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90"/>
    </row>
    <row r="13" spans="2:99" ht="9" customHeight="1" x14ac:dyDescent="0.3">
      <c r="B13" s="23"/>
      <c r="C13" s="179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1"/>
      <c r="Z13" s="23"/>
      <c r="AA13" s="15"/>
      <c r="AB13" s="188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  <c r="BS13" s="189"/>
      <c r="BT13" s="189"/>
      <c r="BU13" s="189"/>
      <c r="BV13" s="189"/>
      <c r="BW13" s="189"/>
      <c r="BX13" s="189"/>
      <c r="BY13" s="189"/>
      <c r="BZ13" s="189"/>
      <c r="CA13" s="189"/>
      <c r="CB13" s="189"/>
      <c r="CC13" s="189"/>
      <c r="CD13" s="189"/>
      <c r="CE13" s="189"/>
      <c r="CF13" s="190"/>
    </row>
    <row r="14" spans="2:99" ht="9" customHeight="1" x14ac:dyDescent="0.3">
      <c r="C14" s="179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1"/>
      <c r="Z14" s="15"/>
      <c r="AB14" s="188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89"/>
      <c r="AU14" s="189"/>
      <c r="AV14" s="189"/>
      <c r="AW14" s="189"/>
      <c r="AX14" s="189"/>
      <c r="AY14" s="189"/>
      <c r="AZ14" s="189"/>
      <c r="BA14" s="189"/>
      <c r="BB14" s="189"/>
      <c r="BC14" s="189"/>
      <c r="BD14" s="189"/>
      <c r="BE14" s="189"/>
      <c r="BF14" s="189"/>
      <c r="BG14" s="189"/>
      <c r="BH14" s="189"/>
      <c r="BI14" s="189"/>
      <c r="BJ14" s="189"/>
      <c r="BK14" s="189"/>
      <c r="BL14" s="189"/>
      <c r="BM14" s="189"/>
      <c r="BN14" s="189"/>
      <c r="BO14" s="189"/>
      <c r="BP14" s="189"/>
      <c r="BQ14" s="189"/>
      <c r="BR14" s="189"/>
      <c r="BS14" s="189"/>
      <c r="BT14" s="189"/>
      <c r="BU14" s="189"/>
      <c r="BV14" s="189"/>
      <c r="BW14" s="189"/>
      <c r="BX14" s="189"/>
      <c r="BY14" s="189"/>
      <c r="BZ14" s="189"/>
      <c r="CA14" s="189"/>
      <c r="CB14" s="189"/>
      <c r="CC14" s="189"/>
      <c r="CD14" s="189"/>
      <c r="CE14" s="189"/>
      <c r="CF14" s="190"/>
    </row>
    <row r="15" spans="2:99" ht="9" customHeight="1" x14ac:dyDescent="0.3"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1"/>
      <c r="Z15" s="15"/>
      <c r="AB15" s="188"/>
      <c r="AC15" s="189"/>
      <c r="AD15" s="189"/>
      <c r="AE15" s="189"/>
      <c r="AF15" s="189"/>
      <c r="AG15" s="189"/>
      <c r="AH15" s="189"/>
      <c r="AI15" s="189"/>
      <c r="AJ15" s="189"/>
      <c r="AK15" s="189"/>
      <c r="AL15" s="189"/>
      <c r="AM15" s="189"/>
      <c r="AN15" s="189"/>
      <c r="AO15" s="189"/>
      <c r="AP15" s="189"/>
      <c r="AQ15" s="189"/>
      <c r="AR15" s="189"/>
      <c r="AS15" s="189"/>
      <c r="AT15" s="189"/>
      <c r="AU15" s="189"/>
      <c r="AV15" s="189"/>
      <c r="AW15" s="189"/>
      <c r="AX15" s="189"/>
      <c r="AY15" s="189"/>
      <c r="AZ15" s="189"/>
      <c r="BA15" s="189"/>
      <c r="BB15" s="189"/>
      <c r="BC15" s="189"/>
      <c r="BD15" s="189"/>
      <c r="BE15" s="189"/>
      <c r="BF15" s="189"/>
      <c r="BG15" s="189"/>
      <c r="BH15" s="189"/>
      <c r="BI15" s="189"/>
      <c r="BJ15" s="189"/>
      <c r="BK15" s="189"/>
      <c r="BL15" s="189"/>
      <c r="BM15" s="189"/>
      <c r="BN15" s="189"/>
      <c r="BO15" s="189"/>
      <c r="BP15" s="189"/>
      <c r="BQ15" s="189"/>
      <c r="BR15" s="189"/>
      <c r="BS15" s="189"/>
      <c r="BT15" s="189"/>
      <c r="BU15" s="189"/>
      <c r="BV15" s="189"/>
      <c r="BW15" s="189"/>
      <c r="BX15" s="189"/>
      <c r="BY15" s="189"/>
      <c r="BZ15" s="189"/>
      <c r="CA15" s="189"/>
      <c r="CB15" s="189"/>
      <c r="CC15" s="189"/>
      <c r="CD15" s="189"/>
      <c r="CE15" s="189"/>
      <c r="CF15" s="190"/>
    </row>
    <row r="16" spans="2:99" ht="9" customHeight="1" x14ac:dyDescent="0.3">
      <c r="C16" s="179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1"/>
      <c r="Z16" s="15"/>
      <c r="AB16" s="188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89"/>
      <c r="CA16" s="189"/>
      <c r="CB16" s="189"/>
      <c r="CC16" s="189"/>
      <c r="CD16" s="189"/>
      <c r="CE16" s="189"/>
      <c r="CF16" s="190"/>
    </row>
    <row r="17" spans="2:84" ht="9" customHeight="1" x14ac:dyDescent="0.3">
      <c r="C17" s="179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1"/>
      <c r="Z17" s="15"/>
      <c r="AB17" s="188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  <c r="BS17" s="189"/>
      <c r="BT17" s="189"/>
      <c r="BU17" s="189"/>
      <c r="BV17" s="189"/>
      <c r="BW17" s="189"/>
      <c r="BX17" s="189"/>
      <c r="BY17" s="189"/>
      <c r="BZ17" s="189"/>
      <c r="CA17" s="189"/>
      <c r="CB17" s="189"/>
      <c r="CC17" s="189"/>
      <c r="CD17" s="189"/>
      <c r="CE17" s="189"/>
      <c r="CF17" s="190"/>
    </row>
    <row r="18" spans="2:84" ht="9" customHeight="1" x14ac:dyDescent="0.3">
      <c r="C18" s="179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1"/>
      <c r="Z18" s="15"/>
      <c r="AB18" s="188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  <c r="AQ18" s="189"/>
      <c r="AR18" s="189"/>
      <c r="AS18" s="189"/>
      <c r="AT18" s="189"/>
      <c r="AU18" s="189"/>
      <c r="AV18" s="189"/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89"/>
      <c r="BK18" s="189"/>
      <c r="BL18" s="189"/>
      <c r="BM18" s="189"/>
      <c r="BN18" s="189"/>
      <c r="BO18" s="189"/>
      <c r="BP18" s="189"/>
      <c r="BQ18" s="189"/>
      <c r="BR18" s="189"/>
      <c r="BS18" s="189"/>
      <c r="BT18" s="189"/>
      <c r="BU18" s="189"/>
      <c r="BV18" s="189"/>
      <c r="BW18" s="189"/>
      <c r="BX18" s="189"/>
      <c r="BY18" s="189"/>
      <c r="BZ18" s="189"/>
      <c r="CA18" s="189"/>
      <c r="CB18" s="189"/>
      <c r="CC18" s="189"/>
      <c r="CD18" s="189"/>
      <c r="CE18" s="189"/>
      <c r="CF18" s="190"/>
    </row>
    <row r="19" spans="2:84" ht="9" customHeight="1" x14ac:dyDescent="0.3">
      <c r="C19" s="179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1"/>
      <c r="AB19" s="188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  <c r="BS19" s="189"/>
      <c r="BT19" s="189"/>
      <c r="BU19" s="189"/>
      <c r="BV19" s="189"/>
      <c r="BW19" s="189"/>
      <c r="BX19" s="189"/>
      <c r="BY19" s="189"/>
      <c r="BZ19" s="189"/>
      <c r="CA19" s="189"/>
      <c r="CB19" s="189"/>
      <c r="CC19" s="189"/>
      <c r="CD19" s="189"/>
      <c r="CE19" s="189"/>
      <c r="CF19" s="190"/>
    </row>
    <row r="20" spans="2:84" ht="9" customHeight="1" x14ac:dyDescent="0.3">
      <c r="C20" s="179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1"/>
      <c r="AB20" s="188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  <c r="AV20" s="189"/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89"/>
      <c r="BK20" s="189"/>
      <c r="BL20" s="189"/>
      <c r="BM20" s="189"/>
      <c r="BN20" s="189"/>
      <c r="BO20" s="189"/>
      <c r="BP20" s="189"/>
      <c r="BQ20" s="189"/>
      <c r="BR20" s="189"/>
      <c r="BS20" s="189"/>
      <c r="BT20" s="189"/>
      <c r="BU20" s="189"/>
      <c r="BV20" s="189"/>
      <c r="BW20" s="189"/>
      <c r="BX20" s="189"/>
      <c r="BY20" s="189"/>
      <c r="BZ20" s="189"/>
      <c r="CA20" s="189"/>
      <c r="CB20" s="189"/>
      <c r="CC20" s="189"/>
      <c r="CD20" s="189"/>
      <c r="CE20" s="189"/>
      <c r="CF20" s="190"/>
    </row>
    <row r="21" spans="2:84" ht="9" customHeight="1" x14ac:dyDescent="0.3">
      <c r="C21" s="179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1"/>
      <c r="Z21" s="15"/>
      <c r="AB21" s="188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  <c r="BS21" s="189"/>
      <c r="BT21" s="189"/>
      <c r="BU21" s="189"/>
      <c r="BV21" s="189"/>
      <c r="BW21" s="189"/>
      <c r="BX21" s="189"/>
      <c r="BY21" s="189"/>
      <c r="BZ21" s="189"/>
      <c r="CA21" s="189"/>
      <c r="CB21" s="189"/>
      <c r="CC21" s="189"/>
      <c r="CD21" s="189"/>
      <c r="CE21" s="189"/>
      <c r="CF21" s="190"/>
    </row>
    <row r="22" spans="2:84" ht="9" customHeight="1" x14ac:dyDescent="0.3">
      <c r="C22" s="179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1"/>
      <c r="Z22" s="15"/>
      <c r="AB22" s="188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89"/>
      <c r="AT22" s="189"/>
      <c r="AU22" s="18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  <c r="BS22" s="189"/>
      <c r="BT22" s="189"/>
      <c r="BU22" s="189"/>
      <c r="BV22" s="189"/>
      <c r="BW22" s="189"/>
      <c r="BX22" s="189"/>
      <c r="BY22" s="189"/>
      <c r="BZ22" s="189"/>
      <c r="CA22" s="189"/>
      <c r="CB22" s="189"/>
      <c r="CC22" s="189"/>
      <c r="CD22" s="189"/>
      <c r="CE22" s="189"/>
      <c r="CF22" s="190"/>
    </row>
    <row r="23" spans="2:84" ht="9" customHeight="1" x14ac:dyDescent="0.3">
      <c r="C23" s="179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1"/>
      <c r="Z23" s="15"/>
      <c r="AB23" s="188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89"/>
      <c r="AT23" s="189"/>
      <c r="AU23" s="189"/>
      <c r="AV23" s="189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89"/>
      <c r="BN23" s="189"/>
      <c r="BO23" s="189"/>
      <c r="BP23" s="189"/>
      <c r="BQ23" s="189"/>
      <c r="BR23" s="189"/>
      <c r="BS23" s="189"/>
      <c r="BT23" s="189"/>
      <c r="BU23" s="189"/>
      <c r="BV23" s="189"/>
      <c r="BW23" s="189"/>
      <c r="BX23" s="189"/>
      <c r="BY23" s="189"/>
      <c r="BZ23" s="189"/>
      <c r="CA23" s="189"/>
      <c r="CB23" s="189"/>
      <c r="CC23" s="189"/>
      <c r="CD23" s="189"/>
      <c r="CE23" s="189"/>
      <c r="CF23" s="190"/>
    </row>
    <row r="24" spans="2:84" ht="9" customHeight="1" x14ac:dyDescent="0.3">
      <c r="C24" s="179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1"/>
      <c r="Z24" s="15"/>
      <c r="AB24" s="188"/>
      <c r="AC24" s="189"/>
      <c r="AD24" s="189"/>
      <c r="AE24" s="189"/>
      <c r="AF24" s="189"/>
      <c r="AG24" s="189"/>
      <c r="AH24" s="189"/>
      <c r="AI24" s="189"/>
      <c r="AJ24" s="189"/>
      <c r="AK24" s="189"/>
      <c r="AL24" s="189"/>
      <c r="AM24" s="189"/>
      <c r="AN24" s="18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89"/>
      <c r="BK24" s="189"/>
      <c r="BL24" s="189"/>
      <c r="BM24" s="189"/>
      <c r="BN24" s="189"/>
      <c r="BO24" s="189"/>
      <c r="BP24" s="189"/>
      <c r="BQ24" s="189"/>
      <c r="BR24" s="189"/>
      <c r="BS24" s="189"/>
      <c r="BT24" s="189"/>
      <c r="BU24" s="189"/>
      <c r="BV24" s="189"/>
      <c r="BW24" s="189"/>
      <c r="BX24" s="189"/>
      <c r="BY24" s="189"/>
      <c r="BZ24" s="189"/>
      <c r="CA24" s="189"/>
      <c r="CB24" s="189"/>
      <c r="CC24" s="189"/>
      <c r="CD24" s="189"/>
      <c r="CE24" s="189"/>
      <c r="CF24" s="190"/>
    </row>
    <row r="25" spans="2:84" ht="9" customHeight="1" x14ac:dyDescent="0.3">
      <c r="C25" s="179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1"/>
      <c r="Z25" s="15"/>
      <c r="AA25" s="28"/>
      <c r="AB25" s="191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  <c r="BS25" s="192"/>
      <c r="BT25" s="192"/>
      <c r="BU25" s="192"/>
      <c r="BV25" s="192"/>
      <c r="BW25" s="192"/>
      <c r="BX25" s="192"/>
      <c r="BY25" s="192"/>
      <c r="BZ25" s="192"/>
      <c r="CA25" s="192"/>
      <c r="CB25" s="192"/>
      <c r="CC25" s="192"/>
      <c r="CD25" s="192"/>
      <c r="CE25" s="192"/>
      <c r="CF25" s="193"/>
    </row>
    <row r="26" spans="2:84" ht="9" customHeight="1" x14ac:dyDescent="0.3"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1"/>
      <c r="Z26" s="15"/>
    </row>
    <row r="27" spans="2:84" ht="9" customHeight="1" x14ac:dyDescent="0.3">
      <c r="B27" s="18"/>
      <c r="C27" s="182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4"/>
      <c r="Z27" s="15"/>
    </row>
    <row r="28" spans="2:84" ht="9" customHeight="1" x14ac:dyDescent="0.3">
      <c r="Z28" s="15"/>
      <c r="AB28" s="173" t="s">
        <v>97</v>
      </c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5"/>
      <c r="BO28" s="85"/>
      <c r="BP28" s="173" t="s">
        <v>98</v>
      </c>
      <c r="BQ28" s="174"/>
      <c r="BR28" s="174"/>
      <c r="BS28" s="174"/>
      <c r="BT28" s="174"/>
      <c r="BU28" s="174"/>
      <c r="BV28" s="174"/>
      <c r="BW28" s="174"/>
      <c r="BX28" s="174"/>
      <c r="BY28" s="174"/>
      <c r="BZ28" s="174"/>
      <c r="CA28" s="174"/>
      <c r="CB28" s="174"/>
      <c r="CC28" s="174"/>
      <c r="CD28" s="174"/>
      <c r="CE28" s="174"/>
      <c r="CF28" s="175"/>
    </row>
    <row r="29" spans="2:84" ht="9" customHeight="1" x14ac:dyDescent="0.3">
      <c r="C29" s="173" t="s">
        <v>99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5"/>
      <c r="AB29" s="176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7"/>
      <c r="BM29" s="177"/>
      <c r="BN29" s="178"/>
      <c r="BO29" s="85"/>
      <c r="BP29" s="176"/>
      <c r="BQ29" s="177"/>
      <c r="BR29" s="177"/>
      <c r="BS29" s="177"/>
      <c r="BT29" s="177"/>
      <c r="BU29" s="177"/>
      <c r="BV29" s="177"/>
      <c r="BW29" s="177"/>
      <c r="BX29" s="177"/>
      <c r="BY29" s="177"/>
      <c r="BZ29" s="177"/>
      <c r="CA29" s="177"/>
      <c r="CB29" s="177"/>
      <c r="CC29" s="177"/>
      <c r="CD29" s="177"/>
      <c r="CE29" s="177"/>
      <c r="CF29" s="178"/>
    </row>
    <row r="30" spans="2:84" ht="9" customHeight="1" x14ac:dyDescent="0.3">
      <c r="B30" s="20"/>
      <c r="C30" s="176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8"/>
      <c r="AB30" s="31"/>
      <c r="AN30" s="194" t="s">
        <v>1</v>
      </c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  <c r="BC30" s="194"/>
      <c r="BN30" s="32"/>
      <c r="BP30" s="196"/>
      <c r="BQ30" s="197"/>
      <c r="BR30" s="197"/>
      <c r="BS30" s="197"/>
      <c r="BT30" s="197"/>
      <c r="BU30" s="197"/>
      <c r="BV30" s="197"/>
      <c r="BW30" s="197"/>
      <c r="BX30" s="197"/>
      <c r="BY30" s="197"/>
      <c r="BZ30" s="197"/>
      <c r="CA30" s="197"/>
      <c r="CB30" s="197"/>
      <c r="CC30" s="197"/>
      <c r="CD30" s="197"/>
      <c r="CE30" s="197"/>
      <c r="CF30" s="198"/>
    </row>
    <row r="31" spans="2:84" ht="9" customHeight="1" x14ac:dyDescent="0.3">
      <c r="C31" s="199" t="s">
        <v>100</v>
      </c>
      <c r="D31" s="200"/>
      <c r="E31" s="200"/>
      <c r="F31" s="200"/>
      <c r="G31" s="201"/>
      <c r="H31" s="202"/>
      <c r="I31" s="202"/>
      <c r="J31" s="202"/>
      <c r="K31" s="202"/>
      <c r="L31" s="202"/>
      <c r="M31" s="202"/>
      <c r="N31" s="202"/>
      <c r="O31" s="202"/>
      <c r="P31" s="203"/>
      <c r="Q31" s="204"/>
      <c r="R31" s="205"/>
      <c r="S31" s="205"/>
      <c r="T31" s="205"/>
      <c r="U31" s="205"/>
      <c r="V31" s="205"/>
      <c r="W31" s="205"/>
      <c r="X31" s="205"/>
      <c r="Y31" s="206"/>
      <c r="AB31" s="31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  <c r="BC31" s="195"/>
      <c r="BN31" s="32"/>
      <c r="BP31" s="179"/>
      <c r="BQ31" s="180"/>
      <c r="BR31" s="180"/>
      <c r="BS31" s="180"/>
      <c r="BT31" s="180"/>
      <c r="BU31" s="180"/>
      <c r="BV31" s="180"/>
      <c r="BW31" s="180"/>
      <c r="BX31" s="180"/>
      <c r="BY31" s="180"/>
      <c r="BZ31" s="180"/>
      <c r="CA31" s="180"/>
      <c r="CB31" s="180"/>
      <c r="CC31" s="180"/>
      <c r="CD31" s="180"/>
      <c r="CE31" s="180"/>
      <c r="CF31" s="181"/>
    </row>
    <row r="32" spans="2:84" ht="9" customHeight="1" x14ac:dyDescent="0.3">
      <c r="C32" s="142"/>
      <c r="D32" s="143"/>
      <c r="E32" s="143"/>
      <c r="F32" s="143"/>
      <c r="G32" s="146"/>
      <c r="H32" s="147"/>
      <c r="I32" s="147"/>
      <c r="J32" s="147"/>
      <c r="K32" s="147"/>
      <c r="L32" s="147"/>
      <c r="M32" s="147"/>
      <c r="N32" s="147"/>
      <c r="O32" s="147"/>
      <c r="P32" s="148"/>
      <c r="Q32" s="155"/>
      <c r="R32" s="156"/>
      <c r="S32" s="156"/>
      <c r="T32" s="156"/>
      <c r="U32" s="156"/>
      <c r="V32" s="156"/>
      <c r="W32" s="156"/>
      <c r="X32" s="156"/>
      <c r="Y32" s="157"/>
      <c r="AB32" s="179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1"/>
      <c r="BP32" s="179"/>
      <c r="BQ32" s="180"/>
      <c r="BR32" s="180"/>
      <c r="BS32" s="180"/>
      <c r="BT32" s="180"/>
      <c r="BU32" s="180"/>
      <c r="BV32" s="180"/>
      <c r="BW32" s="180"/>
      <c r="BX32" s="180"/>
      <c r="BY32" s="180"/>
      <c r="BZ32" s="180"/>
      <c r="CA32" s="180"/>
      <c r="CB32" s="180"/>
      <c r="CC32" s="180"/>
      <c r="CD32" s="180"/>
      <c r="CE32" s="180"/>
      <c r="CF32" s="181"/>
    </row>
    <row r="33" spans="2:126" ht="9" customHeight="1" x14ac:dyDescent="0.3">
      <c r="C33" s="144"/>
      <c r="D33" s="145"/>
      <c r="E33" s="145"/>
      <c r="F33" s="145"/>
      <c r="G33" s="146"/>
      <c r="H33" s="147"/>
      <c r="I33" s="147"/>
      <c r="J33" s="147"/>
      <c r="K33" s="147"/>
      <c r="L33" s="147"/>
      <c r="M33" s="147"/>
      <c r="N33" s="147"/>
      <c r="O33" s="147"/>
      <c r="P33" s="148"/>
      <c r="Q33" s="158"/>
      <c r="R33" s="159"/>
      <c r="S33" s="159"/>
      <c r="T33" s="159"/>
      <c r="U33" s="159"/>
      <c r="V33" s="159"/>
      <c r="W33" s="159"/>
      <c r="X33" s="159"/>
      <c r="Y33" s="160"/>
      <c r="AB33" s="179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0"/>
      <c r="BC33" s="180"/>
      <c r="BD33" s="180"/>
      <c r="BE33" s="180"/>
      <c r="BF33" s="180"/>
      <c r="BG33" s="180"/>
      <c r="BH33" s="180"/>
      <c r="BI33" s="180"/>
      <c r="BJ33" s="180"/>
      <c r="BK33" s="180"/>
      <c r="BL33" s="180"/>
      <c r="BM33" s="180"/>
      <c r="BN33" s="181"/>
      <c r="BP33" s="179"/>
      <c r="BQ33" s="180"/>
      <c r="BR33" s="180"/>
      <c r="BS33" s="180"/>
      <c r="BT33" s="180"/>
      <c r="BU33" s="180"/>
      <c r="BV33" s="180"/>
      <c r="BW33" s="180"/>
      <c r="BX33" s="180"/>
      <c r="BY33" s="180"/>
      <c r="BZ33" s="180"/>
      <c r="CA33" s="180"/>
      <c r="CB33" s="180"/>
      <c r="CC33" s="180"/>
      <c r="CD33" s="180"/>
      <c r="CE33" s="180"/>
      <c r="CF33" s="181"/>
    </row>
    <row r="34" spans="2:126" ht="9" customHeight="1" x14ac:dyDescent="0.3">
      <c r="C34" s="140" t="s">
        <v>101</v>
      </c>
      <c r="D34" s="141"/>
      <c r="E34" s="141"/>
      <c r="F34" s="141"/>
      <c r="G34" s="169"/>
      <c r="H34" s="170"/>
      <c r="I34" s="170"/>
      <c r="J34" s="170"/>
      <c r="K34" s="170"/>
      <c r="L34" s="170"/>
      <c r="M34" s="170"/>
      <c r="N34" s="170"/>
      <c r="O34" s="170"/>
      <c r="P34" s="171"/>
      <c r="Q34" s="152"/>
      <c r="R34" s="153"/>
      <c r="S34" s="153"/>
      <c r="T34" s="153"/>
      <c r="U34" s="153"/>
      <c r="V34" s="153"/>
      <c r="W34" s="153"/>
      <c r="X34" s="153"/>
      <c r="Y34" s="154"/>
      <c r="Z34" s="18"/>
      <c r="AB34" s="179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  <c r="AQ34" s="180"/>
      <c r="AR34" s="180"/>
      <c r="AS34" s="180"/>
      <c r="AT34" s="180"/>
      <c r="AU34" s="180"/>
      <c r="AV34" s="180"/>
      <c r="AW34" s="180"/>
      <c r="AX34" s="180"/>
      <c r="AY34" s="180"/>
      <c r="AZ34" s="180"/>
      <c r="BA34" s="180"/>
      <c r="BB34" s="180"/>
      <c r="BC34" s="180"/>
      <c r="BD34" s="180"/>
      <c r="BE34" s="180"/>
      <c r="BF34" s="180"/>
      <c r="BG34" s="180"/>
      <c r="BH34" s="180"/>
      <c r="BI34" s="180"/>
      <c r="BJ34" s="180"/>
      <c r="BK34" s="180"/>
      <c r="BL34" s="180"/>
      <c r="BM34" s="180"/>
      <c r="BN34" s="181"/>
      <c r="BP34" s="179"/>
      <c r="BQ34" s="180"/>
      <c r="BR34" s="180"/>
      <c r="BS34" s="180"/>
      <c r="BT34" s="180"/>
      <c r="BU34" s="180"/>
      <c r="BV34" s="180"/>
      <c r="BW34" s="180"/>
      <c r="BX34" s="180"/>
      <c r="BY34" s="180"/>
      <c r="BZ34" s="180"/>
      <c r="CA34" s="180"/>
      <c r="CB34" s="180"/>
      <c r="CC34" s="180"/>
      <c r="CD34" s="180"/>
      <c r="CE34" s="180"/>
      <c r="CF34" s="181"/>
    </row>
    <row r="35" spans="2:126" ht="9" customHeight="1" x14ac:dyDescent="0.3">
      <c r="B35" s="18"/>
      <c r="C35" s="142"/>
      <c r="D35" s="143"/>
      <c r="E35" s="143"/>
      <c r="F35" s="143"/>
      <c r="G35" s="146"/>
      <c r="H35" s="147"/>
      <c r="I35" s="147"/>
      <c r="J35" s="147"/>
      <c r="K35" s="147"/>
      <c r="L35" s="147"/>
      <c r="M35" s="147"/>
      <c r="N35" s="147"/>
      <c r="O35" s="147"/>
      <c r="P35" s="148"/>
      <c r="Q35" s="155"/>
      <c r="R35" s="156"/>
      <c r="S35" s="156"/>
      <c r="T35" s="156"/>
      <c r="U35" s="156"/>
      <c r="V35" s="156"/>
      <c r="W35" s="156"/>
      <c r="X35" s="156"/>
      <c r="Y35" s="157"/>
      <c r="Z35" s="19"/>
      <c r="AA35" s="19"/>
      <c r="AB35" s="179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T35" s="180"/>
      <c r="AU35" s="180"/>
      <c r="AV35" s="180"/>
      <c r="AW35" s="180"/>
      <c r="AX35" s="180"/>
      <c r="AY35" s="180"/>
      <c r="AZ35" s="180"/>
      <c r="BA35" s="180"/>
      <c r="BB35" s="180"/>
      <c r="BC35" s="180"/>
      <c r="BD35" s="180"/>
      <c r="BE35" s="180"/>
      <c r="BF35" s="180"/>
      <c r="BG35" s="180"/>
      <c r="BH35" s="180"/>
      <c r="BI35" s="180"/>
      <c r="BJ35" s="180"/>
      <c r="BK35" s="180"/>
      <c r="BL35" s="180"/>
      <c r="BM35" s="180"/>
      <c r="BN35" s="181"/>
      <c r="BP35" s="179"/>
      <c r="BQ35" s="180"/>
      <c r="BR35" s="180"/>
      <c r="BS35" s="180"/>
      <c r="BT35" s="180"/>
      <c r="BU35" s="180"/>
      <c r="BV35" s="180"/>
      <c r="BW35" s="180"/>
      <c r="BX35" s="180"/>
      <c r="BY35" s="180"/>
      <c r="BZ35" s="180"/>
      <c r="CA35" s="180"/>
      <c r="CB35" s="180"/>
      <c r="CC35" s="180"/>
      <c r="CD35" s="180"/>
      <c r="CE35" s="180"/>
      <c r="CF35" s="181"/>
    </row>
    <row r="36" spans="2:126" ht="9" customHeight="1" x14ac:dyDescent="0.3">
      <c r="C36" s="144"/>
      <c r="D36" s="145"/>
      <c r="E36" s="145"/>
      <c r="F36" s="145"/>
      <c r="G36" s="149"/>
      <c r="H36" s="150"/>
      <c r="I36" s="150"/>
      <c r="J36" s="150"/>
      <c r="K36" s="150"/>
      <c r="L36" s="150"/>
      <c r="M36" s="150"/>
      <c r="N36" s="150"/>
      <c r="O36" s="150"/>
      <c r="P36" s="151"/>
      <c r="Q36" s="158"/>
      <c r="R36" s="159"/>
      <c r="S36" s="159"/>
      <c r="T36" s="159"/>
      <c r="U36" s="159"/>
      <c r="V36" s="159"/>
      <c r="W36" s="159"/>
      <c r="X36" s="159"/>
      <c r="Y36" s="160"/>
      <c r="Z36" s="19"/>
      <c r="AA36" s="19"/>
      <c r="AB36" s="179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1"/>
      <c r="BP36" s="179"/>
      <c r="BQ36" s="180"/>
      <c r="BR36" s="180"/>
      <c r="BS36" s="180"/>
      <c r="BT36" s="180"/>
      <c r="BU36" s="180"/>
      <c r="BV36" s="180"/>
      <c r="BW36" s="180"/>
      <c r="BX36" s="180"/>
      <c r="BY36" s="180"/>
      <c r="BZ36" s="180"/>
      <c r="CA36" s="180"/>
      <c r="CB36" s="180"/>
      <c r="CC36" s="180"/>
      <c r="CD36" s="180"/>
      <c r="CE36" s="180"/>
      <c r="CF36" s="181"/>
    </row>
    <row r="37" spans="2:126" ht="9" customHeight="1" x14ac:dyDescent="0.3">
      <c r="C37" s="140" t="s">
        <v>102</v>
      </c>
      <c r="D37" s="141"/>
      <c r="E37" s="141"/>
      <c r="F37" s="141"/>
      <c r="G37" s="169"/>
      <c r="H37" s="170"/>
      <c r="I37" s="170"/>
      <c r="J37" s="170"/>
      <c r="K37" s="170"/>
      <c r="L37" s="170"/>
      <c r="M37" s="170"/>
      <c r="N37" s="170"/>
      <c r="O37" s="170"/>
      <c r="P37" s="171"/>
      <c r="Q37" s="152"/>
      <c r="R37" s="153"/>
      <c r="S37" s="153"/>
      <c r="T37" s="153"/>
      <c r="U37" s="153"/>
      <c r="V37" s="153"/>
      <c r="W37" s="153"/>
      <c r="X37" s="153"/>
      <c r="Y37" s="154"/>
      <c r="Z37" s="139"/>
      <c r="AB37" s="179"/>
      <c r="AC37" s="180"/>
      <c r="AD37" s="180"/>
      <c r="AE37" s="180"/>
      <c r="AF37" s="180"/>
      <c r="AG37" s="180"/>
      <c r="AH37" s="180"/>
      <c r="AI37" s="180"/>
      <c r="AJ37" s="180"/>
      <c r="AK37" s="180"/>
      <c r="AL37" s="180"/>
      <c r="AM37" s="180"/>
      <c r="AN37" s="180"/>
      <c r="AO37" s="180"/>
      <c r="AP37" s="180"/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0"/>
      <c r="BK37" s="180"/>
      <c r="BL37" s="180"/>
      <c r="BM37" s="180"/>
      <c r="BN37" s="181"/>
      <c r="BP37" s="179"/>
      <c r="BQ37" s="180"/>
      <c r="BR37" s="180"/>
      <c r="BS37" s="180"/>
      <c r="BT37" s="180"/>
      <c r="BU37" s="180"/>
      <c r="BV37" s="180"/>
      <c r="BW37" s="180"/>
      <c r="BX37" s="180"/>
      <c r="BY37" s="180"/>
      <c r="BZ37" s="180"/>
      <c r="CA37" s="180"/>
      <c r="CB37" s="180"/>
      <c r="CC37" s="180"/>
      <c r="CD37" s="180"/>
      <c r="CE37" s="180"/>
      <c r="CF37" s="181"/>
    </row>
    <row r="38" spans="2:126" ht="9" customHeight="1" x14ac:dyDescent="0.3">
      <c r="C38" s="142"/>
      <c r="D38" s="143"/>
      <c r="E38" s="143"/>
      <c r="F38" s="143"/>
      <c r="G38" s="146"/>
      <c r="H38" s="147"/>
      <c r="I38" s="147"/>
      <c r="J38" s="147"/>
      <c r="K38" s="147"/>
      <c r="L38" s="147"/>
      <c r="M38" s="147"/>
      <c r="N38" s="147"/>
      <c r="O38" s="147"/>
      <c r="P38" s="148"/>
      <c r="Q38" s="155"/>
      <c r="R38" s="156"/>
      <c r="S38" s="156"/>
      <c r="T38" s="156"/>
      <c r="U38" s="156"/>
      <c r="V38" s="156"/>
      <c r="W38" s="156"/>
      <c r="X38" s="156"/>
      <c r="Y38" s="157"/>
      <c r="Z38" s="139"/>
      <c r="AB38" s="179"/>
      <c r="AC38" s="180"/>
      <c r="AD38" s="180"/>
      <c r="AE38" s="180"/>
      <c r="AF38" s="180"/>
      <c r="AG38" s="180"/>
      <c r="AH38" s="180"/>
      <c r="AI38" s="180"/>
      <c r="AJ38" s="180"/>
      <c r="AK38" s="180"/>
      <c r="AL38" s="180"/>
      <c r="AM38" s="180"/>
      <c r="AN38" s="180"/>
      <c r="AO38" s="180"/>
      <c r="AP38" s="180"/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  <c r="BB38" s="180"/>
      <c r="BC38" s="180"/>
      <c r="BD38" s="180"/>
      <c r="BE38" s="180"/>
      <c r="BF38" s="180"/>
      <c r="BG38" s="180"/>
      <c r="BH38" s="180"/>
      <c r="BI38" s="180"/>
      <c r="BJ38" s="180"/>
      <c r="BK38" s="180"/>
      <c r="BL38" s="180"/>
      <c r="BM38" s="180"/>
      <c r="BN38" s="181"/>
      <c r="BP38" s="179"/>
      <c r="BQ38" s="180"/>
      <c r="BR38" s="180"/>
      <c r="BS38" s="180"/>
      <c r="BT38" s="180"/>
      <c r="BU38" s="180"/>
      <c r="BV38" s="180"/>
      <c r="BW38" s="180"/>
      <c r="BX38" s="180"/>
      <c r="BY38" s="180"/>
      <c r="BZ38" s="180"/>
      <c r="CA38" s="180"/>
      <c r="CB38" s="180"/>
      <c r="CC38" s="180"/>
      <c r="CD38" s="180"/>
      <c r="CE38" s="180"/>
      <c r="CF38" s="181"/>
    </row>
    <row r="39" spans="2:126" ht="9" customHeight="1" x14ac:dyDescent="0.3">
      <c r="C39" s="144"/>
      <c r="D39" s="145"/>
      <c r="E39" s="145"/>
      <c r="F39" s="145"/>
      <c r="G39" s="149"/>
      <c r="H39" s="150"/>
      <c r="I39" s="150"/>
      <c r="J39" s="150"/>
      <c r="K39" s="150"/>
      <c r="L39" s="150"/>
      <c r="M39" s="150"/>
      <c r="N39" s="150"/>
      <c r="O39" s="150"/>
      <c r="P39" s="151"/>
      <c r="Q39" s="158"/>
      <c r="R39" s="159"/>
      <c r="S39" s="159"/>
      <c r="T39" s="159"/>
      <c r="U39" s="159"/>
      <c r="V39" s="159"/>
      <c r="W39" s="159"/>
      <c r="X39" s="159"/>
      <c r="Y39" s="160"/>
      <c r="Z39" s="139"/>
      <c r="AB39" s="179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180"/>
      <c r="AN39" s="180"/>
      <c r="AO39" s="180"/>
      <c r="AP39" s="180"/>
      <c r="AQ39" s="180"/>
      <c r="AR39" s="180"/>
      <c r="AS39" s="180"/>
      <c r="AT39" s="180"/>
      <c r="AU39" s="180"/>
      <c r="AV39" s="180"/>
      <c r="AW39" s="180"/>
      <c r="AX39" s="180"/>
      <c r="AY39" s="180"/>
      <c r="AZ39" s="180"/>
      <c r="BA39" s="180"/>
      <c r="BB39" s="180"/>
      <c r="BC39" s="180"/>
      <c r="BD39" s="180"/>
      <c r="BE39" s="180"/>
      <c r="BF39" s="180"/>
      <c r="BG39" s="180"/>
      <c r="BH39" s="180"/>
      <c r="BI39" s="180"/>
      <c r="BJ39" s="180"/>
      <c r="BK39" s="180"/>
      <c r="BL39" s="180"/>
      <c r="BM39" s="180"/>
      <c r="BN39" s="181"/>
      <c r="BP39" s="179"/>
      <c r="BQ39" s="180"/>
      <c r="BR39" s="180"/>
      <c r="BS39" s="180"/>
      <c r="BT39" s="180"/>
      <c r="BU39" s="180"/>
      <c r="BV39" s="180"/>
      <c r="BW39" s="180"/>
      <c r="BX39" s="180"/>
      <c r="BY39" s="180"/>
      <c r="BZ39" s="180"/>
      <c r="CA39" s="180"/>
      <c r="CB39" s="180"/>
      <c r="CC39" s="180"/>
      <c r="CD39" s="180"/>
      <c r="CE39" s="180"/>
      <c r="CF39" s="181"/>
    </row>
    <row r="40" spans="2:126" ht="9" customHeight="1" x14ac:dyDescent="0.3">
      <c r="C40" s="140" t="s">
        <v>103</v>
      </c>
      <c r="D40" s="141"/>
      <c r="E40" s="141"/>
      <c r="F40" s="141"/>
      <c r="G40" s="146"/>
      <c r="H40" s="147"/>
      <c r="I40" s="147"/>
      <c r="J40" s="147"/>
      <c r="K40" s="147"/>
      <c r="L40" s="147"/>
      <c r="M40" s="147"/>
      <c r="N40" s="147"/>
      <c r="O40" s="147"/>
      <c r="P40" s="148"/>
      <c r="Q40" s="152"/>
      <c r="R40" s="153"/>
      <c r="S40" s="153"/>
      <c r="T40" s="153"/>
      <c r="U40" s="153"/>
      <c r="V40" s="153"/>
      <c r="W40" s="153"/>
      <c r="X40" s="153"/>
      <c r="Y40" s="154"/>
      <c r="Z40" s="139"/>
      <c r="AB40" s="179"/>
      <c r="AC40" s="180"/>
      <c r="AD40" s="180"/>
      <c r="AE40" s="180"/>
      <c r="AF40" s="180"/>
      <c r="AG40" s="180"/>
      <c r="AH40" s="180"/>
      <c r="AI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180"/>
      <c r="AU40" s="180"/>
      <c r="AV40" s="180"/>
      <c r="AW40" s="180"/>
      <c r="AX40" s="180"/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180"/>
      <c r="BJ40" s="180"/>
      <c r="BK40" s="180"/>
      <c r="BL40" s="180"/>
      <c r="BM40" s="180"/>
      <c r="BN40" s="181"/>
      <c r="BP40" s="179"/>
      <c r="BQ40" s="180"/>
      <c r="BR40" s="180"/>
      <c r="BS40" s="180"/>
      <c r="BT40" s="180"/>
      <c r="BU40" s="180"/>
      <c r="BV40" s="180"/>
      <c r="BW40" s="180"/>
      <c r="BX40" s="180"/>
      <c r="BY40" s="180"/>
      <c r="BZ40" s="180"/>
      <c r="CA40" s="180"/>
      <c r="CB40" s="180"/>
      <c r="CC40" s="180"/>
      <c r="CD40" s="180"/>
      <c r="CE40" s="180"/>
      <c r="CF40" s="181"/>
    </row>
    <row r="41" spans="2:126" ht="9" customHeight="1" x14ac:dyDescent="0.3">
      <c r="C41" s="142"/>
      <c r="D41" s="143"/>
      <c r="E41" s="143"/>
      <c r="F41" s="143"/>
      <c r="G41" s="146"/>
      <c r="H41" s="147"/>
      <c r="I41" s="147"/>
      <c r="J41" s="147"/>
      <c r="K41" s="147"/>
      <c r="L41" s="147"/>
      <c r="M41" s="147"/>
      <c r="N41" s="147"/>
      <c r="O41" s="147"/>
      <c r="P41" s="148"/>
      <c r="Q41" s="155"/>
      <c r="R41" s="156"/>
      <c r="S41" s="156"/>
      <c r="T41" s="156"/>
      <c r="U41" s="156"/>
      <c r="V41" s="156"/>
      <c r="W41" s="156"/>
      <c r="X41" s="156"/>
      <c r="Y41" s="157"/>
      <c r="Z41" s="139"/>
      <c r="AB41" s="179"/>
      <c r="AC41" s="180"/>
      <c r="AD41" s="180"/>
      <c r="AE41" s="180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  <c r="AX41" s="180"/>
      <c r="AY41" s="180"/>
      <c r="AZ41" s="180"/>
      <c r="BA41" s="180"/>
      <c r="BB41" s="180"/>
      <c r="BC41" s="180"/>
      <c r="BD41" s="180"/>
      <c r="BE41" s="180"/>
      <c r="BF41" s="180"/>
      <c r="BG41" s="180"/>
      <c r="BH41" s="180"/>
      <c r="BI41" s="180"/>
      <c r="BJ41" s="180"/>
      <c r="BK41" s="180"/>
      <c r="BL41" s="180"/>
      <c r="BM41" s="180"/>
      <c r="BN41" s="181"/>
      <c r="BP41" s="179"/>
      <c r="BQ41" s="180"/>
      <c r="BR41" s="180"/>
      <c r="BS41" s="180"/>
      <c r="BT41" s="180"/>
      <c r="BU41" s="180"/>
      <c r="BV41" s="180"/>
      <c r="BW41" s="180"/>
      <c r="BX41" s="180"/>
      <c r="BY41" s="180"/>
      <c r="BZ41" s="180"/>
      <c r="CA41" s="180"/>
      <c r="CB41" s="180"/>
      <c r="CC41" s="180"/>
      <c r="CD41" s="180"/>
      <c r="CE41" s="180"/>
      <c r="CF41" s="181"/>
    </row>
    <row r="42" spans="2:126" ht="9" customHeight="1" x14ac:dyDescent="0.3">
      <c r="C42" s="144"/>
      <c r="D42" s="145"/>
      <c r="E42" s="145"/>
      <c r="F42" s="145"/>
      <c r="G42" s="149"/>
      <c r="H42" s="150"/>
      <c r="I42" s="150"/>
      <c r="J42" s="150"/>
      <c r="K42" s="150"/>
      <c r="L42" s="150"/>
      <c r="M42" s="150"/>
      <c r="N42" s="150"/>
      <c r="O42" s="150"/>
      <c r="P42" s="151"/>
      <c r="Q42" s="158"/>
      <c r="R42" s="159"/>
      <c r="S42" s="159"/>
      <c r="T42" s="159"/>
      <c r="U42" s="159"/>
      <c r="V42" s="159"/>
      <c r="W42" s="159"/>
      <c r="X42" s="159"/>
      <c r="Y42" s="160"/>
      <c r="Z42" s="139"/>
      <c r="AB42" s="179"/>
      <c r="AC42" s="180"/>
      <c r="AD42" s="180"/>
      <c r="AE42" s="180"/>
      <c r="AF42" s="180"/>
      <c r="AG42" s="180"/>
      <c r="AH42" s="180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0"/>
      <c r="BD42" s="180"/>
      <c r="BE42" s="180"/>
      <c r="BF42" s="180"/>
      <c r="BG42" s="180"/>
      <c r="BH42" s="180"/>
      <c r="BI42" s="180"/>
      <c r="BJ42" s="180"/>
      <c r="BK42" s="180"/>
      <c r="BL42" s="180"/>
      <c r="BM42" s="180"/>
      <c r="BN42" s="181"/>
      <c r="BP42" s="179"/>
      <c r="BQ42" s="180"/>
      <c r="BR42" s="180"/>
      <c r="BS42" s="180"/>
      <c r="BT42" s="180"/>
      <c r="BU42" s="180"/>
      <c r="BV42" s="180"/>
      <c r="BW42" s="180"/>
      <c r="BX42" s="180"/>
      <c r="BY42" s="180"/>
      <c r="BZ42" s="180"/>
      <c r="CA42" s="180"/>
      <c r="CB42" s="180"/>
      <c r="CC42" s="180"/>
      <c r="CD42" s="180"/>
      <c r="CE42" s="180"/>
      <c r="CF42" s="181"/>
    </row>
    <row r="43" spans="2:126" ht="9" customHeight="1" x14ac:dyDescent="0.3">
      <c r="C43" s="140" t="s">
        <v>104</v>
      </c>
      <c r="D43" s="141"/>
      <c r="E43" s="141"/>
      <c r="F43" s="141"/>
      <c r="G43" s="146"/>
      <c r="H43" s="147"/>
      <c r="I43" s="147"/>
      <c r="J43" s="147"/>
      <c r="K43" s="147"/>
      <c r="L43" s="147"/>
      <c r="M43" s="147"/>
      <c r="N43" s="147"/>
      <c r="O43" s="147"/>
      <c r="P43" s="148"/>
      <c r="Q43" s="152"/>
      <c r="R43" s="153"/>
      <c r="S43" s="153"/>
      <c r="T43" s="153"/>
      <c r="U43" s="153"/>
      <c r="V43" s="153"/>
      <c r="W43" s="153"/>
      <c r="X43" s="153"/>
      <c r="Y43" s="154"/>
      <c r="Z43" s="139"/>
      <c r="AB43" s="179"/>
      <c r="AC43" s="180"/>
      <c r="AD43" s="180"/>
      <c r="AE43" s="180"/>
      <c r="AF43" s="180"/>
      <c r="AG43" s="180"/>
      <c r="AH43" s="180"/>
      <c r="AI43" s="180"/>
      <c r="AJ43" s="180"/>
      <c r="AK43" s="180"/>
      <c r="AL43" s="180"/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  <c r="AX43" s="180"/>
      <c r="AY43" s="180"/>
      <c r="AZ43" s="180"/>
      <c r="BA43" s="180"/>
      <c r="BB43" s="180"/>
      <c r="BC43" s="180"/>
      <c r="BD43" s="180"/>
      <c r="BE43" s="180"/>
      <c r="BF43" s="180"/>
      <c r="BG43" s="180"/>
      <c r="BH43" s="180"/>
      <c r="BI43" s="180"/>
      <c r="BJ43" s="180"/>
      <c r="BK43" s="180"/>
      <c r="BL43" s="180"/>
      <c r="BM43" s="180"/>
      <c r="BN43" s="181"/>
      <c r="BP43" s="179"/>
      <c r="BQ43" s="180"/>
      <c r="BR43" s="180"/>
      <c r="BS43" s="180"/>
      <c r="BT43" s="180"/>
      <c r="BU43" s="180"/>
      <c r="BV43" s="180"/>
      <c r="BW43" s="180"/>
      <c r="BX43" s="180"/>
      <c r="BY43" s="180"/>
      <c r="BZ43" s="180"/>
      <c r="CA43" s="180"/>
      <c r="CB43" s="180"/>
      <c r="CC43" s="180"/>
      <c r="CD43" s="180"/>
      <c r="CE43" s="180"/>
      <c r="CF43" s="181"/>
    </row>
    <row r="44" spans="2:126" ht="9" customHeight="1" x14ac:dyDescent="0.3">
      <c r="C44" s="142"/>
      <c r="D44" s="143"/>
      <c r="E44" s="143"/>
      <c r="F44" s="143"/>
      <c r="G44" s="146"/>
      <c r="H44" s="147"/>
      <c r="I44" s="147"/>
      <c r="J44" s="147"/>
      <c r="K44" s="147"/>
      <c r="L44" s="147"/>
      <c r="M44" s="147"/>
      <c r="N44" s="147"/>
      <c r="O44" s="147"/>
      <c r="P44" s="148"/>
      <c r="Q44" s="155"/>
      <c r="R44" s="156"/>
      <c r="S44" s="156"/>
      <c r="T44" s="156"/>
      <c r="U44" s="156"/>
      <c r="V44" s="156"/>
      <c r="W44" s="156"/>
      <c r="X44" s="156"/>
      <c r="Y44" s="157"/>
      <c r="Z44" s="139"/>
      <c r="AB44" s="179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  <c r="AQ44" s="180"/>
      <c r="AR44" s="180"/>
      <c r="AS44" s="180"/>
      <c r="AT44" s="180"/>
      <c r="AU44" s="180"/>
      <c r="AV44" s="180"/>
      <c r="AW44" s="180"/>
      <c r="AX44" s="180"/>
      <c r="AY44" s="180"/>
      <c r="AZ44" s="180"/>
      <c r="BA44" s="180"/>
      <c r="BB44" s="180"/>
      <c r="BC44" s="180"/>
      <c r="BD44" s="180"/>
      <c r="BE44" s="180"/>
      <c r="BF44" s="180"/>
      <c r="BG44" s="180"/>
      <c r="BH44" s="180"/>
      <c r="BI44" s="180"/>
      <c r="BJ44" s="180"/>
      <c r="BK44" s="180"/>
      <c r="BL44" s="180"/>
      <c r="BM44" s="180"/>
      <c r="BN44" s="181"/>
      <c r="BP44" s="179"/>
      <c r="BQ44" s="180"/>
      <c r="BR44" s="180"/>
      <c r="BS44" s="180"/>
      <c r="BT44" s="180"/>
      <c r="BU44" s="180"/>
      <c r="BV44" s="180"/>
      <c r="BW44" s="180"/>
      <c r="BX44" s="180"/>
      <c r="BY44" s="180"/>
      <c r="BZ44" s="180"/>
      <c r="CA44" s="180"/>
      <c r="CB44" s="180"/>
      <c r="CC44" s="180"/>
      <c r="CD44" s="180"/>
      <c r="CE44" s="180"/>
      <c r="CF44" s="181"/>
    </row>
    <row r="45" spans="2:126" ht="9" customHeight="1" x14ac:dyDescent="0.3">
      <c r="C45" s="161"/>
      <c r="D45" s="162"/>
      <c r="E45" s="162"/>
      <c r="F45" s="162"/>
      <c r="G45" s="163"/>
      <c r="H45" s="164"/>
      <c r="I45" s="164"/>
      <c r="J45" s="164"/>
      <c r="K45" s="164"/>
      <c r="L45" s="164"/>
      <c r="M45" s="164"/>
      <c r="N45" s="164"/>
      <c r="O45" s="164"/>
      <c r="P45" s="165"/>
      <c r="Q45" s="166"/>
      <c r="R45" s="167"/>
      <c r="S45" s="167"/>
      <c r="T45" s="167"/>
      <c r="U45" s="167"/>
      <c r="V45" s="167"/>
      <c r="W45" s="167"/>
      <c r="X45" s="167"/>
      <c r="Y45" s="168"/>
      <c r="AB45" s="182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4"/>
      <c r="BP45" s="182"/>
      <c r="BQ45" s="183"/>
      <c r="BR45" s="183"/>
      <c r="BS45" s="183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4"/>
    </row>
    <row r="46" spans="2:126" ht="9" customHeight="1" x14ac:dyDescent="0.3">
      <c r="DJ46" s="172"/>
      <c r="DK46" s="172"/>
      <c r="DL46" s="172"/>
      <c r="DM46" s="172"/>
      <c r="DN46" s="172"/>
      <c r="DO46" s="172"/>
      <c r="DP46" s="172"/>
      <c r="DQ46" s="172"/>
      <c r="DR46" s="172"/>
      <c r="DS46" s="172"/>
      <c r="DT46" s="172"/>
      <c r="DU46" s="172"/>
      <c r="DV46" s="172"/>
    </row>
    <row r="47" spans="2:126" ht="9" customHeight="1" x14ac:dyDescent="0.3">
      <c r="DJ47" s="172"/>
      <c r="DK47" s="172"/>
      <c r="DL47" s="172"/>
      <c r="DM47" s="172"/>
      <c r="DN47" s="172"/>
      <c r="DO47" s="172"/>
      <c r="DP47" s="172"/>
      <c r="DQ47" s="172"/>
      <c r="DR47" s="172"/>
      <c r="DS47" s="172"/>
      <c r="DT47" s="172"/>
      <c r="DU47" s="172"/>
      <c r="DV47" s="172"/>
    </row>
    <row r="48" spans="2:126" ht="9" customHeight="1" x14ac:dyDescent="0.3">
      <c r="DJ48" s="138"/>
      <c r="DK48" s="138"/>
      <c r="DL48" s="138"/>
      <c r="DM48" s="138"/>
      <c r="DN48" s="138"/>
      <c r="DO48" s="138"/>
      <c r="DP48" s="138"/>
      <c r="DQ48" s="138"/>
      <c r="DR48" s="138"/>
      <c r="DS48" s="138"/>
      <c r="DT48" s="138"/>
      <c r="DU48" s="138"/>
      <c r="DV48" s="138"/>
    </row>
  </sheetData>
  <mergeCells count="38">
    <mergeCell ref="B1:O5"/>
    <mergeCell ref="AF2:AT3"/>
    <mergeCell ref="AX2:BL3"/>
    <mergeCell ref="BP2:CD3"/>
    <mergeCell ref="AF4:AT7"/>
    <mergeCell ref="AX4:BL7"/>
    <mergeCell ref="BP4:CD7"/>
    <mergeCell ref="C8:Y9"/>
    <mergeCell ref="AB9:CF10"/>
    <mergeCell ref="C10:Y27"/>
    <mergeCell ref="AB11:CF25"/>
    <mergeCell ref="AB28:BN29"/>
    <mergeCell ref="BP28:CF29"/>
    <mergeCell ref="C29:Y30"/>
    <mergeCell ref="AN30:BC31"/>
    <mergeCell ref="BP30:CF45"/>
    <mergeCell ref="C31:F33"/>
    <mergeCell ref="G31:P33"/>
    <mergeCell ref="Q31:Y33"/>
    <mergeCell ref="AB32:BN45"/>
    <mergeCell ref="C34:F36"/>
    <mergeCell ref="G34:P36"/>
    <mergeCell ref="Q34:Y36"/>
    <mergeCell ref="DJ48:DV48"/>
    <mergeCell ref="Z39:Z40"/>
    <mergeCell ref="C40:F42"/>
    <mergeCell ref="G40:P42"/>
    <mergeCell ref="Q40:Y42"/>
    <mergeCell ref="Z41:Z42"/>
    <mergeCell ref="C43:F45"/>
    <mergeCell ref="G43:P45"/>
    <mergeCell ref="Q43:Y45"/>
    <mergeCell ref="Z43:Z44"/>
    <mergeCell ref="C37:F39"/>
    <mergeCell ref="G37:P39"/>
    <mergeCell ref="Q37:Y39"/>
    <mergeCell ref="Z37:Z38"/>
    <mergeCell ref="DJ46:DV47"/>
  </mergeCells>
  <dataValidations count="1">
    <dataValidation type="list" allowBlank="1" showInputMessage="1" showErrorMessage="1" sqref="AN30" xr:uid="{F0FE9DDC-47AE-45A6-87F2-A31DB5459A2A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41DB-69FF-40BA-A261-24CC26CF3A1B}">
  <dimension ref="A1:D7"/>
  <sheetViews>
    <sheetView zoomScale="140" zoomScaleNormal="140" workbookViewId="0">
      <selection activeCell="D15" sqref="D15"/>
    </sheetView>
  </sheetViews>
  <sheetFormatPr defaultRowHeight="14.4" x14ac:dyDescent="0.3"/>
  <cols>
    <col min="1" max="1" width="3.5546875" customWidth="1"/>
    <col min="2" max="2" width="18.6640625" customWidth="1"/>
    <col min="3" max="3" width="17.109375" customWidth="1"/>
    <col min="4" max="4" width="15.44140625" customWidth="1"/>
  </cols>
  <sheetData>
    <row r="1" spans="1:4" x14ac:dyDescent="0.3">
      <c r="A1" s="220" t="s">
        <v>105</v>
      </c>
      <c r="B1" s="220"/>
      <c r="C1" s="220"/>
      <c r="D1" s="220"/>
    </row>
    <row r="2" spans="1:4" s="92" customFormat="1" x14ac:dyDescent="0.3">
      <c r="A2" s="93"/>
      <c r="B2" s="94" t="s">
        <v>1</v>
      </c>
      <c r="C2" s="94" t="s">
        <v>70</v>
      </c>
      <c r="D2" s="95" t="s">
        <v>106</v>
      </c>
    </row>
    <row r="3" spans="1:4" x14ac:dyDescent="0.3">
      <c r="A3" s="87">
        <v>1</v>
      </c>
      <c r="B3" t="str">
        <f>_xlfn.XLOOKUP($D$3,'Top 5 Produtos Mais Vendidos'!B:B,'Top 5 Produtos Mais Vendidos'!A:A)</f>
        <v>Café</v>
      </c>
      <c r="C3">
        <f>SUMIF(TB_Entradas[Produto],B3,TB_Entradas[Quantidade Comprada])</f>
        <v>1635</v>
      </c>
      <c r="D3" s="88">
        <f>LARGE('Top 5 Produtos Mais Vendidos'!B:B,'Base de Cálculos'!$A$3)</f>
        <v>945</v>
      </c>
    </row>
    <row r="4" spans="1:4" x14ac:dyDescent="0.3">
      <c r="A4" s="87">
        <v>2</v>
      </c>
      <c r="B4" t="str">
        <f>_xlfn.XLOOKUP(D4,'Top 5 Produtos Mais Vendidos'!B:B,'Top 5 Produtos Mais Vendidos'!A:A)</f>
        <v>Chocolate Quente</v>
      </c>
      <c r="C4">
        <f>SUMIF(TB_Entradas[Produto],B4,TB_Entradas[Quantidade Comprada])</f>
        <v>750</v>
      </c>
      <c r="D4" s="88">
        <f>LARGE('Top 5 Produtos Mais Vendidos'!B:B,'Base de Cálculos'!A4)</f>
        <v>500</v>
      </c>
    </row>
    <row r="5" spans="1:4" x14ac:dyDescent="0.3">
      <c r="A5" s="87">
        <v>3</v>
      </c>
      <c r="B5" t="str">
        <f>_xlfn.XLOOKUP(D5,'Top 5 Produtos Mais Vendidos'!B:B,'Top 5 Produtos Mais Vendidos'!A:A)</f>
        <v>Pão de Queijo</v>
      </c>
      <c r="C5">
        <f>SUMIF(TB_Entradas[Produto],B5,TB_Entradas[Quantidade Comprada])</f>
        <v>620</v>
      </c>
      <c r="D5" s="88">
        <f>LARGE('Top 5 Produtos Mais Vendidos'!B:B,'Base de Cálculos'!A5)</f>
        <v>400</v>
      </c>
    </row>
    <row r="6" spans="1:4" x14ac:dyDescent="0.3">
      <c r="A6" s="87">
        <v>4</v>
      </c>
      <c r="B6" t="str">
        <f>_xlfn.XLOOKUP(D6,'Top 5 Produtos Mais Vendidos'!B:B,'Top 5 Produtos Mais Vendidos'!A:A)</f>
        <v>Coxinha</v>
      </c>
      <c r="C6">
        <f>SUMIF(TB_Entradas[Produto],B6,TB_Entradas[Quantidade Comprada])</f>
        <v>550</v>
      </c>
      <c r="D6" s="88">
        <f>LARGE('Top 5 Produtos Mais Vendidos'!B:B,'Base de Cálculos'!A6)</f>
        <v>245</v>
      </c>
    </row>
    <row r="7" spans="1:4" x14ac:dyDescent="0.3">
      <c r="A7" s="89">
        <v>5</v>
      </c>
      <c r="B7" s="90" t="str">
        <f>_xlfn.XLOOKUP(D7,'Top 5 Produtos Mais Vendidos'!B:B,'Top 5 Produtos Mais Vendidos'!A:A)</f>
        <v>Refrigerante</v>
      </c>
      <c r="C7" s="90">
        <f>SUMIF(TB_Entradas[Produto],B7,TB_Entradas[Quantidade Comprada])</f>
        <v>350</v>
      </c>
      <c r="D7" s="91">
        <f>LARGE('Top 5 Produtos Mais Vendidos'!B:B,'Base de Cálculos'!A7)</f>
        <v>210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tabSelected="1" zoomScaleNormal="100" workbookViewId="0">
      <selection activeCell="C8" sqref="C8:Y9"/>
    </sheetView>
  </sheetViews>
  <sheetFormatPr defaultColWidth="2.109375" defaultRowHeight="9" customHeight="1" x14ac:dyDescent="0.3"/>
  <cols>
    <col min="1" max="1" width="2.109375" customWidth="1"/>
    <col min="16" max="16" width="2.109375" customWidth="1"/>
    <col min="64" max="64" width="2.109375" customWidth="1"/>
  </cols>
  <sheetData>
    <row r="1" spans="2:99" ht="9" customHeight="1" thickBot="1" x14ac:dyDescent="0.35">
      <c r="B1" s="207" t="s">
        <v>91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58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2:99" ht="9" customHeight="1" x14ac:dyDescent="0.3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58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F2" s="173" t="s">
        <v>92</v>
      </c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5"/>
      <c r="AU2" s="17"/>
      <c r="AX2" s="173" t="s">
        <v>93</v>
      </c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  <c r="BK2" s="174"/>
      <c r="BL2" s="175"/>
      <c r="BM2" s="17"/>
      <c r="BP2" s="173" t="s">
        <v>94</v>
      </c>
      <c r="BQ2" s="174"/>
      <c r="BR2" s="174"/>
      <c r="BS2" s="174"/>
      <c r="BT2" s="174"/>
      <c r="BU2" s="174"/>
      <c r="BV2" s="174"/>
      <c r="BW2" s="174"/>
      <c r="BX2" s="174"/>
      <c r="BY2" s="174"/>
      <c r="BZ2" s="174"/>
      <c r="CA2" s="174"/>
      <c r="CB2" s="174"/>
      <c r="CC2" s="174"/>
      <c r="CD2" s="175"/>
    </row>
    <row r="3" spans="2:99" ht="9" customHeight="1" thickBot="1" x14ac:dyDescent="0.35"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58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F3" s="176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8"/>
      <c r="AU3" s="17"/>
      <c r="AX3" s="176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8"/>
      <c r="BM3" s="17"/>
      <c r="BP3" s="176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8"/>
    </row>
    <row r="4" spans="2:99" ht="9" customHeight="1" x14ac:dyDescent="0.3"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58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F4" s="208">
        <f>SUM(TB_Saídas[Valor de Venda])</f>
        <v>19042.5</v>
      </c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10"/>
      <c r="AU4" s="16"/>
      <c r="AX4" s="208">
        <f>SUM(TB_Entradas[Valor da Compra])</f>
        <v>5530</v>
      </c>
      <c r="AY4" s="209"/>
      <c r="AZ4" s="209"/>
      <c r="BA4" s="209"/>
      <c r="BB4" s="209"/>
      <c r="BC4" s="209"/>
      <c r="BD4" s="209"/>
      <c r="BE4" s="209"/>
      <c r="BF4" s="209"/>
      <c r="BG4" s="209"/>
      <c r="BH4" s="209"/>
      <c r="BI4" s="209"/>
      <c r="BJ4" s="209"/>
      <c r="BK4" s="209"/>
      <c r="BL4" s="210"/>
      <c r="BM4" s="21"/>
      <c r="BN4" s="22"/>
      <c r="BO4" s="22"/>
      <c r="BP4" s="214">
        <f>(AF4-AX4)/AX4</f>
        <v>2.4434900542495481</v>
      </c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6"/>
    </row>
    <row r="5" spans="2:99" ht="9" customHeight="1" x14ac:dyDescent="0.3"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58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F5" s="208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10"/>
      <c r="AU5" s="16"/>
      <c r="AX5" s="208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10"/>
      <c r="BM5" s="21"/>
      <c r="BN5" s="22"/>
      <c r="BO5" s="22"/>
      <c r="BP5" s="214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6"/>
    </row>
    <row r="6" spans="2:99" ht="9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208"/>
      <c r="AG6" s="209"/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10"/>
      <c r="AU6" s="16"/>
      <c r="AX6" s="208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10"/>
      <c r="BM6" s="21"/>
      <c r="BN6" s="22"/>
      <c r="BO6" s="22"/>
      <c r="BP6" s="214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6"/>
    </row>
    <row r="7" spans="2:99" ht="9" customHeight="1" thickBot="1" x14ac:dyDescent="0.35">
      <c r="B7" s="27"/>
      <c r="Z7" s="27"/>
      <c r="AF7" s="211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3"/>
      <c r="AU7" s="16"/>
      <c r="AX7" s="211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3"/>
      <c r="BM7" s="21"/>
      <c r="BN7" s="22"/>
      <c r="BO7" s="22"/>
      <c r="BP7" s="217"/>
      <c r="BQ7" s="218"/>
      <c r="BR7" s="218"/>
      <c r="BS7" s="218"/>
      <c r="BT7" s="218"/>
      <c r="BU7" s="218"/>
      <c r="BV7" s="218"/>
      <c r="BW7" s="218"/>
      <c r="BX7" s="218"/>
      <c r="BY7" s="218"/>
      <c r="BZ7" s="218"/>
      <c r="CA7" s="218"/>
      <c r="CB7" s="218"/>
      <c r="CC7" s="218"/>
      <c r="CD7" s="219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5">
      <c r="B8" s="27"/>
      <c r="C8" s="173" t="s">
        <v>95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5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5">
      <c r="B9" s="23"/>
      <c r="C9" s="176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8"/>
      <c r="Z9" s="23"/>
      <c r="AB9" s="173" t="s">
        <v>96</v>
      </c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4"/>
      <c r="BU9" s="174"/>
      <c r="BV9" s="174"/>
      <c r="BW9" s="174"/>
      <c r="BX9" s="174"/>
      <c r="BY9" s="174"/>
      <c r="BZ9" s="174"/>
      <c r="CA9" s="174"/>
      <c r="CB9" s="174"/>
      <c r="CC9" s="174"/>
      <c r="CD9" s="174"/>
      <c r="CE9" s="174"/>
      <c r="CF9" s="175"/>
      <c r="CG9" s="14"/>
    </row>
    <row r="10" spans="2:99" ht="9" customHeight="1" thickBot="1" x14ac:dyDescent="0.35">
      <c r="B10" s="23"/>
      <c r="C10" s="179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1"/>
      <c r="Z10" s="23"/>
      <c r="AB10" s="176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8"/>
    </row>
    <row r="11" spans="2:99" ht="9" customHeight="1" x14ac:dyDescent="0.3">
      <c r="B11" s="23"/>
      <c r="C11" s="179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1"/>
      <c r="Z11" s="23"/>
      <c r="AB11" s="185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6"/>
      <c r="BP11" s="186"/>
      <c r="BQ11" s="186"/>
      <c r="BR11" s="186"/>
      <c r="BS11" s="186"/>
      <c r="BT11" s="186"/>
      <c r="BU11" s="186"/>
      <c r="BV11" s="186"/>
      <c r="BW11" s="186"/>
      <c r="BX11" s="186"/>
      <c r="BY11" s="186"/>
      <c r="BZ11" s="186"/>
      <c r="CA11" s="186"/>
      <c r="CB11" s="186"/>
      <c r="CC11" s="186"/>
      <c r="CD11" s="186"/>
      <c r="CE11" s="186"/>
      <c r="CF11" s="187"/>
    </row>
    <row r="12" spans="2:99" ht="9" customHeight="1" x14ac:dyDescent="0.3">
      <c r="B12" s="23"/>
      <c r="C12" s="179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1"/>
      <c r="Z12" s="23"/>
      <c r="AB12" s="188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89"/>
      <c r="AV12" s="189"/>
      <c r="AW12" s="189"/>
      <c r="AX12" s="189"/>
      <c r="AY12" s="189"/>
      <c r="AZ12" s="189"/>
      <c r="BA12" s="189"/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90"/>
    </row>
    <row r="13" spans="2:99" ht="9" customHeight="1" x14ac:dyDescent="0.3">
      <c r="B13" s="23"/>
      <c r="C13" s="179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1"/>
      <c r="Z13" s="23"/>
      <c r="AA13" s="15"/>
      <c r="AB13" s="188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  <c r="BS13" s="189"/>
      <c r="BT13" s="189"/>
      <c r="BU13" s="189"/>
      <c r="BV13" s="189"/>
      <c r="BW13" s="189"/>
      <c r="BX13" s="189"/>
      <c r="BY13" s="189"/>
      <c r="BZ13" s="189"/>
      <c r="CA13" s="189"/>
      <c r="CB13" s="189"/>
      <c r="CC13" s="189"/>
      <c r="CD13" s="189"/>
      <c r="CE13" s="189"/>
      <c r="CF13" s="190"/>
    </row>
    <row r="14" spans="2:99" ht="9" customHeight="1" x14ac:dyDescent="0.3">
      <c r="C14" s="179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1"/>
      <c r="Z14" s="15"/>
      <c r="AB14" s="188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89"/>
      <c r="AU14" s="189"/>
      <c r="AV14" s="189"/>
      <c r="AW14" s="189"/>
      <c r="AX14" s="189"/>
      <c r="AY14" s="189"/>
      <c r="AZ14" s="189"/>
      <c r="BA14" s="189"/>
      <c r="BB14" s="189"/>
      <c r="BC14" s="189"/>
      <c r="BD14" s="189"/>
      <c r="BE14" s="189"/>
      <c r="BF14" s="189"/>
      <c r="BG14" s="189"/>
      <c r="BH14" s="189"/>
      <c r="BI14" s="189"/>
      <c r="BJ14" s="189"/>
      <c r="BK14" s="189"/>
      <c r="BL14" s="189"/>
      <c r="BM14" s="189"/>
      <c r="BN14" s="189"/>
      <c r="BO14" s="189"/>
      <c r="BP14" s="189"/>
      <c r="BQ14" s="189"/>
      <c r="BR14" s="189"/>
      <c r="BS14" s="189"/>
      <c r="BT14" s="189"/>
      <c r="BU14" s="189"/>
      <c r="BV14" s="189"/>
      <c r="BW14" s="189"/>
      <c r="BX14" s="189"/>
      <c r="BY14" s="189"/>
      <c r="BZ14" s="189"/>
      <c r="CA14" s="189"/>
      <c r="CB14" s="189"/>
      <c r="CC14" s="189"/>
      <c r="CD14" s="189"/>
      <c r="CE14" s="189"/>
      <c r="CF14" s="190"/>
    </row>
    <row r="15" spans="2:99" ht="9" customHeight="1" x14ac:dyDescent="0.3"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1"/>
      <c r="Z15" s="15"/>
      <c r="AB15" s="188"/>
      <c r="AC15" s="189"/>
      <c r="AD15" s="189"/>
      <c r="AE15" s="189"/>
      <c r="AF15" s="189"/>
      <c r="AG15" s="189"/>
      <c r="AH15" s="189"/>
      <c r="AI15" s="189"/>
      <c r="AJ15" s="189"/>
      <c r="AK15" s="189"/>
      <c r="AL15" s="189"/>
      <c r="AM15" s="189"/>
      <c r="AN15" s="189"/>
      <c r="AO15" s="189"/>
      <c r="AP15" s="189"/>
      <c r="AQ15" s="189"/>
      <c r="AR15" s="189"/>
      <c r="AS15" s="189"/>
      <c r="AT15" s="189"/>
      <c r="AU15" s="189"/>
      <c r="AV15" s="189"/>
      <c r="AW15" s="189"/>
      <c r="AX15" s="189"/>
      <c r="AY15" s="189"/>
      <c r="AZ15" s="189"/>
      <c r="BA15" s="189"/>
      <c r="BB15" s="189"/>
      <c r="BC15" s="189"/>
      <c r="BD15" s="189"/>
      <c r="BE15" s="189"/>
      <c r="BF15" s="189"/>
      <c r="BG15" s="189"/>
      <c r="BH15" s="189"/>
      <c r="BI15" s="189"/>
      <c r="BJ15" s="189"/>
      <c r="BK15" s="189"/>
      <c r="BL15" s="189"/>
      <c r="BM15" s="189"/>
      <c r="BN15" s="189"/>
      <c r="BO15" s="189"/>
      <c r="BP15" s="189"/>
      <c r="BQ15" s="189"/>
      <c r="BR15" s="189"/>
      <c r="BS15" s="189"/>
      <c r="BT15" s="189"/>
      <c r="BU15" s="189"/>
      <c r="BV15" s="189"/>
      <c r="BW15" s="189"/>
      <c r="BX15" s="189"/>
      <c r="BY15" s="189"/>
      <c r="BZ15" s="189"/>
      <c r="CA15" s="189"/>
      <c r="CB15" s="189"/>
      <c r="CC15" s="189"/>
      <c r="CD15" s="189"/>
      <c r="CE15" s="189"/>
      <c r="CF15" s="190"/>
    </row>
    <row r="16" spans="2:99" ht="9" customHeight="1" x14ac:dyDescent="0.3">
      <c r="C16" s="179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1"/>
      <c r="Z16" s="15"/>
      <c r="AB16" s="188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89"/>
      <c r="CA16" s="189"/>
      <c r="CB16" s="189"/>
      <c r="CC16" s="189"/>
      <c r="CD16" s="189"/>
      <c r="CE16" s="189"/>
      <c r="CF16" s="190"/>
    </row>
    <row r="17" spans="2:84" ht="9" customHeight="1" x14ac:dyDescent="0.3">
      <c r="C17" s="179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1"/>
      <c r="Z17" s="15"/>
      <c r="AB17" s="188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  <c r="BS17" s="189"/>
      <c r="BT17" s="189"/>
      <c r="BU17" s="189"/>
      <c r="BV17" s="189"/>
      <c r="BW17" s="189"/>
      <c r="BX17" s="189"/>
      <c r="BY17" s="189"/>
      <c r="BZ17" s="189"/>
      <c r="CA17" s="189"/>
      <c r="CB17" s="189"/>
      <c r="CC17" s="189"/>
      <c r="CD17" s="189"/>
      <c r="CE17" s="189"/>
      <c r="CF17" s="190"/>
    </row>
    <row r="18" spans="2:84" ht="9" customHeight="1" x14ac:dyDescent="0.3">
      <c r="C18" s="179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1"/>
      <c r="Z18" s="15"/>
      <c r="AB18" s="188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  <c r="AQ18" s="189"/>
      <c r="AR18" s="189"/>
      <c r="AS18" s="189"/>
      <c r="AT18" s="189"/>
      <c r="AU18" s="189"/>
      <c r="AV18" s="189"/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89"/>
      <c r="BK18" s="189"/>
      <c r="BL18" s="189"/>
      <c r="BM18" s="189"/>
      <c r="BN18" s="189"/>
      <c r="BO18" s="189"/>
      <c r="BP18" s="189"/>
      <c r="BQ18" s="189"/>
      <c r="BR18" s="189"/>
      <c r="BS18" s="189"/>
      <c r="BT18" s="189"/>
      <c r="BU18" s="189"/>
      <c r="BV18" s="189"/>
      <c r="BW18" s="189"/>
      <c r="BX18" s="189"/>
      <c r="BY18" s="189"/>
      <c r="BZ18" s="189"/>
      <c r="CA18" s="189"/>
      <c r="CB18" s="189"/>
      <c r="CC18" s="189"/>
      <c r="CD18" s="189"/>
      <c r="CE18" s="189"/>
      <c r="CF18" s="190"/>
    </row>
    <row r="19" spans="2:84" ht="9" customHeight="1" x14ac:dyDescent="0.3">
      <c r="C19" s="179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1"/>
      <c r="AB19" s="188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  <c r="BS19" s="189"/>
      <c r="BT19" s="189"/>
      <c r="BU19" s="189"/>
      <c r="BV19" s="189"/>
      <c r="BW19" s="189"/>
      <c r="BX19" s="189"/>
      <c r="BY19" s="189"/>
      <c r="BZ19" s="189"/>
      <c r="CA19" s="189"/>
      <c r="CB19" s="189"/>
      <c r="CC19" s="189"/>
      <c r="CD19" s="189"/>
      <c r="CE19" s="189"/>
      <c r="CF19" s="190"/>
    </row>
    <row r="20" spans="2:84" ht="9" customHeight="1" x14ac:dyDescent="0.3">
      <c r="C20" s="179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1"/>
      <c r="AB20" s="188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  <c r="AV20" s="189"/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89"/>
      <c r="BK20" s="189"/>
      <c r="BL20" s="189"/>
      <c r="BM20" s="189"/>
      <c r="BN20" s="189"/>
      <c r="BO20" s="189"/>
      <c r="BP20" s="189"/>
      <c r="BQ20" s="189"/>
      <c r="BR20" s="189"/>
      <c r="BS20" s="189"/>
      <c r="BT20" s="189"/>
      <c r="BU20" s="189"/>
      <c r="BV20" s="189"/>
      <c r="BW20" s="189"/>
      <c r="BX20" s="189"/>
      <c r="BY20" s="189"/>
      <c r="BZ20" s="189"/>
      <c r="CA20" s="189"/>
      <c r="CB20" s="189"/>
      <c r="CC20" s="189"/>
      <c r="CD20" s="189"/>
      <c r="CE20" s="189"/>
      <c r="CF20" s="190"/>
    </row>
    <row r="21" spans="2:84" ht="9" customHeight="1" x14ac:dyDescent="0.3">
      <c r="C21" s="179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1"/>
      <c r="Z21" s="15"/>
      <c r="AB21" s="188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  <c r="BS21" s="189"/>
      <c r="BT21" s="189"/>
      <c r="BU21" s="189"/>
      <c r="BV21" s="189"/>
      <c r="BW21" s="189"/>
      <c r="BX21" s="189"/>
      <c r="BY21" s="189"/>
      <c r="BZ21" s="189"/>
      <c r="CA21" s="189"/>
      <c r="CB21" s="189"/>
      <c r="CC21" s="189"/>
      <c r="CD21" s="189"/>
      <c r="CE21" s="189"/>
      <c r="CF21" s="190"/>
    </row>
    <row r="22" spans="2:84" ht="9" customHeight="1" x14ac:dyDescent="0.3">
      <c r="C22" s="179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1"/>
      <c r="Z22" s="15"/>
      <c r="AB22" s="188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89"/>
      <c r="AT22" s="189"/>
      <c r="AU22" s="18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  <c r="BS22" s="189"/>
      <c r="BT22" s="189"/>
      <c r="BU22" s="189"/>
      <c r="BV22" s="189"/>
      <c r="BW22" s="189"/>
      <c r="BX22" s="189"/>
      <c r="BY22" s="189"/>
      <c r="BZ22" s="189"/>
      <c r="CA22" s="189"/>
      <c r="CB22" s="189"/>
      <c r="CC22" s="189"/>
      <c r="CD22" s="189"/>
      <c r="CE22" s="189"/>
      <c r="CF22" s="190"/>
    </row>
    <row r="23" spans="2:84" ht="9" customHeight="1" x14ac:dyDescent="0.3">
      <c r="C23" s="179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1"/>
      <c r="Z23" s="15"/>
      <c r="AB23" s="188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89"/>
      <c r="AT23" s="189"/>
      <c r="AU23" s="189"/>
      <c r="AV23" s="189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89"/>
      <c r="BN23" s="189"/>
      <c r="BO23" s="189"/>
      <c r="BP23" s="189"/>
      <c r="BQ23" s="189"/>
      <c r="BR23" s="189"/>
      <c r="BS23" s="189"/>
      <c r="BT23" s="189"/>
      <c r="BU23" s="189"/>
      <c r="BV23" s="189"/>
      <c r="BW23" s="189"/>
      <c r="BX23" s="189"/>
      <c r="BY23" s="189"/>
      <c r="BZ23" s="189"/>
      <c r="CA23" s="189"/>
      <c r="CB23" s="189"/>
      <c r="CC23" s="189"/>
      <c r="CD23" s="189"/>
      <c r="CE23" s="189"/>
      <c r="CF23" s="190"/>
    </row>
    <row r="24" spans="2:84" ht="9" customHeight="1" x14ac:dyDescent="0.3">
      <c r="C24" s="179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1"/>
      <c r="Z24" s="15"/>
      <c r="AB24" s="188"/>
      <c r="AC24" s="189"/>
      <c r="AD24" s="189"/>
      <c r="AE24" s="189"/>
      <c r="AF24" s="189"/>
      <c r="AG24" s="189"/>
      <c r="AH24" s="189"/>
      <c r="AI24" s="189"/>
      <c r="AJ24" s="189"/>
      <c r="AK24" s="189"/>
      <c r="AL24" s="189"/>
      <c r="AM24" s="189"/>
      <c r="AN24" s="18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89"/>
      <c r="BK24" s="189"/>
      <c r="BL24" s="189"/>
      <c r="BM24" s="189"/>
      <c r="BN24" s="189"/>
      <c r="BO24" s="189"/>
      <c r="BP24" s="189"/>
      <c r="BQ24" s="189"/>
      <c r="BR24" s="189"/>
      <c r="BS24" s="189"/>
      <c r="BT24" s="189"/>
      <c r="BU24" s="189"/>
      <c r="BV24" s="189"/>
      <c r="BW24" s="189"/>
      <c r="BX24" s="189"/>
      <c r="BY24" s="189"/>
      <c r="BZ24" s="189"/>
      <c r="CA24" s="189"/>
      <c r="CB24" s="189"/>
      <c r="CC24" s="189"/>
      <c r="CD24" s="189"/>
      <c r="CE24" s="189"/>
      <c r="CF24" s="190"/>
    </row>
    <row r="25" spans="2:84" ht="9" customHeight="1" thickBot="1" x14ac:dyDescent="0.35">
      <c r="C25" s="179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1"/>
      <c r="Z25" s="15"/>
      <c r="AA25" s="28"/>
      <c r="AB25" s="191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  <c r="BS25" s="192"/>
      <c r="BT25" s="192"/>
      <c r="BU25" s="192"/>
      <c r="BV25" s="192"/>
      <c r="BW25" s="192"/>
      <c r="BX25" s="192"/>
      <c r="BY25" s="192"/>
      <c r="BZ25" s="192"/>
      <c r="CA25" s="192"/>
      <c r="CB25" s="192"/>
      <c r="CC25" s="192"/>
      <c r="CD25" s="192"/>
      <c r="CE25" s="192"/>
      <c r="CF25" s="193"/>
    </row>
    <row r="26" spans="2:84" ht="9" customHeight="1" x14ac:dyDescent="0.3"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1"/>
      <c r="Z26" s="15"/>
    </row>
    <row r="27" spans="2:84" ht="9" customHeight="1" thickBot="1" x14ac:dyDescent="0.35">
      <c r="B27" s="18"/>
      <c r="C27" s="182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4"/>
      <c r="Z27" s="15"/>
    </row>
    <row r="28" spans="2:84" ht="9" customHeight="1" thickBot="1" x14ac:dyDescent="0.35">
      <c r="Z28" s="15"/>
      <c r="AB28" s="173" t="s">
        <v>97</v>
      </c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5"/>
      <c r="BO28" s="85"/>
      <c r="BP28" s="173" t="s">
        <v>98</v>
      </c>
      <c r="BQ28" s="174"/>
      <c r="BR28" s="174"/>
      <c r="BS28" s="174"/>
      <c r="BT28" s="174"/>
      <c r="BU28" s="174"/>
      <c r="BV28" s="174"/>
      <c r="BW28" s="174"/>
      <c r="BX28" s="174"/>
      <c r="BY28" s="174"/>
      <c r="BZ28" s="174"/>
      <c r="CA28" s="174"/>
      <c r="CB28" s="174"/>
      <c r="CC28" s="174"/>
      <c r="CD28" s="174"/>
      <c r="CE28" s="174"/>
      <c r="CF28" s="175"/>
    </row>
    <row r="29" spans="2:84" ht="9" customHeight="1" thickBot="1" x14ac:dyDescent="0.35">
      <c r="C29" s="173" t="s">
        <v>99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5"/>
      <c r="AB29" s="176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7"/>
      <c r="BM29" s="177"/>
      <c r="BN29" s="178"/>
      <c r="BO29" s="85"/>
      <c r="BP29" s="176"/>
      <c r="BQ29" s="177"/>
      <c r="BR29" s="177"/>
      <c r="BS29" s="177"/>
      <c r="BT29" s="177"/>
      <c r="BU29" s="177"/>
      <c r="BV29" s="177"/>
      <c r="BW29" s="177"/>
      <c r="BX29" s="177"/>
      <c r="BY29" s="177"/>
      <c r="BZ29" s="177"/>
      <c r="CA29" s="177"/>
      <c r="CB29" s="177"/>
      <c r="CC29" s="177"/>
      <c r="CD29" s="177"/>
      <c r="CE29" s="177"/>
      <c r="CF29" s="178"/>
    </row>
    <row r="30" spans="2:84" ht="9" customHeight="1" thickBot="1" x14ac:dyDescent="0.35">
      <c r="B30" s="20"/>
      <c r="C30" s="176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8"/>
      <c r="AB30" s="31"/>
      <c r="AN30" s="194" t="s">
        <v>1</v>
      </c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  <c r="BC30" s="194"/>
      <c r="BN30" s="32"/>
      <c r="BP30" s="196"/>
      <c r="BQ30" s="197"/>
      <c r="BR30" s="197"/>
      <c r="BS30" s="197"/>
      <c r="BT30" s="197"/>
      <c r="BU30" s="197"/>
      <c r="BV30" s="197"/>
      <c r="BW30" s="197"/>
      <c r="BX30" s="197"/>
      <c r="BY30" s="197"/>
      <c r="BZ30" s="197"/>
      <c r="CA30" s="197"/>
      <c r="CB30" s="197"/>
      <c r="CC30" s="197"/>
      <c r="CD30" s="197"/>
      <c r="CE30" s="197"/>
      <c r="CF30" s="198"/>
    </row>
    <row r="31" spans="2:84" ht="9" customHeight="1" x14ac:dyDescent="0.3">
      <c r="C31" s="199" t="s">
        <v>100</v>
      </c>
      <c r="D31" s="200"/>
      <c r="E31" s="200"/>
      <c r="F31" s="200"/>
      <c r="G31" s="201"/>
      <c r="H31" s="202"/>
      <c r="I31" s="202"/>
      <c r="J31" s="202"/>
      <c r="K31" s="202"/>
      <c r="L31" s="202"/>
      <c r="M31" s="202"/>
      <c r="N31" s="202"/>
      <c r="O31" s="202"/>
      <c r="P31" s="203"/>
      <c r="Q31" s="204"/>
      <c r="R31" s="205"/>
      <c r="S31" s="205"/>
      <c r="T31" s="205"/>
      <c r="U31" s="205"/>
      <c r="V31" s="205"/>
      <c r="W31" s="205"/>
      <c r="X31" s="205"/>
      <c r="Y31" s="206"/>
      <c r="AB31" s="31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  <c r="BC31" s="195"/>
      <c r="BN31" s="32"/>
      <c r="BP31" s="179"/>
      <c r="BQ31" s="180"/>
      <c r="BR31" s="180"/>
      <c r="BS31" s="180"/>
      <c r="BT31" s="180"/>
      <c r="BU31" s="180"/>
      <c r="BV31" s="180"/>
      <c r="BW31" s="180"/>
      <c r="BX31" s="180"/>
      <c r="BY31" s="180"/>
      <c r="BZ31" s="180"/>
      <c r="CA31" s="180"/>
      <c r="CB31" s="180"/>
      <c r="CC31" s="180"/>
      <c r="CD31" s="180"/>
      <c r="CE31" s="180"/>
      <c r="CF31" s="181"/>
    </row>
    <row r="32" spans="2:84" ht="9" customHeight="1" x14ac:dyDescent="0.3">
      <c r="C32" s="142"/>
      <c r="D32" s="143"/>
      <c r="E32" s="143"/>
      <c r="F32" s="143"/>
      <c r="G32" s="146"/>
      <c r="H32" s="147"/>
      <c r="I32" s="147"/>
      <c r="J32" s="147"/>
      <c r="K32" s="147"/>
      <c r="L32" s="147"/>
      <c r="M32" s="147"/>
      <c r="N32" s="147"/>
      <c r="O32" s="147"/>
      <c r="P32" s="148"/>
      <c r="Q32" s="155"/>
      <c r="R32" s="156"/>
      <c r="S32" s="156"/>
      <c r="T32" s="156"/>
      <c r="U32" s="156"/>
      <c r="V32" s="156"/>
      <c r="W32" s="156"/>
      <c r="X32" s="156"/>
      <c r="Y32" s="157"/>
      <c r="AB32" s="179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1"/>
      <c r="BP32" s="179"/>
      <c r="BQ32" s="180"/>
      <c r="BR32" s="180"/>
      <c r="BS32" s="180"/>
      <c r="BT32" s="180"/>
      <c r="BU32" s="180"/>
      <c r="BV32" s="180"/>
      <c r="BW32" s="180"/>
      <c r="BX32" s="180"/>
      <c r="BY32" s="180"/>
      <c r="BZ32" s="180"/>
      <c r="CA32" s="180"/>
      <c r="CB32" s="180"/>
      <c r="CC32" s="180"/>
      <c r="CD32" s="180"/>
      <c r="CE32" s="180"/>
      <c r="CF32" s="181"/>
    </row>
    <row r="33" spans="2:126" ht="9" customHeight="1" thickBot="1" x14ac:dyDescent="0.35">
      <c r="C33" s="144"/>
      <c r="D33" s="145"/>
      <c r="E33" s="145"/>
      <c r="F33" s="145"/>
      <c r="G33" s="146"/>
      <c r="H33" s="147"/>
      <c r="I33" s="147"/>
      <c r="J33" s="147"/>
      <c r="K33" s="147"/>
      <c r="L33" s="147"/>
      <c r="M33" s="147"/>
      <c r="N33" s="147"/>
      <c r="O33" s="147"/>
      <c r="P33" s="148"/>
      <c r="Q33" s="158"/>
      <c r="R33" s="159"/>
      <c r="S33" s="159"/>
      <c r="T33" s="159"/>
      <c r="U33" s="159"/>
      <c r="V33" s="159"/>
      <c r="W33" s="159"/>
      <c r="X33" s="159"/>
      <c r="Y33" s="160"/>
      <c r="AB33" s="179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0"/>
      <c r="BC33" s="180"/>
      <c r="BD33" s="180"/>
      <c r="BE33" s="180"/>
      <c r="BF33" s="180"/>
      <c r="BG33" s="180"/>
      <c r="BH33" s="180"/>
      <c r="BI33" s="180"/>
      <c r="BJ33" s="180"/>
      <c r="BK33" s="180"/>
      <c r="BL33" s="180"/>
      <c r="BM33" s="180"/>
      <c r="BN33" s="181"/>
      <c r="BP33" s="179"/>
      <c r="BQ33" s="180"/>
      <c r="BR33" s="180"/>
      <c r="BS33" s="180"/>
      <c r="BT33" s="180"/>
      <c r="BU33" s="180"/>
      <c r="BV33" s="180"/>
      <c r="BW33" s="180"/>
      <c r="BX33" s="180"/>
      <c r="BY33" s="180"/>
      <c r="BZ33" s="180"/>
      <c r="CA33" s="180"/>
      <c r="CB33" s="180"/>
      <c r="CC33" s="180"/>
      <c r="CD33" s="180"/>
      <c r="CE33" s="180"/>
      <c r="CF33" s="181"/>
    </row>
    <row r="34" spans="2:126" ht="9" customHeight="1" thickTop="1" x14ac:dyDescent="0.3">
      <c r="C34" s="140" t="s">
        <v>101</v>
      </c>
      <c r="D34" s="141"/>
      <c r="E34" s="141"/>
      <c r="F34" s="141"/>
      <c r="G34" s="169"/>
      <c r="H34" s="170"/>
      <c r="I34" s="170"/>
      <c r="J34" s="170"/>
      <c r="K34" s="170"/>
      <c r="L34" s="170"/>
      <c r="M34" s="170"/>
      <c r="N34" s="170"/>
      <c r="O34" s="170"/>
      <c r="P34" s="171"/>
      <c r="Q34" s="152"/>
      <c r="R34" s="153"/>
      <c r="S34" s="153"/>
      <c r="T34" s="153"/>
      <c r="U34" s="153"/>
      <c r="V34" s="153"/>
      <c r="W34" s="153"/>
      <c r="X34" s="153"/>
      <c r="Y34" s="154"/>
      <c r="Z34" s="18"/>
      <c r="AB34" s="179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  <c r="AQ34" s="180"/>
      <c r="AR34" s="180"/>
      <c r="AS34" s="180"/>
      <c r="AT34" s="180"/>
      <c r="AU34" s="180"/>
      <c r="AV34" s="180"/>
      <c r="AW34" s="180"/>
      <c r="AX34" s="180"/>
      <c r="AY34" s="180"/>
      <c r="AZ34" s="180"/>
      <c r="BA34" s="180"/>
      <c r="BB34" s="180"/>
      <c r="BC34" s="180"/>
      <c r="BD34" s="180"/>
      <c r="BE34" s="180"/>
      <c r="BF34" s="180"/>
      <c r="BG34" s="180"/>
      <c r="BH34" s="180"/>
      <c r="BI34" s="180"/>
      <c r="BJ34" s="180"/>
      <c r="BK34" s="180"/>
      <c r="BL34" s="180"/>
      <c r="BM34" s="180"/>
      <c r="BN34" s="181"/>
      <c r="BP34" s="179"/>
      <c r="BQ34" s="180"/>
      <c r="BR34" s="180"/>
      <c r="BS34" s="180"/>
      <c r="BT34" s="180"/>
      <c r="BU34" s="180"/>
      <c r="BV34" s="180"/>
      <c r="BW34" s="180"/>
      <c r="BX34" s="180"/>
      <c r="BY34" s="180"/>
      <c r="BZ34" s="180"/>
      <c r="CA34" s="180"/>
      <c r="CB34" s="180"/>
      <c r="CC34" s="180"/>
      <c r="CD34" s="180"/>
      <c r="CE34" s="180"/>
      <c r="CF34" s="181"/>
    </row>
    <row r="35" spans="2:126" ht="9" customHeight="1" x14ac:dyDescent="0.3">
      <c r="B35" s="18"/>
      <c r="C35" s="142"/>
      <c r="D35" s="143"/>
      <c r="E35" s="143"/>
      <c r="F35" s="143"/>
      <c r="G35" s="146"/>
      <c r="H35" s="147"/>
      <c r="I35" s="147"/>
      <c r="J35" s="147"/>
      <c r="K35" s="147"/>
      <c r="L35" s="147"/>
      <c r="M35" s="147"/>
      <c r="N35" s="147"/>
      <c r="O35" s="147"/>
      <c r="P35" s="148"/>
      <c r="Q35" s="155"/>
      <c r="R35" s="156"/>
      <c r="S35" s="156"/>
      <c r="T35" s="156"/>
      <c r="U35" s="156"/>
      <c r="V35" s="156"/>
      <c r="W35" s="156"/>
      <c r="X35" s="156"/>
      <c r="Y35" s="157"/>
      <c r="Z35" s="19"/>
      <c r="AA35" s="19"/>
      <c r="AB35" s="179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T35" s="180"/>
      <c r="AU35" s="180"/>
      <c r="AV35" s="180"/>
      <c r="AW35" s="180"/>
      <c r="AX35" s="180"/>
      <c r="AY35" s="180"/>
      <c r="AZ35" s="180"/>
      <c r="BA35" s="180"/>
      <c r="BB35" s="180"/>
      <c r="BC35" s="180"/>
      <c r="BD35" s="180"/>
      <c r="BE35" s="180"/>
      <c r="BF35" s="180"/>
      <c r="BG35" s="180"/>
      <c r="BH35" s="180"/>
      <c r="BI35" s="180"/>
      <c r="BJ35" s="180"/>
      <c r="BK35" s="180"/>
      <c r="BL35" s="180"/>
      <c r="BM35" s="180"/>
      <c r="BN35" s="181"/>
      <c r="BP35" s="179"/>
      <c r="BQ35" s="180"/>
      <c r="BR35" s="180"/>
      <c r="BS35" s="180"/>
      <c r="BT35" s="180"/>
      <c r="BU35" s="180"/>
      <c r="BV35" s="180"/>
      <c r="BW35" s="180"/>
      <c r="BX35" s="180"/>
      <c r="BY35" s="180"/>
      <c r="BZ35" s="180"/>
      <c r="CA35" s="180"/>
      <c r="CB35" s="180"/>
      <c r="CC35" s="180"/>
      <c r="CD35" s="180"/>
      <c r="CE35" s="180"/>
      <c r="CF35" s="181"/>
    </row>
    <row r="36" spans="2:126" ht="9" customHeight="1" thickBot="1" x14ac:dyDescent="0.35">
      <c r="C36" s="144"/>
      <c r="D36" s="145"/>
      <c r="E36" s="145"/>
      <c r="F36" s="145"/>
      <c r="G36" s="149"/>
      <c r="H36" s="150"/>
      <c r="I36" s="150"/>
      <c r="J36" s="150"/>
      <c r="K36" s="150"/>
      <c r="L36" s="150"/>
      <c r="M36" s="150"/>
      <c r="N36" s="150"/>
      <c r="O36" s="150"/>
      <c r="P36" s="151"/>
      <c r="Q36" s="158"/>
      <c r="R36" s="159"/>
      <c r="S36" s="159"/>
      <c r="T36" s="159"/>
      <c r="U36" s="159"/>
      <c r="V36" s="159"/>
      <c r="W36" s="159"/>
      <c r="X36" s="159"/>
      <c r="Y36" s="160"/>
      <c r="Z36" s="19"/>
      <c r="AA36" s="19"/>
      <c r="AB36" s="179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1"/>
      <c r="BP36" s="179"/>
      <c r="BQ36" s="180"/>
      <c r="BR36" s="180"/>
      <c r="BS36" s="180"/>
      <c r="BT36" s="180"/>
      <c r="BU36" s="180"/>
      <c r="BV36" s="180"/>
      <c r="BW36" s="180"/>
      <c r="BX36" s="180"/>
      <c r="BY36" s="180"/>
      <c r="BZ36" s="180"/>
      <c r="CA36" s="180"/>
      <c r="CB36" s="180"/>
      <c r="CC36" s="180"/>
      <c r="CD36" s="180"/>
      <c r="CE36" s="180"/>
      <c r="CF36" s="181"/>
    </row>
    <row r="37" spans="2:126" ht="9" customHeight="1" thickTop="1" x14ac:dyDescent="0.3">
      <c r="C37" s="140" t="s">
        <v>102</v>
      </c>
      <c r="D37" s="141"/>
      <c r="E37" s="141"/>
      <c r="F37" s="141"/>
      <c r="G37" s="169"/>
      <c r="H37" s="170"/>
      <c r="I37" s="170"/>
      <c r="J37" s="170"/>
      <c r="K37" s="170"/>
      <c r="L37" s="170"/>
      <c r="M37" s="170"/>
      <c r="N37" s="170"/>
      <c r="O37" s="170"/>
      <c r="P37" s="171"/>
      <c r="Q37" s="152"/>
      <c r="R37" s="153"/>
      <c r="S37" s="153"/>
      <c r="T37" s="153"/>
      <c r="U37" s="153"/>
      <c r="V37" s="153"/>
      <c r="W37" s="153"/>
      <c r="X37" s="153"/>
      <c r="Y37" s="154"/>
      <c r="Z37" s="139"/>
      <c r="AB37" s="179"/>
      <c r="AC37" s="180"/>
      <c r="AD37" s="180"/>
      <c r="AE37" s="180"/>
      <c r="AF37" s="180"/>
      <c r="AG37" s="180"/>
      <c r="AH37" s="180"/>
      <c r="AI37" s="180"/>
      <c r="AJ37" s="180"/>
      <c r="AK37" s="180"/>
      <c r="AL37" s="180"/>
      <c r="AM37" s="180"/>
      <c r="AN37" s="180"/>
      <c r="AO37" s="180"/>
      <c r="AP37" s="180"/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0"/>
      <c r="BK37" s="180"/>
      <c r="BL37" s="180"/>
      <c r="BM37" s="180"/>
      <c r="BN37" s="181"/>
      <c r="BP37" s="179"/>
      <c r="BQ37" s="180"/>
      <c r="BR37" s="180"/>
      <c r="BS37" s="180"/>
      <c r="BT37" s="180"/>
      <c r="BU37" s="180"/>
      <c r="BV37" s="180"/>
      <c r="BW37" s="180"/>
      <c r="BX37" s="180"/>
      <c r="BY37" s="180"/>
      <c r="BZ37" s="180"/>
      <c r="CA37" s="180"/>
      <c r="CB37" s="180"/>
      <c r="CC37" s="180"/>
      <c r="CD37" s="180"/>
      <c r="CE37" s="180"/>
      <c r="CF37" s="181"/>
    </row>
    <row r="38" spans="2:126" ht="9" customHeight="1" x14ac:dyDescent="0.3">
      <c r="C38" s="142"/>
      <c r="D38" s="143"/>
      <c r="E38" s="143"/>
      <c r="F38" s="143"/>
      <c r="G38" s="146"/>
      <c r="H38" s="147"/>
      <c r="I38" s="147"/>
      <c r="J38" s="147"/>
      <c r="K38" s="147"/>
      <c r="L38" s="147"/>
      <c r="M38" s="147"/>
      <c r="N38" s="147"/>
      <c r="O38" s="147"/>
      <c r="P38" s="148"/>
      <c r="Q38" s="155"/>
      <c r="R38" s="156"/>
      <c r="S38" s="156"/>
      <c r="T38" s="156"/>
      <c r="U38" s="156"/>
      <c r="V38" s="156"/>
      <c r="W38" s="156"/>
      <c r="X38" s="156"/>
      <c r="Y38" s="157"/>
      <c r="Z38" s="139"/>
      <c r="AB38" s="179"/>
      <c r="AC38" s="180"/>
      <c r="AD38" s="180"/>
      <c r="AE38" s="180"/>
      <c r="AF38" s="180"/>
      <c r="AG38" s="180"/>
      <c r="AH38" s="180"/>
      <c r="AI38" s="180"/>
      <c r="AJ38" s="180"/>
      <c r="AK38" s="180"/>
      <c r="AL38" s="180"/>
      <c r="AM38" s="180"/>
      <c r="AN38" s="180"/>
      <c r="AO38" s="180"/>
      <c r="AP38" s="180"/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  <c r="BB38" s="180"/>
      <c r="BC38" s="180"/>
      <c r="BD38" s="180"/>
      <c r="BE38" s="180"/>
      <c r="BF38" s="180"/>
      <c r="BG38" s="180"/>
      <c r="BH38" s="180"/>
      <c r="BI38" s="180"/>
      <c r="BJ38" s="180"/>
      <c r="BK38" s="180"/>
      <c r="BL38" s="180"/>
      <c r="BM38" s="180"/>
      <c r="BN38" s="181"/>
      <c r="BP38" s="179"/>
      <c r="BQ38" s="180"/>
      <c r="BR38" s="180"/>
      <c r="BS38" s="180"/>
      <c r="BT38" s="180"/>
      <c r="BU38" s="180"/>
      <c r="BV38" s="180"/>
      <c r="BW38" s="180"/>
      <c r="BX38" s="180"/>
      <c r="BY38" s="180"/>
      <c r="BZ38" s="180"/>
      <c r="CA38" s="180"/>
      <c r="CB38" s="180"/>
      <c r="CC38" s="180"/>
      <c r="CD38" s="180"/>
      <c r="CE38" s="180"/>
      <c r="CF38" s="181"/>
    </row>
    <row r="39" spans="2:126" ht="9" customHeight="1" thickBot="1" x14ac:dyDescent="0.35">
      <c r="C39" s="144"/>
      <c r="D39" s="145"/>
      <c r="E39" s="145"/>
      <c r="F39" s="145"/>
      <c r="G39" s="149"/>
      <c r="H39" s="150"/>
      <c r="I39" s="150"/>
      <c r="J39" s="150"/>
      <c r="K39" s="150"/>
      <c r="L39" s="150"/>
      <c r="M39" s="150"/>
      <c r="N39" s="150"/>
      <c r="O39" s="150"/>
      <c r="P39" s="151"/>
      <c r="Q39" s="158"/>
      <c r="R39" s="159"/>
      <c r="S39" s="159"/>
      <c r="T39" s="159"/>
      <c r="U39" s="159"/>
      <c r="V39" s="159"/>
      <c r="W39" s="159"/>
      <c r="X39" s="159"/>
      <c r="Y39" s="160"/>
      <c r="Z39" s="139"/>
      <c r="AB39" s="179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180"/>
      <c r="AN39" s="180"/>
      <c r="AO39" s="180"/>
      <c r="AP39" s="180"/>
      <c r="AQ39" s="180"/>
      <c r="AR39" s="180"/>
      <c r="AS39" s="180"/>
      <c r="AT39" s="180"/>
      <c r="AU39" s="180"/>
      <c r="AV39" s="180"/>
      <c r="AW39" s="180"/>
      <c r="AX39" s="180"/>
      <c r="AY39" s="180"/>
      <c r="AZ39" s="180"/>
      <c r="BA39" s="180"/>
      <c r="BB39" s="180"/>
      <c r="BC39" s="180"/>
      <c r="BD39" s="180"/>
      <c r="BE39" s="180"/>
      <c r="BF39" s="180"/>
      <c r="BG39" s="180"/>
      <c r="BH39" s="180"/>
      <c r="BI39" s="180"/>
      <c r="BJ39" s="180"/>
      <c r="BK39" s="180"/>
      <c r="BL39" s="180"/>
      <c r="BM39" s="180"/>
      <c r="BN39" s="181"/>
      <c r="BP39" s="179"/>
      <c r="BQ39" s="180"/>
      <c r="BR39" s="180"/>
      <c r="BS39" s="180"/>
      <c r="BT39" s="180"/>
      <c r="BU39" s="180"/>
      <c r="BV39" s="180"/>
      <c r="BW39" s="180"/>
      <c r="BX39" s="180"/>
      <c r="BY39" s="180"/>
      <c r="BZ39" s="180"/>
      <c r="CA39" s="180"/>
      <c r="CB39" s="180"/>
      <c r="CC39" s="180"/>
      <c r="CD39" s="180"/>
      <c r="CE39" s="180"/>
      <c r="CF39" s="181"/>
    </row>
    <row r="40" spans="2:126" ht="9" customHeight="1" x14ac:dyDescent="0.3">
      <c r="C40" s="140" t="s">
        <v>103</v>
      </c>
      <c r="D40" s="141"/>
      <c r="E40" s="141"/>
      <c r="F40" s="141"/>
      <c r="G40" s="146"/>
      <c r="H40" s="147"/>
      <c r="I40" s="147"/>
      <c r="J40" s="147"/>
      <c r="K40" s="147"/>
      <c r="L40" s="147"/>
      <c r="M40" s="147"/>
      <c r="N40" s="147"/>
      <c r="O40" s="147"/>
      <c r="P40" s="148"/>
      <c r="Q40" s="152"/>
      <c r="R40" s="153"/>
      <c r="S40" s="153"/>
      <c r="T40" s="153"/>
      <c r="U40" s="153"/>
      <c r="V40" s="153"/>
      <c r="W40" s="153"/>
      <c r="X40" s="153"/>
      <c r="Y40" s="154"/>
      <c r="Z40" s="139"/>
      <c r="AB40" s="179"/>
      <c r="AC40" s="180"/>
      <c r="AD40" s="180"/>
      <c r="AE40" s="180"/>
      <c r="AF40" s="180"/>
      <c r="AG40" s="180"/>
      <c r="AH40" s="180"/>
      <c r="AI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180"/>
      <c r="AU40" s="180"/>
      <c r="AV40" s="180"/>
      <c r="AW40" s="180"/>
      <c r="AX40" s="180"/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180"/>
      <c r="BJ40" s="180"/>
      <c r="BK40" s="180"/>
      <c r="BL40" s="180"/>
      <c r="BM40" s="180"/>
      <c r="BN40" s="181"/>
      <c r="BP40" s="179"/>
      <c r="BQ40" s="180"/>
      <c r="BR40" s="180"/>
      <c r="BS40" s="180"/>
      <c r="BT40" s="180"/>
      <c r="BU40" s="180"/>
      <c r="BV40" s="180"/>
      <c r="BW40" s="180"/>
      <c r="BX40" s="180"/>
      <c r="BY40" s="180"/>
      <c r="BZ40" s="180"/>
      <c r="CA40" s="180"/>
      <c r="CB40" s="180"/>
      <c r="CC40" s="180"/>
      <c r="CD40" s="180"/>
      <c r="CE40" s="180"/>
      <c r="CF40" s="181"/>
    </row>
    <row r="41" spans="2:126" ht="9" customHeight="1" x14ac:dyDescent="0.3">
      <c r="C41" s="142"/>
      <c r="D41" s="143"/>
      <c r="E41" s="143"/>
      <c r="F41" s="143"/>
      <c r="G41" s="146"/>
      <c r="H41" s="147"/>
      <c r="I41" s="147"/>
      <c r="J41" s="147"/>
      <c r="K41" s="147"/>
      <c r="L41" s="147"/>
      <c r="M41" s="147"/>
      <c r="N41" s="147"/>
      <c r="O41" s="147"/>
      <c r="P41" s="148"/>
      <c r="Q41" s="155"/>
      <c r="R41" s="156"/>
      <c r="S41" s="156"/>
      <c r="T41" s="156"/>
      <c r="U41" s="156"/>
      <c r="V41" s="156"/>
      <c r="W41" s="156"/>
      <c r="X41" s="156"/>
      <c r="Y41" s="157"/>
      <c r="Z41" s="139"/>
      <c r="AB41" s="179"/>
      <c r="AC41" s="180"/>
      <c r="AD41" s="180"/>
      <c r="AE41" s="180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  <c r="AX41" s="180"/>
      <c r="AY41" s="180"/>
      <c r="AZ41" s="180"/>
      <c r="BA41" s="180"/>
      <c r="BB41" s="180"/>
      <c r="BC41" s="180"/>
      <c r="BD41" s="180"/>
      <c r="BE41" s="180"/>
      <c r="BF41" s="180"/>
      <c r="BG41" s="180"/>
      <c r="BH41" s="180"/>
      <c r="BI41" s="180"/>
      <c r="BJ41" s="180"/>
      <c r="BK41" s="180"/>
      <c r="BL41" s="180"/>
      <c r="BM41" s="180"/>
      <c r="BN41" s="181"/>
      <c r="BP41" s="179"/>
      <c r="BQ41" s="180"/>
      <c r="BR41" s="180"/>
      <c r="BS41" s="180"/>
      <c r="BT41" s="180"/>
      <c r="BU41" s="180"/>
      <c r="BV41" s="180"/>
      <c r="BW41" s="180"/>
      <c r="BX41" s="180"/>
      <c r="BY41" s="180"/>
      <c r="BZ41" s="180"/>
      <c r="CA41" s="180"/>
      <c r="CB41" s="180"/>
      <c r="CC41" s="180"/>
      <c r="CD41" s="180"/>
      <c r="CE41" s="180"/>
      <c r="CF41" s="181"/>
    </row>
    <row r="42" spans="2:126" ht="9" customHeight="1" thickBot="1" x14ac:dyDescent="0.35">
      <c r="C42" s="144"/>
      <c r="D42" s="145"/>
      <c r="E42" s="145"/>
      <c r="F42" s="145"/>
      <c r="G42" s="149"/>
      <c r="H42" s="150"/>
      <c r="I42" s="150"/>
      <c r="J42" s="150"/>
      <c r="K42" s="150"/>
      <c r="L42" s="150"/>
      <c r="M42" s="150"/>
      <c r="N42" s="150"/>
      <c r="O42" s="150"/>
      <c r="P42" s="151"/>
      <c r="Q42" s="158"/>
      <c r="R42" s="159"/>
      <c r="S42" s="159"/>
      <c r="T42" s="159"/>
      <c r="U42" s="159"/>
      <c r="V42" s="159"/>
      <c r="W42" s="159"/>
      <c r="X42" s="159"/>
      <c r="Y42" s="160"/>
      <c r="Z42" s="139"/>
      <c r="AB42" s="179"/>
      <c r="AC42" s="180"/>
      <c r="AD42" s="180"/>
      <c r="AE42" s="180"/>
      <c r="AF42" s="180"/>
      <c r="AG42" s="180"/>
      <c r="AH42" s="180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0"/>
      <c r="BD42" s="180"/>
      <c r="BE42" s="180"/>
      <c r="BF42" s="180"/>
      <c r="BG42" s="180"/>
      <c r="BH42" s="180"/>
      <c r="BI42" s="180"/>
      <c r="BJ42" s="180"/>
      <c r="BK42" s="180"/>
      <c r="BL42" s="180"/>
      <c r="BM42" s="180"/>
      <c r="BN42" s="181"/>
      <c r="BP42" s="179"/>
      <c r="BQ42" s="180"/>
      <c r="BR42" s="180"/>
      <c r="BS42" s="180"/>
      <c r="BT42" s="180"/>
      <c r="BU42" s="180"/>
      <c r="BV42" s="180"/>
      <c r="BW42" s="180"/>
      <c r="BX42" s="180"/>
      <c r="BY42" s="180"/>
      <c r="BZ42" s="180"/>
      <c r="CA42" s="180"/>
      <c r="CB42" s="180"/>
      <c r="CC42" s="180"/>
      <c r="CD42" s="180"/>
      <c r="CE42" s="180"/>
      <c r="CF42" s="181"/>
    </row>
    <row r="43" spans="2:126" ht="9" customHeight="1" x14ac:dyDescent="0.3">
      <c r="C43" s="140" t="s">
        <v>104</v>
      </c>
      <c r="D43" s="141"/>
      <c r="E43" s="141"/>
      <c r="F43" s="141"/>
      <c r="G43" s="146"/>
      <c r="H43" s="147"/>
      <c r="I43" s="147"/>
      <c r="J43" s="147"/>
      <c r="K43" s="147"/>
      <c r="L43" s="147"/>
      <c r="M43" s="147"/>
      <c r="N43" s="147"/>
      <c r="O43" s="147"/>
      <c r="P43" s="148"/>
      <c r="Q43" s="152"/>
      <c r="R43" s="153"/>
      <c r="S43" s="153"/>
      <c r="T43" s="153"/>
      <c r="U43" s="153"/>
      <c r="V43" s="153"/>
      <c r="W43" s="153"/>
      <c r="X43" s="153"/>
      <c r="Y43" s="154"/>
      <c r="Z43" s="139"/>
      <c r="AB43" s="179"/>
      <c r="AC43" s="180"/>
      <c r="AD43" s="180"/>
      <c r="AE43" s="180"/>
      <c r="AF43" s="180"/>
      <c r="AG43" s="180"/>
      <c r="AH43" s="180"/>
      <c r="AI43" s="180"/>
      <c r="AJ43" s="180"/>
      <c r="AK43" s="180"/>
      <c r="AL43" s="180"/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  <c r="AX43" s="180"/>
      <c r="AY43" s="180"/>
      <c r="AZ43" s="180"/>
      <c r="BA43" s="180"/>
      <c r="BB43" s="180"/>
      <c r="BC43" s="180"/>
      <c r="BD43" s="180"/>
      <c r="BE43" s="180"/>
      <c r="BF43" s="180"/>
      <c r="BG43" s="180"/>
      <c r="BH43" s="180"/>
      <c r="BI43" s="180"/>
      <c r="BJ43" s="180"/>
      <c r="BK43" s="180"/>
      <c r="BL43" s="180"/>
      <c r="BM43" s="180"/>
      <c r="BN43" s="181"/>
      <c r="BP43" s="179"/>
      <c r="BQ43" s="180"/>
      <c r="BR43" s="180"/>
      <c r="BS43" s="180"/>
      <c r="BT43" s="180"/>
      <c r="BU43" s="180"/>
      <c r="BV43" s="180"/>
      <c r="BW43" s="180"/>
      <c r="BX43" s="180"/>
      <c r="BY43" s="180"/>
      <c r="BZ43" s="180"/>
      <c r="CA43" s="180"/>
      <c r="CB43" s="180"/>
      <c r="CC43" s="180"/>
      <c r="CD43" s="180"/>
      <c r="CE43" s="180"/>
      <c r="CF43" s="181"/>
    </row>
    <row r="44" spans="2:126" ht="9" customHeight="1" x14ac:dyDescent="0.3">
      <c r="C44" s="142"/>
      <c r="D44" s="143"/>
      <c r="E44" s="143"/>
      <c r="F44" s="143"/>
      <c r="G44" s="146"/>
      <c r="H44" s="147"/>
      <c r="I44" s="147"/>
      <c r="J44" s="147"/>
      <c r="K44" s="147"/>
      <c r="L44" s="147"/>
      <c r="M44" s="147"/>
      <c r="N44" s="147"/>
      <c r="O44" s="147"/>
      <c r="P44" s="148"/>
      <c r="Q44" s="155"/>
      <c r="R44" s="156"/>
      <c r="S44" s="156"/>
      <c r="T44" s="156"/>
      <c r="U44" s="156"/>
      <c r="V44" s="156"/>
      <c r="W44" s="156"/>
      <c r="X44" s="156"/>
      <c r="Y44" s="157"/>
      <c r="Z44" s="139"/>
      <c r="AB44" s="179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  <c r="AQ44" s="180"/>
      <c r="AR44" s="180"/>
      <c r="AS44" s="180"/>
      <c r="AT44" s="180"/>
      <c r="AU44" s="180"/>
      <c r="AV44" s="180"/>
      <c r="AW44" s="180"/>
      <c r="AX44" s="180"/>
      <c r="AY44" s="180"/>
      <c r="AZ44" s="180"/>
      <c r="BA44" s="180"/>
      <c r="BB44" s="180"/>
      <c r="BC44" s="180"/>
      <c r="BD44" s="180"/>
      <c r="BE44" s="180"/>
      <c r="BF44" s="180"/>
      <c r="BG44" s="180"/>
      <c r="BH44" s="180"/>
      <c r="BI44" s="180"/>
      <c r="BJ44" s="180"/>
      <c r="BK44" s="180"/>
      <c r="BL44" s="180"/>
      <c r="BM44" s="180"/>
      <c r="BN44" s="181"/>
      <c r="BP44" s="179"/>
      <c r="BQ44" s="180"/>
      <c r="BR44" s="180"/>
      <c r="BS44" s="180"/>
      <c r="BT44" s="180"/>
      <c r="BU44" s="180"/>
      <c r="BV44" s="180"/>
      <c r="BW44" s="180"/>
      <c r="BX44" s="180"/>
      <c r="BY44" s="180"/>
      <c r="BZ44" s="180"/>
      <c r="CA44" s="180"/>
      <c r="CB44" s="180"/>
      <c r="CC44" s="180"/>
      <c r="CD44" s="180"/>
      <c r="CE44" s="180"/>
      <c r="CF44" s="181"/>
    </row>
    <row r="45" spans="2:126" ht="9" customHeight="1" thickBot="1" x14ac:dyDescent="0.35">
      <c r="C45" s="161"/>
      <c r="D45" s="162"/>
      <c r="E45" s="162"/>
      <c r="F45" s="162"/>
      <c r="G45" s="163"/>
      <c r="H45" s="164"/>
      <c r="I45" s="164"/>
      <c r="J45" s="164"/>
      <c r="K45" s="164"/>
      <c r="L45" s="164"/>
      <c r="M45" s="164"/>
      <c r="N45" s="164"/>
      <c r="O45" s="164"/>
      <c r="P45" s="165"/>
      <c r="Q45" s="166"/>
      <c r="R45" s="167"/>
      <c r="S45" s="167"/>
      <c r="T45" s="167"/>
      <c r="U45" s="167"/>
      <c r="V45" s="167"/>
      <c r="W45" s="167"/>
      <c r="X45" s="167"/>
      <c r="Y45" s="168"/>
      <c r="AB45" s="182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4"/>
      <c r="BP45" s="182"/>
      <c r="BQ45" s="183"/>
      <c r="BR45" s="183"/>
      <c r="BS45" s="183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4"/>
    </row>
    <row r="46" spans="2:126" ht="9" customHeight="1" x14ac:dyDescent="0.3">
      <c r="DJ46" s="172"/>
      <c r="DK46" s="172"/>
      <c r="DL46" s="172"/>
      <c r="DM46" s="172"/>
      <c r="DN46" s="172"/>
      <c r="DO46" s="172"/>
      <c r="DP46" s="172"/>
      <c r="DQ46" s="172"/>
      <c r="DR46" s="172"/>
      <c r="DS46" s="172"/>
      <c r="DT46" s="172"/>
      <c r="DU46" s="172"/>
      <c r="DV46" s="172"/>
    </row>
    <row r="47" spans="2:126" ht="9" customHeight="1" x14ac:dyDescent="0.3">
      <c r="DJ47" s="172"/>
      <c r="DK47" s="172"/>
      <c r="DL47" s="172"/>
      <c r="DM47" s="172"/>
      <c r="DN47" s="172"/>
      <c r="DO47" s="172"/>
      <c r="DP47" s="172"/>
      <c r="DQ47" s="172"/>
      <c r="DR47" s="172"/>
      <c r="DS47" s="172"/>
      <c r="DT47" s="172"/>
      <c r="DU47" s="172"/>
      <c r="DV47" s="172"/>
    </row>
    <row r="48" spans="2:126" ht="9" customHeight="1" x14ac:dyDescent="0.3">
      <c r="DJ48" s="138"/>
      <c r="DK48" s="138"/>
      <c r="DL48" s="138"/>
      <c r="DM48" s="138"/>
      <c r="DN48" s="138"/>
      <c r="DO48" s="138"/>
      <c r="DP48" s="138"/>
      <c r="DQ48" s="138"/>
      <c r="DR48" s="138"/>
      <c r="DS48" s="138"/>
      <c r="DT48" s="138"/>
      <c r="DU48" s="138"/>
      <c r="DV48" s="138"/>
    </row>
  </sheetData>
  <mergeCells count="38">
    <mergeCell ref="B1:O5"/>
    <mergeCell ref="AF2:AT3"/>
    <mergeCell ref="AX2:BL3"/>
    <mergeCell ref="BP2:CD3"/>
    <mergeCell ref="AF4:AT7"/>
    <mergeCell ref="AX4:BL7"/>
    <mergeCell ref="BP4:CD7"/>
    <mergeCell ref="C8:Y9"/>
    <mergeCell ref="AB9:CF10"/>
    <mergeCell ref="C10:Y27"/>
    <mergeCell ref="AB28:BN29"/>
    <mergeCell ref="BP28:CF29"/>
    <mergeCell ref="C29:Y30"/>
    <mergeCell ref="AN30:BC31"/>
    <mergeCell ref="C31:F33"/>
    <mergeCell ref="G31:P33"/>
    <mergeCell ref="AB11:CF25"/>
    <mergeCell ref="Q31:Y33"/>
    <mergeCell ref="DJ46:DV47"/>
    <mergeCell ref="DJ48:DV48"/>
    <mergeCell ref="BP30:CF45"/>
    <mergeCell ref="AB32:BN45"/>
    <mergeCell ref="Z37:Z38"/>
    <mergeCell ref="Z39:Z40"/>
    <mergeCell ref="Z41:Z42"/>
    <mergeCell ref="C43:F45"/>
    <mergeCell ref="G43:P45"/>
    <mergeCell ref="Q43:Y45"/>
    <mergeCell ref="Z43:Z44"/>
    <mergeCell ref="C40:F42"/>
    <mergeCell ref="G40:P42"/>
    <mergeCell ref="Q40:Y42"/>
    <mergeCell ref="C34:F36"/>
    <mergeCell ref="G34:P36"/>
    <mergeCell ref="Q34:Y36"/>
    <mergeCell ref="C37:F39"/>
    <mergeCell ref="G37:P39"/>
    <mergeCell ref="Q37:Y39"/>
  </mergeCells>
  <dataValidations disablePrompts="1" count="1">
    <dataValidation type="list" allowBlank="1" showInputMessage="1" showErrorMessage="1" sqref="AN30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Produtos</vt:lpstr>
      <vt:lpstr>Fornecedor</vt:lpstr>
      <vt:lpstr>Entradas</vt:lpstr>
      <vt:lpstr>Saídas</vt:lpstr>
      <vt:lpstr>Quadro de Resumo</vt:lpstr>
      <vt:lpstr>Top 5 Produtos Mais Vendidos</vt:lpstr>
      <vt:lpstr>Controle de Estoque</vt:lpstr>
      <vt:lpstr>Consulta</vt:lpstr>
      <vt:lpstr>Desenhando o Dashboard</vt:lpstr>
      <vt:lpstr>Base de Cálculos</vt:lpstr>
      <vt:lpstr>Dashboard</vt:lpstr>
      <vt:lpstr>CriteriosConsultaProduto</vt:lpstr>
      <vt:lpstr>'Desenhando o Dashboard'!Lista_Produtos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Samantha Faustino</cp:lastModifiedBy>
  <cp:revision/>
  <dcterms:created xsi:type="dcterms:W3CDTF">2022-11-17T13:49:56Z</dcterms:created>
  <dcterms:modified xsi:type="dcterms:W3CDTF">2024-03-05T20:27:21Z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