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ocuments\Henrique\Dio\Alura\Excel\excel\"/>
    </mc:Choice>
  </mc:AlternateContent>
  <xr:revisionPtr revIDLastSave="0" documentId="13_ncr:1_{E6EDA9A7-F5E2-4F99-8723-57DE0AEB1758}" xr6:coauthVersionLast="47" xr6:coauthVersionMax="47" xr10:uidLastSave="{00000000-0000-0000-0000-000000000000}"/>
  <bookViews>
    <workbookView xWindow="-120" yWindow="-120" windowWidth="29040" windowHeight="15840" tabRatio="781" firstSheet="1" activeTab="11" xr2:uid="{87BE7180-3E81-4FE5-B433-FFDBA552102C}"/>
  </bookViews>
  <sheets>
    <sheet name="Produtos" sheetId="2" r:id="rId1"/>
    <sheet name="Fornecedor" sheetId="3" r:id="rId2"/>
    <sheet name="Entradas" sheetId="4" r:id="rId3"/>
    <sheet name="Saídas" sheetId="5" r:id="rId4"/>
    <sheet name="Principais Indicadores" sheetId="10" state="hidden" r:id="rId5"/>
    <sheet name="Planilha3" sheetId="16" r:id="rId6"/>
    <sheet name="Planilha1" sheetId="14" r:id="rId7"/>
    <sheet name="Planilha2" sheetId="17" r:id="rId8"/>
    <sheet name="Entradas vs Saídas" sheetId="11" r:id="rId9"/>
    <sheet name="Top 5 Mais Faturados" sheetId="18" r:id="rId10"/>
    <sheet name="Top 5 Mais Vendidos" sheetId="13" r:id="rId11"/>
    <sheet name="Dashboard" sheetId="9" r:id="rId12"/>
  </sheets>
  <definedNames>
    <definedName name="_xlcn.WorksheetConnection_ControledeEstoqueSerenattoCaféeBistrô.xlsxTB_Entradas1" hidden="1">TB_Entradas[]</definedName>
    <definedName name="_xlcn.WorksheetConnection_ControledeEstoqueSerenattoCaféeBistrô.xlsxTB_Fornecedor1" hidden="1">TB_Fornecedor[]</definedName>
    <definedName name="_xlcn.WorksheetConnection_ControledeEstoqueSerenattoCaféeBistrô.xlsxTB_Produtos1" hidden="1">TB_Produtos[]</definedName>
    <definedName name="_xlcn.WorksheetConnection_ControledeEstoqueSerenattoCaféeBistrô.xlsxTB_Saídas1" hidden="1">TB_Saídas[]</definedName>
    <definedName name="Lista_Produtos">TB_Produtos[[#All],[Produto]]</definedName>
    <definedName name="SegmentaçãodeDados_Empresa">#N/A</definedName>
    <definedName name="SegmentaçãodeDados_Hierarquia_de_Datas">#N/A</definedName>
    <definedName name="SegmentaçãodeDados_Produto">#N/A</definedName>
  </definedNames>
  <calcPr calcId="191028"/>
  <pivotCaches>
    <pivotCache cacheId="296" r:id="rId13"/>
    <pivotCache cacheId="299" r:id="rId14"/>
    <pivotCache cacheId="308" r:id="rId15"/>
    <pivotCache cacheId="311" r:id="rId16"/>
    <pivotCache cacheId="314" r:id="rId17"/>
    <pivotCache cacheId="338" r:id="rId18"/>
  </pivotCaches>
  <extLst>
    <ext xmlns:x14="http://schemas.microsoft.com/office/spreadsheetml/2009/9/main" uri="{876F7934-8845-4945-9796-88D515C7AA90}">
      <x14:pivotCaches>
        <pivotCache cacheId="295" r:id="rId19"/>
      </x14:pivotCaches>
    </ex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02" r:id="rId23"/>
      </x15:pivotCaches>
    </ext>
    <ext xmlns:x15="http://schemas.microsoft.com/office/spreadsheetml/2010/11/main" uri="{983426D0-5260-488c-9760-48F4B6AC55F4}">
      <x15:pivotTableReferences>
        <x15:pivotTableReference r:id="rId2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Saídas" name="TB_Saídas" connection="WorksheetConnection_Controle de Estoque Serenatto Café e Bistrô.xlsx!TB_Saídas"/>
          <x15:modelTable id="TB_Produtos" name="TB_Produtos" connection="WorksheetConnection_Controle de Estoque Serenatto Café e Bistrô.xlsx!TB_Produtos"/>
          <x15:modelTable id="TB_Fornecedor" name="TB_Fornecedor" connection="WorksheetConnection_Controle de Estoque Serenatto Café e Bistrô.xlsx!TB_Fornecedor"/>
          <x15:modelTable id="TB_Entradas" name="TB_Entradas" connection="WorksheetConnection_Controle de Estoque Serenatto Café e Bistrô.xlsx!TB_Entradas"/>
          <x15:modelTable id="Calendário" name="Calendário" connection="Conexão"/>
        </x15:modelTables>
        <x15:modelRelationships>
          <x15:modelRelationship fromTable="TB_Entradas" fromColumn="Produto" toTable="TB_Produtos" toColumn="Código"/>
          <x15:modelRelationship fromTable="TB_Entradas" fromColumn="Fornecedor" toTable="TB_Fornecedor" toColumn="Código"/>
          <x15:modelRelationship fromTable="TB_Entradas" fromColumn="Data" toTable="Calendário" toColumn="Date"/>
          <x15:modelRelationship fromTable="TB_Saídas" fromColumn="Produto" toTable="TB_Produtos" toColumn="Código"/>
          <x15:modelRelationship fromTable="TB_Saídas" fromColumn="Data" toTable="Calendário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Entra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  <x16:modelTimeGrouping tableName="TB_Saí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4" l="1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F18" i="4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F34" i="4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F50" i="4"/>
  <c r="F51" i="4"/>
  <c r="G51" i="4" s="1"/>
  <c r="F52" i="4"/>
  <c r="G52" i="4" s="1"/>
  <c r="F53" i="4"/>
  <c r="G53" i="4" s="1"/>
  <c r="F54" i="4"/>
  <c r="G54" i="4" s="1"/>
  <c r="F55" i="4"/>
  <c r="G55" i="4" s="1"/>
  <c r="F56" i="4"/>
  <c r="G56" i="4" s="1"/>
  <c r="F57" i="4"/>
  <c r="G57" i="4" s="1"/>
  <c r="F58" i="4"/>
  <c r="G58" i="4" s="1"/>
  <c r="F59" i="4"/>
  <c r="G59" i="4" s="1"/>
  <c r="F6" i="4"/>
  <c r="AW9" i="9"/>
  <c r="AF9" i="9"/>
  <c r="O9" i="9"/>
  <c r="BN9" i="9"/>
  <c r="A1" i="14"/>
  <c r="H60" i="4" l="1"/>
  <c r="G50" i="4"/>
  <c r="G34" i="4"/>
  <c r="G18" i="4"/>
  <c r="G49" i="4"/>
  <c r="G33" i="4"/>
  <c r="G17" i="4"/>
  <c r="G6" i="4"/>
  <c r="G60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8A30FB-02D2-47AB-ABC2-0D9980BCAC52}" name="Conexão" type="104" refreshedVersion="0" background="1">
    <extLst>
      <ext xmlns:x15="http://schemas.microsoft.com/office/spreadsheetml/2010/11/main" uri="{DE250136-89BD-433C-8126-D09CA5730AF9}">
        <x15:connection id="Calendário"/>
      </ext>
    </extLst>
  </connection>
  <connection id="2" xr16:uid="{45FC6EB8-CF8D-44F9-AE20-9F62CA69B1F1}" keepAlive="1" name="ThisWorkbookDataModel" description="Modelo de Dados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0E002A4-BC41-4D2E-90E7-8EBEF7EB9120}" name="WorksheetConnection_Controle de Estoque Serenatto Café e Bistrô.xlsx!TB_Entradas" type="102" refreshedVersion="7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edeEstoqueSerenattoCaféeBistrô.xlsxTB_Entradas1"/>
        </x15:connection>
      </ext>
    </extLst>
  </connection>
  <connection id="4" xr16:uid="{791A3284-2EDF-4FE4-9D44-F28E2AEC5ACF}" name="WorksheetConnection_Controle de Estoque Serenatto Café e Bistrô.xlsx!TB_Fornecedor" type="102" refreshedVersion="7" minRefreshableVersion="5">
    <extLst>
      <ext xmlns:x15="http://schemas.microsoft.com/office/spreadsheetml/2010/11/main" uri="{DE250136-89BD-433C-8126-D09CA5730AF9}">
        <x15:connection id="TB_Fornecedor">
          <x15:rangePr sourceName="_xlcn.WorksheetConnection_ControledeEstoqueSerenattoCaféeBistrô.xlsxTB_Fornecedor1"/>
        </x15:connection>
      </ext>
    </extLst>
  </connection>
  <connection id="5" xr16:uid="{0737F4CB-CD33-479E-A878-02F729F35510}" name="WorksheetConnection_Controle de Estoque Serenatto Café e Bistrô.xlsx!TB_Produtos" type="102" refreshedVersion="7" minRefreshableVersion="5">
    <extLst>
      <ext xmlns:x15="http://schemas.microsoft.com/office/spreadsheetml/2010/11/main" uri="{DE250136-89BD-433C-8126-D09CA5730AF9}">
        <x15:connection id="TB_Produtos">
          <x15:rangePr sourceName="_xlcn.WorksheetConnection_ControledeEstoqueSerenattoCaféeBistrô.xlsxTB_Produtos1"/>
        </x15:connection>
      </ext>
    </extLst>
  </connection>
  <connection id="6" xr16:uid="{17D08FA9-3C77-4893-B335-DE82CF086C20}" name="WorksheetConnection_Controle de Estoque Serenatto Café e Bistrô.xlsx!TB_Saídas" type="102" refreshedVersion="7" minRefreshableVersion="5">
    <extLst>
      <ext xmlns:x15="http://schemas.microsoft.com/office/spreadsheetml/2010/11/main" uri="{DE250136-89BD-433C-8126-D09CA5730AF9}">
        <x15:connection id="TB_Saídas">
          <x15:rangePr sourceName="_xlcn.WorksheetConnection_ControledeEstoqueSerenattoCaféeBistrô.xlsxTB_Saídas1"/>
        </x15:connection>
      </ext>
    </extLst>
  </connection>
</connections>
</file>

<file path=xl/sharedStrings.xml><?xml version="1.0" encoding="utf-8"?>
<sst xmlns="http://schemas.openxmlformats.org/spreadsheetml/2006/main" count="149" uniqueCount="102">
  <si>
    <t>Cadastro de Produtos</t>
  </si>
  <si>
    <t>Produto</t>
  </si>
  <si>
    <t>Unidade de Medida</t>
  </si>
  <si>
    <t>Estoque Mínimo</t>
  </si>
  <si>
    <t>Custo Unitário</t>
  </si>
  <si>
    <t>Preço Unitário</t>
  </si>
  <si>
    <t>Café</t>
  </si>
  <si>
    <t xml:space="preserve">Unidade </t>
  </si>
  <si>
    <t>Pão</t>
  </si>
  <si>
    <t>Kg</t>
  </si>
  <si>
    <t>Coxinha</t>
  </si>
  <si>
    <t>Esfiha</t>
  </si>
  <si>
    <t>Risoles</t>
  </si>
  <si>
    <t>Empada</t>
  </si>
  <si>
    <t>Quibe</t>
  </si>
  <si>
    <t>Chá</t>
  </si>
  <si>
    <t>Unidade</t>
  </si>
  <si>
    <t>Manteiga</t>
  </si>
  <si>
    <t>Requeijão</t>
  </si>
  <si>
    <t>Chocolate Quente</t>
  </si>
  <si>
    <t>Caixa</t>
  </si>
  <si>
    <t xml:space="preserve">Leite </t>
  </si>
  <si>
    <t>Açúcar</t>
  </si>
  <si>
    <t>Mini Pizza</t>
  </si>
  <si>
    <t>Chantilly</t>
  </si>
  <si>
    <t>Pão de Queijo</t>
  </si>
  <si>
    <t>Suco de Laranja</t>
  </si>
  <si>
    <t>Hamburguer</t>
  </si>
  <si>
    <t>Frango</t>
  </si>
  <si>
    <t xml:space="preserve">Água </t>
  </si>
  <si>
    <t>Embalagem</t>
  </si>
  <si>
    <t>Cerveja</t>
  </si>
  <si>
    <t>Queijo</t>
  </si>
  <si>
    <t>Presunto</t>
  </si>
  <si>
    <t>Mortadela</t>
  </si>
  <si>
    <t>Peito de Peru</t>
  </si>
  <si>
    <t>Refrigerante</t>
  </si>
  <si>
    <t>Enroladinho</t>
  </si>
  <si>
    <t>Cadastro de Fornecedor</t>
  </si>
  <si>
    <t>Empresa</t>
  </si>
  <si>
    <t>Telefone</t>
  </si>
  <si>
    <t>Responsável</t>
  </si>
  <si>
    <t>E-mail</t>
  </si>
  <si>
    <t>Mercado Express</t>
  </si>
  <si>
    <t>(11) 1122-4422</t>
  </si>
  <si>
    <t>Maria</t>
  </si>
  <si>
    <t>maria@mercadoexpress.com.br</t>
  </si>
  <si>
    <t>Frigorífico Z</t>
  </si>
  <si>
    <t>(11) 1001-2022</t>
  </si>
  <si>
    <t>Carlos</t>
  </si>
  <si>
    <t>carlos@frigoríficoz.com.br</t>
  </si>
  <si>
    <t>Distribuídora KS</t>
  </si>
  <si>
    <t>(11) 1300-4033</t>
  </si>
  <si>
    <t>Eduardo</t>
  </si>
  <si>
    <t>eduardo@distribuídoraks.com.br</t>
  </si>
  <si>
    <t xml:space="preserve"> </t>
  </si>
  <si>
    <t>Salgados Gran</t>
  </si>
  <si>
    <t>(11) 1400-3022</t>
  </si>
  <si>
    <t>Claudia</t>
  </si>
  <si>
    <t>claudia@salgadosgran.com.br</t>
  </si>
  <si>
    <t>Controle de Entradas</t>
  </si>
  <si>
    <t>Data</t>
  </si>
  <si>
    <t>Fornecedor</t>
  </si>
  <si>
    <t>Quantidade Comprada</t>
  </si>
  <si>
    <t>Controle de Saídas</t>
  </si>
  <si>
    <t>Quantidade Vendida</t>
  </si>
  <si>
    <t>Código</t>
  </si>
  <si>
    <t>FATURAMENTO</t>
  </si>
  <si>
    <t xml:space="preserve">DESPESAS </t>
  </si>
  <si>
    <t>MARGEM DE LUCRO</t>
  </si>
  <si>
    <t>MÉDIA DE VENDAS</t>
  </si>
  <si>
    <t>FATURAMENTO X DESPESAS</t>
  </si>
  <si>
    <t>TOP 5 PRODUTOS MAIS VENDIDOS</t>
  </si>
  <si>
    <t>ENTRADAS X SAÍDAS</t>
  </si>
  <si>
    <t>TOP 5 PRODUTOS MAIS FATURADOS</t>
  </si>
  <si>
    <t>Faturamento</t>
  </si>
  <si>
    <t>Despesas</t>
  </si>
  <si>
    <t>Margem_Lucro</t>
  </si>
  <si>
    <t>Média de 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</si>
  <si>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</si>
  <si>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</si>
  <si>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</si>
  <si>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</si>
  <si>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</si>
  <si>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</si>
  <si>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</si>
  <si>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</si>
  <si>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</si>
  <si>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</si>
  <si>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</si>
  <si>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</si>
  <si>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Geral</t>
  </si>
  <si>
    <t>Soma de Quantidade Comprada</t>
  </si>
  <si>
    <t>Soma de Quantidade Vendida</t>
  </si>
  <si>
    <t>Rótulos de Linha</t>
  </si>
  <si>
    <t>Voltar</t>
  </si>
  <si>
    <t>Coluna1</t>
  </si>
  <si>
    <t>Coluna2</t>
  </si>
  <si>
    <t>Coluna3</t>
  </si>
  <si>
    <t>Qtds Vendidas Status</t>
  </si>
  <si>
    <t>Soma de Valor da Venda</t>
  </si>
  <si>
    <t>Faturamento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</si>
</sst>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  <numFmt numFmtId="166" formatCode="0.0%"/>
    <numFmt numFmtId="167" formatCode="\$\ #,##0.00;\-\$\ #,##0.00;\$\ #,##0.00"/>
    <numFmt numFmtId="168" formatCode="0.000%;\-0.000%;0.000%"/>
    <numFmt numFmtId="169" formatCode="0.0"/>
    <numFmt numFmtId="170" formatCode="m/d/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Barlow"/>
    </font>
    <font>
      <b/>
      <sz val="24"/>
      <color theme="0"/>
      <name val="Barlow ExtraBold"/>
    </font>
    <font>
      <b/>
      <sz val="18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11"/>
      <color rgb="FFFFFF00"/>
      <name val="Calibri"/>
      <family val="2"/>
      <scheme val="minor"/>
    </font>
    <font>
      <sz val="11"/>
      <color theme="1"/>
      <name val="Barlow"/>
    </font>
  </fonts>
  <fills count="6">
    <fill>
      <patternFill patternType="none"/>
    </fill>
    <fill>
      <patternFill patternType="gray125"/>
    </fill>
    <fill>
      <patternFill patternType="solid">
        <fgColor rgb="FF313829"/>
        <bgColor indexed="64"/>
      </patternFill>
    </fill>
    <fill>
      <patternFill patternType="solid">
        <fgColor rgb="FFB39563"/>
        <bgColor indexed="64"/>
      </patternFill>
    </fill>
    <fill>
      <patternFill patternType="solid">
        <fgColor rgb="FF9B8357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  <border>
      <left/>
      <right style="thick">
        <color rgb="FF787674"/>
      </right>
      <top style="thick">
        <color rgb="FF787674"/>
      </top>
      <bottom/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2" borderId="0" xfId="0" applyFill="1"/>
    <xf numFmtId="44" fontId="0" fillId="2" borderId="0" xfId="1" applyFont="1" applyFill="1"/>
    <xf numFmtId="0" fontId="0" fillId="4" borderId="0" xfId="0" applyFill="1"/>
    <xf numFmtId="44" fontId="0" fillId="4" borderId="0" xfId="1" applyFont="1" applyFill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1" applyNumberFormat="1" applyFont="1" applyFill="1" applyBorder="1"/>
    <xf numFmtId="0" fontId="7" fillId="2" borderId="0" xfId="0" applyFont="1" applyFill="1" applyAlignment="1">
      <alignment vertical="center"/>
    </xf>
    <xf numFmtId="44" fontId="0" fillId="2" borderId="0" xfId="1" applyFont="1" applyFill="1" applyAlignment="1"/>
    <xf numFmtId="14" fontId="4" fillId="3" borderId="0" xfId="0" applyNumberFormat="1" applyFont="1" applyFill="1" applyAlignment="1">
      <alignment horizontal="center" vertical="center" wrapText="1"/>
    </xf>
    <xf numFmtId="14" fontId="6" fillId="0" borderId="0" xfId="0" applyNumberFormat="1" applyFont="1"/>
    <xf numFmtId="0" fontId="6" fillId="0" borderId="0" xfId="1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right"/>
    </xf>
    <xf numFmtId="0" fontId="6" fillId="0" borderId="0" xfId="1" applyNumberFormat="1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5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0" fillId="5" borderId="0" xfId="4" applyFont="1" applyFill="1" applyAlignment="1">
      <alignment horizontal="center"/>
    </xf>
    <xf numFmtId="164" fontId="11" fillId="0" borderId="0" xfId="0" applyNumberFormat="1" applyFont="1"/>
    <xf numFmtId="170" fontId="6" fillId="0" borderId="0" xfId="0" applyNumberFormat="1" applyFont="1" applyAlignment="1">
      <alignment horizontal="right"/>
    </xf>
    <xf numFmtId="0" fontId="11" fillId="0" borderId="0" xfId="0" applyFont="1" applyAlignment="1">
      <alignment horizontal="center"/>
    </xf>
    <xf numFmtId="10" fontId="0" fillId="0" borderId="0" xfId="0" applyNumberFormat="1"/>
    <xf numFmtId="44" fontId="8" fillId="2" borderId="1" xfId="1" applyFont="1" applyFill="1" applyBorder="1" applyAlignment="1">
      <alignment horizontal="center" vertical="center"/>
    </xf>
    <xf numFmtId="44" fontId="8" fillId="2" borderId="2" xfId="1" applyFont="1" applyFill="1" applyBorder="1" applyAlignment="1">
      <alignment horizontal="center" vertical="center"/>
    </xf>
    <xf numFmtId="44" fontId="8" fillId="2" borderId="3" xfId="1" applyFont="1" applyFill="1" applyBorder="1" applyAlignment="1">
      <alignment horizontal="center" vertical="center"/>
    </xf>
    <xf numFmtId="44" fontId="8" fillId="2" borderId="6" xfId="1" applyFont="1" applyFill="1" applyBorder="1" applyAlignment="1">
      <alignment horizontal="center" vertical="center"/>
    </xf>
    <xf numFmtId="44" fontId="8" fillId="2" borderId="7" xfId="1" applyFont="1" applyFill="1" applyBorder="1" applyAlignment="1">
      <alignment horizontal="center" vertical="center"/>
    </xf>
    <xf numFmtId="44" fontId="8" fillId="2" borderId="8" xfId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>
      <alignment horizontal="center" vertical="center"/>
    </xf>
    <xf numFmtId="165" fontId="9" fillId="0" borderId="6" xfId="1" applyNumberFormat="1" applyFont="1" applyFill="1" applyBorder="1" applyAlignment="1">
      <alignment horizontal="center" vertical="center"/>
    </xf>
    <xf numFmtId="165" fontId="9" fillId="0" borderId="7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horizontal="center" vertical="center"/>
    </xf>
    <xf numFmtId="166" fontId="9" fillId="0" borderId="4" xfId="3" applyNumberFormat="1" applyFont="1" applyFill="1" applyBorder="1" applyAlignment="1">
      <alignment horizontal="center" vertical="center"/>
    </xf>
    <xf numFmtId="166" fontId="9" fillId="0" borderId="0" xfId="3" applyNumberFormat="1" applyFont="1" applyFill="1" applyBorder="1" applyAlignment="1">
      <alignment horizontal="center" vertical="center"/>
    </xf>
    <xf numFmtId="166" fontId="9" fillId="0" borderId="5" xfId="3" applyNumberFormat="1" applyFont="1" applyFill="1" applyBorder="1" applyAlignment="1">
      <alignment horizontal="center" vertical="center"/>
    </xf>
    <xf numFmtId="166" fontId="9" fillId="0" borderId="6" xfId="3" applyNumberFormat="1" applyFont="1" applyFill="1" applyBorder="1" applyAlignment="1">
      <alignment horizontal="center" vertical="center"/>
    </xf>
    <xf numFmtId="166" fontId="9" fillId="0" borderId="7" xfId="3" applyNumberFormat="1" applyFont="1" applyFill="1" applyBorder="1" applyAlignment="1">
      <alignment horizontal="center" vertical="center"/>
    </xf>
    <xf numFmtId="166" fontId="9" fillId="0" borderId="8" xfId="3" applyNumberFormat="1" applyFont="1" applyFill="1" applyBorder="1" applyAlignment="1">
      <alignment horizontal="center" vertical="center"/>
    </xf>
    <xf numFmtId="169" fontId="9" fillId="0" borderId="4" xfId="1" applyNumberFormat="1" applyFont="1" applyFill="1" applyBorder="1" applyAlignment="1">
      <alignment horizontal="center" vertical="center"/>
    </xf>
    <xf numFmtId="169" fontId="9" fillId="0" borderId="0" xfId="1" applyNumberFormat="1" applyFont="1" applyFill="1" applyBorder="1" applyAlignment="1">
      <alignment horizontal="center" vertical="center"/>
    </xf>
    <xf numFmtId="169" fontId="9" fillId="0" borderId="5" xfId="1" applyNumberFormat="1" applyFont="1" applyFill="1" applyBorder="1" applyAlignment="1">
      <alignment horizontal="center" vertical="center"/>
    </xf>
    <xf numFmtId="169" fontId="9" fillId="0" borderId="6" xfId="1" applyNumberFormat="1" applyFont="1" applyFill="1" applyBorder="1" applyAlignment="1">
      <alignment horizontal="center" vertical="center"/>
    </xf>
    <xf numFmtId="169" fontId="9" fillId="0" borderId="7" xfId="1" applyNumberFormat="1" applyFont="1" applyFill="1" applyBorder="1" applyAlignment="1">
      <alignment horizontal="center" vertical="center"/>
    </xf>
    <xf numFmtId="169" fontId="9" fillId="0" borderId="8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5">
    <cellStyle name="Hiperlink" xfId="4" builtinId="8"/>
    <cellStyle name="Hyperlink" xfId="2" xr:uid="{00000000-000B-0000-0000-000008000000}"/>
    <cellStyle name="Moeda" xfId="1" builtinId="4"/>
    <cellStyle name="Normal" xfId="0" builtinId="0"/>
    <cellStyle name="Porcentagem" xfId="3" builtinId="5"/>
  </cellStyles>
  <dxfs count="46">
    <dxf>
      <alignment horizontal="center"/>
    </dxf>
    <dxf>
      <numFmt numFmtId="0" formatCode="General"/>
    </dxf>
    <dxf>
      <numFmt numFmtId="14" formatCode="0.00%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70" formatCode="m/d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m/d/yyyy"/>
      <fill>
        <patternFill patternType="solid">
          <fgColor indexed="64"/>
          <bgColor rgb="FFB3956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rlow"/>
        <scheme val="none"/>
      </font>
      <numFmt numFmtId="164" formatCode="_-[$R$-416]\ * #,##0.00_-;\-[$R$-416]\ * #,##0.00_-;_-[$R$-416]\ * &quot;-&quot;??_-;_-@_-"/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rlow"/>
        <scheme val="none"/>
      </font>
      <numFmt numFmtId="164" formatCode="_-[$R$-416]\ * #,##0.00_-;\-[$R$-416]\ * #,##0.00_-;_-[$R$-416]\ * &quot;-&quot;??_-;_-@_-"/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70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70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m/d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m/d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/>
        <i val="0"/>
        <color rgb="FFFFFF00"/>
      </font>
      <fill>
        <patternFill>
          <bgColor rgb="FF313829"/>
        </patternFill>
      </fill>
      <border>
        <bottom style="thin">
          <color theme="4"/>
        </bottom>
        <vertical/>
        <horizontal/>
      </border>
    </dxf>
    <dxf>
      <border>
        <left style="thick">
          <color theme="4"/>
        </left>
        <right style="thick">
          <color theme="4"/>
        </right>
        <top style="thick">
          <color theme="4"/>
        </top>
        <bottom style="thick">
          <color theme="4"/>
        </bottom>
        <vertical/>
        <horizontal/>
      </border>
    </dxf>
    <dxf>
      <fill>
        <patternFill>
          <bgColor rgb="FF002060"/>
        </patternFill>
      </fill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3" defaultTableStyle="TableStyleMedium2" defaultPivotStyle="PivotStyleLight16">
    <tableStyle name="Duplicada" pivot="0" table="0" count="10" xr9:uid="{587BFFF3-4C28-4E0C-B5AD-F3102DC33E10}">
      <tableStyleElement type="wholeTable" dxfId="45"/>
      <tableStyleElement type="headerRow" dxfId="44"/>
    </tableStyle>
    <tableStyle name="Estilo de Tabela 1" pivot="0" count="1" xr9:uid="{7A5046BA-566E-471B-A33D-508741E9D76C}">
      <tableStyleElement type="wholeTable" dxfId="43"/>
    </tableStyle>
    <tableStyle name="Minha Segmentação de Dados" pivot="0" table="0" count="10" xr9:uid="{17BAB3B2-F7F8-4F9E-AE87-B1460C962E09}">
      <tableStyleElement type="wholeTable" dxfId="42"/>
      <tableStyleElement type="headerRow" dxfId="41"/>
    </tableStyle>
  </tableStyles>
  <colors>
    <mruColors>
      <color rgb="FF313829"/>
      <color rgb="FFB39563"/>
      <color rgb="FF787674"/>
      <color rgb="FF1A261A"/>
      <color rgb="FF373A3A"/>
      <color rgb="FF343C2C"/>
      <color rgb="FFEBC282"/>
      <color rgb="FFE7B667"/>
      <color rgb="FFA58C5F"/>
      <color rgb="FFB29D76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 patternType="solid">
              <fgColor theme="4" tint="0.59999389629810485"/>
              <bgColor rgb="FFB3956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rgb="FFC0000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Minha Segmentação de Dados">
        <x14:slicerStyle name="Duplicada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Minha Segmentação de Dados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onnections" Target="connections.xml"/><Relationship Id="rId21" Type="http://schemas.microsoft.com/office/2007/relationships/slicerCache" Target="slicerCaches/slicerCache2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50" Type="http://schemas.openxmlformats.org/officeDocument/2006/relationships/customXml" Target="../customXml/item20.xml"/><Relationship Id="rId55" Type="http://schemas.openxmlformats.org/officeDocument/2006/relationships/customXml" Target="../customXml/item25.xml"/><Relationship Id="rId63" Type="http://schemas.openxmlformats.org/officeDocument/2006/relationships/customXml" Target="../customXml/item3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9" Type="http://schemas.openxmlformats.org/officeDocument/2006/relationships/powerPivotData" Target="model/item.data"/><Relationship Id="rId11" Type="http://schemas.openxmlformats.org/officeDocument/2006/relationships/worksheet" Target="worksheets/sheet11.xml"/><Relationship Id="rId24" Type="http://schemas.openxmlformats.org/officeDocument/2006/relationships/pivotTable" Target="pivotTables/pivotTable1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3" Type="http://schemas.openxmlformats.org/officeDocument/2006/relationships/customXml" Target="../customXml/item23.xml"/><Relationship Id="rId58" Type="http://schemas.openxmlformats.org/officeDocument/2006/relationships/customXml" Target="../customXml/item28.xml"/><Relationship Id="rId66" Type="http://schemas.openxmlformats.org/officeDocument/2006/relationships/customXml" Target="../customXml/item36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1.xml"/><Relationship Id="rId19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2.xml"/><Relationship Id="rId22" Type="http://schemas.microsoft.com/office/2007/relationships/slicerCache" Target="slicerCaches/slicerCache3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56" Type="http://schemas.openxmlformats.org/officeDocument/2006/relationships/customXml" Target="../customXml/item26.xml"/><Relationship Id="rId64" Type="http://schemas.openxmlformats.org/officeDocument/2006/relationships/customXml" Target="../customXml/item34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theme" Target="theme/theme1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59" Type="http://schemas.openxmlformats.org/officeDocument/2006/relationships/customXml" Target="../customXml/item29.xml"/><Relationship Id="rId20" Type="http://schemas.microsoft.com/office/2007/relationships/slicerCache" Target="slicerCaches/slicerCache1.xml"/><Relationship Id="rId41" Type="http://schemas.openxmlformats.org/officeDocument/2006/relationships/customXml" Target="../customXml/item11.xml"/><Relationship Id="rId54" Type="http://schemas.openxmlformats.org/officeDocument/2006/relationships/customXml" Target="../customXml/item24.xml"/><Relationship Id="rId62" Type="http://schemas.openxmlformats.org/officeDocument/2006/relationships/customXml" Target="../customXml/item3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8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6.xml"/><Relationship Id="rId49" Type="http://schemas.openxmlformats.org/officeDocument/2006/relationships/customXml" Target="../customXml/item19.xml"/><Relationship Id="rId57" Type="http://schemas.openxmlformats.org/officeDocument/2006/relationships/customXml" Target="../customXml/item27.xml"/><Relationship Id="rId10" Type="http://schemas.openxmlformats.org/officeDocument/2006/relationships/worksheet" Target="worksheets/sheet10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52" Type="http://schemas.openxmlformats.org/officeDocument/2006/relationships/customXml" Target="../customXml/item22.xml"/><Relationship Id="rId60" Type="http://schemas.openxmlformats.org/officeDocument/2006/relationships/customXml" Target="../customXml/item30.xml"/><Relationship Id="rId65" Type="http://schemas.openxmlformats.org/officeDocument/2006/relationships/customXml" Target="../customXml/item3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9" Type="http://schemas.openxmlformats.org/officeDocument/2006/relationships/customXml" Target="../customXml/item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B39563">
                <a:alpha val="99000"/>
              </a:srgbClr>
            </a:solidFill>
            <a:ln w="9525">
              <a:solidFill>
                <a:srgbClr val="B3956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Soma de Custo Compra</c:v>
          </c:tx>
          <c:spPr>
            <a:ln w="34925" cap="rnd">
              <a:solidFill>
                <a:srgbClr val="B3956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B39563">
                  <a:alpha val="99000"/>
                </a:srgbClr>
              </a:solidFill>
              <a:ln w="9525">
                <a:solidFill>
                  <a:srgbClr val="B3956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\$\ #,##0.00;\-\$\ #,##0.00;\$\ #,##0.00</c:formatCode>
              <c:ptCount val="12"/>
              <c:pt idx="0">
                <c:v>297.5</c:v>
              </c:pt>
              <c:pt idx="1">
                <c:v>378.75</c:v>
              </c:pt>
              <c:pt idx="2">
                <c:v>922.5</c:v>
              </c:pt>
              <c:pt idx="3">
                <c:v>362.5</c:v>
              </c:pt>
              <c:pt idx="4">
                <c:v>723.75</c:v>
              </c:pt>
              <c:pt idx="5">
                <c:v>376.25</c:v>
              </c:pt>
              <c:pt idx="6">
                <c:v>355</c:v>
              </c:pt>
              <c:pt idx="7">
                <c:v>431.25</c:v>
              </c:pt>
              <c:pt idx="8">
                <c:v>806</c:v>
              </c:pt>
              <c:pt idx="9">
                <c:v>247.75</c:v>
              </c:pt>
              <c:pt idx="10">
                <c:v>218.75</c:v>
              </c:pt>
              <c:pt idx="11">
                <c:v>410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F2B-4A64-ADC2-799AB1F8C006}"/>
            </c:ext>
          </c:extLst>
        </c:ser>
        <c:ser>
          <c:idx val="1"/>
          <c:order val="1"/>
          <c:tx>
            <c:v>Soma de Valor da Venda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\$\ #,##0.00;\-\$\ #,##0.00;\$\ #,##0.00</c:formatCode>
              <c:ptCount val="12"/>
              <c:pt idx="0">
                <c:v>1475</c:v>
              </c:pt>
              <c:pt idx="1">
                <c:v>1652.5</c:v>
              </c:pt>
              <c:pt idx="2">
                <c:v>2302.5</c:v>
              </c:pt>
              <c:pt idx="3">
                <c:v>1507.5</c:v>
              </c:pt>
              <c:pt idx="4">
                <c:v>1372</c:v>
              </c:pt>
              <c:pt idx="5">
                <c:v>1145</c:v>
              </c:pt>
              <c:pt idx="6">
                <c:v>2217.5</c:v>
              </c:pt>
              <c:pt idx="7">
                <c:v>1621.5</c:v>
              </c:pt>
              <c:pt idx="8">
                <c:v>2234</c:v>
              </c:pt>
              <c:pt idx="9">
                <c:v>1508</c:v>
              </c:pt>
              <c:pt idx="10">
                <c:v>811.5</c:v>
              </c:pt>
              <c:pt idx="11">
                <c:v>1195.5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F2B-4A64-ADC2-799AB1F8C0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6908896"/>
        <c:axId val="1376908064"/>
      </c:lineChart>
      <c:catAx>
        <c:axId val="1376908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69080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6908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#,##0.00;\-\$\ #,##0.00;\$\ #,##0.00" sourceLinked="0"/>
        <c:majorTickMark val="none"/>
        <c:minorTickMark val="none"/>
        <c:tickLblPos val="nextTo"/>
        <c:crossAx val="1376908896"/>
        <c:crosses val="autoZero"/>
        <c:crossBetween val="between"/>
        <c:extLst>
          <c:ext xmlns:c15="http://schemas.microsoft.com/office/drawing/2012/chart" uri="{F40574EE-89B7-4290-83BB-5DA773EAF853}">
            <c15:numFmt c:formatCode="\$\ #,##0.00;\-\$\ #,##0.00;\$\ #,##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5="http://schemas.microsoft.com/office/drawing/2012/chart" uri="{723BEF56-08C2-4564-9609-F4CBC75E7E54}">
      <c15:pivotSource>
        <c15:name>[Controle de Estoque Serenatto Café e Bistrô - PLANILHA FINAL AULA 4.xlsx]PivotChartTable3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Estoque Serenatto Café e Bistrô - PLANILHA FINAL AULA 4.xlsx]Entradas vs Saídas!Entradas vs Saídas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B395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B395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'Entradas vs Saídas'!$C$3</c:f>
              <c:strCache>
                <c:ptCount val="1"/>
                <c:pt idx="0">
                  <c:v>Soma de Quantidade Comprada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'Entradas vs Saídas'!$B$4:$B$16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'Entradas vs Saídas'!$C$4:$C$16</c:f>
              <c:numCache>
                <c:formatCode>General</c:formatCode>
                <c:ptCount val="12"/>
                <c:pt idx="0">
                  <c:v>390</c:v>
                </c:pt>
                <c:pt idx="1">
                  <c:v>440</c:v>
                </c:pt>
                <c:pt idx="2">
                  <c:v>640</c:v>
                </c:pt>
                <c:pt idx="3">
                  <c:v>350</c:v>
                </c:pt>
                <c:pt idx="4">
                  <c:v>285</c:v>
                </c:pt>
                <c:pt idx="5">
                  <c:v>410</c:v>
                </c:pt>
                <c:pt idx="6">
                  <c:v>350</c:v>
                </c:pt>
                <c:pt idx="7">
                  <c:v>345</c:v>
                </c:pt>
                <c:pt idx="8">
                  <c:v>399</c:v>
                </c:pt>
                <c:pt idx="9">
                  <c:v>236</c:v>
                </c:pt>
                <c:pt idx="10">
                  <c:v>280</c:v>
                </c:pt>
                <c:pt idx="1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5-4F34-B37F-E84AB3D4BD72}"/>
            </c:ext>
          </c:extLst>
        </c:ser>
        <c:ser>
          <c:idx val="1"/>
          <c:order val="1"/>
          <c:tx>
            <c:strRef>
              <c:f>'Entradas vs Saídas'!$D$3</c:f>
              <c:strCache>
                <c:ptCount val="1"/>
                <c:pt idx="0">
                  <c:v>Soma de Quantidade Vendida</c:v>
                </c:pt>
              </c:strCache>
            </c:strRef>
          </c:tx>
          <c:spPr>
            <a:solidFill>
              <a:srgbClr val="B39563"/>
            </a:solidFill>
            <a:ln>
              <a:noFill/>
            </a:ln>
            <a:effectLst/>
          </c:spPr>
          <c:invertIfNegative val="0"/>
          <c:cat>
            <c:strRef>
              <c:f>'Entradas vs Saídas'!$B$4:$B$16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'Entradas vs Saídas'!$D$4:$D$16</c:f>
              <c:numCache>
                <c:formatCode>General</c:formatCode>
                <c:ptCount val="12"/>
                <c:pt idx="0">
                  <c:v>210</c:v>
                </c:pt>
                <c:pt idx="1">
                  <c:v>235</c:v>
                </c:pt>
                <c:pt idx="2">
                  <c:v>315</c:v>
                </c:pt>
                <c:pt idx="3">
                  <c:v>215</c:v>
                </c:pt>
                <c:pt idx="4">
                  <c:v>177</c:v>
                </c:pt>
                <c:pt idx="5">
                  <c:v>170</c:v>
                </c:pt>
                <c:pt idx="6">
                  <c:v>295</c:v>
                </c:pt>
                <c:pt idx="7">
                  <c:v>263</c:v>
                </c:pt>
                <c:pt idx="8">
                  <c:v>265</c:v>
                </c:pt>
                <c:pt idx="9">
                  <c:v>163</c:v>
                </c:pt>
                <c:pt idx="10">
                  <c:v>119</c:v>
                </c:pt>
                <c:pt idx="1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5-4F34-B37F-E84AB3D4BD72}"/>
            </c:ext>
          </c:extLst>
        </c:ser>
        <c:ser>
          <c:idx val="2"/>
          <c:order val="2"/>
          <c:tx>
            <c:strRef>
              <c:f>'Entradas vs Saídas'!$E$3</c:f>
              <c:strCache>
                <c:ptCount val="1"/>
                <c:pt idx="0">
                  <c:v>Qtds Vendidas Status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'Entradas vs Saídas'!$B$4:$B$16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'Entradas vs Saídas'!$E$4:$E$16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2A-46D6-937A-A3EF2BA6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43"/>
        <c:axId val="1090081680"/>
        <c:axId val="1090080432"/>
      </c:barChart>
      <c:catAx>
        <c:axId val="109008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080432"/>
        <c:crosses val="autoZero"/>
        <c:auto val="1"/>
        <c:lblAlgn val="ctr"/>
        <c:lblOffset val="100"/>
        <c:noMultiLvlLbl val="0"/>
      </c:catAx>
      <c:valAx>
        <c:axId val="10900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08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Estoque Serenatto Café e Bistrô - PLANILHA FINAL AULA 4.xlsx]Top 5 Mais Vendidos!Top 5 Mais Vendidos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395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Mais Vendidos'!$C$3</c:f>
              <c:strCache>
                <c:ptCount val="1"/>
                <c:pt idx="0">
                  <c:v>Soma de Quantidade Vendida</c:v>
                </c:pt>
              </c:strCache>
            </c:strRef>
          </c:tx>
          <c:spPr>
            <a:solidFill>
              <a:srgbClr val="B395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Mais Vendidos'!$B$4:$B$9</c:f>
              <c:strCache>
                <c:ptCount val="5"/>
                <c:pt idx="0">
                  <c:v>Café</c:v>
                </c:pt>
                <c:pt idx="1">
                  <c:v>Chocolate Quente</c:v>
                </c:pt>
                <c:pt idx="2">
                  <c:v>Pão de Queijo</c:v>
                </c:pt>
                <c:pt idx="3">
                  <c:v>Coxinha</c:v>
                </c:pt>
                <c:pt idx="4">
                  <c:v>Refrigerante</c:v>
                </c:pt>
              </c:strCache>
            </c:strRef>
          </c:cat>
          <c:val>
            <c:numRef>
              <c:f>'Top 5 Mais Vendidos'!$C$4:$C$9</c:f>
              <c:numCache>
                <c:formatCode>General</c:formatCode>
                <c:ptCount val="5"/>
                <c:pt idx="0">
                  <c:v>945</c:v>
                </c:pt>
                <c:pt idx="1">
                  <c:v>500</c:v>
                </c:pt>
                <c:pt idx="2">
                  <c:v>400</c:v>
                </c:pt>
                <c:pt idx="3">
                  <c:v>245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7-4378-A115-F1193CE77323}"/>
            </c:ext>
          </c:extLst>
        </c:ser>
        <c:ser>
          <c:idx val="1"/>
          <c:order val="1"/>
          <c:tx>
            <c:strRef>
              <c:f>'Top 5 Mais Vendidos'!$D$3</c:f>
              <c:strCache>
                <c:ptCount val="1"/>
                <c:pt idx="0">
                  <c:v>Soma de Quantidade Comprada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Mais Vendidos'!$B$4:$B$9</c:f>
              <c:strCache>
                <c:ptCount val="5"/>
                <c:pt idx="0">
                  <c:v>Café</c:v>
                </c:pt>
                <c:pt idx="1">
                  <c:v>Chocolate Quente</c:v>
                </c:pt>
                <c:pt idx="2">
                  <c:v>Pão de Queijo</c:v>
                </c:pt>
                <c:pt idx="3">
                  <c:v>Coxinha</c:v>
                </c:pt>
                <c:pt idx="4">
                  <c:v>Refrigerante</c:v>
                </c:pt>
              </c:strCache>
            </c:strRef>
          </c:cat>
          <c:val>
            <c:numRef>
              <c:f>'Top 5 Mais Vendidos'!$D$4:$D$9</c:f>
              <c:numCache>
                <c:formatCode>General</c:formatCode>
                <c:ptCount val="5"/>
                <c:pt idx="0">
                  <c:v>1635</c:v>
                </c:pt>
                <c:pt idx="1">
                  <c:v>750</c:v>
                </c:pt>
                <c:pt idx="2">
                  <c:v>620</c:v>
                </c:pt>
                <c:pt idx="3">
                  <c:v>550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7-4378-A115-F1193CE773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68655456"/>
        <c:axId val="1568658368"/>
      </c:barChart>
      <c:catAx>
        <c:axId val="156865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658368"/>
        <c:crosses val="autoZero"/>
        <c:auto val="1"/>
        <c:lblAlgn val="ctr"/>
        <c:lblOffset val="100"/>
        <c:noMultiLvlLbl val="0"/>
      </c:catAx>
      <c:valAx>
        <c:axId val="15686583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865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Estoque Serenatto Café e Bistrô - PLANILHA FINAL AULA 4.xlsx]Top 5 Mais Faturados!Top_5_Mais_Faturados</c:name>
    <c:fmtId val="1"/>
  </c:pivotSource>
  <c:chart>
    <c:autoTitleDeleted val="1"/>
    <c:pivotFmts>
      <c:pivotFmt>
        <c:idx val="0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31382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31382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Mais Faturados'!$C$3</c:f>
              <c:strCache>
                <c:ptCount val="1"/>
                <c:pt idx="0">
                  <c:v>Soma de Valor da Venda</c:v>
                </c:pt>
              </c:strCache>
            </c:strRef>
          </c:tx>
          <c:spPr>
            <a:solidFill>
              <a:srgbClr val="B39563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313829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Mais Faturados'!$B$4:$B$9</c:f>
              <c:strCache>
                <c:ptCount val="5"/>
                <c:pt idx="0">
                  <c:v>Café</c:v>
                </c:pt>
                <c:pt idx="1">
                  <c:v>Chocolate Quente</c:v>
                </c:pt>
                <c:pt idx="2">
                  <c:v>Coxinha</c:v>
                </c:pt>
                <c:pt idx="3">
                  <c:v>Pão de Queijo</c:v>
                </c:pt>
                <c:pt idx="4">
                  <c:v>Refrigerante</c:v>
                </c:pt>
              </c:strCache>
            </c:strRef>
          </c:cat>
          <c:val>
            <c:numRef>
              <c:f>'Top 5 Mais Faturados'!$C$4:$C$9</c:f>
              <c:numCache>
                <c:formatCode>\$\ #,##0.00;\-\$\ #,##0.00;\$\ #,##0.00</c:formatCode>
                <c:ptCount val="5"/>
                <c:pt idx="0">
                  <c:v>5670</c:v>
                </c:pt>
                <c:pt idx="1">
                  <c:v>4250</c:v>
                </c:pt>
                <c:pt idx="2">
                  <c:v>1592.5</c:v>
                </c:pt>
                <c:pt idx="3">
                  <c:v>3000</c:v>
                </c:pt>
                <c:pt idx="4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8-43D9-8FCB-04181CD15A9F}"/>
            </c:ext>
          </c:extLst>
        </c:ser>
        <c:ser>
          <c:idx val="1"/>
          <c:order val="1"/>
          <c:tx>
            <c:strRef>
              <c:f>'Top 5 Mais Faturados'!$D$3</c:f>
              <c:strCache>
                <c:ptCount val="1"/>
                <c:pt idx="0">
                  <c:v>Faturamento Status</c:v>
                </c:pt>
              </c:strCache>
            </c:strRef>
          </c:tx>
          <c:spPr>
            <a:noFill/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'Top 5 Mais Faturados'!$B$4:$B$9</c:f>
              <c:strCache>
                <c:ptCount val="5"/>
                <c:pt idx="0">
                  <c:v>Café</c:v>
                </c:pt>
                <c:pt idx="1">
                  <c:v>Chocolate Quente</c:v>
                </c:pt>
                <c:pt idx="2">
                  <c:v>Coxinha</c:v>
                </c:pt>
                <c:pt idx="3">
                  <c:v>Pão de Queijo</c:v>
                </c:pt>
                <c:pt idx="4">
                  <c:v>Refrigerante</c:v>
                </c:pt>
              </c:strCache>
            </c:strRef>
          </c:cat>
          <c:val>
            <c:numRef>
              <c:f>'Top 5 Mais Faturados'!$D$4:$D$9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18-43D9-8FCB-04181CD15A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"/>
        <c:overlap val="100"/>
        <c:axId val="1278130208"/>
        <c:axId val="1278128544"/>
      </c:barChart>
      <c:catAx>
        <c:axId val="127813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128544"/>
        <c:crosses val="autoZero"/>
        <c:auto val="1"/>
        <c:lblAlgn val="ctr"/>
        <c:lblOffset val="100"/>
        <c:noMultiLvlLbl val="0"/>
      </c:catAx>
      <c:valAx>
        <c:axId val="1278128544"/>
        <c:scaling>
          <c:orientation val="minMax"/>
        </c:scaling>
        <c:delete val="1"/>
        <c:axPos val="l"/>
        <c:numFmt formatCode="\$\ #,##0.00;\-\$\ #,##0.00;\$\ #,##0.00" sourceLinked="1"/>
        <c:majorTickMark val="none"/>
        <c:minorTickMark val="none"/>
        <c:tickLblPos val="nextTo"/>
        <c:crossAx val="127813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hyperlink" Target="#'Top 5 Mais Vendido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1325831</xdr:colOff>
      <xdr:row>0</xdr:row>
      <xdr:rowOff>658092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18C730F-C230-2E70-3DF3-1C9A7D935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6729" cy="561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360218</xdr:colOff>
      <xdr:row>0</xdr:row>
      <xdr:rowOff>76199</xdr:rowOff>
    </xdr:from>
    <xdr:to>
      <xdr:col>3</xdr:col>
      <xdr:colOff>477658</xdr:colOff>
      <xdr:row>0</xdr:row>
      <xdr:rowOff>637309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8CF01F9-FDFB-4D8C-9BB5-B0295C433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8" y="76199"/>
          <a:ext cx="2216729" cy="5611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76199</xdr:rowOff>
    </xdr:from>
    <xdr:to>
      <xdr:col>3</xdr:col>
      <xdr:colOff>34811</xdr:colOff>
      <xdr:row>0</xdr:row>
      <xdr:rowOff>637309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8AF855A-3F4A-459E-BBF7-B2FA93773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313" y="76199"/>
          <a:ext cx="2216036" cy="5611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76199</xdr:rowOff>
    </xdr:from>
    <xdr:to>
      <xdr:col>2</xdr:col>
      <xdr:colOff>1138895</xdr:colOff>
      <xdr:row>0</xdr:row>
      <xdr:rowOff>637309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6FB358B-4560-43C5-BF07-D26A36FB5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693" y="76199"/>
          <a:ext cx="2216036" cy="5611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17</xdr:col>
      <xdr:colOff>99060</xdr:colOff>
      <xdr:row>6</xdr:row>
      <xdr:rowOff>91786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3D5181C-965D-4862-856D-41FE17549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050"/>
          <a:ext cx="2651760" cy="758536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14</xdr:row>
      <xdr:rowOff>0</xdr:rowOff>
    </xdr:from>
    <xdr:to>
      <xdr:col>53</xdr:col>
      <xdr:colOff>133350</xdr:colOff>
      <xdr:row>30</xdr:row>
      <xdr:rowOff>95250</xdr:rowOff>
    </xdr:to>
    <xdr:graphicFrame macro="">
      <xdr:nvGraphicFramePr>
        <xdr:cNvPr id="5" name="Graf_Faturamento_Despesas">
          <a:extLst>
            <a:ext uri="{FF2B5EF4-FFF2-40B4-BE49-F238E27FC236}">
              <a16:creationId xmlns:a16="http://schemas.microsoft.com/office/drawing/2014/main" id="{ADBF9FC1-478C-FC25-D5E3-6B8CF2A76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142875</xdr:colOff>
      <xdr:row>1</xdr:row>
      <xdr:rowOff>19051</xdr:rowOff>
    </xdr:from>
    <xdr:to>
      <xdr:col>79</xdr:col>
      <xdr:colOff>142875</xdr:colOff>
      <xdr:row>5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ês">
              <a:extLst>
                <a:ext uri="{FF2B5EF4-FFF2-40B4-BE49-F238E27FC236}">
                  <a16:creationId xmlns:a16="http://schemas.microsoft.com/office/drawing/2014/main" id="{7E740F7A-82E0-271A-2E18-BA5966220B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675" y="133351"/>
              <a:ext cx="9448800" cy="47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7</xdr:row>
      <xdr:rowOff>38100</xdr:rowOff>
    </xdr:from>
    <xdr:to>
      <xdr:col>13</xdr:col>
      <xdr:colOff>86025</xdr:colOff>
      <xdr:row>20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mpresa">
              <a:extLst>
                <a:ext uri="{FF2B5EF4-FFF2-40B4-BE49-F238E27FC236}">
                  <a16:creationId xmlns:a16="http://schemas.microsoft.com/office/drawing/2014/main" id="{2343B1CB-4CAE-DA54-B2B8-3DE29F8BCB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res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838200"/>
              <a:ext cx="201960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20</xdr:row>
      <xdr:rowOff>57150</xdr:rowOff>
    </xdr:from>
    <xdr:to>
      <xdr:col>13</xdr:col>
      <xdr:colOff>85725</xdr:colOff>
      <xdr:row>48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Produto">
              <a:extLst>
                <a:ext uri="{FF2B5EF4-FFF2-40B4-BE49-F238E27FC236}">
                  <a16:creationId xmlns:a16="http://schemas.microsoft.com/office/drawing/2014/main" id="{BD8BA1CA-9FBD-FA83-A19E-430C2E8CE9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2343150"/>
              <a:ext cx="2019300" cy="316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9525</xdr:colOff>
      <xdr:row>34</xdr:row>
      <xdr:rowOff>0</xdr:rowOff>
    </xdr:from>
    <xdr:to>
      <xdr:col>54</xdr:col>
      <xdr:colOff>0</xdr:colOff>
      <xdr:row>48</xdr:row>
      <xdr:rowOff>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34A56BDA-F7BB-C3A3-4D1C-68E3AF88D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9524</xdr:colOff>
      <xdr:row>14</xdr:row>
      <xdr:rowOff>0</xdr:rowOff>
    </xdr:from>
    <xdr:to>
      <xdr:col>79</xdr:col>
      <xdr:colOff>152399</xdr:colOff>
      <xdr:row>31</xdr:row>
      <xdr:rowOff>0</xdr:rowOff>
    </xdr:to>
    <xdr:graphicFrame macro="">
      <xdr:nvGraphicFramePr>
        <xdr:cNvPr id="4" name="Gráfico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910D3C0-44DE-807D-82FA-1628F9773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38100</xdr:colOff>
      <xdr:row>34</xdr:row>
      <xdr:rowOff>42862</xdr:rowOff>
    </xdr:from>
    <xdr:to>
      <xdr:col>79</xdr:col>
      <xdr:colOff>95250</xdr:colOff>
      <xdr:row>47</xdr:row>
      <xdr:rowOff>85725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E00D86E8-F2CC-40D3-97A1-578E084DD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nrique Faria" refreshedDate="45390.698299999996" createdVersion="5" refreshedVersion="7" minRefreshableVersion="3" recordCount="0" supportSubquery="1" supportAdvancedDrill="1" xr:uid="{7A72AED6-D9A4-4ADB-8A1D-64A1E30D1292}">
  <cacheSource type="external" connectionId="2"/>
  <cacheFields count="9">
    <cacheField name="[Calendário].[Mês].[Mês]" caption="Mês" numFmtId="0" hierarchy="3" level="1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[Measures].[Soma de Quantidade Comprada]" caption="Soma de Quantidade Comprada" numFmtId="0" hierarchy="37" level="32767"/>
    <cacheField name="[Measures].[Soma de Quantidade Vendida]" caption="Soma de Quantidade Vendida" numFmtId="0" hierarchy="42" level="32767"/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Measures].[_Qtds Vendidas Status]" caption="_Qtds Vendidas Status" numFmtId="0" hierarchy="58" level="32767"/>
    <cacheField name="[TB_Fornecedor].[Empresa].[Empresa]" caption="Empresa" numFmtId="0" hierarchy="19" level="1">
      <sharedItems containsSemiMixedTypes="0" containsNonDate="0" containsString="0"/>
    </cacheField>
    <cacheField name="[TB_Produtos].[Produto].[Produto]" caption="Produto" numFmtId="0" hierarchy="24" level="1">
      <sharedItems containsSemiMixedTypes="0" containsNonDate="0" containsString="0"/>
    </cacheField>
  </cacheFields>
  <cacheHierarchies count="61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0"/>
      </fieldsUsage>
    </cacheHierarchy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3"/>
        <fieldUsage x="4"/>
        <fieldUsage x="5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Entradas].[Coluna1]" caption="Coluna1" attribute="1" defaultMemberUniqueName="[TB_Entradas].[Coluna1].[All]" allUniqueName="[TB_Entradas].[Coluna1].[All]" dimensionUniqueName="[TB_Entradas]" displayFolder="" count="0" memberValueDatatype="5" unbalanced="0"/>
    <cacheHierarchy uniqueName="[TB_Entradas].[Coluna2]" caption="Coluna2" attribute="1" defaultMemberUniqueName="[TB_Entradas].[Coluna2].[All]" allUniqueName="[TB_Entradas].[Coluna2].[All]" dimensionUniqueName="[TB_Entradas]" displayFolder="" count="0" memberValueDatatype="5" unbalanced="0"/>
    <cacheHierarchy uniqueName="[TB_Entradas].[Coluna3]" caption="Coluna3" attribute="1" defaultMemberUniqueName="[TB_Entradas].[Coluna3].[All]" allUniqueName="[TB_Entradas].[Coluna3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7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8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oneField="1" hidden="1">
      <fieldsUsage count="1">
        <fieldUsage x="6"/>
      </fieldsUsage>
    </cacheHierarchy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nrique Faria" refreshedDate="45390.698301157405" createdVersion="5" refreshedVersion="7" minRefreshableVersion="3" recordCount="0" supportSubquery="1" supportAdvancedDrill="1" xr:uid="{23ADA8FE-7B41-45B1-BA44-3A88441796E2}">
  <cacheSource type="external" connectionId="2"/>
  <cacheFields count="7">
    <cacheField name="[TB_Produtos].[Produto].[Produto]" caption="Produto" numFmtId="0" hierarchy="24" level="1">
      <sharedItems count="5">
        <s v="Café"/>
        <s v="Chocolate Quente"/>
        <s v="Coxinha"/>
        <s v="Pão de Queijo"/>
        <s v="Refrigerante"/>
      </sharedItems>
    </cacheField>
    <cacheField name="[Measures].[Soma de Quantidade Vendida]" caption="Soma de Quantidade Vendida" numFmtId="0" hierarchy="42" level="32767"/>
    <cacheField name="[Measures].[Soma de Quantidade Comprada]" caption="Soma de Quantidade Comprada" numFmtId="0" hierarchy="37" level="32767"/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TB_Fornecedor].[Empresa].[Empresa]" caption="Empresa" numFmtId="0" hierarchy="19" level="1">
      <sharedItems containsSemiMixedTypes="0" containsNonDate="0" containsString="0"/>
    </cacheField>
  </cacheFields>
  <cacheHierarchies count="61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3"/>
        <fieldUsage x="4"/>
        <fieldUsage x="5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Entradas].[Coluna1]" caption="Coluna1" attribute="1" defaultMemberUniqueName="[TB_Entradas].[Coluna1].[All]" allUniqueName="[TB_Entradas].[Coluna1].[All]" dimensionUniqueName="[TB_Entradas]" displayFolder="" count="0" memberValueDatatype="5" unbalanced="0"/>
    <cacheHierarchy uniqueName="[TB_Entradas].[Coluna2]" caption="Coluna2" attribute="1" defaultMemberUniqueName="[TB_Entradas].[Coluna2].[All]" allUniqueName="[TB_Entradas].[Coluna2].[All]" dimensionUniqueName="[TB_Entradas]" displayFolder="" count="0" memberValueDatatype="5" unbalanced="0"/>
    <cacheHierarchy uniqueName="[TB_Entradas].[Coluna3]" caption="Coluna3" attribute="1" defaultMemberUniqueName="[TB_Entradas].[Coluna3].[All]" allUniqueName="[TB_Entradas].[Coluna3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6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0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nrique Faria" refreshedDate="45390.698304745369" createdVersion="5" refreshedVersion="7" minRefreshableVersion="3" recordCount="0" supportSubquery="1" supportAdvancedDrill="1" xr:uid="{AE3C3E46-B8C9-4C4C-85D0-20DB5733E19D}">
  <cacheSource type="external" connectionId="2"/>
  <cacheFields count="9">
    <cacheField name="[Measures].[Faturamento]" caption="Faturamento" numFmtId="0" hierarchy="50" level="32767"/>
    <cacheField name="[Measures].[Despesas]" caption="Despesas" numFmtId="0" hierarchy="45" level="32767"/>
    <cacheField name="[Measures].[Margem_Lucro]" caption="Margem_Lucro" numFmtId="0" hierarchy="46" level="32767"/>
    <cacheField name="[Measures].[Média de Vendas]" caption="Média de Vendas" numFmtId="0" hierarchy="47" level="32767"/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TB_Fornecedor].[Empresa].[Empresa]" caption="Empresa" numFmtId="0" hierarchy="19" level="1">
      <sharedItems containsSemiMixedTypes="0" containsNonDate="0" containsString="0"/>
    </cacheField>
    <cacheField name="[TB_Produtos].[Produto].[Produto]" caption="Produto" numFmtId="0" hierarchy="24" level="1">
      <sharedItems containsSemiMixedTypes="0" containsNonDate="0" containsString="0"/>
    </cacheField>
  </cacheFields>
  <cacheHierarchies count="61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4"/>
        <fieldUsage x="5"/>
        <fieldUsage x="6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Entradas].[Coluna1]" caption="Coluna1" attribute="1" defaultMemberUniqueName="[TB_Entradas].[Coluna1].[All]" allUniqueName="[TB_Entradas].[Coluna1].[All]" dimensionUniqueName="[TB_Entradas]" displayFolder="" count="0" memberValueDatatype="5" unbalanced="0"/>
    <cacheHierarchy uniqueName="[TB_Entradas].[Coluna2]" caption="Coluna2" attribute="1" defaultMemberUniqueName="[TB_Entradas].[Coluna2].[All]" allUniqueName="[TB_Entradas].[Coluna2].[All]" dimensionUniqueName="[TB_Entradas]" displayFolder="" count="0" memberValueDatatype="5" unbalanced="0"/>
    <cacheHierarchy uniqueName="[TB_Entradas].[Coluna3]" caption="Coluna3" attribute="1" defaultMemberUniqueName="[TB_Entradas].[Coluna3].[All]" allUniqueName="[TB_Entradas].[Coluna3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7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8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espesas]" caption="Despesas" measure="1" displayFolder="" measureGroup="TB_Entradas" count="0" oneField="1">
      <fieldsUsage count="1">
        <fieldUsage x="1"/>
      </fieldsUsage>
    </cacheHierarchy>
    <cacheHierarchy uniqueName="[Measures].[Margem_Lucro]" caption="Margem_Lucro" measure="1" displayFolder="" measureGroup="TB_Produtos" count="0" oneField="1">
      <fieldsUsage count="1">
        <fieldUsage x="2"/>
      </fieldsUsage>
    </cacheHierarchy>
    <cacheHierarchy uniqueName="[Measures].[Média de Vendas]" caption="Média de Vendas" measure="1" displayFolder="" measureGroup="TB_Saídas" count="0" oneField="1">
      <fieldsUsage count="1">
        <fieldUsage x="3"/>
      </fieldsUsage>
    </cacheHierarchy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 oneField="1">
      <fieldsUsage count="1">
        <fieldUsage x="0"/>
      </fieldsUsage>
    </cacheHierarchy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nrique Faria" refreshedDate="45390.698310416665" createdVersion="5" refreshedVersion="7" minRefreshableVersion="3" recordCount="0" supportSubquery="1" supportAdvancedDrill="1" xr:uid="{97E57FFA-8D3B-41FA-943B-1AD04463F476}">
  <cacheSource type="external" connectionId="2"/>
  <cacheFields count="1">
    <cacheField name="[Measures].[Faturamento]" caption="Faturamento" numFmtId="0" hierarchy="50" level="32767"/>
  </cacheFields>
  <cacheHierarchies count="61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Entradas].[Coluna1]" caption="Coluna1" attribute="1" defaultMemberUniqueName="[TB_Entradas].[Coluna1].[All]" allUniqueName="[TB_Entradas].[Coluna1].[All]" dimensionUniqueName="[TB_Entradas]" displayFolder="" count="0" memberValueDatatype="5" unbalanced="0"/>
    <cacheHierarchy uniqueName="[TB_Entradas].[Coluna2]" caption="Coluna2" attribute="1" defaultMemberUniqueName="[TB_Entradas].[Coluna2].[All]" allUniqueName="[TB_Entradas].[Coluna2].[All]" dimensionUniqueName="[TB_Entradas]" displayFolder="" count="0" memberValueDatatype="5" unbalanced="0"/>
    <cacheHierarchy uniqueName="[TB_Entradas].[Coluna3]" caption="Coluna3" attribute="1" defaultMemberUniqueName="[TB_Entradas].[Coluna3].[All]" allUniqueName="[TB_Entradas].[Coluna3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0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 oneField="1">
      <fieldsUsage count="1">
        <fieldUsage x="0"/>
      </fieldsUsage>
    </cacheHierarchy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nrique Faria" refreshedDate="45390.698311342596" createdVersion="5" refreshedVersion="7" minRefreshableVersion="3" recordCount="0" supportSubquery="1" supportAdvancedDrill="1" xr:uid="{3181EE67-7C74-4737-B4F9-41D906F09AC7}">
  <cacheSource type="external" connectionId="2"/>
  <cacheFields count="4">
    <cacheField name="[Measures].[Faturamento]" caption="Faturamento" numFmtId="0" hierarchy="50" level="32767"/>
    <cacheField name="[Measures].[Despesas]" caption="Despesas" numFmtId="0" hierarchy="45" level="32767"/>
    <cacheField name="[Measures].[Média de Vendas]" caption="Média de Vendas" numFmtId="0" hierarchy="47" level="32767"/>
    <cacheField name="[Measures].[Margem_Lucro]" caption="Margem_Lucro" numFmtId="0" hierarchy="46" level="32767"/>
  </cacheFields>
  <cacheHierarchies count="61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Entradas].[Coluna1]" caption="Coluna1" attribute="1" defaultMemberUniqueName="[TB_Entradas].[Coluna1].[All]" allUniqueName="[TB_Entradas].[Coluna1].[All]" dimensionUniqueName="[TB_Entradas]" displayFolder="" count="0" memberValueDatatype="5" unbalanced="0"/>
    <cacheHierarchy uniqueName="[TB_Entradas].[Coluna2]" caption="Coluna2" attribute="1" defaultMemberUniqueName="[TB_Entradas].[Coluna2].[All]" allUniqueName="[TB_Entradas].[Coluna2].[All]" dimensionUniqueName="[TB_Entradas]" displayFolder="" count="0" memberValueDatatype="5" unbalanced="0"/>
    <cacheHierarchy uniqueName="[TB_Entradas].[Coluna3]" caption="Coluna3" attribute="1" defaultMemberUniqueName="[TB_Entradas].[Coluna3].[All]" allUniqueName="[TB_Entradas].[Coluna3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0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espesas]" caption="Despesas" measure="1" displayFolder="" measureGroup="TB_Entradas" count="0" oneField="1">
      <fieldsUsage count="1">
        <fieldUsage x="1"/>
      </fieldsUsage>
    </cacheHierarchy>
    <cacheHierarchy uniqueName="[Measures].[Margem_Lucro]" caption="Margem_Lucro" measure="1" displayFolder="" measureGroup="TB_Produtos" count="0" oneField="1">
      <fieldsUsage count="1">
        <fieldUsage x="3"/>
      </fieldsUsage>
    </cacheHierarchy>
    <cacheHierarchy uniqueName="[Measures].[Média de Vendas]" caption="Média de Vendas" measure="1" displayFolder="" measureGroup="TB_Saídas" count="0" oneField="1">
      <fieldsUsage count="1">
        <fieldUsage x="2"/>
      </fieldsUsage>
    </cacheHierarchy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 oneField="1">
      <fieldsUsage count="1">
        <fieldUsage x="0"/>
      </fieldsUsage>
    </cacheHierarchy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nrique Faria" refreshedDate="45390.701054398145" createdVersion="5" refreshedVersion="7" minRefreshableVersion="3" recordCount="0" supportSubquery="1" supportAdvancedDrill="1" xr:uid="{61288FD8-4247-4FF6-BC5E-0EAA30EAB534}">
  <cacheSource type="external" connectionId="2"/>
  <cacheFields count="6">
    <cacheField name="[Measures].[Soma de Valor da Venda]" caption="Soma de Valor da Venda" numFmtId="0" hierarchy="44" level="32767"/>
    <cacheField name="[TB_Produtos].[Produto].[Produto]" caption="Produto" numFmtId="0" hierarchy="24" level="1">
      <sharedItems count="5">
        <s v="Café"/>
        <s v="Chocolate Quente"/>
        <s v="Coxinha"/>
        <s v="Pão de Queijo"/>
        <s v="Refrigerante"/>
      </sharedItems>
    </cacheField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Measures].[_Faturamento Status]" caption="_Faturamento Status" numFmtId="0" hierarchy="60" level="32767"/>
  </cacheFields>
  <cacheHierarchies count="61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2"/>
        <fieldUsage x="3"/>
        <fieldUsage x="4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Entradas].[Coluna1]" caption="Coluna1" attribute="1" defaultMemberUniqueName="[TB_Entradas].[Coluna1].[All]" allUniqueName="[TB_Entradas].[Coluna1].[All]" dimensionUniqueName="[TB_Entradas]" displayFolder="" count="0" memberValueDatatype="5" unbalanced="0"/>
    <cacheHierarchy uniqueName="[TB_Entradas].[Coluna2]" caption="Coluna2" attribute="1" defaultMemberUniqueName="[TB_Entradas].[Coluna2].[All]" allUniqueName="[TB_Entradas].[Coluna2].[All]" dimensionUniqueName="[TB_Entradas]" displayFolder="" count="0" memberValueDatatype="5" unbalanced="0"/>
    <cacheHierarchy uniqueName="[TB_Entradas].[Coluna3]" caption="Coluna3" attribute="1" defaultMemberUniqueName="[TB_Entradas].[Coluna3].[All]" allUniqueName="[TB_Entradas].[Coluna3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1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Valor da Venda]" caption="Soma de Valor da Venda" measure="1" displayFolder="" measureGroup="TB_Saíd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oneField="1" hidden="1">
      <fieldsUsage count="1">
        <fieldUsage x="5"/>
      </fieldsUsage>
    </cacheHierarchy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nrique Faria" refreshedDate="45390.698290972221" createdVersion="3" refreshedVersion="7" minRefreshableVersion="3" recordCount="0" supportSubquery="1" supportAdvancedDrill="1" xr:uid="{8DD6481C-5B46-4E5A-BB76-A6AD5F924083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1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Entradas].[Coluna1]" caption="Coluna1" attribute="1" defaultMemberUniqueName="[TB_Entradas].[Coluna1].[All]" allUniqueName="[TB_Entradas].[Coluna1].[All]" dimensionUniqueName="[TB_Entradas]" displayFolder="" count="0" memberValueDatatype="5" unbalanced="0"/>
    <cacheHierarchy uniqueName="[TB_Entradas].[Coluna2]" caption="Coluna2" attribute="1" defaultMemberUniqueName="[TB_Entradas].[Coluna2].[All]" allUniqueName="[TB_Entradas].[Coluna2].[All]" dimensionUniqueName="[TB_Entradas]" displayFolder="" count="0" memberValueDatatype="5" unbalanced="0"/>
    <cacheHierarchy uniqueName="[TB_Entradas].[Coluna3]" caption="Coluna3" attribute="1" defaultMemberUniqueName="[TB_Entradas].[Coluna3].[All]" allUniqueName="[TB_Entradas].[Coluna3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extLst>
    <ext xmlns:x14="http://schemas.microsoft.com/office/spreadsheetml/2009/9/main" uri="{725AE2AE-9491-48be-B2B4-4EB974FC3084}">
      <x14:pivotCacheDefinition slicerData="1" pivotCacheId="1271315916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nrique Faria" refreshedDate="45390.698302314813" createdVersion="5" refreshedVersion="7" minRefreshableVersion="3" recordCount="0" supportSubquery="1" supportAdvancedDrill="1" xr:uid="{0AD9AD56-430B-4AA0-8B1E-C2383AF1E706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Measures].[Soma de Custo Compra]" caption="Soma de Custo Compra" numFmtId="0" hierarchy="41" level="32767"/>
    <cacheField name="[Measures].[Soma de Valor da Venda]" caption="Soma de Valor da Venda" numFmtId="0" hierarchy="44" level="32767"/>
    <cacheField name="[Calendário].[Mês].[Mês]" caption="Mês" numFmtId="0" hierarchy="3" level="1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TB_Fornecedor].[Empresa].[Empresa]" caption="Empresa" numFmtId="0" hierarchy="19" level="1">
      <sharedItems containsSemiMixedTypes="0" containsNonDate="0" containsString="0"/>
    </cacheField>
    <cacheField name="[TB_Produtos].[Produto].[Produto]" caption="Produto" numFmtId="0" hierarchy="24" level="1">
      <sharedItems containsSemiMixedTypes="0" containsNonDate="0" containsString="0"/>
    </cacheField>
  </cacheFields>
  <cacheHierarchies count="61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2"/>
      </fieldsUsage>
    </cacheHierarchy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3"/>
        <fieldUsage x="4"/>
        <fieldUsage x="5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Entradas].[Coluna1]" caption="Coluna1" attribute="1" defaultMemberUniqueName="[TB_Entradas].[Coluna1].[All]" allUniqueName="[TB_Entradas].[Coluna1].[All]" dimensionUniqueName="[TB_Entradas]" displayFolder="" count="0" memberValueDatatype="5" unbalanced="0"/>
    <cacheHierarchy uniqueName="[TB_Entradas].[Coluna2]" caption="Coluna2" attribute="1" defaultMemberUniqueName="[TB_Entradas].[Coluna2].[All]" allUniqueName="[TB_Entradas].[Coluna2].[All]" dimensionUniqueName="[TB_Entradas]" displayFolder="" count="0" memberValueDatatype="5" unbalanced="0"/>
    <cacheHierarchy uniqueName="[TB_Entradas].[Coluna3]" caption="Coluna3" attribute="1" defaultMemberUniqueName="[TB_Entradas].[Coluna3].[All]" allUniqueName="[TB_Entradas].[Coluna3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6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7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Custo Compra]" caption="Soma de Custo Compra" measure="1" displayFolder="" measureGroup="TB_Entrad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Valor da Venda]" caption="Soma de Valor da Venda" measure="1" displayFolder="" measureGroup="TB_Saí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pivotCacheId="2315138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187A4-6D1E-4848-93B1-F788FA3D7B1C}" name="PivotChartTable3" cacheId="302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5" indent="0" outline="1" outlineData="1" multipleFieldFilters="0" chartFormat="1">
  <location ref="A1:C14" firstHeaderRow="0" firstDataRow="1" firstDataCol="1"/>
  <pivotFields count="8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usto Compra" fld="0" baseField="0" baseItem="0"/>
    <dataField name="Soma de Valor da Venda" fld="1" baseField="0" baseItem="0"/>
  </dataFields>
  <chartFormats count="24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2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8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2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8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2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9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2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9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9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2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9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2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9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3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0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3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30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3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0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</chartFormats>
  <pivotHierarchies count="63">
    <pivotHierarchy dragToData="1"/>
    <pivotHierarchy dragToData="1"/>
    <pivotHierarchy dragToData="1"/>
    <pivotHierarchy multipleItemSelectionAllowed="1"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13" columnCount="2" cacheId="231513806">
        <x15:pivotRow count="2">
          <x15:c>
            <x15:v>297.5</x15:v>
            <x15:x in="0"/>
          </x15:c>
          <x15:c>
            <x15:v>1475</x15:v>
            <x15:x in="0"/>
          </x15:c>
        </x15:pivotRow>
        <x15:pivotRow count="2">
          <x15:c>
            <x15:v>378.75</x15:v>
            <x15:x in="0"/>
          </x15:c>
          <x15:c>
            <x15:v>1652.5</x15:v>
            <x15:x in="0"/>
          </x15:c>
        </x15:pivotRow>
        <x15:pivotRow count="2">
          <x15:c>
            <x15:v>922.5</x15:v>
            <x15:x in="0"/>
          </x15:c>
          <x15:c>
            <x15:v>2302.5</x15:v>
            <x15:x in="0"/>
          </x15:c>
        </x15:pivotRow>
        <x15:pivotRow count="2">
          <x15:c>
            <x15:v>362.5</x15:v>
            <x15:x in="0"/>
          </x15:c>
          <x15:c>
            <x15:v>1507.5</x15:v>
            <x15:x in="0"/>
          </x15:c>
        </x15:pivotRow>
        <x15:pivotRow count="2">
          <x15:c>
            <x15:v>723.75</x15:v>
            <x15:x in="0"/>
          </x15:c>
          <x15:c>
            <x15:v>1372</x15:v>
            <x15:x in="0"/>
          </x15:c>
        </x15:pivotRow>
        <x15:pivotRow count="2">
          <x15:c>
            <x15:v>376.25</x15:v>
            <x15:x in="0"/>
          </x15:c>
          <x15:c>
            <x15:v>1145</x15:v>
            <x15:x in="0"/>
          </x15:c>
        </x15:pivotRow>
        <x15:pivotRow count="2">
          <x15:c>
            <x15:v>355</x15:v>
            <x15:x in="0"/>
          </x15:c>
          <x15:c>
            <x15:v>2217.5</x15:v>
            <x15:x in="0"/>
          </x15:c>
        </x15:pivotRow>
        <x15:pivotRow count="2">
          <x15:c>
            <x15:v>431.25</x15:v>
            <x15:x in="0"/>
          </x15:c>
          <x15:c>
            <x15:v>1621.5</x15:v>
            <x15:x in="0"/>
          </x15:c>
        </x15:pivotRow>
        <x15:pivotRow count="2">
          <x15:c>
            <x15:v>806</x15:v>
            <x15:x in="0"/>
          </x15:c>
          <x15:c>
            <x15:v>2234</x15:v>
            <x15:x in="0"/>
          </x15:c>
        </x15:pivotRow>
        <x15:pivotRow count="2">
          <x15:c>
            <x15:v>247.75</x15:v>
            <x15:x in="0"/>
          </x15:c>
          <x15:c>
            <x15:v>1508</x15:v>
            <x15:x in="0"/>
          </x15:c>
        </x15:pivotRow>
        <x15:pivotRow count="2">
          <x15:c>
            <x15:v>218.75</x15:v>
            <x15:x in="0"/>
          </x15:c>
          <x15:c>
            <x15:v>811.5</x15:v>
            <x15:x in="0"/>
          </x15:c>
        </x15:pivotRow>
        <x15:pivotRow count="2">
          <x15:c>
            <x15:v>410</x15:v>
            <x15:x in="0"/>
          </x15:c>
          <x15:c>
            <x15:v>1195.5</x15:v>
            <x15:x in="0"/>
          </x15:c>
        </x15:pivotRow>
        <x15:pivotRow count="2">
          <x15:c>
            <x15:v>5530</x15:v>
            <x15:x in="0"/>
          </x15:c>
          <x15:c>
            <x15:v>19042.5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B_Entradas]"/>
        <x15:activeTabTopLevelEntity name="[TB_Saídas]"/>
        <x15:activeTabTopLevelEntity name="[Calendário]"/>
        <x15:activeTabTopLevelEntity name="[TB_Fornecedor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415FB-11E4-4B5B-A89C-C45CB1F89135}" name="Indicadores_Principais" cacheId="308" applyNumberFormats="0" applyBorderFormats="0" applyFontFormats="0" applyPatternFormats="0" applyAlignmentFormats="0" applyWidthHeightFormats="1" dataCaption="Valores" tag="e66287c9-c0dd-402b-800e-c0cab5d35d93" updatedVersion="7" minRefreshableVersion="3" useAutoFormatting="1" itemPrintTitles="1" createdVersion="5" indent="0" outline="1" outlineData="1" multipleFieldFilters="0">
  <location ref="B3:E4" firstHeaderRow="0" firstDataRow="1" firstDataCol="0"/>
  <pivotFields count="9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Saídas]"/>
        <x15:activeTabTopLevelEntity name="[TB_Entradas]"/>
        <x15:activeTabTopLevelEntity name="[Calendário]"/>
        <x15:activeTabTopLevelEntity name="[TB_Fornecedor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09148-4D67-46BF-9400-B889919652D6}" name="Tabela dinâmica3" cacheId="311" applyNumberFormats="0" applyBorderFormats="0" applyFontFormats="0" applyPatternFormats="0" applyAlignmentFormats="0" applyWidthHeightFormats="1" dataCaption="Valores" tag="1462b9fb-dac8-4303-86cf-5780b3d46a89" updatedVersion="7" minRefreshableVersion="3" useAutoFormatting="1" itemPrintTitles="1" createdVersion="5" indent="0" outline="1" outlineData="1" multipleFieldFilters="0">
  <location ref="B2:B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4"/>
  </dataFields>
  <formats count="1">
    <format dxfId="4">
      <pivotArea outline="0" collapsedLevelsAreSubtotals="1" fieldPosition="0"/>
    </format>
  </formats>
  <pivotHierarchies count="63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Saí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E0CE57-2B88-4A12-AABB-A16E5B6A10AC}" name="Tabela dinâmica5" cacheId="314" applyNumberFormats="0" applyBorderFormats="0" applyFontFormats="0" applyPatternFormats="0" applyAlignmentFormats="0" applyWidthHeightFormats="1" dataCaption="Valores" tag="97fbd496-8c52-4710-90bd-07ab28eec59a" updatedVersion="7" minRefreshableVersion="3" useAutoFormatting="1" itemPrintTitles="1" createdVersion="5" indent="0" outline="1" outlineData="1" multipleFieldFilters="0">
  <location ref="B3:E4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3" subtotal="count" baseField="0" baseItem="0" numFmtId="10"/>
    <dataField fld="2" subtotal="count" baseField="0" baseItem="0"/>
  </dataFields>
  <formats count="3">
    <format dxfId="3">
      <pivotArea outline="0" collapsedLevelsAreSubtotals="1" fieldPosition="0"/>
    </format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Hierarchies count="63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Saídas]"/>
        <x15:activeTabTopLevelEntity name="[TB_Entradas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C024F-3ADC-403C-A711-D5CF9CE902F7}" name="Entradas vs Saídas" cacheId="296" applyNumberFormats="0" applyBorderFormats="0" applyFontFormats="0" applyPatternFormats="0" applyAlignmentFormats="0" applyWidthHeightFormats="1" dataCaption="Valores" tag="e2810c51-085f-4b1b-8c2e-be79ed6e319b" updatedVersion="7" minRefreshableVersion="3" useAutoFormatting="1" itemPrintTitles="1" createdVersion="5" indent="0" outline="1" outlineData="1" multipleFieldFilters="0" chartFormat="2">
  <location ref="B3:E16" firstHeaderRow="0" firstDataRow="1" firstDataCol="1"/>
  <pivotFields count="9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Quantidade Comprada" fld="1" baseField="0" baseItem="0"/>
    <dataField name="Soma de Quantidade Vendida" fld="2" baseField="0" baseItem="0"/>
    <dataField name="Qtds Vendidas Status" fld="6" subtotal="count" baseField="0" baseItem="0"/>
  </dataFields>
  <formats count="1"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3">
    <chartFormat chart="1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ário]"/>
        <x15:activeTabTopLevelEntity name="[TB_Entradas]"/>
        <x15:activeTabTopLevelEntity name="[TB_Saídas]"/>
        <x15:activeTabTopLevelEntity name="[TB_Fornecedor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64BDA-BF8E-48E0-9D6F-E3693D0294B2}" name="Top_5_Mais_Faturados" cacheId="338" applyNumberFormats="0" applyBorderFormats="0" applyFontFormats="0" applyPatternFormats="0" applyAlignmentFormats="0" applyWidthHeightFormats="1" dataCaption="Valores" tag="089e5dee-b11b-4572-9ca9-fc18484bc377" updatedVersion="7" minRefreshableVersion="3" useAutoFormatting="1" itemPrintTitles="1" createdVersion="5" indent="0" outline="1" outlineData="1" multipleFieldFilters="0" chartFormat="2">
  <location ref="B3:D9" firstHeaderRow="0" firstDataRow="1" firstDataCol="1"/>
  <pivotFields count="6">
    <pivotField dataField="1" subtotalTop="0" showAll="0" defaultSubtotal="0"/>
    <pivotField axis="axisRow"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 da Venda" fld="0" baseField="0" baseItem="0"/>
    <dataField name="Faturamento Status" fld="5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1" type="count" id="1" iMeasureHier="44">
      <autoFilter ref="A1">
        <filterColumn colId="0">
          <top10 val="5" filterVal="5"/>
        </filterColumn>
      </autoFilter>
    </filter>
  </filters>
  <rowHierarchiesUsage count="1"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Saídas]"/>
        <x15:activeTabTopLevelEntity name="[TB_Produtos]"/>
        <x15:activeTabTopLevelEntity name="[Calendário]"/>
        <x15:activeTabTopLevelEntity name="[TB_Fornec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9FB19-E419-461D-9EF2-5073B01677B5}" name="Top 5 Mais Vendidos" cacheId="299" applyNumberFormats="0" applyBorderFormats="0" applyFontFormats="0" applyPatternFormats="0" applyAlignmentFormats="0" applyWidthHeightFormats="1" dataCaption="Valores" tag="93bc4841-318f-46f4-b33f-845203b8277c" updatedVersion="7" minRefreshableVersion="3" useAutoFormatting="1" itemPrintTitles="1" createdVersion="5" indent="0" outline="1" outlineData="1" multipleFieldFilters="0" chartFormat="2">
  <location ref="B3:D9" firstHeaderRow="0" firstDataRow="1" firstDataCol="1"/>
  <pivotFields count="7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3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uantidade Vendida" fld="1" baseField="0" baseItem="0"/>
    <dataField name="Soma de Quantidade Comprada" fld="2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0" type="count" id="1" iMeasureHier="42">
      <autoFilter ref="A1">
        <filterColumn colId="0">
          <top10 val="5" filterVal="5"/>
        </filterColumn>
      </autoFilter>
    </filter>
  </filters>
  <rowHierarchiesUsage count="1"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TB_Produtos]"/>
        <x15:activeTabTopLevelEntity name="[TB_Saídas]"/>
        <x15:activeTabTopLevelEntity name="[TB_Entradas]"/>
        <x15:activeTabTopLevelEntity name="[Calendário]"/>
        <x15:activeTabTopLevelEntity name="[TB_Fornec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ierarquia_de_Datas" xr10:uid="{0CBB20F9-1933-49D5-B275-AD4676FB5784}" sourceName="[Calendário].[Hierarquia de Datas]">
  <pivotTables>
    <pivotTable tabId="10" name="Indicadores_Principais"/>
    <pivotTable tabId="11" name="Entradas vs Saídas"/>
    <pivotTable tabId="13" name="Top 5 Mais Vendidos"/>
    <pivotTable tabId="18" name="Top_5_Mais_Faturados"/>
  </pivotTables>
  <data>
    <olap pivotCacheId="1271315916">
      <levels count="4">
        <level uniqueName="[Calendário].[Hierarquia de Datas].[(All)]" sourceCaption="(All)" count="0"/>
        <level uniqueName="[Calendário].[Hierarquia de Datas].[Ano]" sourceCaption="Ano" count="0"/>
        <level uniqueName="[Calendário].[Hierarquia de Datas].[Mês]" sourceCaption="Mês" count="12">
          <ranges>
            <range startItem="0">
              <i n="[Calendário].[Hierarquia de Datas].[Mês].&amp;[janeiro]" c="janeiro">
                <p n="[Calendário].[Hierarquia de Datas].[Ano].&amp;[2022]"/>
              </i>
              <i n="[Calendário].[Hierarquia de Datas].[Mês].&amp;[fevereiro]" c="fevereiro">
                <p n="[Calendário].[Hierarquia de Datas].[Ano].&amp;[2022]"/>
              </i>
              <i n="[Calendário].[Hierarquia de Datas].[Mês].&amp;[março]" c="março">
                <p n="[Calendário].[Hierarquia de Datas].[Ano].&amp;[2022]"/>
              </i>
              <i n="[Calendário].[Hierarquia de Datas].[Mês].&amp;[abril]" c="abril">
                <p n="[Calendário].[Hierarquia de Datas].[Ano].&amp;[2022]"/>
              </i>
              <i n="[Calendário].[Hierarquia de Datas].[Mês].&amp;[maio]" c="maio">
                <p n="[Calendário].[Hierarquia de Datas].[Ano].&amp;[2022]"/>
              </i>
              <i n="[Calendário].[Hierarquia de Datas].[Mês].&amp;[junho]" c="junho">
                <p n="[Calendário].[Hierarquia de Datas].[Ano].&amp;[2022]"/>
              </i>
              <i n="[Calendário].[Hierarquia de Datas].[Mês].&amp;[julho]" c="julho">
                <p n="[Calendário].[Hierarquia de Datas].[Ano].&amp;[2022]"/>
              </i>
              <i n="[Calendário].[Hierarquia de Datas].[Mês].&amp;[agosto]" c="agosto">
                <p n="[Calendário].[Hierarquia de Datas].[Ano].&amp;[2022]"/>
              </i>
              <i n="[Calendário].[Hierarquia de Datas].[Mês].&amp;[setembro]" c="setembro">
                <p n="[Calendário].[Hierarquia de Datas].[Ano].&amp;[2022]"/>
              </i>
              <i n="[Calendário].[Hierarquia de Datas].[Mês].&amp;[outubro]" c="outubro">
                <p n="[Calendário].[Hierarquia de Datas].[Ano].&amp;[2022]"/>
              </i>
              <i n="[Calendário].[Hierarquia de Datas].[Mês].&amp;[novembro]" c="novembro">
                <p n="[Calendário].[Hierarquia de Datas].[Ano].&amp;[2022]"/>
              </i>
              <i n="[Calendário].[Hierarquia de Datas].[Mês].&amp;[dezembro]" c="dezembro">
                <p n="[Calendário].[Hierarquia de Datas].[Ano].&amp;[2022]"/>
              </i>
            </range>
          </ranges>
        </level>
        <level uniqueName="[Calendário].[Hierarquia de Datas].[DateColumn]" sourceCaption="DateColumn" count="0"/>
      </levels>
      <selections count="1">
        <selection n="[Calendário].[Hierarquia de Datas].[Ano].&amp;[2022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mpresa" xr10:uid="{B1434FFA-C05E-4603-A5DE-EC7446FF3C2B}" sourceName="[TB_Fornecedor].[Empresa]">
  <pivotTables>
    <pivotTable tabId="10" name="Indicadores_Principais"/>
    <pivotTable tabId="11" name="Entradas vs Saídas"/>
    <pivotTable tabId="13" name="Top 5 Mais Vendidos"/>
    <pivotTable tabId="18" name="Top_5_Mais_Faturados"/>
  </pivotTables>
  <data>
    <olap pivotCacheId="1271315916">
      <levels count="2">
        <level uniqueName="[TB_Fornecedor].[Empresa].[(All)]" sourceCaption="(All)" count="0"/>
        <level uniqueName="[TB_Fornecedor].[Empresa].[Empresa]" sourceCaption="Empresa" count="4">
          <ranges>
            <range startItem="0">
              <i n="[TB_Fornecedor].[Empresa].&amp;[Distribuídora KS]" c="Distribuídora KS"/>
              <i n="[TB_Fornecedor].[Empresa].&amp;[Frigorífico Z]" c="Frigorífico Z"/>
              <i n="[TB_Fornecedor].[Empresa].&amp;[Mercado Express]" c="Mercado Express"/>
              <i n="[TB_Fornecedor].[Empresa].&amp;[Salgados Gran]" c="Salgados Gran"/>
            </range>
          </ranges>
        </level>
      </levels>
      <selections count="1">
        <selection n="[TB_Fornecedor].[Empresa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10DD02A7-1F9F-4AF2-A3BC-FC44DC23EBA4}" sourceName="[TB_Produtos].[Produto]">
  <pivotTables>
    <pivotTable tabId="10" name="Indicadores_Principais"/>
    <pivotTable tabId="11" name="Entradas vs Saídas"/>
    <pivotTable tabId="13" name="Top 5 Mais Vendidos"/>
    <pivotTable tabId="18" name="Top_5_Mais_Faturados"/>
  </pivotTables>
  <data>
    <olap pivotCacheId="1271315916">
      <levels count="2">
        <level uniqueName="[TB_Produtos].[Produto].[(All)]" sourceCaption="(All)" count="0"/>
        <level uniqueName="[TB_Produtos].[Produto].[Produto]" sourceCaption="Produto" count="27">
          <ranges>
            <range startItem="0">
              <i n="[TB_Produtos].[Produto].&amp;[Água]" c="Água"/>
              <i n="[TB_Produtos].[Produto].&amp;[Café]" c="Café"/>
              <i n="[TB_Produtos].[Produto].&amp;[Cerveja]" c="Cerveja"/>
              <i n="[TB_Produtos].[Produto].&amp;[Chocolate Quente]" c="Chocolate Quente"/>
              <i n="[TB_Produtos].[Produto].&amp;[Coxinha]" c="Coxinha"/>
              <i n="[TB_Produtos].[Produto].&amp;[Frango]" c="Frango"/>
              <i n="[TB_Produtos].[Produto].&amp;[Hamburguer]" c="Hamburguer"/>
              <i n="[TB_Produtos].[Produto].&amp;[Mini Pizza]" c="Mini Pizza"/>
              <i n="[TB_Produtos].[Produto].&amp;[Pão de Queijo]" c="Pão de Queijo"/>
              <i n="[TB_Produtos].[Produto].&amp;[Refrigerante]" c="Refrigerante"/>
              <i n="[TB_Produtos].[Produto].&amp;[Suco de Laranja]" c="Suco de Laranja"/>
              <i n="[TB_Produtos].[Produto].&amp;[Açúcar]" c="Açúcar" nd="1"/>
              <i n="[TB_Produtos].[Produto].&amp;[Chá]" c="Chá" nd="1"/>
              <i n="[TB_Produtos].[Produto].&amp;[Chantilly]" c="Chantilly" nd="1"/>
              <i n="[TB_Produtos].[Produto].&amp;[Empada]" c="Empada" nd="1"/>
              <i n="[TB_Produtos].[Produto].&amp;[Enroladinho]" c="Enroladinho" nd="1"/>
              <i n="[TB_Produtos].[Produto].&amp;[Esfiha]" c="Esfiha" nd="1"/>
              <i n="[TB_Produtos].[Produto].&amp;[Leite]" c="Leite" nd="1"/>
              <i n="[TB_Produtos].[Produto].&amp;[Manteiga]" c="Manteiga" nd="1"/>
              <i n="[TB_Produtos].[Produto].&amp;[Mortadela]" c="Mortadela" nd="1"/>
              <i n="[TB_Produtos].[Produto].&amp;[Pão]" c="Pão" nd="1"/>
              <i n="[TB_Produtos].[Produto].&amp;[Peito de Peru]" c="Peito de Peru" nd="1"/>
              <i n="[TB_Produtos].[Produto].&amp;[Presunto]" c="Presunto" nd="1"/>
              <i n="[TB_Produtos].[Produto].&amp;[Queijo]" c="Queijo" nd="1"/>
              <i n="[TB_Produtos].[Produto].&amp;[Quibe]" c="Quibe" nd="1"/>
              <i n="[TB_Produtos].[Produto].&amp;[Requeijão]" c="Requeijão" nd="1"/>
              <i n="[TB_Produtos].[Produto].&amp;[Risoles]" c="Risoles" nd="1"/>
            </range>
          </ranges>
        </level>
      </levels>
      <selections count="1">
        <selection n="[TB_Produtos].[Produ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  <x:ext xmlns:x15="http://schemas.microsoft.com/office/spreadsheetml/2010/11/main" uri="{470722E0-AACD-4C17-9CDC-17EF765DBC7E}">
      <x15:slicerCacheHideItemsWithNoData count="1">
        <x15:slicerCacheOlapLevelName uniqueName="[TB_Produtos].[Produto].[Produto]" count="16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E141A57-DFD6-4251-B323-F6E8CF8BE178}" cache="SegmentaçãodeDados_Hierarquia_de_Datas" caption="Mês" columnCount="12" showCaption="0" level="2" rowHeight="324000"/>
  <slicer name="Empresa" xr10:uid="{F9556319-8DF4-4DB0-84E3-8E2CB61CE7EE}" cache="SegmentaçãodeDados_Empresa" caption="Empresa" level="1" rowHeight="241300"/>
  <slicer name="Produto" xr10:uid="{41963FB6-B04F-411B-A46E-BDD7D0DB340D}" cache="SegmentaçãodeDados_Produto" caption="Produto" columnCount="2" level="1" rowHeight="36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78AD2E-2996-4673-93A5-FBABBADBFCAD}" name="TB_Produtos" displayName="TB_Produtos" ref="B4:G31" totalsRowShown="0" headerRowDxfId="40" dataDxfId="39">
  <autoFilter ref="B4:G31" xr:uid="{BF78AD2E-2996-4673-93A5-FBABBADBFCAD}"/>
  <tableColumns count="6">
    <tableColumn id="6" xr3:uid="{89619A99-9F64-4B62-9717-C624D5416E92}" name="Código" dataDxfId="38"/>
    <tableColumn id="1" xr3:uid="{377E90C8-0A45-4737-AC04-4C7CDB0AEAE2}" name="Produto" dataDxfId="37"/>
    <tableColumn id="2" xr3:uid="{4EB804C9-8A27-4783-BD36-FB9E656AE6E9}" name="Unidade de Medida" dataDxfId="36"/>
    <tableColumn id="3" xr3:uid="{A21D3E1F-EEC0-4E4A-BE5D-F1FC07B6F8D6}" name="Estoque Mínimo" dataDxfId="35"/>
    <tableColumn id="4" xr3:uid="{56ACBABD-1CFA-40E7-BC2B-DBA4120CD2CF}" name="Custo Unitário" dataDxfId="34" dataCellStyle="Moeda"/>
    <tableColumn id="5" xr3:uid="{96CD541B-A2C4-4577-95D7-DC8135FFC00B}" name="Preço Unitário" dataDxfId="33" dataCellStyle="Moeda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E8CB29-2D3F-4475-8076-85314FAA5C42}" name="TB_Fornecedor" displayName="TB_Fornecedor" ref="B5:F9" totalsRowShown="0" headerRowDxfId="32" dataDxfId="31">
  <autoFilter ref="B5:F9" xr:uid="{3FE8CB29-2D3F-4475-8076-85314FAA5C42}"/>
  <tableColumns count="5">
    <tableColumn id="5" xr3:uid="{5FC9FE8F-4F08-40A4-AA09-0975F9E316A7}" name="Código" dataDxfId="30"/>
    <tableColumn id="1" xr3:uid="{5957F8AA-CE75-4BE8-A28F-E63751C6F321}" name="Empresa" dataDxfId="29"/>
    <tableColumn id="2" xr3:uid="{714E240A-6400-4353-BAFA-98056A75BEB8}" name="Telefone" dataDxfId="28"/>
    <tableColumn id="3" xr3:uid="{83F2A368-4F63-4459-A8E0-C24478833107}" name="Responsável" dataDxfId="27"/>
    <tableColumn id="4" xr3:uid="{B26AA4D1-77D3-4E4E-8E26-1DD67159E60C}" name="E-mail" dataDxfId="26" dataCellStyle="Moeda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889516-6D39-4469-A223-4B0F7168EF79}" name="TB_Entradas" displayName="TB_Entradas" ref="B5:H60" totalsRowCount="1" headerRowDxfId="25" dataDxfId="24">
  <autoFilter ref="B5:H59" xr:uid="{96889516-6D39-4469-A223-4B0F7168EF79}"/>
  <tableColumns count="7">
    <tableColumn id="1" xr3:uid="{701AD28A-1CD8-44C9-BCEB-958AEB0E91DD}" name="Data" dataDxfId="23" totalsRowDxfId="22"/>
    <tableColumn id="2" xr3:uid="{F247CE0B-0EF4-4B75-A4B5-2205D8CF8B59}" name="Produto" dataDxfId="21" totalsRowDxfId="20"/>
    <tableColumn id="3" xr3:uid="{1A5D1499-6E9D-496F-95A9-F290D6FBA0EA}" name="Fornecedor" dataDxfId="19" totalsRowDxfId="18"/>
    <tableColumn id="4" xr3:uid="{8E9FF413-1C84-4664-AA13-4DDF2E3D7D9D}" name="Quantidade Comprada" dataDxfId="17" totalsRowDxfId="16" dataCellStyle="Moeda"/>
    <tableColumn id="5" xr3:uid="{2908EEF0-38C0-4265-914A-A3AA2BF0F446}" name="Coluna1" dataDxfId="15" totalsRowDxfId="14">
      <calculatedColumnFormula>_xlfn.XLOOKUP(TB_Entradas[[#This Row],[Produto]],TB_Produtos[Código],TB_Produtos[Custo Unitário])</calculatedColumnFormula>
    </tableColumn>
    <tableColumn id="6" xr3:uid="{988F6366-A7E8-40AD-829C-578734BB745F}" name="Coluna2" totalsRowFunction="custom" dataDxfId="13" totalsRowDxfId="12">
      <calculatedColumnFormula>TB_Entradas[[#This Row],[Quantidade Comprada]]*TB_Entradas[[#This Row],[Coluna1]]</calculatedColumnFormula>
      <totalsRowFormula>AVERAGE(TB_Entradas[Coluna2])</totalsRowFormula>
    </tableColumn>
    <tableColumn id="7" xr3:uid="{2026EFD9-E009-4C10-94EA-7F9312384B8C}" name="Coluna3" totalsRowFunction="custom" dataDxfId="11" totalsRowDxfId="10">
      <calculatedColumnFormula>TB_Entradas[[#This Row],[Quantidade Comprada]]*TB_Entradas[[#This Row],[Coluna1]]/TB_Entradas[[#This Row],[Quantidade Comprada]]</calculatedColumnFormula>
      <totalsRowFormula>SUM(TB_Entradas[Coluna3])</totalsRowFormula>
    </tableColumn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A585A-A0FE-42A4-967D-5B04DAD1156E}" name="TB_Saídas" displayName="TB_Saídas" ref="B5:D62" totalsRowShown="0" headerRowDxfId="9" dataDxfId="8">
  <autoFilter ref="B5:D62" xr:uid="{586A585A-A0FE-42A4-967D-5B04DAD1156E}"/>
  <tableColumns count="3">
    <tableColumn id="1" xr3:uid="{B4F598A6-4052-4062-950B-44B21BB57036}" name="Data" dataDxfId="7"/>
    <tableColumn id="2" xr3:uid="{370468ED-B740-49DE-AB89-5354284A2ABF}" name="Produto" dataDxfId="6"/>
    <tableColumn id="3" xr3:uid="{BE1ABBF0-3358-4840-B3C0-322DEDC290E1}" name="Quantidade Vendida" dataDxfId="5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Serenatto Caf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13829"/>
      </a:accent1>
      <a:accent2>
        <a:srgbClr val="1A261A"/>
      </a:accent2>
      <a:accent3>
        <a:srgbClr val="B39563"/>
      </a:accent3>
      <a:accent4>
        <a:srgbClr val="787674"/>
      </a:accent4>
      <a:accent5>
        <a:srgbClr val="C9B1AC"/>
      </a:accent5>
      <a:accent6>
        <a:srgbClr val="E8D7A4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2.xml"/><Relationship Id="rId4" Type="http://schemas.openxmlformats.org/officeDocument/2006/relationships/hyperlink" Target="mailto:claudia@salgadosgran.com.b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sheetPr>
    <tabColor rgb="FFFF0000"/>
  </sheetPr>
  <dimension ref="B1:J31"/>
  <sheetViews>
    <sheetView showGridLines="0" topLeftCell="A16" zoomScale="140" zoomScaleNormal="140" workbookViewId="0">
      <selection activeCell="D6" sqref="D6"/>
    </sheetView>
  </sheetViews>
  <sheetFormatPr defaultColWidth="9.140625" defaultRowHeight="15" x14ac:dyDescent="0.25"/>
  <cols>
    <col min="1" max="1" width="5.28515625" customWidth="1"/>
    <col min="2" max="2" width="12.85546875" customWidth="1"/>
    <col min="3" max="3" width="22.5703125" bestFit="1" customWidth="1"/>
    <col min="4" max="4" width="19.7109375" bestFit="1" customWidth="1"/>
    <col min="5" max="5" width="18.42578125" customWidth="1"/>
    <col min="6" max="6" width="16.85546875" style="1" customWidth="1"/>
    <col min="7" max="7" width="16.85546875" customWidth="1"/>
    <col min="8" max="8" width="13.5703125" customWidth="1"/>
    <col min="9" max="9" width="15.28515625" customWidth="1"/>
  </cols>
  <sheetData>
    <row r="1" spans="2:10" s="6" customFormat="1" ht="60" customHeight="1" x14ac:dyDescent="0.25">
      <c r="E1" s="13" t="s">
        <v>0</v>
      </c>
      <c r="F1" s="14"/>
    </row>
    <row r="2" spans="2:10" s="8" customFormat="1" ht="6" customHeight="1" x14ac:dyDescent="0.25">
      <c r="F2" s="9"/>
    </row>
    <row r="4" spans="2:10" x14ac:dyDescent="0.25">
      <c r="B4" s="22" t="s">
        <v>66</v>
      </c>
      <c r="C4" s="20" t="s">
        <v>1</v>
      </c>
      <c r="D4" s="20" t="s">
        <v>2</v>
      </c>
      <c r="E4" s="20" t="s">
        <v>3</v>
      </c>
      <c r="F4" s="20" t="s">
        <v>4</v>
      </c>
      <c r="G4" s="20" t="s">
        <v>5</v>
      </c>
    </row>
    <row r="5" spans="2:10" ht="18" x14ac:dyDescent="0.35">
      <c r="B5" s="23">
        <v>510</v>
      </c>
      <c r="C5" s="10" t="s">
        <v>6</v>
      </c>
      <c r="D5" s="11" t="s">
        <v>7</v>
      </c>
      <c r="E5" s="11">
        <v>50</v>
      </c>
      <c r="F5" s="12">
        <v>2</v>
      </c>
      <c r="G5" s="12">
        <v>6</v>
      </c>
      <c r="H5" s="3"/>
      <c r="I5" s="3"/>
    </row>
    <row r="6" spans="2:10" ht="18" x14ac:dyDescent="0.35">
      <c r="B6" s="23">
        <v>512</v>
      </c>
      <c r="C6" s="10" t="s">
        <v>8</v>
      </c>
      <c r="D6" s="11" t="s">
        <v>9</v>
      </c>
      <c r="E6" s="11">
        <v>5</v>
      </c>
      <c r="F6" s="12">
        <v>1.5</v>
      </c>
      <c r="G6" s="12">
        <v>3</v>
      </c>
      <c r="I6" s="3"/>
    </row>
    <row r="7" spans="2:10" ht="18" x14ac:dyDescent="0.35">
      <c r="B7" s="23">
        <v>514</v>
      </c>
      <c r="C7" s="10" t="s">
        <v>10</v>
      </c>
      <c r="D7" s="11" t="s">
        <v>9</v>
      </c>
      <c r="E7" s="11">
        <v>50</v>
      </c>
      <c r="F7" s="12">
        <v>0.5</v>
      </c>
      <c r="G7" s="12">
        <v>6.5</v>
      </c>
      <c r="I7" s="3"/>
    </row>
    <row r="8" spans="2:10" ht="18" x14ac:dyDescent="0.35">
      <c r="B8" s="23">
        <v>516</v>
      </c>
      <c r="C8" s="10" t="s">
        <v>11</v>
      </c>
      <c r="D8" s="11" t="s">
        <v>9</v>
      </c>
      <c r="E8" s="11">
        <v>50</v>
      </c>
      <c r="F8" s="12">
        <v>1</v>
      </c>
      <c r="G8" s="12">
        <v>4.5</v>
      </c>
      <c r="I8" s="3"/>
    </row>
    <row r="9" spans="2:10" ht="18" x14ac:dyDescent="0.35">
      <c r="B9" s="23">
        <v>518</v>
      </c>
      <c r="C9" s="10" t="s">
        <v>12</v>
      </c>
      <c r="D9" s="11" t="s">
        <v>9</v>
      </c>
      <c r="E9" s="11">
        <v>50</v>
      </c>
      <c r="F9" s="12">
        <v>1</v>
      </c>
      <c r="G9" s="12">
        <v>4</v>
      </c>
      <c r="I9" s="3"/>
      <c r="J9" s="5"/>
    </row>
    <row r="10" spans="2:10" ht="18" x14ac:dyDescent="0.35">
      <c r="B10" s="23">
        <v>520</v>
      </c>
      <c r="C10" s="10" t="s">
        <v>13</v>
      </c>
      <c r="D10" s="11" t="s">
        <v>9</v>
      </c>
      <c r="E10" s="11">
        <v>50</v>
      </c>
      <c r="F10" s="12">
        <v>1</v>
      </c>
      <c r="G10" s="12">
        <v>4</v>
      </c>
    </row>
    <row r="11" spans="2:10" ht="18" x14ac:dyDescent="0.35">
      <c r="B11" s="23">
        <v>522</v>
      </c>
      <c r="C11" s="10" t="s">
        <v>14</v>
      </c>
      <c r="D11" s="11" t="s">
        <v>9</v>
      </c>
      <c r="E11" s="11">
        <v>50</v>
      </c>
      <c r="F11" s="12">
        <v>0.5</v>
      </c>
      <c r="G11" s="12">
        <v>4</v>
      </c>
    </row>
    <row r="12" spans="2:10" ht="18" x14ac:dyDescent="0.35">
      <c r="B12" s="23">
        <v>524</v>
      </c>
      <c r="C12" s="10" t="s">
        <v>15</v>
      </c>
      <c r="D12" s="11" t="s">
        <v>16</v>
      </c>
      <c r="E12" s="11">
        <v>15</v>
      </c>
      <c r="F12" s="12">
        <v>0.5</v>
      </c>
      <c r="G12" s="12">
        <v>2</v>
      </c>
    </row>
    <row r="13" spans="2:10" ht="18" x14ac:dyDescent="0.35">
      <c r="B13" s="23">
        <v>526</v>
      </c>
      <c r="C13" s="10" t="s">
        <v>17</v>
      </c>
      <c r="D13" s="11" t="s">
        <v>16</v>
      </c>
      <c r="E13" s="11">
        <v>15</v>
      </c>
      <c r="F13" s="12">
        <v>0.25</v>
      </c>
      <c r="G13" s="12">
        <v>1</v>
      </c>
    </row>
    <row r="14" spans="2:10" ht="18" x14ac:dyDescent="0.35">
      <c r="B14" s="23">
        <v>528</v>
      </c>
      <c r="C14" s="10" t="s">
        <v>18</v>
      </c>
      <c r="D14" s="11" t="s">
        <v>16</v>
      </c>
      <c r="E14" s="11">
        <v>15</v>
      </c>
      <c r="F14" s="12">
        <v>0.25</v>
      </c>
      <c r="G14" s="12">
        <v>1</v>
      </c>
    </row>
    <row r="15" spans="2:10" ht="18" x14ac:dyDescent="0.35">
      <c r="B15" s="23">
        <v>530</v>
      </c>
      <c r="C15" s="10" t="s">
        <v>19</v>
      </c>
      <c r="D15" s="11" t="s">
        <v>20</v>
      </c>
      <c r="E15" s="11">
        <v>10</v>
      </c>
      <c r="F15" s="12">
        <v>0.25</v>
      </c>
      <c r="G15" s="12">
        <v>8.5</v>
      </c>
    </row>
    <row r="16" spans="2:10" ht="18" x14ac:dyDescent="0.35">
      <c r="B16" s="23">
        <v>532</v>
      </c>
      <c r="C16" s="10" t="s">
        <v>21</v>
      </c>
      <c r="D16" s="11" t="s">
        <v>20</v>
      </c>
      <c r="E16" s="11">
        <v>12</v>
      </c>
      <c r="F16" s="12">
        <v>10</v>
      </c>
      <c r="G16" s="12">
        <v>5</v>
      </c>
    </row>
    <row r="17" spans="2:7" ht="18" x14ac:dyDescent="0.35">
      <c r="B17" s="23">
        <v>534</v>
      </c>
      <c r="C17" s="10" t="s">
        <v>22</v>
      </c>
      <c r="D17" s="11" t="s">
        <v>9</v>
      </c>
      <c r="E17" s="11">
        <v>4</v>
      </c>
      <c r="F17" s="12">
        <v>2</v>
      </c>
      <c r="G17" s="12">
        <v>2</v>
      </c>
    </row>
    <row r="18" spans="2:7" ht="18" x14ac:dyDescent="0.35">
      <c r="B18" s="23">
        <v>536</v>
      </c>
      <c r="C18" s="10" t="s">
        <v>23</v>
      </c>
      <c r="D18" s="11" t="s">
        <v>16</v>
      </c>
      <c r="E18" s="11">
        <v>10</v>
      </c>
      <c r="F18" s="12">
        <v>1</v>
      </c>
      <c r="G18" s="12">
        <v>5</v>
      </c>
    </row>
    <row r="19" spans="2:7" ht="18" x14ac:dyDescent="0.35">
      <c r="B19" s="23">
        <v>538</v>
      </c>
      <c r="C19" s="10" t="s">
        <v>24</v>
      </c>
      <c r="D19" s="11" t="s">
        <v>16</v>
      </c>
      <c r="E19" s="11">
        <v>2</v>
      </c>
      <c r="F19" s="12">
        <v>0.75</v>
      </c>
      <c r="G19" s="12">
        <v>1.5</v>
      </c>
    </row>
    <row r="20" spans="2:7" ht="18" x14ac:dyDescent="0.35">
      <c r="B20" s="23">
        <v>540</v>
      </c>
      <c r="C20" s="10" t="s">
        <v>25</v>
      </c>
      <c r="D20" s="11" t="s">
        <v>9</v>
      </c>
      <c r="E20" s="11">
        <v>10</v>
      </c>
      <c r="F20" s="12">
        <v>0.25</v>
      </c>
      <c r="G20" s="12">
        <v>7.5</v>
      </c>
    </row>
    <row r="21" spans="2:7" ht="18" x14ac:dyDescent="0.35">
      <c r="B21" s="23">
        <v>542</v>
      </c>
      <c r="C21" s="10" t="s">
        <v>26</v>
      </c>
      <c r="D21" s="11" t="s">
        <v>16</v>
      </c>
      <c r="E21" s="11">
        <v>5</v>
      </c>
      <c r="F21" s="12">
        <v>0.75</v>
      </c>
      <c r="G21" s="12">
        <v>10</v>
      </c>
    </row>
    <row r="22" spans="2:7" ht="18" x14ac:dyDescent="0.35">
      <c r="B22" s="23">
        <v>544</v>
      </c>
      <c r="C22" s="10" t="s">
        <v>27</v>
      </c>
      <c r="D22" s="11" t="s">
        <v>9</v>
      </c>
      <c r="E22" s="11">
        <v>2</v>
      </c>
      <c r="F22" s="12">
        <v>8</v>
      </c>
      <c r="G22" s="12">
        <v>15</v>
      </c>
    </row>
    <row r="23" spans="2:7" ht="18" x14ac:dyDescent="0.35">
      <c r="B23" s="23">
        <v>546</v>
      </c>
      <c r="C23" s="10" t="s">
        <v>28</v>
      </c>
      <c r="D23" s="11" t="s">
        <v>9</v>
      </c>
      <c r="E23" s="11">
        <v>2</v>
      </c>
      <c r="F23" s="12">
        <v>4.5</v>
      </c>
      <c r="G23" s="12">
        <v>15</v>
      </c>
    </row>
    <row r="24" spans="2:7" ht="18" x14ac:dyDescent="0.35">
      <c r="B24" s="23">
        <v>548</v>
      </c>
      <c r="C24" s="10" t="s">
        <v>29</v>
      </c>
      <c r="D24" s="11" t="s">
        <v>30</v>
      </c>
      <c r="E24" s="11">
        <v>5</v>
      </c>
      <c r="F24" s="12">
        <v>0.25</v>
      </c>
      <c r="G24" s="12">
        <v>2</v>
      </c>
    </row>
    <row r="25" spans="2:7" ht="18" x14ac:dyDescent="0.35">
      <c r="B25" s="23">
        <v>550</v>
      </c>
      <c r="C25" s="10" t="s">
        <v>31</v>
      </c>
      <c r="D25" s="11" t="s">
        <v>30</v>
      </c>
      <c r="E25" s="11">
        <v>5</v>
      </c>
      <c r="F25" s="12">
        <v>0.75</v>
      </c>
      <c r="G25" s="12">
        <v>8</v>
      </c>
    </row>
    <row r="26" spans="2:7" ht="18" x14ac:dyDescent="0.35">
      <c r="B26" s="23">
        <v>552</v>
      </c>
      <c r="C26" s="10" t="s">
        <v>32</v>
      </c>
      <c r="D26" s="11" t="s">
        <v>9</v>
      </c>
      <c r="E26" s="11">
        <v>2</v>
      </c>
      <c r="F26" s="12">
        <v>1</v>
      </c>
      <c r="G26" s="12">
        <v>3</v>
      </c>
    </row>
    <row r="27" spans="2:7" ht="18" x14ac:dyDescent="0.35">
      <c r="B27" s="23">
        <v>554</v>
      </c>
      <c r="C27" s="10" t="s">
        <v>33</v>
      </c>
      <c r="D27" s="11" t="s">
        <v>9</v>
      </c>
      <c r="E27" s="11">
        <v>2</v>
      </c>
      <c r="F27" s="12">
        <v>2.5</v>
      </c>
      <c r="G27" s="12">
        <v>3.5</v>
      </c>
    </row>
    <row r="28" spans="2:7" ht="18" x14ac:dyDescent="0.35">
      <c r="B28" s="23">
        <v>556</v>
      </c>
      <c r="C28" s="10" t="s">
        <v>34</v>
      </c>
      <c r="D28" s="11" t="s">
        <v>9</v>
      </c>
      <c r="E28" s="11">
        <v>2</v>
      </c>
      <c r="F28" s="12">
        <v>1.5</v>
      </c>
      <c r="G28" s="12">
        <v>3</v>
      </c>
    </row>
    <row r="29" spans="2:7" ht="18" x14ac:dyDescent="0.35">
      <c r="B29" s="23">
        <v>558</v>
      </c>
      <c r="C29" s="10" t="s">
        <v>35</v>
      </c>
      <c r="D29" s="11" t="s">
        <v>9</v>
      </c>
      <c r="E29" s="11">
        <v>2</v>
      </c>
      <c r="F29" s="12">
        <v>3</v>
      </c>
      <c r="G29" s="12">
        <v>4.5</v>
      </c>
    </row>
    <row r="30" spans="2:7" ht="18" x14ac:dyDescent="0.35">
      <c r="B30" s="23">
        <v>560</v>
      </c>
      <c r="C30" s="10" t="s">
        <v>36</v>
      </c>
      <c r="D30" s="11" t="s">
        <v>16</v>
      </c>
      <c r="E30" s="11">
        <v>10</v>
      </c>
      <c r="F30" s="12">
        <v>2</v>
      </c>
      <c r="G30" s="12">
        <v>8</v>
      </c>
    </row>
    <row r="31" spans="2:7" ht="18" x14ac:dyDescent="0.35">
      <c r="B31" s="23">
        <v>562</v>
      </c>
      <c r="C31" s="10" t="s">
        <v>37</v>
      </c>
      <c r="D31" s="11" t="s">
        <v>9</v>
      </c>
      <c r="E31" s="11">
        <v>10</v>
      </c>
      <c r="F31" s="12">
        <v>0.25</v>
      </c>
      <c r="G31" s="12">
        <v>5</v>
      </c>
    </row>
  </sheetData>
  <dataValidations count="1">
    <dataValidation type="custom" allowBlank="1" showInputMessage="1" showErrorMessage="1" errorTitle="Produto Duplicado" error="Não é permitido cadastrar dois produtos com mesmo nome na base de dados!" sqref="B5:C31" xr:uid="{6FD65472-361F-4C37-92CC-80C66E375847}">
      <formula1>COUNTIF(Lista_Produtos,B5)&lt;=1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326C-A554-4EB5-BD62-7264A7052B14}">
  <dimension ref="B3:D9"/>
  <sheetViews>
    <sheetView workbookViewId="0">
      <selection activeCell="B11" sqref="B11"/>
    </sheetView>
  </sheetViews>
  <sheetFormatPr defaultRowHeight="15" x14ac:dyDescent="0.25"/>
  <cols>
    <col min="2" max="2" width="18" bestFit="1" customWidth="1"/>
    <col min="3" max="3" width="22.85546875" bestFit="1" customWidth="1"/>
    <col min="4" max="5" width="18.5703125" bestFit="1" customWidth="1"/>
  </cols>
  <sheetData>
    <row r="3" spans="2:4" x14ac:dyDescent="0.25">
      <c r="B3" s="29" t="s">
        <v>94</v>
      </c>
      <c r="C3" t="s">
        <v>100</v>
      </c>
      <c r="D3" t="s">
        <v>101</v>
      </c>
    </row>
    <row r="4" spans="2:4" x14ac:dyDescent="0.25">
      <c r="B4" s="30" t="s">
        <v>6</v>
      </c>
      <c r="C4" s="27">
        <v>5670</v>
      </c>
      <c r="D4" s="81">
        <v>1</v>
      </c>
    </row>
    <row r="5" spans="2:4" x14ac:dyDescent="0.25">
      <c r="B5" s="30" t="s">
        <v>19</v>
      </c>
      <c r="C5" s="27">
        <v>4250</v>
      </c>
      <c r="D5" s="81">
        <v>1</v>
      </c>
    </row>
    <row r="6" spans="2:4" x14ac:dyDescent="0.25">
      <c r="B6" s="30" t="s">
        <v>10</v>
      </c>
      <c r="C6" s="27">
        <v>1592.5</v>
      </c>
      <c r="D6" s="81">
        <v>-1</v>
      </c>
    </row>
    <row r="7" spans="2:4" x14ac:dyDescent="0.25">
      <c r="B7" s="30" t="s">
        <v>25</v>
      </c>
      <c r="C7" s="27">
        <v>3000</v>
      </c>
      <c r="D7" s="81">
        <v>0</v>
      </c>
    </row>
    <row r="8" spans="2:4" x14ac:dyDescent="0.25">
      <c r="B8" s="30" t="s">
        <v>36</v>
      </c>
      <c r="C8" s="27">
        <v>1680</v>
      </c>
      <c r="D8" s="81">
        <v>-1</v>
      </c>
    </row>
    <row r="9" spans="2:4" x14ac:dyDescent="0.25">
      <c r="B9" s="30" t="s">
        <v>91</v>
      </c>
      <c r="C9" s="27">
        <v>16192.5</v>
      </c>
      <c r="D9" s="81">
        <v>1</v>
      </c>
    </row>
  </sheetData>
  <conditionalFormatting pivot="1" sqref="D4:D9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40A8-4AAA-4493-8CBA-A76AE9B9C775}">
  <dimension ref="B1:E9"/>
  <sheetViews>
    <sheetView zoomScale="140" zoomScaleNormal="140" workbookViewId="0"/>
  </sheetViews>
  <sheetFormatPr defaultRowHeight="15" x14ac:dyDescent="0.25"/>
  <cols>
    <col min="2" max="2" width="18" bestFit="1" customWidth="1"/>
    <col min="3" max="3" width="27.85546875" bestFit="1" customWidth="1"/>
    <col min="4" max="4" width="29.42578125" bestFit="1" customWidth="1"/>
  </cols>
  <sheetData>
    <row r="1" spans="2:5" x14ac:dyDescent="0.25">
      <c r="E1" s="31" t="s">
        <v>95</v>
      </c>
    </row>
    <row r="3" spans="2:5" x14ac:dyDescent="0.25">
      <c r="B3" s="29" t="s">
        <v>94</v>
      </c>
      <c r="C3" t="s">
        <v>93</v>
      </c>
      <c r="D3" t="s">
        <v>92</v>
      </c>
    </row>
    <row r="4" spans="2:5" x14ac:dyDescent="0.25">
      <c r="B4" s="30" t="s">
        <v>6</v>
      </c>
      <c r="C4" s="81">
        <v>945</v>
      </c>
      <c r="D4" s="81">
        <v>1635</v>
      </c>
    </row>
    <row r="5" spans="2:5" x14ac:dyDescent="0.25">
      <c r="B5" s="30" t="s">
        <v>19</v>
      </c>
      <c r="C5" s="81">
        <v>500</v>
      </c>
      <c r="D5" s="81">
        <v>750</v>
      </c>
    </row>
    <row r="6" spans="2:5" x14ac:dyDescent="0.25">
      <c r="B6" s="30" t="s">
        <v>25</v>
      </c>
      <c r="C6" s="81">
        <v>400</v>
      </c>
      <c r="D6" s="81">
        <v>620</v>
      </c>
    </row>
    <row r="7" spans="2:5" x14ac:dyDescent="0.25">
      <c r="B7" s="30" t="s">
        <v>10</v>
      </c>
      <c r="C7" s="81">
        <v>245</v>
      </c>
      <c r="D7" s="81">
        <v>550</v>
      </c>
    </row>
    <row r="8" spans="2:5" x14ac:dyDescent="0.25">
      <c r="B8" s="30" t="s">
        <v>36</v>
      </c>
      <c r="C8" s="81">
        <v>210</v>
      </c>
      <c r="D8" s="81">
        <v>350</v>
      </c>
    </row>
    <row r="9" spans="2:5" x14ac:dyDescent="0.25">
      <c r="B9" s="30" t="s">
        <v>91</v>
      </c>
      <c r="C9" s="81">
        <v>2300</v>
      </c>
      <c r="D9" s="81">
        <v>3905</v>
      </c>
    </row>
  </sheetData>
  <hyperlinks>
    <hyperlink ref="E1" location="Dashboard!A1" display="Voltar" xr:uid="{31B72789-A9E0-4FC6-8E32-6CE18AB42087}"/>
  </hyperlink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47FB-9F08-47C0-ADFF-C2BD8F2232A0}">
  <sheetPr>
    <tabColor rgb="FF002060"/>
  </sheetPr>
  <dimension ref="O6:CB49"/>
  <sheetViews>
    <sheetView showGridLines="0" showRowColHeaders="0" tabSelected="1" topLeftCell="L18" zoomScale="190" zoomScaleNormal="190" workbookViewId="0">
      <selection activeCell="AX51" sqref="AX51"/>
    </sheetView>
  </sheetViews>
  <sheetFormatPr defaultColWidth="2.28515625" defaultRowHeight="9" customHeight="1" x14ac:dyDescent="0.25"/>
  <sheetData>
    <row r="6" spans="15:80" ht="9" customHeight="1" thickBot="1" x14ac:dyDescent="0.3"/>
    <row r="7" spans="15:80" ht="9" customHeight="1" thickTop="1" x14ac:dyDescent="0.25">
      <c r="O7" s="36" t="s">
        <v>67</v>
      </c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8"/>
      <c r="AF7" s="36" t="s">
        <v>68</v>
      </c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8"/>
      <c r="AW7" s="36" t="s">
        <v>69</v>
      </c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8"/>
      <c r="BN7" s="36" t="s">
        <v>70</v>
      </c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8"/>
    </row>
    <row r="8" spans="15:80" ht="9" customHeight="1" thickBot="1" x14ac:dyDescent="0.3">
      <c r="O8" s="39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1"/>
      <c r="AF8" s="39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1"/>
      <c r="AW8" s="39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1"/>
      <c r="BN8" s="39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1"/>
    </row>
    <row r="9" spans="15:80" ht="9" customHeight="1" thickTop="1" x14ac:dyDescent="0.25">
      <c r="O9" s="42">
        <f>GETPIVOTDATA("[Measures].[Faturamento]",'Principais Indicadores'!$B$3)</f>
        <v>19042.5</v>
      </c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4"/>
      <c r="AF9" s="42">
        <f>GETPIVOTDATA("[Measures].[Despesas]",'Principais Indicadores'!$B$3)</f>
        <v>5530</v>
      </c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4"/>
      <c r="AW9" s="48">
        <f>GETPIVOTDATA("[Measures].[Margem_Lucro]",'Principais Indicadores'!$B$3)</f>
        <v>2.4434900542495481</v>
      </c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50"/>
      <c r="BN9" s="54">
        <f>GETPIVOTDATA("[Measures].[Média de Vendas]",'Principais Indicadores'!$B$3)</f>
        <v>45.526315789473685</v>
      </c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6"/>
    </row>
    <row r="10" spans="15:80" ht="9" customHeight="1" x14ac:dyDescent="0.25">
      <c r="O10" s="42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4"/>
      <c r="AF10" s="42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4"/>
      <c r="AW10" s="48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50"/>
      <c r="BN10" s="54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6"/>
    </row>
    <row r="11" spans="15:80" ht="9" customHeight="1" thickBot="1" x14ac:dyDescent="0.3">
      <c r="O11" s="4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7"/>
      <c r="AF11" s="45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7"/>
      <c r="AW11" s="51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3"/>
      <c r="BN11" s="57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9"/>
    </row>
    <row r="12" spans="15:80" ht="9" customHeight="1" thickTop="1" thickBot="1" x14ac:dyDescent="0.3"/>
    <row r="13" spans="15:80" ht="9" customHeight="1" thickTop="1" x14ac:dyDescent="0.25">
      <c r="O13" s="69" t="s">
        <v>71</v>
      </c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1"/>
      <c r="BD13" s="69" t="s">
        <v>72</v>
      </c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1"/>
    </row>
    <row r="14" spans="15:80" ht="9" customHeight="1" thickBot="1" x14ac:dyDescent="0.3">
      <c r="O14" s="72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4"/>
      <c r="BD14" s="72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4"/>
    </row>
    <row r="15" spans="15:80" ht="9" customHeight="1" thickTop="1" x14ac:dyDescent="0.25">
      <c r="O15" s="63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5"/>
      <c r="BD15" s="63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5"/>
    </row>
    <row r="16" spans="15:80" ht="9" customHeight="1" x14ac:dyDescent="0.25">
      <c r="O16" s="63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5"/>
      <c r="BD16" s="63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5"/>
    </row>
    <row r="17" spans="15:80" ht="9" customHeight="1" x14ac:dyDescent="0.25">
      <c r="O17" s="63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5"/>
      <c r="BD17" s="63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5"/>
    </row>
    <row r="18" spans="15:80" ht="9" customHeight="1" x14ac:dyDescent="0.25">
      <c r="O18" s="63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5"/>
      <c r="BD18" s="63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5"/>
    </row>
    <row r="19" spans="15:80" ht="9" customHeight="1" x14ac:dyDescent="0.25">
      <c r="O19" s="63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5"/>
      <c r="BD19" s="63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5"/>
    </row>
    <row r="20" spans="15:80" ht="9" customHeight="1" x14ac:dyDescent="0.25">
      <c r="O20" s="63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5"/>
      <c r="BD20" s="63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5"/>
    </row>
    <row r="21" spans="15:80" ht="9" customHeight="1" x14ac:dyDescent="0.25">
      <c r="O21" s="63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5"/>
      <c r="BD21" s="63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5"/>
    </row>
    <row r="22" spans="15:80" ht="9" customHeight="1" x14ac:dyDescent="0.25">
      <c r="O22" s="63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5"/>
      <c r="BD22" s="63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5"/>
    </row>
    <row r="23" spans="15:80" ht="9" customHeight="1" x14ac:dyDescent="0.25">
      <c r="O23" s="63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5"/>
      <c r="BD23" s="63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5"/>
    </row>
    <row r="24" spans="15:80" ht="9" customHeight="1" x14ac:dyDescent="0.25">
      <c r="O24" s="63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5"/>
      <c r="BD24" s="63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5"/>
    </row>
    <row r="25" spans="15:80" ht="9" customHeight="1" x14ac:dyDescent="0.25">
      <c r="O25" s="63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5"/>
      <c r="BD25" s="63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5"/>
    </row>
    <row r="26" spans="15:80" ht="9" customHeight="1" x14ac:dyDescent="0.25">
      <c r="O26" s="63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5"/>
      <c r="BD26" s="63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5"/>
    </row>
    <row r="27" spans="15:80" ht="9" customHeight="1" x14ac:dyDescent="0.25">
      <c r="O27" s="63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5"/>
      <c r="BD27" s="63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5"/>
    </row>
    <row r="28" spans="15:80" ht="9" customHeight="1" x14ac:dyDescent="0.25">
      <c r="O28" s="63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5"/>
      <c r="BD28" s="63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5"/>
    </row>
    <row r="29" spans="15:80" ht="9" customHeight="1" x14ac:dyDescent="0.25">
      <c r="O29" s="63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5"/>
      <c r="BD29" s="63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5"/>
    </row>
    <row r="30" spans="15:80" ht="9" customHeight="1" x14ac:dyDescent="0.25">
      <c r="O30" s="63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5"/>
      <c r="BD30" s="63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5"/>
    </row>
    <row r="31" spans="15:80" ht="9" customHeight="1" thickBot="1" x14ac:dyDescent="0.3">
      <c r="O31" s="66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8"/>
      <c r="BD31" s="66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8"/>
    </row>
    <row r="32" spans="15:80" ht="9" customHeight="1" thickTop="1" thickBot="1" x14ac:dyDescent="0.3"/>
    <row r="33" spans="15:80" ht="9" customHeight="1" thickTop="1" x14ac:dyDescent="0.25">
      <c r="O33" s="75" t="s">
        <v>73</v>
      </c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7"/>
      <c r="BD33" s="69" t="s">
        <v>74</v>
      </c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1"/>
    </row>
    <row r="34" spans="15:80" ht="9" customHeight="1" thickBot="1" x14ac:dyDescent="0.3">
      <c r="O34" s="78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80"/>
      <c r="BD34" s="72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4"/>
    </row>
    <row r="35" spans="15:80" ht="9" customHeight="1" thickTop="1" x14ac:dyDescent="0.25">
      <c r="O35" s="60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2"/>
      <c r="BD35" s="60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2"/>
    </row>
    <row r="36" spans="15:80" ht="9" customHeight="1" x14ac:dyDescent="0.25">
      <c r="O36" s="63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5"/>
      <c r="BD36" s="63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5"/>
    </row>
    <row r="37" spans="15:80" ht="9" customHeight="1" x14ac:dyDescent="0.25">
      <c r="O37" s="63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5"/>
      <c r="BD37" s="63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5"/>
    </row>
    <row r="38" spans="15:80" ht="9" customHeight="1" x14ac:dyDescent="0.25">
      <c r="O38" s="63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5"/>
      <c r="BD38" s="63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5"/>
    </row>
    <row r="39" spans="15:80" ht="9" customHeight="1" x14ac:dyDescent="0.25">
      <c r="O39" s="63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5"/>
      <c r="BD39" s="63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5"/>
    </row>
    <row r="40" spans="15:80" ht="9" customHeight="1" x14ac:dyDescent="0.25">
      <c r="O40" s="63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5"/>
      <c r="BD40" s="63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5"/>
    </row>
    <row r="41" spans="15:80" ht="9" customHeight="1" x14ac:dyDescent="0.25">
      <c r="O41" s="63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5"/>
      <c r="BD41" s="63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5"/>
    </row>
    <row r="42" spans="15:80" ht="9" customHeight="1" x14ac:dyDescent="0.25">
      <c r="O42" s="63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5"/>
      <c r="BD42" s="63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5"/>
    </row>
    <row r="43" spans="15:80" ht="9" customHeight="1" x14ac:dyDescent="0.25">
      <c r="O43" s="63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5"/>
      <c r="BD43" s="63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5"/>
    </row>
    <row r="44" spans="15:80" ht="9" customHeight="1" x14ac:dyDescent="0.25">
      <c r="O44" s="63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5"/>
      <c r="BD44" s="63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5"/>
    </row>
    <row r="45" spans="15:80" ht="9" customHeight="1" x14ac:dyDescent="0.25">
      <c r="O45" s="63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5"/>
      <c r="BD45" s="63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5"/>
    </row>
    <row r="46" spans="15:80" ht="9" customHeight="1" x14ac:dyDescent="0.25">
      <c r="O46" s="63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5"/>
      <c r="BD46" s="63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5"/>
    </row>
    <row r="47" spans="15:80" ht="9" customHeight="1" x14ac:dyDescent="0.25">
      <c r="O47" s="63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5"/>
      <c r="BD47" s="63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5"/>
    </row>
    <row r="48" spans="15:80" ht="9" customHeight="1" thickBot="1" x14ac:dyDescent="0.3">
      <c r="O48" s="66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8"/>
      <c r="BD48" s="66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8"/>
    </row>
    <row r="49" ht="9" customHeight="1" thickTop="1" x14ac:dyDescent="0.25"/>
  </sheetData>
  <mergeCells count="16">
    <mergeCell ref="O35:BB48"/>
    <mergeCell ref="BD35:CB48"/>
    <mergeCell ref="O13:BB14"/>
    <mergeCell ref="BD13:CB14"/>
    <mergeCell ref="O15:BB31"/>
    <mergeCell ref="BD15:CB31"/>
    <mergeCell ref="O33:BB34"/>
    <mergeCell ref="BD33:CB34"/>
    <mergeCell ref="O7:AC8"/>
    <mergeCell ref="AF7:AT8"/>
    <mergeCell ref="AW7:BK8"/>
    <mergeCell ref="BN7:CB8"/>
    <mergeCell ref="O9:AC11"/>
    <mergeCell ref="AF9:AT11"/>
    <mergeCell ref="AW9:BK11"/>
    <mergeCell ref="BN9:CB1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sheetPr>
    <tabColor rgb="FFFF0000"/>
  </sheetPr>
  <dimension ref="B1:I9"/>
  <sheetViews>
    <sheetView showGridLines="0" zoomScale="160" zoomScaleNormal="160" workbookViewId="0">
      <selection activeCell="D6" sqref="D6"/>
    </sheetView>
  </sheetViews>
  <sheetFormatPr defaultColWidth="9.140625" defaultRowHeight="15" x14ac:dyDescent="0.25"/>
  <cols>
    <col min="1" max="1" width="5.28515625" customWidth="1"/>
    <col min="2" max="2" width="8.5703125" customWidth="1"/>
    <col min="3" max="3" width="16.85546875" bestFit="1" customWidth="1"/>
    <col min="4" max="4" width="14.28515625" bestFit="1" customWidth="1"/>
    <col min="5" max="5" width="23.140625" customWidth="1"/>
    <col min="6" max="6" width="33.5703125" customWidth="1"/>
  </cols>
  <sheetData>
    <row r="1" spans="2:9" s="6" customFormat="1" ht="60" customHeight="1" x14ac:dyDescent="0.25">
      <c r="E1" s="13" t="s">
        <v>38</v>
      </c>
      <c r="F1" s="7"/>
    </row>
    <row r="2" spans="2:9" s="8" customFormat="1" ht="6" customHeight="1" x14ac:dyDescent="0.25">
      <c r="F2" s="9"/>
    </row>
    <row r="5" spans="2:9" x14ac:dyDescent="0.25">
      <c r="B5" s="22" t="s">
        <v>66</v>
      </c>
      <c r="C5" s="20" t="s">
        <v>39</v>
      </c>
      <c r="D5" s="20" t="s">
        <v>40</v>
      </c>
      <c r="E5" s="20" t="s">
        <v>41</v>
      </c>
      <c r="F5" s="20" t="s">
        <v>42</v>
      </c>
    </row>
    <row r="6" spans="2:9" ht="18" x14ac:dyDescent="0.35">
      <c r="B6" s="23">
        <v>10</v>
      </c>
      <c r="C6" s="10" t="s">
        <v>43</v>
      </c>
      <c r="D6" s="11" t="s">
        <v>44</v>
      </c>
      <c r="E6" s="11" t="s">
        <v>45</v>
      </c>
      <c r="F6" s="12" t="s">
        <v>46</v>
      </c>
    </row>
    <row r="7" spans="2:9" ht="18" x14ac:dyDescent="0.35">
      <c r="B7" s="23">
        <v>20</v>
      </c>
      <c r="C7" s="10" t="s">
        <v>47</v>
      </c>
      <c r="D7" s="11" t="s">
        <v>48</v>
      </c>
      <c r="E7" s="11" t="s">
        <v>49</v>
      </c>
      <c r="F7" s="12" t="s">
        <v>50</v>
      </c>
    </row>
    <row r="8" spans="2:9" ht="18" x14ac:dyDescent="0.35">
      <c r="B8" s="23">
        <v>30</v>
      </c>
      <c r="C8" s="10" t="s">
        <v>51</v>
      </c>
      <c r="D8" s="11" t="s">
        <v>52</v>
      </c>
      <c r="E8" s="11" t="s">
        <v>53</v>
      </c>
      <c r="F8" s="12" t="s">
        <v>54</v>
      </c>
      <c r="I8" t="s">
        <v>55</v>
      </c>
    </row>
    <row r="9" spans="2:9" ht="18" x14ac:dyDescent="0.35">
      <c r="B9" s="23">
        <v>40</v>
      </c>
      <c r="C9" s="10" t="s">
        <v>56</v>
      </c>
      <c r="D9" s="11" t="s">
        <v>57</v>
      </c>
      <c r="E9" s="11" t="s">
        <v>58</v>
      </c>
      <c r="F9" s="12" t="s">
        <v>59</v>
      </c>
    </row>
  </sheetData>
  <dataValidations count="1">
    <dataValidation type="custom" allowBlank="1" showInputMessage="1" showErrorMessage="1" errorTitle="Fornecedor Duplicado" error="Não é permitido cadastrar dois fornecedores com mesmo nome!" sqref="B6:C9" xr:uid="{CB0A8FAC-1E94-4C7B-B66C-BC840809AA8D}">
      <formula1>COUNTIF(Lista_Fornecedores,B6)&lt;=1</formula1>
    </dataValidation>
  </dataValidations>
  <hyperlinks>
    <hyperlink ref="F6" r:id="rId1" display="mailto:maria@mercadoexpress.com.br" xr:uid="{BFA96C7E-CFA4-43C1-BA94-93E939CAF61B}"/>
    <hyperlink ref="F7" r:id="rId2" xr:uid="{B2F5BAB3-8645-48D1-8743-F6B02EAFE6F1}"/>
    <hyperlink ref="F8" r:id="rId3" display="mailto:eduardo@distribuídoraks.com.br" xr:uid="{1E6B527E-51F9-4124-9C35-5E328A13FBAD}"/>
    <hyperlink ref="F9" r:id="rId4" display="mailto:claudia@salgadosgran.com.br" xr:uid="{6C1289BE-A6BD-4250-839B-0A00703A4967}"/>
  </hyperlinks>
  <pageMargins left="0.511811024" right="0.511811024" top="0.78740157499999996" bottom="0.78740157499999996" header="0.31496062000000002" footer="0.31496062000000002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sheetPr>
    <tabColor rgb="FFFF0000"/>
  </sheetPr>
  <dimension ref="B1:H60"/>
  <sheetViews>
    <sheetView showGridLines="0" zoomScale="140" zoomScaleNormal="140" workbookViewId="0">
      <selection activeCell="C3" sqref="C3"/>
    </sheetView>
  </sheetViews>
  <sheetFormatPr defaultColWidth="9.140625" defaultRowHeight="15" x14ac:dyDescent="0.25"/>
  <cols>
    <col min="1" max="1" width="5.28515625" customWidth="1"/>
    <col min="2" max="2" width="15.7109375" customWidth="1"/>
    <col min="3" max="4" width="16.42578125" style="2" customWidth="1"/>
    <col min="5" max="5" width="22.85546875" customWidth="1"/>
    <col min="6" max="6" width="22.28515625" style="2" customWidth="1"/>
    <col min="7" max="7" width="17.42578125" customWidth="1"/>
    <col min="8" max="8" width="18.42578125" customWidth="1"/>
  </cols>
  <sheetData>
    <row r="1" spans="2:8" s="6" customFormat="1" ht="60" customHeight="1" x14ac:dyDescent="0.25">
      <c r="E1" s="13" t="s">
        <v>60</v>
      </c>
      <c r="F1" s="7"/>
    </row>
    <row r="2" spans="2:8" s="8" customFormat="1" ht="6" customHeight="1" x14ac:dyDescent="0.25">
      <c r="F2" s="9"/>
    </row>
    <row r="4" spans="2:8" x14ac:dyDescent="0.25">
      <c r="C4"/>
    </row>
    <row r="5" spans="2:8" s="4" customFormat="1" x14ac:dyDescent="0.25">
      <c r="B5" s="21" t="s">
        <v>61</v>
      </c>
      <c r="C5" s="24" t="s">
        <v>1</v>
      </c>
      <c r="D5" s="21" t="s">
        <v>62</v>
      </c>
      <c r="E5" s="21" t="s">
        <v>63</v>
      </c>
      <c r="F5" s="21" t="s">
        <v>96</v>
      </c>
      <c r="G5" s="21" t="s">
        <v>97</v>
      </c>
      <c r="H5" s="21" t="s">
        <v>98</v>
      </c>
    </row>
    <row r="6" spans="2:8" ht="18" x14ac:dyDescent="0.35">
      <c r="B6" s="18">
        <v>44566</v>
      </c>
      <c r="C6" s="23">
        <v>510</v>
      </c>
      <c r="D6" s="11">
        <v>10</v>
      </c>
      <c r="E6" s="17">
        <v>100</v>
      </c>
      <c r="F6" s="32">
        <f>_xlfn.XLOOKUP(TB_Entradas[[#This Row],[Produto]],TB_Produtos[Código],TB_Produtos[Custo Unitário])</f>
        <v>2</v>
      </c>
      <c r="G6" s="32">
        <f>TB_Entradas[[#This Row],[Quantidade Comprada]]*TB_Entradas[[#This Row],[Coluna1]]</f>
        <v>200</v>
      </c>
      <c r="H6" s="32"/>
    </row>
    <row r="7" spans="2:8" ht="18" x14ac:dyDescent="0.35">
      <c r="B7" s="18">
        <v>44566</v>
      </c>
      <c r="C7" s="23">
        <v>514</v>
      </c>
      <c r="D7" s="11">
        <v>40</v>
      </c>
      <c r="E7" s="17">
        <v>100</v>
      </c>
      <c r="F7" s="32">
        <f>_xlfn.XLOOKUP(TB_Entradas[[#This Row],[Produto]],TB_Produtos[Código],TB_Produtos[Custo Unitário])</f>
        <v>0.5</v>
      </c>
      <c r="G7" s="32">
        <f>TB_Entradas[[#This Row],[Quantidade Comprada]]*TB_Entradas[[#This Row],[Coluna1]]</f>
        <v>50</v>
      </c>
      <c r="H7" s="32">
        <f>TB_Entradas[[#This Row],[Quantidade Comprada]]*TB_Entradas[[#This Row],[Coluna1]]/TB_Entradas[[#This Row],[Quantidade Comprada]]</f>
        <v>0.5</v>
      </c>
    </row>
    <row r="8" spans="2:8" ht="18" x14ac:dyDescent="0.35">
      <c r="B8" s="18">
        <v>44576</v>
      </c>
      <c r="C8" s="23">
        <v>530</v>
      </c>
      <c r="D8" s="11">
        <v>10</v>
      </c>
      <c r="E8" s="17">
        <v>90</v>
      </c>
      <c r="F8" s="32">
        <f>_xlfn.XLOOKUP(TB_Entradas[[#This Row],[Produto]],TB_Produtos[Código],TB_Produtos[Custo Unitário])</f>
        <v>0.25</v>
      </c>
      <c r="G8" s="32">
        <f>TB_Entradas[[#This Row],[Quantidade Comprada]]*TB_Entradas[[#This Row],[Coluna1]]</f>
        <v>22.5</v>
      </c>
      <c r="H8" s="32">
        <f>TB_Entradas[[#This Row],[Quantidade Comprada]]*TB_Entradas[[#This Row],[Coluna1]]/TB_Entradas[[#This Row],[Quantidade Comprada]]</f>
        <v>0.25</v>
      </c>
    </row>
    <row r="9" spans="2:8" ht="18" x14ac:dyDescent="0.35">
      <c r="B9" s="18">
        <v>44578</v>
      </c>
      <c r="C9" s="23">
        <v>540</v>
      </c>
      <c r="D9" s="11">
        <v>40</v>
      </c>
      <c r="E9" s="17">
        <v>100</v>
      </c>
      <c r="F9" s="32">
        <f>_xlfn.XLOOKUP(TB_Entradas[[#This Row],[Produto]],TB_Produtos[Código],TB_Produtos[Custo Unitário])</f>
        <v>0.25</v>
      </c>
      <c r="G9" s="32">
        <f>TB_Entradas[[#This Row],[Quantidade Comprada]]*TB_Entradas[[#This Row],[Coluna1]]</f>
        <v>25</v>
      </c>
      <c r="H9" s="32">
        <f>TB_Entradas[[#This Row],[Quantidade Comprada]]*TB_Entradas[[#This Row],[Coluna1]]/TB_Entradas[[#This Row],[Quantidade Comprada]]</f>
        <v>0.25</v>
      </c>
    </row>
    <row r="10" spans="2:8" ht="18" x14ac:dyDescent="0.35">
      <c r="B10" s="18">
        <v>44593</v>
      </c>
      <c r="C10" s="23">
        <v>540</v>
      </c>
      <c r="D10" s="11">
        <v>40</v>
      </c>
      <c r="E10" s="17">
        <v>85</v>
      </c>
      <c r="F10" s="32">
        <f>_xlfn.XLOOKUP(TB_Entradas[[#This Row],[Produto]],TB_Produtos[Código],TB_Produtos[Custo Unitário])</f>
        <v>0.25</v>
      </c>
      <c r="G10" s="32">
        <f>TB_Entradas[[#This Row],[Quantidade Comprada]]*TB_Entradas[[#This Row],[Coluna1]]</f>
        <v>21.25</v>
      </c>
      <c r="H10" s="32">
        <f>TB_Entradas[[#This Row],[Quantidade Comprada]]*TB_Entradas[[#This Row],[Coluna1]]/TB_Entradas[[#This Row],[Quantidade Comprada]]</f>
        <v>0.25</v>
      </c>
    </row>
    <row r="11" spans="2:8" ht="18" x14ac:dyDescent="0.35">
      <c r="B11" s="18">
        <v>44594</v>
      </c>
      <c r="C11" s="23">
        <v>530</v>
      </c>
      <c r="D11" s="11">
        <v>10</v>
      </c>
      <c r="E11" s="17">
        <v>80</v>
      </c>
      <c r="F11" s="32">
        <f>_xlfn.XLOOKUP(TB_Entradas[[#This Row],[Produto]],TB_Produtos[Código],TB_Produtos[Custo Unitário])</f>
        <v>0.25</v>
      </c>
      <c r="G11" s="32">
        <f>TB_Entradas[[#This Row],[Quantidade Comprada]]*TB_Entradas[[#This Row],[Coluna1]]</f>
        <v>20</v>
      </c>
      <c r="H11" s="32">
        <f>TB_Entradas[[#This Row],[Quantidade Comprada]]*TB_Entradas[[#This Row],[Coluna1]]/TB_Entradas[[#This Row],[Quantidade Comprada]]</f>
        <v>0.25</v>
      </c>
    </row>
    <row r="12" spans="2:8" ht="18" x14ac:dyDescent="0.35">
      <c r="B12" s="18">
        <v>44598</v>
      </c>
      <c r="C12" s="23">
        <v>510</v>
      </c>
      <c r="D12" s="11">
        <v>10</v>
      </c>
      <c r="E12" s="17">
        <v>125</v>
      </c>
      <c r="F12" s="32">
        <f>_xlfn.XLOOKUP(TB_Entradas[[#This Row],[Produto]],TB_Produtos[Código],TB_Produtos[Custo Unitário])</f>
        <v>2</v>
      </c>
      <c r="G12" s="32">
        <f>TB_Entradas[[#This Row],[Quantidade Comprada]]*TB_Entradas[[#This Row],[Coluna1]]</f>
        <v>250</v>
      </c>
      <c r="H12" s="32">
        <f>TB_Entradas[[#This Row],[Quantidade Comprada]]*TB_Entradas[[#This Row],[Coluna1]]/TB_Entradas[[#This Row],[Quantidade Comprada]]</f>
        <v>2</v>
      </c>
    </row>
    <row r="13" spans="2:8" ht="18" x14ac:dyDescent="0.35">
      <c r="B13" s="18">
        <v>44602</v>
      </c>
      <c r="C13" s="23">
        <v>550</v>
      </c>
      <c r="D13" s="11">
        <v>30</v>
      </c>
      <c r="E13" s="17">
        <v>50</v>
      </c>
      <c r="F13" s="32">
        <f>_xlfn.XLOOKUP(TB_Entradas[[#This Row],[Produto]],TB_Produtos[Código],TB_Produtos[Custo Unitário])</f>
        <v>0.75</v>
      </c>
      <c r="G13" s="32">
        <f>TB_Entradas[[#This Row],[Quantidade Comprada]]*TB_Entradas[[#This Row],[Coluna1]]</f>
        <v>37.5</v>
      </c>
      <c r="H13" s="32">
        <f>TB_Entradas[[#This Row],[Quantidade Comprada]]*TB_Entradas[[#This Row],[Coluna1]]/TB_Entradas[[#This Row],[Quantidade Comprada]]</f>
        <v>0.75</v>
      </c>
    </row>
    <row r="14" spans="2:8" ht="18" x14ac:dyDescent="0.35">
      <c r="B14" s="18">
        <v>44612</v>
      </c>
      <c r="C14" s="23">
        <v>514</v>
      </c>
      <c r="D14" s="11">
        <v>40</v>
      </c>
      <c r="E14" s="17">
        <v>100</v>
      </c>
      <c r="F14" s="32">
        <f>_xlfn.XLOOKUP(TB_Entradas[[#This Row],[Produto]],TB_Produtos[Código],TB_Produtos[Custo Unitário])</f>
        <v>0.5</v>
      </c>
      <c r="G14" s="32">
        <f>TB_Entradas[[#This Row],[Quantidade Comprada]]*TB_Entradas[[#This Row],[Coluna1]]</f>
        <v>50</v>
      </c>
      <c r="H14" s="32">
        <f>TB_Entradas[[#This Row],[Quantidade Comprada]]*TB_Entradas[[#This Row],[Coluna1]]/TB_Entradas[[#This Row],[Quantidade Comprada]]</f>
        <v>0.5</v>
      </c>
    </row>
    <row r="15" spans="2:8" ht="18" x14ac:dyDescent="0.35">
      <c r="B15" s="18">
        <v>44625</v>
      </c>
      <c r="C15" s="23">
        <v>560</v>
      </c>
      <c r="D15" s="11">
        <v>30</v>
      </c>
      <c r="E15" s="17">
        <v>250</v>
      </c>
      <c r="F15" s="32">
        <f>_xlfn.XLOOKUP(TB_Entradas[[#This Row],[Produto]],TB_Produtos[Código],TB_Produtos[Custo Unitário])</f>
        <v>2</v>
      </c>
      <c r="G15" s="32">
        <f>TB_Entradas[[#This Row],[Quantidade Comprada]]*TB_Entradas[[#This Row],[Coluna1]]</f>
        <v>500</v>
      </c>
      <c r="H15" s="32">
        <f>TB_Entradas[[#This Row],[Quantidade Comprada]]*TB_Entradas[[#This Row],[Coluna1]]/TB_Entradas[[#This Row],[Quantidade Comprada]]</f>
        <v>2</v>
      </c>
    </row>
    <row r="16" spans="2:8" ht="18" x14ac:dyDescent="0.35">
      <c r="B16" s="18">
        <v>44630</v>
      </c>
      <c r="C16" s="23">
        <v>540</v>
      </c>
      <c r="D16" s="11">
        <v>40</v>
      </c>
      <c r="E16" s="17">
        <v>50</v>
      </c>
      <c r="F16" s="32">
        <f>_xlfn.XLOOKUP(TB_Entradas[[#This Row],[Produto]],TB_Produtos[Código],TB_Produtos[Custo Unitário])</f>
        <v>0.25</v>
      </c>
      <c r="G16" s="32">
        <f>TB_Entradas[[#This Row],[Quantidade Comprada]]*TB_Entradas[[#This Row],[Coluna1]]</f>
        <v>12.5</v>
      </c>
      <c r="H16" s="32">
        <f>TB_Entradas[[#This Row],[Quantidade Comprada]]*TB_Entradas[[#This Row],[Coluna1]]/TB_Entradas[[#This Row],[Quantidade Comprada]]</f>
        <v>0.25</v>
      </c>
    </row>
    <row r="17" spans="2:8" ht="18" x14ac:dyDescent="0.35">
      <c r="B17" s="18">
        <v>44635</v>
      </c>
      <c r="C17" s="23">
        <v>510</v>
      </c>
      <c r="D17" s="11">
        <v>10</v>
      </c>
      <c r="E17" s="17">
        <v>150</v>
      </c>
      <c r="F17" s="32">
        <f>_xlfn.XLOOKUP(TB_Entradas[[#This Row],[Produto]],TB_Produtos[Código],TB_Produtos[Custo Unitário])</f>
        <v>2</v>
      </c>
      <c r="G17" s="32">
        <f>TB_Entradas[[#This Row],[Quantidade Comprada]]*TB_Entradas[[#This Row],[Coluna1]]</f>
        <v>300</v>
      </c>
      <c r="H17" s="32">
        <f>TB_Entradas[[#This Row],[Quantidade Comprada]]*TB_Entradas[[#This Row],[Coluna1]]/TB_Entradas[[#This Row],[Quantidade Comprada]]</f>
        <v>2</v>
      </c>
    </row>
    <row r="18" spans="2:8" ht="18" x14ac:dyDescent="0.35">
      <c r="B18" s="18">
        <v>44637</v>
      </c>
      <c r="C18" s="23">
        <v>542</v>
      </c>
      <c r="D18" s="11">
        <v>10</v>
      </c>
      <c r="E18" s="17">
        <v>100</v>
      </c>
      <c r="F18" s="32">
        <f>_xlfn.XLOOKUP(TB_Entradas[[#This Row],[Produto]],TB_Produtos[Código],TB_Produtos[Custo Unitário])</f>
        <v>0.75</v>
      </c>
      <c r="G18" s="32">
        <f>TB_Entradas[[#This Row],[Quantidade Comprada]]*TB_Entradas[[#This Row],[Coluna1]]</f>
        <v>75</v>
      </c>
      <c r="H18" s="32">
        <f>TB_Entradas[[#This Row],[Quantidade Comprada]]*TB_Entradas[[#This Row],[Coluna1]]/TB_Entradas[[#This Row],[Quantidade Comprada]]</f>
        <v>0.75</v>
      </c>
    </row>
    <row r="19" spans="2:8" ht="18" x14ac:dyDescent="0.35">
      <c r="B19" s="18">
        <v>44644</v>
      </c>
      <c r="C19" s="23">
        <v>530</v>
      </c>
      <c r="D19" s="11">
        <v>10</v>
      </c>
      <c r="E19" s="17">
        <v>40</v>
      </c>
      <c r="F19" s="32">
        <f>_xlfn.XLOOKUP(TB_Entradas[[#This Row],[Produto]],TB_Produtos[Código],TB_Produtos[Custo Unitário])</f>
        <v>0.25</v>
      </c>
      <c r="G19" s="32">
        <f>TB_Entradas[[#This Row],[Quantidade Comprada]]*TB_Entradas[[#This Row],[Coluna1]]</f>
        <v>10</v>
      </c>
      <c r="H19" s="32">
        <f>TB_Entradas[[#This Row],[Quantidade Comprada]]*TB_Entradas[[#This Row],[Coluna1]]/TB_Entradas[[#This Row],[Quantidade Comprada]]</f>
        <v>0.25</v>
      </c>
    </row>
    <row r="20" spans="2:8" ht="18" x14ac:dyDescent="0.35">
      <c r="B20" s="18">
        <v>44647</v>
      </c>
      <c r="C20" s="23">
        <v>514</v>
      </c>
      <c r="D20" s="11">
        <v>40</v>
      </c>
      <c r="E20" s="17">
        <v>50</v>
      </c>
      <c r="F20" s="32">
        <f>_xlfn.XLOOKUP(TB_Entradas[[#This Row],[Produto]],TB_Produtos[Código],TB_Produtos[Custo Unitário])</f>
        <v>0.5</v>
      </c>
      <c r="G20" s="32">
        <f>TB_Entradas[[#This Row],[Quantidade Comprada]]*TB_Entradas[[#This Row],[Coluna1]]</f>
        <v>25</v>
      </c>
      <c r="H20" s="32">
        <f>TB_Entradas[[#This Row],[Quantidade Comprada]]*TB_Entradas[[#This Row],[Coluna1]]/TB_Entradas[[#This Row],[Quantidade Comprada]]</f>
        <v>0.5</v>
      </c>
    </row>
    <row r="21" spans="2:8" ht="18" x14ac:dyDescent="0.35">
      <c r="B21" s="18">
        <v>44655</v>
      </c>
      <c r="C21" s="23">
        <v>540</v>
      </c>
      <c r="D21" s="11">
        <v>40</v>
      </c>
      <c r="E21" s="17">
        <v>90</v>
      </c>
      <c r="F21" s="32">
        <f>_xlfn.XLOOKUP(TB_Entradas[[#This Row],[Produto]],TB_Produtos[Código],TB_Produtos[Custo Unitário])</f>
        <v>0.25</v>
      </c>
      <c r="G21" s="32">
        <f>TB_Entradas[[#This Row],[Quantidade Comprada]]*TB_Entradas[[#This Row],[Coluna1]]</f>
        <v>22.5</v>
      </c>
      <c r="H21" s="32">
        <f>TB_Entradas[[#This Row],[Quantidade Comprada]]*TB_Entradas[[#This Row],[Coluna1]]/TB_Entradas[[#This Row],[Quantidade Comprada]]</f>
        <v>0.25</v>
      </c>
    </row>
    <row r="22" spans="2:8" ht="18" x14ac:dyDescent="0.35">
      <c r="B22" s="18">
        <v>44661</v>
      </c>
      <c r="C22" s="23">
        <v>510</v>
      </c>
      <c r="D22" s="11">
        <v>10</v>
      </c>
      <c r="E22" s="17">
        <v>150</v>
      </c>
      <c r="F22" s="32">
        <f>_xlfn.XLOOKUP(TB_Entradas[[#This Row],[Produto]],TB_Produtos[Código],TB_Produtos[Custo Unitário])</f>
        <v>2</v>
      </c>
      <c r="G22" s="32">
        <f>TB_Entradas[[#This Row],[Quantidade Comprada]]*TB_Entradas[[#This Row],[Coluna1]]</f>
        <v>300</v>
      </c>
      <c r="H22" s="32">
        <f>TB_Entradas[[#This Row],[Quantidade Comprada]]*TB_Entradas[[#This Row],[Coluna1]]/TB_Entradas[[#This Row],[Quantidade Comprada]]</f>
        <v>2</v>
      </c>
    </row>
    <row r="23" spans="2:8" ht="18" x14ac:dyDescent="0.35">
      <c r="B23" s="18">
        <v>44672</v>
      </c>
      <c r="C23" s="23">
        <v>530</v>
      </c>
      <c r="D23" s="11">
        <v>10</v>
      </c>
      <c r="E23" s="17">
        <v>60</v>
      </c>
      <c r="F23" s="32">
        <f>_xlfn.XLOOKUP(TB_Entradas[[#This Row],[Produto]],TB_Produtos[Código],TB_Produtos[Custo Unitário])</f>
        <v>0.25</v>
      </c>
      <c r="G23" s="32">
        <f>TB_Entradas[[#This Row],[Quantidade Comprada]]*TB_Entradas[[#This Row],[Coluna1]]</f>
        <v>15</v>
      </c>
      <c r="H23" s="32">
        <f>TB_Entradas[[#This Row],[Quantidade Comprada]]*TB_Entradas[[#This Row],[Coluna1]]/TB_Entradas[[#This Row],[Quantidade Comprada]]</f>
        <v>0.25</v>
      </c>
    </row>
    <row r="24" spans="2:8" ht="18" x14ac:dyDescent="0.35">
      <c r="B24" s="18">
        <v>44681</v>
      </c>
      <c r="C24" s="23">
        <v>514</v>
      </c>
      <c r="D24" s="11">
        <v>40</v>
      </c>
      <c r="E24" s="17">
        <v>50</v>
      </c>
      <c r="F24" s="32">
        <f>_xlfn.XLOOKUP(TB_Entradas[[#This Row],[Produto]],TB_Produtos[Código],TB_Produtos[Custo Unitário])</f>
        <v>0.5</v>
      </c>
      <c r="G24" s="32">
        <f>TB_Entradas[[#This Row],[Quantidade Comprada]]*TB_Entradas[[#This Row],[Coluna1]]</f>
        <v>25</v>
      </c>
      <c r="H24" s="32">
        <f>TB_Entradas[[#This Row],[Quantidade Comprada]]*TB_Entradas[[#This Row],[Coluna1]]/TB_Entradas[[#This Row],[Quantidade Comprada]]</f>
        <v>0.5</v>
      </c>
    </row>
    <row r="25" spans="2:8" ht="18" x14ac:dyDescent="0.35">
      <c r="B25" s="18">
        <v>44686</v>
      </c>
      <c r="C25" s="23">
        <v>544</v>
      </c>
      <c r="D25" s="11">
        <v>20</v>
      </c>
      <c r="E25" s="17">
        <v>60</v>
      </c>
      <c r="F25" s="32">
        <f>_xlfn.XLOOKUP(TB_Entradas[[#This Row],[Produto]],TB_Produtos[Código],TB_Produtos[Custo Unitário])</f>
        <v>8</v>
      </c>
      <c r="G25" s="32">
        <f>TB_Entradas[[#This Row],[Quantidade Comprada]]*TB_Entradas[[#This Row],[Coluna1]]</f>
        <v>480</v>
      </c>
      <c r="H25" s="32">
        <f>TB_Entradas[[#This Row],[Quantidade Comprada]]*TB_Entradas[[#This Row],[Coluna1]]/TB_Entradas[[#This Row],[Quantidade Comprada]]</f>
        <v>8</v>
      </c>
    </row>
    <row r="26" spans="2:8" ht="18" x14ac:dyDescent="0.35">
      <c r="B26" s="18">
        <v>44687</v>
      </c>
      <c r="C26" s="23">
        <v>514</v>
      </c>
      <c r="D26" s="11">
        <v>40</v>
      </c>
      <c r="E26" s="17">
        <v>50</v>
      </c>
      <c r="F26" s="32">
        <f>_xlfn.XLOOKUP(TB_Entradas[[#This Row],[Produto]],TB_Produtos[Código],TB_Produtos[Custo Unitário])</f>
        <v>0.5</v>
      </c>
      <c r="G26" s="32">
        <f>TB_Entradas[[#This Row],[Quantidade Comprada]]*TB_Entradas[[#This Row],[Coluna1]]</f>
        <v>25</v>
      </c>
      <c r="H26" s="32">
        <f>TB_Entradas[[#This Row],[Quantidade Comprada]]*TB_Entradas[[#This Row],[Coluna1]]/TB_Entradas[[#This Row],[Quantidade Comprada]]</f>
        <v>0.5</v>
      </c>
    </row>
    <row r="27" spans="2:8" ht="18" x14ac:dyDescent="0.35">
      <c r="B27" s="18">
        <v>44691</v>
      </c>
      <c r="C27" s="23">
        <v>540</v>
      </c>
      <c r="D27" s="11">
        <v>40</v>
      </c>
      <c r="E27" s="17">
        <v>30</v>
      </c>
      <c r="F27" s="32">
        <f>_xlfn.XLOOKUP(TB_Entradas[[#This Row],[Produto]],TB_Produtos[Código],TB_Produtos[Custo Unitário])</f>
        <v>0.25</v>
      </c>
      <c r="G27" s="32">
        <f>TB_Entradas[[#This Row],[Quantidade Comprada]]*TB_Entradas[[#This Row],[Coluna1]]</f>
        <v>7.5</v>
      </c>
      <c r="H27" s="32">
        <f>TB_Entradas[[#This Row],[Quantidade Comprada]]*TB_Entradas[[#This Row],[Coluna1]]/TB_Entradas[[#This Row],[Quantidade Comprada]]</f>
        <v>0.25</v>
      </c>
    </row>
    <row r="28" spans="2:8" ht="18" x14ac:dyDescent="0.35">
      <c r="B28" s="18">
        <v>44691</v>
      </c>
      <c r="C28" s="23">
        <v>510</v>
      </c>
      <c r="D28" s="11">
        <v>10</v>
      </c>
      <c r="E28" s="17">
        <v>100</v>
      </c>
      <c r="F28" s="32">
        <f>_xlfn.XLOOKUP(TB_Entradas[[#This Row],[Produto]],TB_Produtos[Código],TB_Produtos[Custo Unitário])</f>
        <v>2</v>
      </c>
      <c r="G28" s="32">
        <f>TB_Entradas[[#This Row],[Quantidade Comprada]]*TB_Entradas[[#This Row],[Coluna1]]</f>
        <v>200</v>
      </c>
      <c r="H28" s="32">
        <f>TB_Entradas[[#This Row],[Quantidade Comprada]]*TB_Entradas[[#This Row],[Coluna1]]/TB_Entradas[[#This Row],[Quantidade Comprada]]</f>
        <v>2</v>
      </c>
    </row>
    <row r="29" spans="2:8" ht="18" x14ac:dyDescent="0.35">
      <c r="B29" s="18">
        <v>44698</v>
      </c>
      <c r="C29" s="23">
        <v>530</v>
      </c>
      <c r="D29" s="11">
        <v>10</v>
      </c>
      <c r="E29" s="17">
        <v>45</v>
      </c>
      <c r="F29" s="32">
        <f>_xlfn.XLOOKUP(TB_Entradas[[#This Row],[Produto]],TB_Produtos[Código],TB_Produtos[Custo Unitário])</f>
        <v>0.25</v>
      </c>
      <c r="G29" s="32">
        <f>TB_Entradas[[#This Row],[Quantidade Comprada]]*TB_Entradas[[#This Row],[Coluna1]]</f>
        <v>11.25</v>
      </c>
      <c r="H29" s="32">
        <f>TB_Entradas[[#This Row],[Quantidade Comprada]]*TB_Entradas[[#This Row],[Coluna1]]/TB_Entradas[[#This Row],[Quantidade Comprada]]</f>
        <v>0.25</v>
      </c>
    </row>
    <row r="30" spans="2:8" ht="18" x14ac:dyDescent="0.35">
      <c r="B30" s="18">
        <v>44714</v>
      </c>
      <c r="C30" s="23">
        <v>510</v>
      </c>
      <c r="D30" s="11">
        <v>10</v>
      </c>
      <c r="E30" s="17">
        <v>150</v>
      </c>
      <c r="F30" s="32">
        <f>_xlfn.XLOOKUP(TB_Entradas[[#This Row],[Produto]],TB_Produtos[Código],TB_Produtos[Custo Unitário])</f>
        <v>2</v>
      </c>
      <c r="G30" s="32">
        <f>TB_Entradas[[#This Row],[Quantidade Comprada]]*TB_Entradas[[#This Row],[Coluna1]]</f>
        <v>300</v>
      </c>
      <c r="H30" s="32">
        <f>TB_Entradas[[#This Row],[Quantidade Comprada]]*TB_Entradas[[#This Row],[Coluna1]]/TB_Entradas[[#This Row],[Quantidade Comprada]]</f>
        <v>2</v>
      </c>
    </row>
    <row r="31" spans="2:8" ht="18" x14ac:dyDescent="0.35">
      <c r="B31" s="18">
        <v>44719</v>
      </c>
      <c r="C31" s="23">
        <v>530</v>
      </c>
      <c r="D31" s="11">
        <v>10</v>
      </c>
      <c r="E31" s="17">
        <v>115</v>
      </c>
      <c r="F31" s="32">
        <f>_xlfn.XLOOKUP(TB_Entradas[[#This Row],[Produto]],TB_Produtos[Código],TB_Produtos[Custo Unitário])</f>
        <v>0.25</v>
      </c>
      <c r="G31" s="32">
        <f>TB_Entradas[[#This Row],[Quantidade Comprada]]*TB_Entradas[[#This Row],[Coluna1]]</f>
        <v>28.75</v>
      </c>
      <c r="H31" s="32">
        <f>TB_Entradas[[#This Row],[Quantidade Comprada]]*TB_Entradas[[#This Row],[Coluna1]]/TB_Entradas[[#This Row],[Quantidade Comprada]]</f>
        <v>0.25</v>
      </c>
    </row>
    <row r="32" spans="2:8" ht="18" x14ac:dyDescent="0.35">
      <c r="B32" s="18">
        <v>44727</v>
      </c>
      <c r="C32" s="23">
        <v>540</v>
      </c>
      <c r="D32" s="11">
        <v>40</v>
      </c>
      <c r="E32" s="17">
        <v>100</v>
      </c>
      <c r="F32" s="32">
        <f>_xlfn.XLOOKUP(TB_Entradas[[#This Row],[Produto]],TB_Produtos[Código],TB_Produtos[Custo Unitário])</f>
        <v>0.25</v>
      </c>
      <c r="G32" s="32">
        <f>TB_Entradas[[#This Row],[Quantidade Comprada]]*TB_Entradas[[#This Row],[Coluna1]]</f>
        <v>25</v>
      </c>
      <c r="H32" s="32">
        <f>TB_Entradas[[#This Row],[Quantidade Comprada]]*TB_Entradas[[#This Row],[Coluna1]]/TB_Entradas[[#This Row],[Quantidade Comprada]]</f>
        <v>0.25</v>
      </c>
    </row>
    <row r="33" spans="2:8" ht="18" x14ac:dyDescent="0.35">
      <c r="B33" s="18">
        <v>44735</v>
      </c>
      <c r="C33" s="23">
        <v>514</v>
      </c>
      <c r="D33" s="11">
        <v>40</v>
      </c>
      <c r="E33" s="17">
        <v>45</v>
      </c>
      <c r="F33" s="32">
        <f>_xlfn.XLOOKUP(TB_Entradas[[#This Row],[Produto]],TB_Produtos[Código],TB_Produtos[Custo Unitário])</f>
        <v>0.5</v>
      </c>
      <c r="G33" s="32">
        <f>TB_Entradas[[#This Row],[Quantidade Comprada]]*TB_Entradas[[#This Row],[Coluna1]]</f>
        <v>22.5</v>
      </c>
      <c r="H33" s="32">
        <f>TB_Entradas[[#This Row],[Quantidade Comprada]]*TB_Entradas[[#This Row],[Coluna1]]/TB_Entradas[[#This Row],[Quantidade Comprada]]</f>
        <v>0.5</v>
      </c>
    </row>
    <row r="34" spans="2:8" ht="18" x14ac:dyDescent="0.35">
      <c r="B34" s="18">
        <v>44743</v>
      </c>
      <c r="C34" s="23">
        <v>510</v>
      </c>
      <c r="D34" s="11">
        <v>10</v>
      </c>
      <c r="E34" s="17">
        <v>150</v>
      </c>
      <c r="F34" s="32">
        <f>_xlfn.XLOOKUP(TB_Entradas[[#This Row],[Produto]],TB_Produtos[Código],TB_Produtos[Custo Unitário])</f>
        <v>2</v>
      </c>
      <c r="G34" s="32">
        <f>TB_Entradas[[#This Row],[Quantidade Comprada]]*TB_Entradas[[#This Row],[Coluna1]]</f>
        <v>300</v>
      </c>
      <c r="H34" s="32">
        <f>TB_Entradas[[#This Row],[Quantidade Comprada]]*TB_Entradas[[#This Row],[Coluna1]]/TB_Entradas[[#This Row],[Quantidade Comprada]]</f>
        <v>2</v>
      </c>
    </row>
    <row r="35" spans="2:8" ht="18" x14ac:dyDescent="0.35">
      <c r="B35" s="18">
        <v>44747</v>
      </c>
      <c r="C35" s="23">
        <v>540</v>
      </c>
      <c r="D35" s="11">
        <v>40</v>
      </c>
      <c r="E35" s="17">
        <v>60</v>
      </c>
      <c r="F35" s="32">
        <f>_xlfn.XLOOKUP(TB_Entradas[[#This Row],[Produto]],TB_Produtos[Código],TB_Produtos[Custo Unitário])</f>
        <v>0.25</v>
      </c>
      <c r="G35" s="32">
        <f>TB_Entradas[[#This Row],[Quantidade Comprada]]*TB_Entradas[[#This Row],[Coluna1]]</f>
        <v>15</v>
      </c>
      <c r="H35" s="32">
        <f>TB_Entradas[[#This Row],[Quantidade Comprada]]*TB_Entradas[[#This Row],[Coluna1]]/TB_Entradas[[#This Row],[Quantidade Comprada]]</f>
        <v>0.25</v>
      </c>
    </row>
    <row r="36" spans="2:8" ht="18" x14ac:dyDescent="0.35">
      <c r="B36" s="18">
        <v>44749</v>
      </c>
      <c r="C36" s="23">
        <v>530</v>
      </c>
      <c r="D36" s="11">
        <v>10</v>
      </c>
      <c r="E36" s="17">
        <v>120</v>
      </c>
      <c r="F36" s="32">
        <f>_xlfn.XLOOKUP(TB_Entradas[[#This Row],[Produto]],TB_Produtos[Código],TB_Produtos[Custo Unitário])</f>
        <v>0.25</v>
      </c>
      <c r="G36" s="32">
        <f>TB_Entradas[[#This Row],[Quantidade Comprada]]*TB_Entradas[[#This Row],[Coluna1]]</f>
        <v>30</v>
      </c>
      <c r="H36" s="32">
        <f>TB_Entradas[[#This Row],[Quantidade Comprada]]*TB_Entradas[[#This Row],[Coluna1]]/TB_Entradas[[#This Row],[Quantidade Comprada]]</f>
        <v>0.25</v>
      </c>
    </row>
    <row r="37" spans="2:8" ht="18" x14ac:dyDescent="0.35">
      <c r="B37" s="18">
        <v>44757</v>
      </c>
      <c r="C37" s="23">
        <v>514</v>
      </c>
      <c r="D37" s="11">
        <v>40</v>
      </c>
      <c r="E37" s="17">
        <v>20</v>
      </c>
      <c r="F37" s="32">
        <f>_xlfn.XLOOKUP(TB_Entradas[[#This Row],[Produto]],TB_Produtos[Código],TB_Produtos[Custo Unitário])</f>
        <v>0.5</v>
      </c>
      <c r="G37" s="32">
        <f>TB_Entradas[[#This Row],[Quantidade Comprada]]*TB_Entradas[[#This Row],[Coluna1]]</f>
        <v>10</v>
      </c>
      <c r="H37" s="32">
        <f>TB_Entradas[[#This Row],[Quantidade Comprada]]*TB_Entradas[[#This Row],[Coluna1]]/TB_Entradas[[#This Row],[Quantidade Comprada]]</f>
        <v>0.5</v>
      </c>
    </row>
    <row r="38" spans="2:8" ht="18" x14ac:dyDescent="0.35">
      <c r="B38" s="18">
        <v>44778</v>
      </c>
      <c r="C38" s="23">
        <v>530</v>
      </c>
      <c r="D38" s="11">
        <v>10</v>
      </c>
      <c r="E38" s="17">
        <v>35</v>
      </c>
      <c r="F38" s="32">
        <f>_xlfn.XLOOKUP(TB_Entradas[[#This Row],[Produto]],TB_Produtos[Código],TB_Produtos[Custo Unitário])</f>
        <v>0.25</v>
      </c>
      <c r="G38" s="32">
        <f>TB_Entradas[[#This Row],[Quantidade Comprada]]*TB_Entradas[[#This Row],[Coluna1]]</f>
        <v>8.75</v>
      </c>
      <c r="H38" s="32">
        <f>TB_Entradas[[#This Row],[Quantidade Comprada]]*TB_Entradas[[#This Row],[Coluna1]]/TB_Entradas[[#This Row],[Quantidade Comprada]]</f>
        <v>0.25</v>
      </c>
    </row>
    <row r="39" spans="2:8" ht="18" x14ac:dyDescent="0.35">
      <c r="B39" s="18">
        <v>44783</v>
      </c>
      <c r="C39" s="23">
        <v>536</v>
      </c>
      <c r="D39" s="11">
        <v>10</v>
      </c>
      <c r="E39" s="17">
        <v>100</v>
      </c>
      <c r="F39" s="32">
        <f>_xlfn.XLOOKUP(TB_Entradas[[#This Row],[Produto]],TB_Produtos[Código],TB_Produtos[Custo Unitário])</f>
        <v>1</v>
      </c>
      <c r="G39" s="32">
        <f>TB_Entradas[[#This Row],[Quantidade Comprada]]*TB_Entradas[[#This Row],[Coluna1]]</f>
        <v>100</v>
      </c>
      <c r="H39" s="32">
        <f>TB_Entradas[[#This Row],[Quantidade Comprada]]*TB_Entradas[[#This Row],[Coluna1]]/TB_Entradas[[#This Row],[Quantidade Comprada]]</f>
        <v>1</v>
      </c>
    </row>
    <row r="40" spans="2:8" ht="18" x14ac:dyDescent="0.35">
      <c r="B40" s="18">
        <v>44791</v>
      </c>
      <c r="C40" s="23">
        <v>540</v>
      </c>
      <c r="D40" s="11">
        <v>40</v>
      </c>
      <c r="E40" s="17">
        <v>30</v>
      </c>
      <c r="F40" s="32">
        <f>_xlfn.XLOOKUP(TB_Entradas[[#This Row],[Produto]],TB_Produtos[Código],TB_Produtos[Custo Unitário])</f>
        <v>0.25</v>
      </c>
      <c r="G40" s="32">
        <f>TB_Entradas[[#This Row],[Quantidade Comprada]]*TB_Entradas[[#This Row],[Coluna1]]</f>
        <v>7.5</v>
      </c>
      <c r="H40" s="32">
        <f>TB_Entradas[[#This Row],[Quantidade Comprada]]*TB_Entradas[[#This Row],[Coluna1]]/TB_Entradas[[#This Row],[Quantidade Comprada]]</f>
        <v>0.25</v>
      </c>
    </row>
    <row r="41" spans="2:8" ht="18" x14ac:dyDescent="0.35">
      <c r="B41" s="18">
        <v>44791</v>
      </c>
      <c r="C41" s="23">
        <v>514</v>
      </c>
      <c r="D41" s="11">
        <v>40</v>
      </c>
      <c r="E41" s="17">
        <v>30</v>
      </c>
      <c r="F41" s="32">
        <f>_xlfn.XLOOKUP(TB_Entradas[[#This Row],[Produto]],TB_Produtos[Código],TB_Produtos[Custo Unitário])</f>
        <v>0.5</v>
      </c>
      <c r="G41" s="32">
        <f>TB_Entradas[[#This Row],[Quantidade Comprada]]*TB_Entradas[[#This Row],[Coluna1]]</f>
        <v>15</v>
      </c>
      <c r="H41" s="32">
        <f>TB_Entradas[[#This Row],[Quantidade Comprada]]*TB_Entradas[[#This Row],[Coluna1]]/TB_Entradas[[#This Row],[Quantidade Comprada]]</f>
        <v>0.5</v>
      </c>
    </row>
    <row r="42" spans="2:8" ht="18" x14ac:dyDescent="0.35">
      <c r="B42" s="18">
        <v>44804</v>
      </c>
      <c r="C42" s="23">
        <v>510</v>
      </c>
      <c r="D42" s="11">
        <v>10</v>
      </c>
      <c r="E42" s="17">
        <v>150</v>
      </c>
      <c r="F42" s="32">
        <f>_xlfn.XLOOKUP(TB_Entradas[[#This Row],[Produto]],TB_Produtos[Código],TB_Produtos[Custo Unitário])</f>
        <v>2</v>
      </c>
      <c r="G42" s="32">
        <f>TB_Entradas[[#This Row],[Quantidade Comprada]]*TB_Entradas[[#This Row],[Coluna1]]</f>
        <v>300</v>
      </c>
      <c r="H42" s="32">
        <f>TB_Entradas[[#This Row],[Quantidade Comprada]]*TB_Entradas[[#This Row],[Coluna1]]/TB_Entradas[[#This Row],[Quantidade Comprada]]</f>
        <v>2</v>
      </c>
    </row>
    <row r="43" spans="2:8" ht="18" x14ac:dyDescent="0.35">
      <c r="B43" s="18">
        <v>44806</v>
      </c>
      <c r="C43" s="23">
        <v>560</v>
      </c>
      <c r="D43" s="11">
        <v>30</v>
      </c>
      <c r="E43" s="17">
        <v>100</v>
      </c>
      <c r="F43" s="32">
        <f>_xlfn.XLOOKUP(TB_Entradas[[#This Row],[Produto]],TB_Produtos[Código],TB_Produtos[Custo Unitário])</f>
        <v>2</v>
      </c>
      <c r="G43" s="32">
        <f>TB_Entradas[[#This Row],[Quantidade Comprada]]*TB_Entradas[[#This Row],[Coluna1]]</f>
        <v>200</v>
      </c>
      <c r="H43" s="32">
        <f>TB_Entradas[[#This Row],[Quantidade Comprada]]*TB_Entradas[[#This Row],[Coluna1]]/TB_Entradas[[#This Row],[Quantidade Comprada]]</f>
        <v>2</v>
      </c>
    </row>
    <row r="44" spans="2:8" ht="18" x14ac:dyDescent="0.35">
      <c r="B44" s="18">
        <v>44811</v>
      </c>
      <c r="C44" s="23">
        <v>530</v>
      </c>
      <c r="D44" s="11">
        <v>10</v>
      </c>
      <c r="E44" s="17">
        <v>34</v>
      </c>
      <c r="F44" s="32">
        <f>_xlfn.XLOOKUP(TB_Entradas[[#This Row],[Produto]],TB_Produtos[Código],TB_Produtos[Custo Unitário])</f>
        <v>0.25</v>
      </c>
      <c r="G44" s="32">
        <f>TB_Entradas[[#This Row],[Quantidade Comprada]]*TB_Entradas[[#This Row],[Coluna1]]</f>
        <v>8.5</v>
      </c>
      <c r="H44" s="32">
        <f>TB_Entradas[[#This Row],[Quantidade Comprada]]*TB_Entradas[[#This Row],[Coluna1]]/TB_Entradas[[#This Row],[Quantidade Comprada]]</f>
        <v>0.25</v>
      </c>
    </row>
    <row r="45" spans="2:8" ht="18" x14ac:dyDescent="0.35">
      <c r="B45" s="18">
        <v>44821</v>
      </c>
      <c r="C45" s="23">
        <v>546</v>
      </c>
      <c r="D45" s="11">
        <v>20</v>
      </c>
      <c r="E45" s="17">
        <v>50</v>
      </c>
      <c r="F45" s="32">
        <f>_xlfn.XLOOKUP(TB_Entradas[[#This Row],[Produto]],TB_Produtos[Código],TB_Produtos[Custo Unitário])</f>
        <v>4.5</v>
      </c>
      <c r="G45" s="32">
        <f>TB_Entradas[[#This Row],[Quantidade Comprada]]*TB_Entradas[[#This Row],[Coluna1]]</f>
        <v>225</v>
      </c>
      <c r="H45" s="32">
        <f>TB_Entradas[[#This Row],[Quantidade Comprada]]*TB_Entradas[[#This Row],[Coluna1]]/TB_Entradas[[#This Row],[Quantidade Comprada]]</f>
        <v>4.5</v>
      </c>
    </row>
    <row r="46" spans="2:8" ht="18" x14ac:dyDescent="0.35">
      <c r="B46" s="18">
        <v>44823</v>
      </c>
      <c r="C46" s="23">
        <v>540</v>
      </c>
      <c r="D46" s="11">
        <v>40</v>
      </c>
      <c r="E46" s="17">
        <v>20</v>
      </c>
      <c r="F46" s="32">
        <f>_xlfn.XLOOKUP(TB_Entradas[[#This Row],[Produto]],TB_Produtos[Código],TB_Produtos[Custo Unitário])</f>
        <v>0.25</v>
      </c>
      <c r="G46" s="32">
        <f>TB_Entradas[[#This Row],[Quantidade Comprada]]*TB_Entradas[[#This Row],[Coluna1]]</f>
        <v>5</v>
      </c>
      <c r="H46" s="32">
        <f>TB_Entradas[[#This Row],[Quantidade Comprada]]*TB_Entradas[[#This Row],[Coluna1]]/TB_Entradas[[#This Row],[Quantidade Comprada]]</f>
        <v>0.25</v>
      </c>
    </row>
    <row r="47" spans="2:8" ht="18" x14ac:dyDescent="0.35">
      <c r="B47" s="18">
        <v>44828</v>
      </c>
      <c r="C47" s="23">
        <v>514</v>
      </c>
      <c r="D47" s="11">
        <v>40</v>
      </c>
      <c r="E47" s="17">
        <v>15</v>
      </c>
      <c r="F47" s="32">
        <f>_xlfn.XLOOKUP(TB_Entradas[[#This Row],[Produto]],TB_Produtos[Código],TB_Produtos[Custo Unitário])</f>
        <v>0.5</v>
      </c>
      <c r="G47" s="32">
        <f>TB_Entradas[[#This Row],[Quantidade Comprada]]*TB_Entradas[[#This Row],[Coluna1]]</f>
        <v>7.5</v>
      </c>
      <c r="H47" s="32">
        <f>TB_Entradas[[#This Row],[Quantidade Comprada]]*TB_Entradas[[#This Row],[Coluna1]]/TB_Entradas[[#This Row],[Quantidade Comprada]]</f>
        <v>0.5</v>
      </c>
    </row>
    <row r="48" spans="2:8" ht="18" x14ac:dyDescent="0.35">
      <c r="B48" s="18">
        <v>44834</v>
      </c>
      <c r="C48" s="23">
        <v>510</v>
      </c>
      <c r="D48" s="11">
        <v>10</v>
      </c>
      <c r="E48" s="17">
        <v>180</v>
      </c>
      <c r="F48" s="32">
        <f>_xlfn.XLOOKUP(TB_Entradas[[#This Row],[Produto]],TB_Produtos[Código],TB_Produtos[Custo Unitário])</f>
        <v>2</v>
      </c>
      <c r="G48" s="32">
        <f>TB_Entradas[[#This Row],[Quantidade Comprada]]*TB_Entradas[[#This Row],[Coluna1]]</f>
        <v>360</v>
      </c>
      <c r="H48" s="32">
        <f>TB_Entradas[[#This Row],[Quantidade Comprada]]*TB_Entradas[[#This Row],[Coluna1]]/TB_Entradas[[#This Row],[Quantidade Comprada]]</f>
        <v>2</v>
      </c>
    </row>
    <row r="49" spans="2:8" ht="18" x14ac:dyDescent="0.35">
      <c r="B49" s="18">
        <v>44835</v>
      </c>
      <c r="C49" s="23">
        <v>530</v>
      </c>
      <c r="D49" s="11">
        <v>10</v>
      </c>
      <c r="E49" s="17">
        <v>46</v>
      </c>
      <c r="F49" s="32">
        <f>_xlfn.XLOOKUP(TB_Entradas[[#This Row],[Produto]],TB_Produtos[Código],TB_Produtos[Custo Unitário])</f>
        <v>0.25</v>
      </c>
      <c r="G49" s="32">
        <f>TB_Entradas[[#This Row],[Quantidade Comprada]]*TB_Entradas[[#This Row],[Coluna1]]</f>
        <v>11.5</v>
      </c>
      <c r="H49" s="32">
        <f>TB_Entradas[[#This Row],[Quantidade Comprada]]*TB_Entradas[[#This Row],[Coluna1]]/TB_Entradas[[#This Row],[Quantidade Comprada]]</f>
        <v>0.25</v>
      </c>
    </row>
    <row r="50" spans="2:8" ht="18" x14ac:dyDescent="0.35">
      <c r="B50" s="18">
        <v>44841</v>
      </c>
      <c r="C50" s="23">
        <v>540</v>
      </c>
      <c r="D50" s="11">
        <v>40</v>
      </c>
      <c r="E50" s="17">
        <v>35</v>
      </c>
      <c r="F50" s="32">
        <f>_xlfn.XLOOKUP(TB_Entradas[[#This Row],[Produto]],TB_Produtos[Código],TB_Produtos[Custo Unitário])</f>
        <v>0.25</v>
      </c>
      <c r="G50" s="32">
        <f>TB_Entradas[[#This Row],[Quantidade Comprada]]*TB_Entradas[[#This Row],[Coluna1]]</f>
        <v>8.75</v>
      </c>
      <c r="H50" s="32">
        <f>TB_Entradas[[#This Row],[Quantidade Comprada]]*TB_Entradas[[#This Row],[Coluna1]]/TB_Entradas[[#This Row],[Quantidade Comprada]]</f>
        <v>0.25</v>
      </c>
    </row>
    <row r="51" spans="2:8" ht="18" x14ac:dyDescent="0.35">
      <c r="B51" s="18">
        <v>44854</v>
      </c>
      <c r="C51" s="23">
        <v>510</v>
      </c>
      <c r="D51" s="11">
        <v>10</v>
      </c>
      <c r="E51" s="17">
        <v>100</v>
      </c>
      <c r="F51" s="32">
        <f>_xlfn.XLOOKUP(TB_Entradas[[#This Row],[Produto]],TB_Produtos[Código],TB_Produtos[Custo Unitário])</f>
        <v>2</v>
      </c>
      <c r="G51" s="32">
        <f>TB_Entradas[[#This Row],[Quantidade Comprada]]*TB_Entradas[[#This Row],[Coluna1]]</f>
        <v>200</v>
      </c>
      <c r="H51" s="32">
        <f>TB_Entradas[[#This Row],[Quantidade Comprada]]*TB_Entradas[[#This Row],[Coluna1]]/TB_Entradas[[#This Row],[Quantidade Comprada]]</f>
        <v>2</v>
      </c>
    </row>
    <row r="52" spans="2:8" ht="18" x14ac:dyDescent="0.35">
      <c r="B52" s="18">
        <v>44859</v>
      </c>
      <c r="C52" s="23">
        <v>514</v>
      </c>
      <c r="D52" s="11">
        <v>40</v>
      </c>
      <c r="E52" s="17">
        <v>55</v>
      </c>
      <c r="F52" s="32">
        <f>_xlfn.XLOOKUP(TB_Entradas[[#This Row],[Produto]],TB_Produtos[Código],TB_Produtos[Custo Unitário])</f>
        <v>0.5</v>
      </c>
      <c r="G52" s="32">
        <f>TB_Entradas[[#This Row],[Quantidade Comprada]]*TB_Entradas[[#This Row],[Coluna1]]</f>
        <v>27.5</v>
      </c>
      <c r="H52" s="32">
        <f>TB_Entradas[[#This Row],[Quantidade Comprada]]*TB_Entradas[[#This Row],[Coluna1]]/TB_Entradas[[#This Row],[Quantidade Comprada]]</f>
        <v>0.5</v>
      </c>
    </row>
    <row r="53" spans="2:8" ht="18" x14ac:dyDescent="0.35">
      <c r="B53" s="18">
        <v>44874</v>
      </c>
      <c r="C53" s="23">
        <v>548</v>
      </c>
      <c r="D53" s="11">
        <v>30</v>
      </c>
      <c r="E53" s="17">
        <v>100</v>
      </c>
      <c r="F53" s="32">
        <f>_xlfn.XLOOKUP(TB_Entradas[[#This Row],[Produto]],TB_Produtos[Código],TB_Produtos[Custo Unitário])</f>
        <v>0.25</v>
      </c>
      <c r="G53" s="32">
        <f>TB_Entradas[[#This Row],[Quantidade Comprada]]*TB_Entradas[[#This Row],[Coluna1]]</f>
        <v>25</v>
      </c>
      <c r="H53" s="32">
        <f>TB_Entradas[[#This Row],[Quantidade Comprada]]*TB_Entradas[[#This Row],[Coluna1]]/TB_Entradas[[#This Row],[Quantidade Comprada]]</f>
        <v>0.25</v>
      </c>
    </row>
    <row r="54" spans="2:8" ht="18" x14ac:dyDescent="0.35">
      <c r="B54" s="18">
        <v>44880</v>
      </c>
      <c r="C54" s="23">
        <v>510</v>
      </c>
      <c r="D54" s="11">
        <v>10</v>
      </c>
      <c r="E54" s="17">
        <v>80</v>
      </c>
      <c r="F54" s="32">
        <f>_xlfn.XLOOKUP(TB_Entradas[[#This Row],[Produto]],TB_Produtos[Código],TB_Produtos[Custo Unitário])</f>
        <v>2</v>
      </c>
      <c r="G54" s="32">
        <f>TB_Entradas[[#This Row],[Quantidade Comprada]]*TB_Entradas[[#This Row],[Coluna1]]</f>
        <v>160</v>
      </c>
      <c r="H54" s="32">
        <f>TB_Entradas[[#This Row],[Quantidade Comprada]]*TB_Entradas[[#This Row],[Coluna1]]/TB_Entradas[[#This Row],[Quantidade Comprada]]</f>
        <v>2</v>
      </c>
    </row>
    <row r="55" spans="2:8" ht="18" x14ac:dyDescent="0.35">
      <c r="B55" s="18">
        <v>44883</v>
      </c>
      <c r="C55" s="23">
        <v>530</v>
      </c>
      <c r="D55" s="11">
        <v>10</v>
      </c>
      <c r="E55" s="17">
        <v>45</v>
      </c>
      <c r="F55" s="32">
        <f>_xlfn.XLOOKUP(TB_Entradas[[#This Row],[Produto]],TB_Produtos[Código],TB_Produtos[Custo Unitário])</f>
        <v>0.25</v>
      </c>
      <c r="G55" s="32">
        <f>TB_Entradas[[#This Row],[Quantidade Comprada]]*TB_Entradas[[#This Row],[Coluna1]]</f>
        <v>11.25</v>
      </c>
      <c r="H55" s="32">
        <f>TB_Entradas[[#This Row],[Quantidade Comprada]]*TB_Entradas[[#This Row],[Coluna1]]/TB_Entradas[[#This Row],[Quantidade Comprada]]</f>
        <v>0.25</v>
      </c>
    </row>
    <row r="56" spans="2:8" ht="18" x14ac:dyDescent="0.35">
      <c r="B56" s="18">
        <v>44888</v>
      </c>
      <c r="C56" s="23">
        <v>540</v>
      </c>
      <c r="D56" s="11">
        <v>40</v>
      </c>
      <c r="E56" s="17">
        <v>20</v>
      </c>
      <c r="F56" s="32">
        <f>_xlfn.XLOOKUP(TB_Entradas[[#This Row],[Produto]],TB_Produtos[Código],TB_Produtos[Custo Unitário])</f>
        <v>0.25</v>
      </c>
      <c r="G56" s="32">
        <f>TB_Entradas[[#This Row],[Quantidade Comprada]]*TB_Entradas[[#This Row],[Coluna1]]</f>
        <v>5</v>
      </c>
      <c r="H56" s="32">
        <f>TB_Entradas[[#This Row],[Quantidade Comprada]]*TB_Entradas[[#This Row],[Coluna1]]/TB_Entradas[[#This Row],[Quantidade Comprada]]</f>
        <v>0.25</v>
      </c>
    </row>
    <row r="57" spans="2:8" ht="18" x14ac:dyDescent="0.35">
      <c r="B57" s="18">
        <v>44895</v>
      </c>
      <c r="C57" s="23">
        <v>514</v>
      </c>
      <c r="D57" s="11">
        <v>40</v>
      </c>
      <c r="E57" s="17">
        <v>35</v>
      </c>
      <c r="F57" s="32">
        <f>_xlfn.XLOOKUP(TB_Entradas[[#This Row],[Produto]],TB_Produtos[Código],TB_Produtos[Custo Unitário])</f>
        <v>0.5</v>
      </c>
      <c r="G57" s="32">
        <f>TB_Entradas[[#This Row],[Quantidade Comprada]]*TB_Entradas[[#This Row],[Coluna1]]</f>
        <v>17.5</v>
      </c>
      <c r="H57" s="32">
        <f>TB_Entradas[[#This Row],[Quantidade Comprada]]*TB_Entradas[[#This Row],[Coluna1]]/TB_Entradas[[#This Row],[Quantidade Comprada]]</f>
        <v>0.5</v>
      </c>
    </row>
    <row r="58" spans="2:8" ht="18" x14ac:dyDescent="0.35">
      <c r="B58" s="18">
        <v>44907</v>
      </c>
      <c r="C58" s="23">
        <v>510</v>
      </c>
      <c r="D58" s="11">
        <v>10</v>
      </c>
      <c r="E58" s="19">
        <v>200</v>
      </c>
      <c r="F58" s="32">
        <f>_xlfn.XLOOKUP(TB_Entradas[[#This Row],[Produto]],TB_Produtos[Código],TB_Produtos[Custo Unitário])</f>
        <v>2</v>
      </c>
      <c r="G58" s="32">
        <f>TB_Entradas[[#This Row],[Quantidade Comprada]]*TB_Entradas[[#This Row],[Coluna1]]</f>
        <v>400</v>
      </c>
      <c r="H58" s="32">
        <f>TB_Entradas[[#This Row],[Quantidade Comprada]]*TB_Entradas[[#This Row],[Coluna1]]/TB_Entradas[[#This Row],[Quantidade Comprada]]</f>
        <v>2</v>
      </c>
    </row>
    <row r="59" spans="2:8" ht="18" x14ac:dyDescent="0.35">
      <c r="B59" s="18">
        <v>44910</v>
      </c>
      <c r="C59" s="23">
        <v>530</v>
      </c>
      <c r="D59" s="11">
        <v>10</v>
      </c>
      <c r="E59" s="19">
        <v>40</v>
      </c>
      <c r="F59" s="32">
        <f>_xlfn.XLOOKUP(TB_Entradas[[#This Row],[Produto]],TB_Produtos[Código],TB_Produtos[Custo Unitário])</f>
        <v>0.25</v>
      </c>
      <c r="G59" s="32">
        <f>TB_Entradas[[#This Row],[Quantidade Comprada]]*TB_Entradas[[#This Row],[Coluna1]]</f>
        <v>10</v>
      </c>
      <c r="H59" s="32">
        <f>TB_Entradas[[#This Row],[Quantidade Comprada]]*TB_Entradas[[#This Row],[Coluna1]]/TB_Entradas[[#This Row],[Quantidade Comprada]]</f>
        <v>0.25</v>
      </c>
    </row>
    <row r="60" spans="2:8" ht="18" x14ac:dyDescent="0.35">
      <c r="B60" s="33"/>
      <c r="C60" s="23"/>
      <c r="D60" s="11"/>
      <c r="E60" s="11"/>
      <c r="F60" s="34"/>
      <c r="G60" s="32">
        <f>AVERAGE(TB_Entradas[Coluna2])</f>
        <v>102.4074074074074</v>
      </c>
      <c r="H60" s="32">
        <f>SUM(TB_Entradas[Coluna3])</f>
        <v>52.5</v>
      </c>
    </row>
  </sheetData>
  <dataConsolidate/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sheetPr>
    <tabColor rgb="FFFF0000"/>
  </sheetPr>
  <dimension ref="B1:E63"/>
  <sheetViews>
    <sheetView showGridLines="0" zoomScale="130" zoomScaleNormal="130" workbookViewId="0">
      <selection activeCell="D6" sqref="D6"/>
    </sheetView>
  </sheetViews>
  <sheetFormatPr defaultColWidth="9.140625" defaultRowHeight="15" x14ac:dyDescent="0.25"/>
  <cols>
    <col min="1" max="1" width="5.28515625" customWidth="1"/>
    <col min="2" max="2" width="15.28515625" customWidth="1"/>
    <col min="3" max="3" width="17.140625" style="2" customWidth="1"/>
    <col min="4" max="4" width="23.28515625" customWidth="1"/>
    <col min="5" max="5" width="17.28515625" customWidth="1"/>
    <col min="6" max="6" width="17.5703125" customWidth="1"/>
  </cols>
  <sheetData>
    <row r="1" spans="2:5" s="6" customFormat="1" ht="60" customHeight="1" x14ac:dyDescent="0.25">
      <c r="C1" s="25"/>
      <c r="D1" s="13" t="s">
        <v>64</v>
      </c>
      <c r="E1" s="7"/>
    </row>
    <row r="2" spans="2:5" s="8" customFormat="1" ht="6" customHeight="1" x14ac:dyDescent="0.25">
      <c r="C2" s="26"/>
      <c r="E2" s="9"/>
    </row>
    <row r="5" spans="2:5" x14ac:dyDescent="0.25">
      <c r="B5" s="15" t="s">
        <v>61</v>
      </c>
      <c r="C5" s="15" t="s">
        <v>1</v>
      </c>
      <c r="D5" s="15" t="s">
        <v>65</v>
      </c>
    </row>
    <row r="6" spans="2:5" ht="18" x14ac:dyDescent="0.35">
      <c r="B6" s="16">
        <v>44566</v>
      </c>
      <c r="C6" s="11">
        <v>514</v>
      </c>
      <c r="D6" s="11">
        <v>30</v>
      </c>
    </row>
    <row r="7" spans="2:5" ht="18" x14ac:dyDescent="0.35">
      <c r="B7" s="16">
        <v>44567</v>
      </c>
      <c r="C7" s="11">
        <v>510</v>
      </c>
      <c r="D7" s="11">
        <v>80</v>
      </c>
    </row>
    <row r="8" spans="2:5" ht="18" x14ac:dyDescent="0.35">
      <c r="B8" s="16">
        <v>44581</v>
      </c>
      <c r="C8" s="11">
        <v>540</v>
      </c>
      <c r="D8" s="11">
        <v>50</v>
      </c>
    </row>
    <row r="9" spans="2:5" ht="18" x14ac:dyDescent="0.35">
      <c r="B9" s="16">
        <v>44586</v>
      </c>
      <c r="C9" s="11">
        <v>530</v>
      </c>
      <c r="D9" s="11">
        <v>50</v>
      </c>
    </row>
    <row r="10" spans="2:5" ht="18" x14ac:dyDescent="0.35">
      <c r="B10" s="16">
        <v>44597</v>
      </c>
      <c r="C10" s="11">
        <v>540</v>
      </c>
      <c r="D10" s="11">
        <v>30</v>
      </c>
    </row>
    <row r="11" spans="2:5" ht="18" x14ac:dyDescent="0.35">
      <c r="B11" s="16">
        <v>44598</v>
      </c>
      <c r="C11" s="11">
        <v>510</v>
      </c>
      <c r="D11" s="11">
        <v>110</v>
      </c>
    </row>
    <row r="12" spans="2:5" ht="18" x14ac:dyDescent="0.35">
      <c r="B12" s="16">
        <v>44602</v>
      </c>
      <c r="C12" s="11">
        <v>530</v>
      </c>
      <c r="D12" s="11">
        <v>75</v>
      </c>
    </row>
    <row r="13" spans="2:5" ht="18" x14ac:dyDescent="0.35">
      <c r="B13" s="16">
        <v>44620</v>
      </c>
      <c r="C13" s="11">
        <v>514</v>
      </c>
      <c r="D13" s="11">
        <v>20</v>
      </c>
    </row>
    <row r="14" spans="2:5" ht="18" x14ac:dyDescent="0.35">
      <c r="B14" s="16">
        <v>44626</v>
      </c>
      <c r="C14" s="11">
        <v>560</v>
      </c>
      <c r="D14" s="11">
        <v>110</v>
      </c>
    </row>
    <row r="15" spans="2:5" ht="18" x14ac:dyDescent="0.35">
      <c r="B15" s="16">
        <v>44631</v>
      </c>
      <c r="C15" s="11">
        <v>540</v>
      </c>
      <c r="D15" s="11">
        <v>40</v>
      </c>
    </row>
    <row r="16" spans="2:5" ht="18" x14ac:dyDescent="0.35">
      <c r="B16" s="16">
        <v>44646</v>
      </c>
      <c r="C16" s="11">
        <v>530</v>
      </c>
      <c r="D16" s="11">
        <v>50</v>
      </c>
    </row>
    <row r="17" spans="2:4" ht="18" x14ac:dyDescent="0.35">
      <c r="B17" s="16">
        <v>44649</v>
      </c>
      <c r="C17" s="11">
        <v>514</v>
      </c>
      <c r="D17" s="11">
        <v>15</v>
      </c>
    </row>
    <row r="18" spans="2:4" ht="18" x14ac:dyDescent="0.35">
      <c r="B18" s="16">
        <v>44630</v>
      </c>
      <c r="C18" s="11">
        <v>510</v>
      </c>
      <c r="D18" s="11">
        <v>100</v>
      </c>
    </row>
    <row r="19" spans="2:4" ht="18" x14ac:dyDescent="0.35">
      <c r="B19" s="16">
        <v>44659</v>
      </c>
      <c r="C19" s="11">
        <v>514</v>
      </c>
      <c r="D19" s="11">
        <v>40</v>
      </c>
    </row>
    <row r="20" spans="2:4" ht="18" x14ac:dyDescent="0.35">
      <c r="B20" s="16">
        <v>44663</v>
      </c>
      <c r="C20" s="11">
        <v>510</v>
      </c>
      <c r="D20" s="11">
        <v>75</v>
      </c>
    </row>
    <row r="21" spans="2:4" ht="18" x14ac:dyDescent="0.35">
      <c r="B21" s="16">
        <v>44667</v>
      </c>
      <c r="C21" s="11">
        <v>550</v>
      </c>
      <c r="D21" s="11">
        <v>25</v>
      </c>
    </row>
    <row r="22" spans="2:4" ht="18" x14ac:dyDescent="0.35">
      <c r="B22" s="16">
        <v>44671</v>
      </c>
      <c r="C22" s="11">
        <v>540</v>
      </c>
      <c r="D22" s="11">
        <v>40</v>
      </c>
    </row>
    <row r="23" spans="2:4" ht="18" x14ac:dyDescent="0.35">
      <c r="B23" s="16">
        <v>44681</v>
      </c>
      <c r="C23" s="11">
        <v>530</v>
      </c>
      <c r="D23" s="11">
        <v>35</v>
      </c>
    </row>
    <row r="24" spans="2:4" ht="18" x14ac:dyDescent="0.35">
      <c r="B24" s="16">
        <v>44691</v>
      </c>
      <c r="C24" s="11">
        <v>540</v>
      </c>
      <c r="D24" s="11">
        <v>35</v>
      </c>
    </row>
    <row r="25" spans="2:4" ht="18" x14ac:dyDescent="0.35">
      <c r="B25" s="16">
        <v>44692</v>
      </c>
      <c r="C25" s="11">
        <v>544</v>
      </c>
      <c r="D25" s="11">
        <v>20</v>
      </c>
    </row>
    <row r="26" spans="2:4" ht="18" x14ac:dyDescent="0.35">
      <c r="B26" s="16">
        <v>44692</v>
      </c>
      <c r="C26" s="11">
        <v>510</v>
      </c>
      <c r="D26" s="11">
        <v>75</v>
      </c>
    </row>
    <row r="27" spans="2:4" ht="18" x14ac:dyDescent="0.35">
      <c r="B27" s="16">
        <v>44700</v>
      </c>
      <c r="C27" s="11">
        <v>530</v>
      </c>
      <c r="D27" s="11">
        <v>27</v>
      </c>
    </row>
    <row r="28" spans="2:4" ht="18" x14ac:dyDescent="0.35">
      <c r="B28" s="16">
        <v>44700</v>
      </c>
      <c r="C28" s="11">
        <v>514</v>
      </c>
      <c r="D28" s="11">
        <v>20</v>
      </c>
    </row>
    <row r="29" spans="2:4" ht="18" x14ac:dyDescent="0.35">
      <c r="B29" s="16">
        <v>44737</v>
      </c>
      <c r="C29" s="11">
        <v>530</v>
      </c>
      <c r="D29" s="11">
        <v>35</v>
      </c>
    </row>
    <row r="30" spans="2:4" ht="18" x14ac:dyDescent="0.35">
      <c r="B30" s="16">
        <v>44738</v>
      </c>
      <c r="C30" s="11">
        <v>510</v>
      </c>
      <c r="D30" s="11">
        <v>100</v>
      </c>
    </row>
    <row r="31" spans="2:4" ht="18" x14ac:dyDescent="0.35">
      <c r="B31" s="16">
        <v>44738</v>
      </c>
      <c r="C31" s="11">
        <v>540</v>
      </c>
      <c r="D31" s="11">
        <v>20</v>
      </c>
    </row>
    <row r="32" spans="2:4" ht="18" x14ac:dyDescent="0.35">
      <c r="B32" s="16">
        <v>44739</v>
      </c>
      <c r="C32" s="11">
        <v>514</v>
      </c>
      <c r="D32" s="11">
        <v>15</v>
      </c>
    </row>
    <row r="33" spans="2:4" ht="18" x14ac:dyDescent="0.35">
      <c r="B33" s="16">
        <v>44749</v>
      </c>
      <c r="C33" s="11">
        <v>542</v>
      </c>
      <c r="D33" s="11">
        <v>40</v>
      </c>
    </row>
    <row r="34" spans="2:4" ht="18" x14ac:dyDescent="0.35">
      <c r="B34" s="16">
        <v>44749</v>
      </c>
      <c r="C34" s="11">
        <v>510</v>
      </c>
      <c r="D34" s="11">
        <v>90</v>
      </c>
    </row>
    <row r="35" spans="2:4" ht="18" x14ac:dyDescent="0.35">
      <c r="B35" s="16">
        <v>44758</v>
      </c>
      <c r="C35" s="11">
        <v>514</v>
      </c>
      <c r="D35" s="11">
        <v>35</v>
      </c>
    </row>
    <row r="36" spans="2:4" ht="18" x14ac:dyDescent="0.35">
      <c r="B36" s="16">
        <v>44765</v>
      </c>
      <c r="C36" s="11">
        <v>530</v>
      </c>
      <c r="D36" s="11">
        <v>75</v>
      </c>
    </row>
    <row r="37" spans="2:4" ht="18" x14ac:dyDescent="0.35">
      <c r="B37" s="16">
        <v>44772</v>
      </c>
      <c r="C37" s="11">
        <v>540</v>
      </c>
      <c r="D37" s="11">
        <v>55</v>
      </c>
    </row>
    <row r="38" spans="2:4" ht="18" x14ac:dyDescent="0.35">
      <c r="B38" s="16">
        <v>44792</v>
      </c>
      <c r="C38" s="11">
        <v>514</v>
      </c>
      <c r="D38" s="11">
        <v>12</v>
      </c>
    </row>
    <row r="39" spans="2:4" ht="18" x14ac:dyDescent="0.35">
      <c r="B39" s="16">
        <v>44794</v>
      </c>
      <c r="C39" s="11">
        <v>530</v>
      </c>
      <c r="D39" s="11">
        <v>36</v>
      </c>
    </row>
    <row r="40" spans="2:4" ht="18" x14ac:dyDescent="0.35">
      <c r="B40" s="16">
        <v>44803</v>
      </c>
      <c r="C40" s="11">
        <v>536</v>
      </c>
      <c r="D40" s="11">
        <v>90</v>
      </c>
    </row>
    <row r="41" spans="2:4" ht="18" x14ac:dyDescent="0.35">
      <c r="B41" s="16">
        <v>44803</v>
      </c>
      <c r="C41" s="11">
        <v>540</v>
      </c>
      <c r="D41" s="11">
        <v>25</v>
      </c>
    </row>
    <row r="42" spans="2:4" ht="18" x14ac:dyDescent="0.35">
      <c r="B42" s="16">
        <v>44803</v>
      </c>
      <c r="C42" s="11">
        <v>510</v>
      </c>
      <c r="D42" s="11">
        <v>100</v>
      </c>
    </row>
    <row r="43" spans="2:4" ht="18" x14ac:dyDescent="0.35">
      <c r="B43" s="16">
        <v>44811</v>
      </c>
      <c r="C43" s="11">
        <v>560</v>
      </c>
      <c r="D43" s="11">
        <v>100</v>
      </c>
    </row>
    <row r="44" spans="2:4" ht="18" x14ac:dyDescent="0.35">
      <c r="B44" s="16">
        <v>44811</v>
      </c>
      <c r="C44" s="11">
        <v>510</v>
      </c>
      <c r="D44" s="11">
        <v>35</v>
      </c>
    </row>
    <row r="45" spans="2:4" ht="18" x14ac:dyDescent="0.35">
      <c r="B45" s="16">
        <v>44821</v>
      </c>
      <c r="C45" s="11">
        <v>530</v>
      </c>
      <c r="D45" s="11">
        <v>42</v>
      </c>
    </row>
    <row r="46" spans="2:4" ht="18" x14ac:dyDescent="0.35">
      <c r="B46" s="16">
        <v>44823</v>
      </c>
      <c r="C46" s="11">
        <v>546</v>
      </c>
      <c r="D46" s="11">
        <v>30</v>
      </c>
    </row>
    <row r="47" spans="2:4" ht="18" x14ac:dyDescent="0.35">
      <c r="B47" s="16">
        <v>44829</v>
      </c>
      <c r="C47" s="11">
        <v>540</v>
      </c>
      <c r="D47" s="11">
        <v>40</v>
      </c>
    </row>
    <row r="48" spans="2:4" ht="18" x14ac:dyDescent="0.35">
      <c r="B48" s="16">
        <v>44834</v>
      </c>
      <c r="C48" s="11">
        <v>514</v>
      </c>
      <c r="D48" s="11">
        <v>18</v>
      </c>
    </row>
    <row r="49" spans="2:4" ht="18" x14ac:dyDescent="0.35">
      <c r="B49" s="16">
        <v>44838</v>
      </c>
      <c r="C49" s="11">
        <v>530</v>
      </c>
      <c r="D49" s="11">
        <v>28</v>
      </c>
    </row>
    <row r="50" spans="2:4" ht="18" x14ac:dyDescent="0.35">
      <c r="B50" s="16">
        <v>44847</v>
      </c>
      <c r="C50" s="11">
        <v>544</v>
      </c>
      <c r="D50" s="11">
        <v>30</v>
      </c>
    </row>
    <row r="51" spans="2:4" ht="18" x14ac:dyDescent="0.35">
      <c r="B51" s="16">
        <v>44851</v>
      </c>
      <c r="C51" s="11">
        <v>540</v>
      </c>
      <c r="D51" s="11">
        <v>30</v>
      </c>
    </row>
    <row r="52" spans="2:4" ht="18" x14ac:dyDescent="0.35">
      <c r="B52" s="16">
        <v>44862</v>
      </c>
      <c r="C52" s="11">
        <v>514</v>
      </c>
      <c r="D52" s="11">
        <v>10</v>
      </c>
    </row>
    <row r="53" spans="2:4" ht="18" x14ac:dyDescent="0.35">
      <c r="B53" s="16">
        <v>44865</v>
      </c>
      <c r="C53" s="11">
        <v>542</v>
      </c>
      <c r="D53" s="11">
        <v>35</v>
      </c>
    </row>
    <row r="54" spans="2:4" ht="18" x14ac:dyDescent="0.35">
      <c r="B54" s="16">
        <v>44865</v>
      </c>
      <c r="C54" s="11">
        <v>510</v>
      </c>
      <c r="D54" s="11">
        <v>30</v>
      </c>
    </row>
    <row r="55" spans="2:4" ht="18" x14ac:dyDescent="0.35">
      <c r="B55" s="16">
        <v>44869</v>
      </c>
      <c r="C55" s="11">
        <v>514</v>
      </c>
      <c r="D55" s="11">
        <v>30</v>
      </c>
    </row>
    <row r="56" spans="2:4" ht="18" x14ac:dyDescent="0.35">
      <c r="B56" s="16">
        <v>44870</v>
      </c>
      <c r="C56" s="11">
        <v>540</v>
      </c>
      <c r="D56" s="11">
        <v>15</v>
      </c>
    </row>
    <row r="57" spans="2:4" ht="18" x14ac:dyDescent="0.35">
      <c r="B57" s="16">
        <v>44872</v>
      </c>
      <c r="C57" s="11">
        <v>510</v>
      </c>
      <c r="D57" s="11">
        <v>50</v>
      </c>
    </row>
    <row r="58" spans="2:4" ht="18" x14ac:dyDescent="0.35">
      <c r="B58" s="16">
        <v>44886</v>
      </c>
      <c r="C58" s="11">
        <v>530</v>
      </c>
      <c r="D58" s="11">
        <v>24</v>
      </c>
    </row>
    <row r="59" spans="2:4" ht="18" x14ac:dyDescent="0.35">
      <c r="B59" s="16">
        <v>44897</v>
      </c>
      <c r="C59" s="11">
        <v>540</v>
      </c>
      <c r="D59" s="11">
        <v>20</v>
      </c>
    </row>
    <row r="60" spans="2:4" ht="18" x14ac:dyDescent="0.35">
      <c r="B60" s="16">
        <v>44905</v>
      </c>
      <c r="C60" s="11">
        <v>542</v>
      </c>
      <c r="D60" s="11">
        <v>25</v>
      </c>
    </row>
    <row r="61" spans="2:4" ht="18" x14ac:dyDescent="0.35">
      <c r="B61" s="16">
        <v>44915</v>
      </c>
      <c r="C61" s="11">
        <v>510</v>
      </c>
      <c r="D61" s="11">
        <v>100</v>
      </c>
    </row>
    <row r="62" spans="2:4" ht="18" x14ac:dyDescent="0.35">
      <c r="B62" s="16">
        <v>44917</v>
      </c>
      <c r="C62" s="11">
        <v>530</v>
      </c>
      <c r="D62" s="11">
        <v>23</v>
      </c>
    </row>
    <row r="63" spans="2:4" x14ac:dyDescent="0.25">
      <c r="B63" s="3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633E-92BD-4120-9019-674E6C613525}">
  <dimension ref="B3:E4"/>
  <sheetViews>
    <sheetView workbookViewId="0">
      <selection activeCell="E4" sqref="E4"/>
    </sheetView>
  </sheetViews>
  <sheetFormatPr defaultRowHeight="15" x14ac:dyDescent="0.25"/>
  <cols>
    <col min="2" max="2" width="12.42578125" bestFit="1" customWidth="1"/>
    <col min="3" max="3" width="9.5703125" bestFit="1" customWidth="1"/>
    <col min="4" max="4" width="14.28515625" bestFit="1" customWidth="1"/>
    <col min="5" max="5" width="16.5703125" bestFit="1" customWidth="1"/>
  </cols>
  <sheetData>
    <row r="3" spans="2:5" x14ac:dyDescent="0.25">
      <c r="B3" t="s">
        <v>75</v>
      </c>
      <c r="C3" t="s">
        <v>76</v>
      </c>
      <c r="D3" t="s">
        <v>77</v>
      </c>
      <c r="E3" t="s">
        <v>78</v>
      </c>
    </row>
    <row r="4" spans="2:5" x14ac:dyDescent="0.25">
      <c r="B4" s="27">
        <v>19042.5</v>
      </c>
      <c r="C4" s="27">
        <v>5530</v>
      </c>
      <c r="D4" s="28">
        <v>2.4434900542495481</v>
      </c>
      <c r="E4" s="81">
        <v>45.526315789473685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3B43-EA93-4D7B-BB52-866E1715E538}">
  <dimension ref="B2:B3"/>
  <sheetViews>
    <sheetView workbookViewId="0">
      <selection activeCell="B2" sqref="B2"/>
    </sheetView>
  </sheetViews>
  <sheetFormatPr defaultRowHeight="15" x14ac:dyDescent="0.25"/>
  <cols>
    <col min="2" max="2" width="13.28515625" bestFit="1" customWidth="1"/>
  </cols>
  <sheetData>
    <row r="2" spans="2:2" x14ac:dyDescent="0.25">
      <c r="B2" t="s">
        <v>75</v>
      </c>
    </row>
    <row r="3" spans="2:2" x14ac:dyDescent="0.25">
      <c r="B3" s="5">
        <v>19042.5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848F-747A-4B31-8EED-AD84E4DED32B}">
  <dimension ref="A1"/>
  <sheetViews>
    <sheetView workbookViewId="0"/>
  </sheetViews>
  <sheetFormatPr defaultRowHeight="15" x14ac:dyDescent="0.25"/>
  <cols>
    <col min="1" max="1" width="12.85546875" bestFit="1" customWidth="1"/>
  </cols>
  <sheetData>
    <row r="1" spans="1:1" x14ac:dyDescent="0.25">
      <c r="A1" s="5">
        <f>GETPIVOTDATA("[Measures].[Faturamento]",Planilha3!$B$2)</f>
        <v>19042.5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E2B8-326B-430F-A357-C9CE7C8F2C86}">
  <dimension ref="B3:E4"/>
  <sheetViews>
    <sheetView workbookViewId="0">
      <selection activeCell="B3" sqref="B3"/>
    </sheetView>
  </sheetViews>
  <sheetFormatPr defaultRowHeight="15" x14ac:dyDescent="0.25"/>
  <cols>
    <col min="2" max="2" width="13.28515625" bestFit="1" customWidth="1"/>
    <col min="3" max="3" width="12.140625" bestFit="1" customWidth="1"/>
    <col min="4" max="4" width="14.28515625" bestFit="1" customWidth="1"/>
    <col min="5" max="5" width="16.5703125" bestFit="1" customWidth="1"/>
  </cols>
  <sheetData>
    <row r="3" spans="2:5" x14ac:dyDescent="0.25">
      <c r="B3" t="s">
        <v>75</v>
      </c>
      <c r="C3" t="s">
        <v>76</v>
      </c>
      <c r="D3" t="s">
        <v>77</v>
      </c>
      <c r="E3" t="s">
        <v>78</v>
      </c>
    </row>
    <row r="4" spans="2:5" x14ac:dyDescent="0.25">
      <c r="B4" s="5">
        <v>19042.5</v>
      </c>
      <c r="C4" s="5">
        <v>5530</v>
      </c>
      <c r="D4" s="35">
        <v>2.4434900542495481</v>
      </c>
      <c r="E4" s="81">
        <v>45.526315789473685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547D-6738-4B84-8678-073346E164A2}">
  <dimension ref="B3:E16"/>
  <sheetViews>
    <sheetView workbookViewId="0">
      <selection activeCell="F6" sqref="F6"/>
    </sheetView>
  </sheetViews>
  <sheetFormatPr defaultRowHeight="15" x14ac:dyDescent="0.25"/>
  <cols>
    <col min="2" max="2" width="18" bestFit="1" customWidth="1"/>
    <col min="3" max="3" width="29.42578125" bestFit="1" customWidth="1"/>
    <col min="4" max="4" width="27.85546875" bestFit="1" customWidth="1"/>
    <col min="5" max="5" width="20" bestFit="1" customWidth="1"/>
    <col min="6" max="6" width="21" bestFit="1" customWidth="1"/>
    <col min="7" max="7" width="20" bestFit="1" customWidth="1"/>
    <col min="8" max="25" width="29.42578125" bestFit="1" customWidth="1"/>
    <col min="26" max="26" width="34.5703125" bestFit="1" customWidth="1"/>
    <col min="27" max="27" width="32.85546875" bestFit="1" customWidth="1"/>
  </cols>
  <sheetData>
    <row r="3" spans="2:5" x14ac:dyDescent="0.25">
      <c r="B3" s="29" t="s">
        <v>94</v>
      </c>
      <c r="C3" t="s">
        <v>92</v>
      </c>
      <c r="D3" t="s">
        <v>93</v>
      </c>
      <c r="E3" t="s">
        <v>99</v>
      </c>
    </row>
    <row r="4" spans="2:5" x14ac:dyDescent="0.25">
      <c r="B4" s="30" t="s">
        <v>79</v>
      </c>
      <c r="C4" s="81">
        <v>390</v>
      </c>
      <c r="D4" s="81">
        <v>210</v>
      </c>
      <c r="E4" s="82">
        <v>1</v>
      </c>
    </row>
    <row r="5" spans="2:5" x14ac:dyDescent="0.25">
      <c r="B5" s="30" t="s">
        <v>80</v>
      </c>
      <c r="C5" s="81">
        <v>440</v>
      </c>
      <c r="D5" s="81">
        <v>235</v>
      </c>
      <c r="E5" s="82">
        <v>1</v>
      </c>
    </row>
    <row r="6" spans="2:5" x14ac:dyDescent="0.25">
      <c r="B6" s="30" t="s">
        <v>81</v>
      </c>
      <c r="C6" s="81">
        <v>640</v>
      </c>
      <c r="D6" s="81">
        <v>315</v>
      </c>
      <c r="E6" s="82">
        <v>0</v>
      </c>
    </row>
    <row r="7" spans="2:5" x14ac:dyDescent="0.25">
      <c r="B7" s="30" t="s">
        <v>82</v>
      </c>
      <c r="C7" s="81">
        <v>350</v>
      </c>
      <c r="D7" s="81">
        <v>215</v>
      </c>
      <c r="E7" s="82">
        <v>1</v>
      </c>
    </row>
    <row r="8" spans="2:5" x14ac:dyDescent="0.25">
      <c r="B8" s="30" t="s">
        <v>83</v>
      </c>
      <c r="C8" s="81">
        <v>285</v>
      </c>
      <c r="D8" s="81">
        <v>177</v>
      </c>
      <c r="E8" s="82">
        <v>1</v>
      </c>
    </row>
    <row r="9" spans="2:5" x14ac:dyDescent="0.25">
      <c r="B9" s="30" t="s">
        <v>84</v>
      </c>
      <c r="C9" s="81">
        <v>410</v>
      </c>
      <c r="D9" s="81">
        <v>170</v>
      </c>
      <c r="E9" s="82">
        <v>0</v>
      </c>
    </row>
    <row r="10" spans="2:5" x14ac:dyDescent="0.25">
      <c r="B10" s="30" t="s">
        <v>85</v>
      </c>
      <c r="C10" s="81">
        <v>350</v>
      </c>
      <c r="D10" s="81">
        <v>295</v>
      </c>
      <c r="E10" s="82">
        <v>1</v>
      </c>
    </row>
    <row r="11" spans="2:5" x14ac:dyDescent="0.25">
      <c r="B11" s="30" t="s">
        <v>86</v>
      </c>
      <c r="C11" s="81">
        <v>345</v>
      </c>
      <c r="D11" s="81">
        <v>263</v>
      </c>
      <c r="E11" s="82">
        <v>1</v>
      </c>
    </row>
    <row r="12" spans="2:5" x14ac:dyDescent="0.25">
      <c r="B12" s="30" t="s">
        <v>87</v>
      </c>
      <c r="C12" s="81">
        <v>399</v>
      </c>
      <c r="D12" s="81">
        <v>265</v>
      </c>
      <c r="E12" s="82">
        <v>1</v>
      </c>
    </row>
    <row r="13" spans="2:5" x14ac:dyDescent="0.25">
      <c r="B13" s="30" t="s">
        <v>88</v>
      </c>
      <c r="C13" s="81">
        <v>236</v>
      </c>
      <c r="D13" s="81">
        <v>163</v>
      </c>
      <c r="E13" s="82">
        <v>1</v>
      </c>
    </row>
    <row r="14" spans="2:5" x14ac:dyDescent="0.25">
      <c r="B14" s="30" t="s">
        <v>89</v>
      </c>
      <c r="C14" s="81">
        <v>280</v>
      </c>
      <c r="D14" s="81">
        <v>119</v>
      </c>
      <c r="E14" s="82">
        <v>0</v>
      </c>
    </row>
    <row r="15" spans="2:5" x14ac:dyDescent="0.25">
      <c r="B15" s="30" t="s">
        <v>90</v>
      </c>
      <c r="C15" s="81">
        <v>240</v>
      </c>
      <c r="D15" s="81">
        <v>168</v>
      </c>
      <c r="E15" s="82">
        <v>1</v>
      </c>
    </row>
    <row r="16" spans="2:5" x14ac:dyDescent="0.25">
      <c r="B16" s="30" t="s">
        <v>91</v>
      </c>
      <c r="C16" s="81">
        <v>4365</v>
      </c>
      <c r="D16" s="81">
        <v>2595</v>
      </c>
      <c r="E16" s="82">
        <v>1</v>
      </c>
    </row>
  </sheetData>
  <conditionalFormatting pivot="1" sqref="E4:E16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B _ S a �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 1 6 7 < / i n t > < / v a l u e > < / i t e m > < i t e m > < k e y > < s t r i n g > P r o d u t o < / s t r i n g > < / k e y > < v a l u e > < i n t > 8 6 < / i n t > < / v a l u e > < / i t e m > < i t e m > < k e y > < s t r i n g > Q u a n t i d a d e   V e n d i d a < / s t r i n g > < / k e y > < v a l u e > < i n t > 1 8 6 < / i n t > < / v a l u e > < / i t e m > < i t e m > < k e y > < s t r i n g > D a t a   ( � n d i c e   d e   M � s ) < / s t r i n g > < / k e y > < v a l u e > < i n t > 1 6 3 < / i n t > < / v a l u e > < / i t e m > < i t e m > < k e y > < s t r i n g > D a t a   ( M � s ) < / s t r i n g > < / k e y > < v a l u e > < i n t > 1 0 3 < / i n t > < / v a l u e > < / i t e m > < i t e m > < k e y > < s t r i n g > P r e � o   P r o d u t o < / s t r i n g > < / k e y > < v a l u e > < i n t > 1 4 9 < / i n t > < / v a l u e > < / i t e m > < i t e m > < k e y > < s t r i n g > V a l o r   d a   V e n d a < / s t r i n g > < / k e y > < v a l u e > < i n t > 2 3 4 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 Q u a n t i d a d e   V e n d i d a < / s t r i n g > < / k e y > < v a l u e > < i n t > 2 < / i n t > < / v a l u e > < / i t e m > < i t e m > < k e y > < s t r i n g > D a t a   ( � n d i c e   d e   M � s ) < / s t r i n g > < / k e y > < v a l u e > < i n t > 3 < / i n t > < / v a l u e > < / i t e m > < i t e m > < k e y > < s t r i n g > D a t a   ( M � s ) < / s t r i n g > < / k e y > < v a l u e > < i n t > 4 < / i n t > < / v a l u e > < / i t e m > < i t e m > < k e y > < s t r i n g > P r e � o   P r o d u t o < / s t r i n g > < / k e y > < v a l u e > < i n t > 5 < / i n t > < / v a l u e > < / i t e m > < i t e m > < k e y > < s t r i n g > V a l o r   d a   V e n d a 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8 e d b c 6 9 - d 2 8 0 - 4 d e 3 - 8 0 f b - 7 7 8 e b f f c d 5 a 5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1 a 5 e 5 6 d f - 7 f d 6 - 4 d 5 3 - 8 6 9 7 - 7 9 f 3 e e a 9 7 8 9 c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_ N o v a   P e r s p e c t i v a " > < C u s t o m C o n t e n t > < ! [ C D A T A [ T B _ P r o d u t o s , T B _ E n t r a d a s , T B _ F o r n e c e d o r ] ] > < / C u s t o m C o n t e n t > < / G e m i n i > 
</file>

<file path=customXml/item15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3" ma:contentTypeDescription="Crie um novo documento." ma:contentTypeScope="" ma:versionID="b525bbb6548c187a5866d207a61ee26f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d9daf2d0a880eba26c6dec90f44db6ed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9 7 f b d 4 9 6 - 8 c 5 2 - 4 7 1 0 - 9 0 b d - 0 7 a b 2 8 e e c 5 9 a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a l e n d �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 A n o < / s t r i n g > < / k e y > < v a l u e > < i n t > 6 1 < / i n t > < / v a l u e > < / i t e m > < i t e m > < k e y > < s t r i n g > N � m e r o   d o   M � s < / s t r i n g > < / k e y > < v a l u e > < i n t > 1 3 5 < / i n t > < / v a l u e > < / i t e m > < i t e m > < k e y > < s t r i n g > M � s 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 D i a   d o   N � m e r o   d a   S e m a n a < / s t r i n g > < / k e y > < v a l u e > < i n t > 1 9 9 < / i n t > < / v a l u e > < / i t e m > < i t e m > < k e y > < s t r i n g > D i a   d a   S e m a n a < / s t r i n g > < / k e y > < v a l u e > < i n t > 1 2 6 < / i n t > < / v a l u e > < / i t e m > < i t e m > < k e y > < s t r i n g > C o l u n a   c a l c u l a d a   1 < / s t r i n g > < / k e y > < v a l u e > < i n t > 1 4 9 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 A n o < / s t r i n g > < / k e y > < v a l u e > < i n t > 1 < / i n t > < / v a l u e > < / i t e m > < i t e m > < k e y > < s t r i n g > N � m e r o   d o   M � s < / s t r i n g > < / k e y > < v a l u e > < i n t > 2 < / i n t > < / v a l u e > < / i t e m > < i t e m > < k e y > < s t r i n g > M � s 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 D i a   d o   N � m e r o   d a   S e m a n a < / s t r i n g > < / k e y > < v a l u e > < i n t > 5 < / i n t > < / v a l u e > < / i t e m > < i t e m > < k e y > < s t r i n g > D i a   d a   S e m a n a < / s t r i n g > < / k e y > < v a l u e > < i n t > 6 < / i n t > < / v a l u e > < / i t e m > < i t e m > < k e y > < s t r i n g > C o l u n a   c a l c u l a d a   1 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3 c 6 6 c 6 e a - 7 9 1 d - 4 7 b c - 9 8 5 c - 4 5 9 a 1 5 7 f 2 a 3 1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_ V i s � o   E n t r a d a s " > < C u s t o m C o n t e n t > < ! [ C D A T A [ T B _ P r o d u t o s , T B _ E n t r a d a s , T B _ F o r n e c e d o r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T B _ P r o d u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 P r o d u t o < / s t r i n g > < / k e y > < v a l u e > < i n t > 8 6 < / i n t > < / v a l u e > < / i t e m > < i t e m > < k e y > < s t r i n g > U n i d a d e   d e   M e d i d a < / s t r i n g > < / k e y > < v a l u e > < i n t > 1 5 7 < / i n t > < / v a l u e > < / i t e m > < i t e m > < k e y > < s t r i n g > E s t o q u e   M � n i m o < / s t r i n g > < / k e y > < v a l u e > < i n t > 1 3 6 < / i n t > < / v a l u e > < / i t e m > < i t e m > < k e y > < s t r i n g > C u s t o   U n i t � r i o < / s t r i n g > < / k e y > < v a l u e > < i n t > 1 9 2 < / i n t > < / v a l u e > < / i t e m > < i t e m > < k e y > < s t r i n g > P r e � o   U n i t � r i o < / s t r i n g > < / k e y > < v a l u e > < i n t > 1 2 4 < / i n t > < / v a l u e > < / i t e m > < i t e m > < k e y > < s t r i n g > C � d i g o < / s t r i n g > < / k e y > < v a l u e > < i n t > 2 0 0 < / i n t > < / v a l u e > < / i t e m > < / C o l u m n W i d t h s > < C o l u m n D i s p l a y I n d e x > < i t e m > < k e y > < s t r i n g > P r o d u t o < / s t r i n g > < / k e y > < v a l u e > < i n t > 1 < / i n t > < / v a l u e > < / i t e m > < i t e m > < k e y > < s t r i n g > U n i d a d e   d e   M e d i d a < / s t r i n g > < / k e y > < v a l u e > < i n t > 2 < / i n t > < / v a l u e > < / i t e m > < i t e m > < k e y > < s t r i n g > E s t o q u e   M � n i m o < / s t r i n g > < / k e y > < v a l u e > < i n t > 3 < / i n t > < / v a l u e > < / i t e m > < i t e m > < k e y > < s t r i n g > C u s t o   U n i t � r i o < / s t r i n g > < / k e y > < v a l u e > < i n t > 4 < / i n t > < / v a l u e > < / i t e m > < i t e m > < k e y > < s t r i n g > P r e � o   U n i t � r i o < / s t r i n g > < / k e y > < v a l u e > < i n t > 5 < / i n t > < / v a l u e > < / i t e m > < i t e m > < k e y > < s t r i n g > C � d i g o 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9 3 b c 4 8 4 1 - 3 1 8 f - 4 6 f 4 - b 3 3 f - 8 4 5 2 0 3 b 8 2 7 7 c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 T B _ F o r n e c e d o r 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 T B _ S a � d a s 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 C a l e n d � r i o 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26.xml>��< ? x m l   v e r s i o n = " 1 . 0 "   e n c o d i n g = " U T F - 1 6 " ? > < G e m i n i   x m l n s = " h t t p : / / g e m i n i / p i v o t c u s t o m i z a t i o n / C l i e n t W i n d o w X M L " > < C u s t o m C o n t e n t > < ! [ C D A T A [ T B _ S a � d a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 C u s t o   C o m p r a 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 1 4 9 < / i n t > < / v a l u e > < / i t e m > < i t e m > < k e y > < s t r i n g > P r o d u t o < / s t r i n g > < / k e y > < v a l u e > < i n t > 1 3 4 < / i n t > < / v a l u e > < / i t e m > < i t e m > < k e y > < s t r i n g > F o r n e c e d o r < / s t r i n g > < / k e y > < v a l u e > < i n t > 1 0 7 < / i n t > < / v a l u e > < / i t e m > < i t e m > < k e y > < s t r i n g > Q u a n t i d a d e   C o m p r a d a < / s t r i n g > < / k e y > < v a l u e > < i n t > 1 7 4 < / i n t > < / v a l u e > < / i t e m > < i t e m > < k e y > < s t r i n g > D a t a   ( � n d i c e   d e   M � s ) < / s t r i n g > < / k e y > < v a l u e > < i n t > 1 6 3 < / i n t > < / v a l u e > < / i t e m > < i t e m > < k e y > < s t r i n g > D a t a   ( M � s ) < / s t r i n g > < / k e y > < v a l u e > < i n t > 1 0 3 < / i n t > < / v a l u e > < / i t e m > < i t e m > < k e y > < s t r i n g > C u s t o   C o m p r a < / s t r i n g > < / k e y > < v a l u e > < i n t > 1 6 2 < / i n t > < / v a l u e > < / i t e m > < i t e m > < k e y > < s t r i n g > C o l u n a 1 < / s t r i n g > < / k e y > < v a l u e > < i n t > 8 6 < / i n t > < / v a l u e > < / i t e m > < i t e m > < k e y > < s t r i n g > C o l u n a 2 < / s t r i n g > < / k e y > < v a l u e > < i n t > 8 6 < / i n t > < / v a l u e > < / i t e m > < i t e m > < k e y > < s t r i n g > C o l u n a 3 < / s t r i n g > < / k e y > < v a l u e > < i n t > 8 6 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 F o r n e c e d o r < / s t r i n g > < / k e y > < v a l u e > < i n t > 2 < / i n t > < / v a l u e > < / i t e m > < i t e m > < k e y > < s t r i n g > Q u a n t i d a d e   C o m p r a d a < / s t r i n g > < / k e y > < v a l u e > < i n t > 3 < / i n t > < / v a l u e > < / i t e m > < i t e m > < k e y > < s t r i n g > D a t a   ( � n d i c e   d e   M � s ) < / s t r i n g > < / k e y > < v a l u e > < i n t > 4 < / i n t > < / v a l u e > < / i t e m > < i t e m > < k e y > < s t r i n g > D a t a   ( M � s ) < / s t r i n g > < / k e y > < v a l u e > < i n t > 5 < / i n t > < / v a l u e > < / i t e m > < i t e m > < k e y > < s t r i n g > C u s t o   C o m p r a < / s t r i n g > < / k e y > < v a l u e > < i n t > 6 < / i n t > < / v a l u e > < / i t e m > < i t e m > < k e y > < s t r i n g > C o l u n a 1 < / s t r i n g > < / k e y > < v a l u e > < i n t > 7 < / i n t > < / v a l u e > < / i t e m > < i t e m > < k e y > < s t r i n g > C o l u n a 2 < / s t r i n g > < / k e y > < v a l u e > < i n t > 8 < / i n t > < / v a l u e > < / i t e m > < i t e m > < k e y > < s t r i n g > C o l u n a 3 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 C a l e n d � r i o 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 C a l e n d � r i o 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 C o l u m n s \ A n o < / K e y > < / D i a g r a m O b j e c t K e y > < D i a g r a m O b j e c t K e y > < K e y > C o l u m n s \ N � m e r o   d o   M � s < / K e y > < / D i a g r a m O b j e c t K e y > < D i a g r a m O b j e c t K e y > < K e y > C o l u m n s \ M � s < / K e y > < / D i a g r a m O b j e c t K e y > < D i a g r a m O b j e c t K e y > < K e y > C o l u m n s \ M M M - A A A A < / K e y > < / D i a g r a m O b j e c t K e y > < D i a g r a m O b j e c t K e y > < K e y > C o l u m n s \ D i a   d o   N � m e r o   d a   S e m a n a < / K e y > < / D i a g r a m O b j e c t K e y > < D i a g r a m O b j e c t K e y > < K e y > C o l u m n s \ D i a   d a   S e m a n a < / K e y > < / D i a g r a m O b j e c t K e y > < D i a g r a m O b j e c t K e y > < K e y > C o l u m n s \ C o l u n a   c a l c u l a d a  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 C a l e n d � r i o < / K e y > < / D i a g r a m O b j e c t K e y > < D i a g r a m O b j e c t K e y > < K e y > A c t i o n s \ A d d   t o   h i e r a r c h y   F o r   & l t ; T a b l e s \ C a l e n d � r i o \ H i e r a r c h i e s \ H i e r a r q u i a   d e   D a t a s & g t ; < / K e y > < / D i a g r a m O b j e c t K e y > < D i a g r a m O b j e c t K e y > < K e y > A c t i o n s \ M o v e   t o   a   H i e r a r c h y   i n   T a b l e   C a l e n d � r i o < / K e y > < / D i a g r a m O b j e c t K e y > < D i a g r a m O b j e c t K e y > < K e y > A c t i o n s \ M o v e   i n t o   h i e r a r c h y   F o r   & l t ; T a b l e s \ C a l e n d � r i o \ H i e r a r c h i e s \ H i e r a r q u i a   d e   D a t a s & g t ; 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 T a g s \ T a b l e s \ & l t ; T a b l e s \ T B _ P r o d u t o s & g t ; < / K e y > < / D i a g r a m O b j e c t K e y > < D i a g r a m O b j e c t K e y > < K e y > D y n a m i c   T a g s \ T a b l e s \ & l t ; T a b l e s \ T B _ F o r n e c e d o r & g t ; 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 T a g s \ T a b l e s \ & l t ; T a b l e s \ T B _ S a � d a s & g t ; < / K e y > < / D i a g r a m O b j e c t K e y > < D i a g r a m O b j e c t K e y > < K e y > D y n a m i c   T a g s \ T a b l e s \ & l t ; T a b l e s \ C a l e n d � r i o & g t ; < / K e y > < / D i a g r a m O b j e c t K e y > < D i a g r a m O b j e c t K e y > < K e y > D y n a m i c   T a g s \ H i e r a r c h i e s \ & l t ; T a b l e s \ C a l e n d � r i o \ H i e r a r c h i e s \ H i e r a r q u i a   d e   D a t a s & g t ; < / K e y > < / D i a g r a m O b j e c t K e y > < D i a g r a m O b j e c t K e y > < K e y > T a b l e s \ T B _ P r o d u t o s < / K e y > < / D i a g r a m O b j e c t K e y > < D i a g r a m O b j e c t K e y > < K e y > T a b l e s \ T B _ P r o d u t o s \ C o l u m n s \ C � d i g o < / K e y > < / D i a g r a m O b j e c t K e y > < D i a g r a m O b j e c t K e y > < K e y > T a b l e s \ T B _ P r o d u t o s \ C o l u m n s \ P r o d u t o < / K e y > < / D i a g r a m O b j e c t K e y > < D i a g r a m O b j e c t K e y > < K e y > T a b l e s \ T B _ P r o d u t o s \ C o l u m n s \ U n i d a d e   d e   M e d i d a < / K e y > < / D i a g r a m O b j e c t K e y > < D i a g r a m O b j e c t K e y > < K e y > T a b l e s \ T B _ P r o d u t o s \ C o l u m n s \ E s t o q u e   M � n i m o < / K e y > < / D i a g r a m O b j e c t K e y > < D i a g r a m O b j e c t K e y > < K e y > T a b l e s \ T B _ P r o d u t o s \ C o l u m n s \ C u s t o   U n i t � r i o < / K e y > < / D i a g r a m O b j e c t K e y > < D i a g r a m O b j e c t K e y > < K e y > T a b l e s \ T B _ P r o d u t o s \ C o l u m n s \ P r e � o   U n i t � r i o < / K e y > < / D i a g r a m O b j e c t K e y > < D i a g r a m O b j e c t K e y > < K e y > T a b l e s \ T B _ P r o d u t o s \ M e a s u r e s \ S o m a   d e   C � d i g o < / K e y > < / D i a g r a m O b j e c t K e y > < D i a g r a m O b j e c t K e y > < K e y > T a b l e s \ T B _ P r o d u t o s \ S o m a   d e   C � d i g o \ A d d i t i o n a l   I n f o \ M e d i d a   I m p l � c i t a < / K e y > < / D i a g r a m O b j e c t K e y > < D i a g r a m O b j e c t K e y > < K e y > T a b l e s \ T B _ P r o d u t o s \ M e a s u r e s \ S o m a   d e   C u s t o   U n i t � r i o < / K e y > < / D i a g r a m O b j e c t K e y > < D i a g r a m O b j e c t K e y > < K e y > T a b l e s \ T B _ P r o d u t o s \ S o m a   d e   C u s t o   U n i t � r i o \ A d d i t i o n a l   I n f o \ M e d i d a   I m p l � c i t a < / K e y > < / D i a g r a m O b j e c t K e y > < D i a g r a m O b j e c t K e y > < K e y > T a b l e s \ T B _ F o r n e c e d o r < / K e y > < / D i a g r a m O b j e c t K e y > < D i a g r a m O b j e c t K e y > < K e y > T a b l e s \ T B _ F o r n e c e d o r \ C o l u m n s \ C � d i g o < / K e y > < / D i a g r a m O b j e c t K e y > < D i a g r a m O b j e c t K e y > < K e y > T a b l e s \ T B _ F o r n e c e d o r \ C o l u m n s \ E m p r e s a < / K e y > < / D i a g r a m O b j e c t K e y > < D i a g r a m O b j e c t K e y > < K e y > T a b l e s \ T B _ F o r n e c e d o r \ C o l u m n s \ T e l e f o n e < / K e y > < / D i a g r a m O b j e c t K e y > < D i a g r a m O b j e c t K e y > < K e y > T a b l e s \ T B _ F o r n e c e d o r \ C o l u m n s \ R e s p o n s � v e l < / K e y > < / D i a g r a m O b j e c t K e y > < D i a g r a m O b j e c t K e y > < K e y > T a b l e s \ T B _ F o r n e c e d o r \ C o l u m n s \ E - m a i l 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 T a b l e s \ T B _ E n t r a d a s \ C o l u m n s \ D a t a < / K e y > < / D i a g r a m O b j e c t K e y > < D i a g r a m O b j e c t K e y > < K e y > T a b l e s \ T B _ E n t r a d a s \ C o l u m n s \ P r o d u t o < / K e y > < / D i a g r a m O b j e c t K e y > < D i a g r a m O b j e c t K e y > < K e y > T a b l e s \ T B _ E n t r a d a s \ C o l u m n s \ F o r n e c e d o r < / K e y > < / D i a g r a m O b j e c t K e y > < D i a g r a m O b j e c t K e y > < K e y > T a b l e s \ T B _ E n t r a d a s \ C o l u m n s \ Q u a n t i d a d e   C o m p r a d a < / K e y > < / D i a g r a m O b j e c t K e y > < D i a g r a m O b j e c t K e y > < K e y > T a b l e s \ T B _ E n t r a d a s \ C o l u m n s \ D a t a   ( � n d i c e   d e   M � s ) < / K e y > < / D i a g r a m O b j e c t K e y > < D i a g r a m O b j e c t K e y > < K e y > T a b l e s \ T B _ E n t r a d a s \ C o l u m n s \ D a t a   ( M � s ) < / K e y > < / D i a g r a m O b j e c t K e y > < D i a g r a m O b j e c t K e y > < K e y > T a b l e s \ T B _ E n t r a d a s \ C o l u m n s \ C u s t o   C o m p r a < / K e y > < / D i a g r a m O b j e c t K e y > < D i a g r a m O b j e c t K e y > < K e y > T a b l e s \ T B _ E n t r a d a s \ M e a s u r e s \ S o m a   d e   Q u a n t i d a d e   C o m p r a d a < / K e y > < / D i a g r a m O b j e c t K e y > < D i a g r a m O b j e c t K e y > < K e y > T a b l e s \ T B _ E n t r a d a s \ S o m a   d e   Q u a n t i d a d e   C o m p r a d a \ A d d i t i o n a l   I n f o \ M e d i d a   I m p l � c i t a < / K e y > < / D i a g r a m O b j e c t K e y > < D i a g r a m O b j e c t K e y > < K e y > T a b l e s \ T B _ E n t r a d a s \ M e a s u r e s \ S o m a   d e   P r o d u t o < / K e y > < / D i a g r a m O b j e c t K e y > < D i a g r a m O b j e c t K e y > < K e y > T a b l e s \ T B _ E n t r a d a s \ S o m a   d e   P r o d u t o \ A d d i t i o n a l   I n f o \ M e d i d a   I m p l � c i t a < / K e y > < / D i a g r a m O b j e c t K e y > < D i a g r a m O b j e c t K e y > < K e y > T a b l e s \ T B _ E n t r a d a s \ M e a s u r e s \ S o m a   d e   C u s t o   C o m p r a < / K e y > < / D i a g r a m O b j e c t K e y > < D i a g r a m O b j e c t K e y > < K e y > T a b l e s \ T B _ E n t r a d a s \ S o m a   d e   C u s t o   C o m p r a \ A d d i t i o n a l   I n f o \ M e d i d a   I m p l � c i t a < / K e y > < / D i a g r a m O b j e c t K e y > < D i a g r a m O b j e c t K e y > < K e y > T a b l e s \ T B _ S a � d a s < / K e y > < / D i a g r a m O b j e c t K e y > < D i a g r a m O b j e c t K e y > < K e y > T a b l e s \ T B _ S a � d a s \ C o l u m n s \ D a t a < / K e y > < / D i a g r a m O b j e c t K e y > < D i a g r a m O b j e c t K e y > < K e y > T a b l e s \ T B _ S a � d a s \ C o l u m n s \ P r o d u t o < / K e y > < / D i a g r a m O b j e c t K e y > < D i a g r a m O b j e c t K e y > < K e y > T a b l e s \ T B _ S a � d a s \ C o l u m n s \ Q u a n t i d a d e   V e n d i d a < / K e y > < / D i a g r a m O b j e c t K e y > < D i a g r a m O b j e c t K e y > < K e y > T a b l e s \ T B _ S a � d a s \ C o l u m n s \ D a t a   ( � n d i c e   d e   M � s ) < / K e y > < / D i a g r a m O b j e c t K e y > < D i a g r a m O b j e c t K e y > < K e y > T a b l e s \ T B _ S a � d a s \ C o l u m n s \ D a t a   ( M � s ) < / K e y > < / D i a g r a m O b j e c t K e y > < D i a g r a m O b j e c t K e y > < K e y > T a b l e s \ T B _ S a � d a s \ C o l u m n s \ P r e � o   P r o d u t o < / K e y > < / D i a g r a m O b j e c t K e y > < D i a g r a m O b j e c t K e y > < K e y > T a b l e s \ T B _ S a � d a s \ C o l u m n s \ V a l o r   d a   V e n d a < / K e y > < / D i a g r a m O b j e c t K e y > < D i a g r a m O b j e c t K e y > < K e y > T a b l e s \ T B _ S a � d a s \ M e a s u r e s \ S o m a   d e   Q u a n t i d a d e   V e n d i d a < / K e y > < / D i a g r a m O b j e c t K e y > < D i a g r a m O b j e c t K e y > < K e y > T a b l e s \ T B _ S a � d a s \ S o m a   d e   Q u a n t i d a d e   V e n d i d a \ A d d i t i o n a l   I n f o \ M e d i d a   I m p l � c i t a < / K e y > < / D i a g r a m O b j e c t K e y > < D i a g r a m O b j e c t K e y > < K e y > T a b l e s \ T B _ S a � d a s \ M e a s u r e s \ S o m a   d e   P r e � o   P r o d u t o < / K e y > < / D i a g r a m O b j e c t K e y > < D i a g r a m O b j e c t K e y > < K e y > T a b l e s \ T B _ S a � d a s \ S o m a   d e   P r e � o   P r o d u t o \ A d d i t i o n a l   I n f o \ M e d i d a   I m p l � c i t a < / K e y > < / D i a g r a m O b j e c t K e y > < D i a g r a m O b j e c t K e y > < K e y > T a b l e s \ T B _ S a � d a s \ M e a s u r e s \ S o m a   d e   V a l o r   d a   V e n d a < / K e y > < / D i a g r a m O b j e c t K e y > < D i a g r a m O b j e c t K e y > < K e y > T a b l e s \ T B _ S a � d a s \ S o m a   d e   V a l o r   d a   V e n d a \ A d d i t i o n a l   I n f o \ M e d i d a   I m p l � c i t a < / K e y > < / D i a g r a m O b j e c t K e y > < D i a g r a m O b j e c t K e y > < K e y > T a b l e s \ C a l e n d � r i o < / K e y > < / D i a g r a m O b j e c t K e y > < D i a g r a m O b j e c t K e y > < K e y > T a b l e s \ C a l e n d � r i o \ C o l u m n s \ D a t e < / K e y > < / D i a g r a m O b j e c t K e y > < D i a g r a m O b j e c t K e y > < K e y > T a b l e s \ C a l e n d � r i o \ C o l u m n s \ A n o < / K e y > < / D i a g r a m O b j e c t K e y > < D i a g r a m O b j e c t K e y > < K e y > T a b l e s \ C a l e n d � r i o \ C o l u m n s \ N � m e r o   d o   M � s < / K e y > < / D i a g r a m O b j e c t K e y > < D i a g r a m O b j e c t K e y > < K e y > T a b l e s \ C a l e n d � r i o \ C o l u m n s \ M � s < / K e y > < / D i a g r a m O b j e c t K e y > < D i a g r a m O b j e c t K e y > < K e y > T a b l e s \ C a l e n d � r i o \ C o l u m n s \ M M M - A A A A < / K e y > < / D i a g r a m O b j e c t K e y > < D i a g r a m O b j e c t K e y > < K e y > T a b l e s \ C a l e n d � r i o \ C o l u m n s \ D i a   d o   N � m e r o   d a   S e m a n a < / K e y > < / D i a g r a m O b j e c t K e y > < D i a g r a m O b j e c t K e y > < K e y > T a b l e s \ C a l e n d � r i o \ C o l u m n s \ D i a   d a   S e m a n a < / K e y > < / D i a g r a m O b j e c t K e y > < D i a g r a m O b j e c t K e y > < K e y > T a b l e s \ C a l e n d � r i o \ H i e r a r c h i e s \ H i e r a r q u i a   d e   D a t a s < / K e y > < / D i a g r a m O b j e c t K e y > < D i a g r a m O b j e c t K e y > < K e y > T a b l e s \ C a l e n d � r i o \ H i e r a r c h i e s \ H i e r a r q u i a   d e   D a t a s \ L e v e l s \ A n o < / K e y > < / D i a g r a m O b j e c t K e y > < D i a g r a m O b j e c t K e y > < K e y > T a b l e s \ C a l e n d � r i o \ H i e r a r c h i e s \ H i e r a r q u i a   d e   D a t a s \ L e v e l s \ M � s < / K e y > < / D i a g r a m O b j e c t K e y > < D i a g r a m O b j e c t K e y > < K e y > T a b l e s \ C a l e n d � r i o \ H i e r a r c h i e s \ H i e r a r q u i a   d e   D a t a s \ L e v e l s \ D a t e C o l u m n 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 R e l a t i o n s h i p s \ & l t ; T a b l e s \ T B _ E n t r a d a s \ C o l u m n s \ P r o d u t o & g t ; - & l t ; T a b l e s \ T B _ P r o d u t o s \ C o l u m n s \ C � d i g o & g t ; \ C r o s s F i l t e r 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 R e l a t i o n s h i p s \ & l t ; T a b l e s \ T B _ E n t r a d a s \ C o l u m n s \ F o r n e c e d o r & g t ; - & l t ; T a b l e s \ T B _ F o r n e c e d o r \ C o l u m n s \ C � d i g o & g t ; \ F K 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 R e l a t i o n s h i p s \ & l t ; T a b l e s \ T B _ E n t r a d a s \ C o l u m n s \ F o r n e c e d o r & g t ; - & l t ; T a b l e s \ T B _ F o r n e c e d o r \ C o l u m n s \ C � d i g o & g t ; \ P K 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 R e l a t i o n s h i p s \ & l t ; T a b l e s \ T B _ E n t r a d a s \ C o l u m n s \ F o r n e c e d o r & g t ; - & l t ; T a b l e s \ T B _ F o r n e c e d o r \ C o l u m n s \ C � d i g o & g t ; \ C r o s s F i l t e r 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 R e l a t i o n s h i p s \ & l t ; T a b l e s \ T B _ S a � d a s \ C o l u m n s \ P r o d u t o & g t ; - & l t ; T a b l e s \ T B _ P r o d u t o s \ C o l u m n s \ C � d i g o & g t ; \ C r o s s F i l t e r 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 R e l a t i o n s h i p s \ & l t ; T a b l e s \ T B _ S a � d a s \ C o l u m n s \ D a t a & g t ; - & l t ; T a b l e s \ C a l e n d � r i o \ C o l u m n s \ D a t e & g t ; \ F K 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 R e l a t i o n s h i p s \ & l t ; T a b l e s \ T B _ S a � d a s \ C o l u m n s \ D a t a & g t ; - & l t ; T a b l e s \ C a l e n d � r i o \ C o l u m n s \ D a t e & g t ; \ P K 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 R e l a t i o n s h i p s \ & l t ; T a b l e s \ T B _ S a � d a s \ C o l u m n s \ D a t a & g t ; - & l t ; T a b l e s \ C a l e n d � r i o \ C o l u m n s \ D a t e & g t ; \ C r o s s F i l t e r 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 R e l a t i o n s h i p s \ & l t ; T a b l e s \ T B _ E n t r a d a s \ C o l u m n s \ D a t a & g t ; - & l t ; T a b l e s \ C a l e n d � r i o \ C o l u m n s \ D a t e & g t ; \ F K 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 R e l a t i o n s h i p s \ & l t ; T a b l e s \ T B _ E n t r a d a s \ C o l u m n s \ D a t a & g t ; - & l t ; T a b l e s \ C a l e n d � r i o \ C o l u m n s \ D a t e & g t ; \ P K 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 R e l a t i o n s h i p s \ & l t ; T a b l e s \ T B _ E n t r a d a s \ C o l u m n s \ D a t a & g t ; - & l t ; T a b l e s \ C a l e n d � r i o \ C o l u m n s \ D a t e & g t ; \ C r o s s F i l t e r < / K e y > < / D i a g r a m O b j e c t K e y > < D i a g r a m O b j e c t K e y > < K e y > T a b l e s \ T B _ S a � d a s \ M e a s u r e s \ F a t u r a m e n t o < / K e y > < / D i a g r a m O b j e c t K e y > < / A l l K e y s > < S e l e c t e d K e y s > < D i a g r a m O b j e c t K e y > < K e y > R e l a t i o n s h i p s \ & l t ; T a b l e s \ T B _ E n t r a d a s \ C o l u m n s \ D a t a & g t ; - & l t ; T a b l e s \ C a l e n d � r i o \ C o l u m n s \ D a t e & g t ; 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 T a g s \ T a b l e s \ & l t ; T a b l e s \ T B _ F o r n e c e d o r & g t ; 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 T a g s \ T a b l e s \ & l t ; T a b l e s \ T B _ S a � d a s & g t ; 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 T a g s \ T a b l e s \ & l t ; T a b l e s \ C a l e n d � r i o & g t ; 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 T a g s \ H i e r a r c h i e s \ & l t ; T a b l e s \ C a l e n d � r i o \ H i e r a r c h i e s \ H i e r a r q u i a   d e   D a t a s & g t ; 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 T a b l e s \ T B _ P r o d u t o s < / K e y > < / a : K e y > < a : V a l u e   i : t y p e = " D i a g r a m D i s p l a y N o d e V i e w S t a t e " > < H e i g h t > 2 4 6 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 T a b l e s \ T B _ P r o d u t o s \ C o l u m n s \ U n i d a d e 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 T a b l e s \ T B _ P r o d u t o s \ C o l u m n s \ E s t o q u e 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 T a b l e s \ T B _ P r o d u t o s \ C o l u m n s \ P r e � o 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 C � d i g o \ A d d i t i o n a l 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 C u s t o   U n i t � r i o \ A d d i t i o n a l 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 T a b l e s \ T B _ F o r n e c e d o r < / K e y > < / a : K e y > < a : V a l u e   i : t y p e = " D i a g r a m D i s p l a y N o d e V i e w S t a t e " > < H e i g h t > 2 2 0 < / H e i g h t > < I s E x p a n d e d > t r u e < / I s E x p a n d e d > < L a y e d O u t > t r u e < / L a y e d O u t > < L e f t > 7 8 7 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 T a b l e s \ T B _ F o r n e c e d o r \ C o l u m n s \ T e l e f o n e 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 T a b l e s \ T B _ F o r n e c e d o r \ C o l u m n s \ R e s p o n s � v e l 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 3 7 9 < / L e f t > < T a b I n d e x > 1 < / T a b I n d e x > < W i d t h > 2 0 9 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 Q u a n t i d a d e   C o m p r a d a \ A d d i t i o n a l 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 P r o d u t o \ A d d i t i o n a l 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 C u s t o   C o m p r a \ A d d i t i o n a l 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< / K e y > < / a : K e y > < a : V a l u e   i : t y p e = " D i a g r a m D i s p l a y N o d e V i e w S t a t e " > < H e i g h t > 2 5 8 < / H e i g h t > < I s E x p a n d e d > t r u e < / I s E x p a n d e d > < L a y e d O u t > t r u e < / L a y e d O u t > < L e f t > 2 4 3 < / L e f t > < T a b I n d e x > 3 < / T a b I n d e x > < T o p > 2 3 3 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 T a b l e s \ T B _ S a � d a s \ C o l u m n s \ P r e � o 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 T a b l e s \ T B _ S a � d a s \ C o l u m n s \ V a l o r   d a 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 T a b l e s \ T B _ S a � d a s \ M e a s u r e s \ S o m a   d e  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 Q u a n t i d a d e 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 T a b l e s \ T B _ S a � d a s \ M e a s u r e s \ S o m a   d e   P r e � o 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 P r e � o   P r o d u t o \ A d d i t i o n a l 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 T a b l e s \ T B _ S a � d a s \ M e a s u r e s \ S o m a   d e   V a l o r   d a 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 V a l o r   d a   V e n d a \ A d d i t i o n a l 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 T a b l e s \ C a l e n d � r i o 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 5 5 5 < / L e f t > < T a b I n d e x > 4 < / T a b I n d e x > < T o p > 2 6 7 . 5 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 T a b l e s \ C a l e n d � r i o \ C o l u m n s \ N � m e r o   d o 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 d o   N � m e r o 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 ( 3 6 3 , 7 5 ) .   P o n t o   d e   e x t r e m i d a d e   2 :   ( 2 1 6 , 1 1 3 ) 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 3 6 3 < / b : _ x > < b : _ y > 7 5 < / b : _ y > < / b : P o i n t > < b : P o i n t > < b : _ x > 2 9 1 . 5 < / b : _ x > < b : _ y > 7 5 < / b : _ y > < / b : P o i n t > < b : P o i n t > < b : _ x > 2 8 9 . 5 < / b : _ x > < b : _ y > 7 7 < / b : _ y > < / b : P o i n t > < b : P o i n t > < b : _ x > 2 8 9 . 5 < / b : _ x > < b : _ y > 1 1 1 < / b : _ y > < / b : P o i n t > < b : P o i n t > < b : _ x > 2 8 7 . 5 < / b : _ x > < b : _ y > 1 1 3 < / b : _ y > < / b : P o i n t > < b : P o i n t > < b : _ x > 2 1 5 . 9 9 9 9 9 9 9 9 9 9 9 9 9 4 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 3 6 3 < / b : _ x > < b : _ y > 6 7 < / b : _ y > < / L a b e l L o c a t i o n > < L o c a t i o n   x m l n s : b = " h t t p : / / s c h e m a s . d a t a c o n t r a c t . o r g / 2 0 0 4 / 0 7 / S y s t e m . W i n d o w s " > < b : _ x > 3 7 9 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 1 0 5 < / b : _ y > < / L a b e l L o c a t i o n > < L o c a t i o n   x m l n s : b = " h t t p : / / s c h e m a s . d a t a c o n t r a c t . o r g / 2 0 0 4 / 0 7 / S y s t e m . W i n d o w s " > < b : _ x > 1 9 9 . 9 9 9 9 9 9 9 9 9 9 9 9 9 7 < / b : _ x > < b : _ y > 1 1 3 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 3 6 3 < / b : _ x > < b : _ y > 7 5 < / b : _ y > < / b : P o i n t > < b : P o i n t > < b : _ x > 2 9 1 . 5 < / b : _ x > < b : _ y > 7 5 < / b : _ y > < / b : P o i n t > < b : P o i n t > < b : _ x > 2 8 9 . 5 < / b : _ x > < b : _ y > 7 7 < / b : _ y > < / b : P o i n t > < b : P o i n t > < b : _ x > 2 8 9 . 5 < / b : _ x > < b : _ y > 1 1 1 < / b : _ y > < / b : P o i n t > < b : P o i n t > < b : _ x > 2 8 7 . 5 < / b : _ x > < b : _ y > 1 1 3 < / b : _ y > < / b : P o i n t > < b : P o i n t > < b : _ x > 2 1 5 . 9 9 9 9 9 9 9 9 9 9 9 9 9 4 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< / K e y > < / a : K e y > < a : V a l u e   i : t y p e = " D i a g r a m D i s p l a y L i n k V i e w S t a t e " > < A u t o m a t i o n P r o p e r t y H e l p e r T e x t > P o n t o   d e   e x t r e m i d a d e   1 :   ( 6 0 4 , 6 5 ) .   P o n t o   d e   e x t r e m i d a d e   2 :   ( 7 7 1 , 1 1 0 ) 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 6 0 4 < / b : _ x > < b : _ y > 6 5 < / b : _ y > < / b : P o i n t > < b : P o i n t > < b : _ x > 6 8 5 . 5 < / b : _ x > < b : _ y > 6 5 < / b : _ y > < / b : P o i n t > < b : P o i n t > < b : _ x > 6 8 7 . 5 < / b : _ x > < b : _ y > 6 7 < / b : _ y > < / b : P o i n t > < b : P o i n t > < b : _ x > 6 8 7 . 5 < / b : _ x > < b : _ y > 1 0 8 < / b : _ y > < / b : P o i n t > < b : P o i n t > < b : _ x > 6 8 9 . 5 < / b : _ x > < b : _ y > 1 1 0 < / b : _ y > < / b : P o i n t > < b : P o i n t > < b : _ x > 7 7 1 < / b : _ x > < b : _ y > 1 1 0 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< / b : _ x > < b : _ y > 5 7 < / b : _ y > < / L a b e l L o c a t i o n > < L o c a t i o n   x m l n s : b = " h t t p : / / s c h e m a s . d a t a c o n t r a c t . o r g / 2 0 0 4 / 0 7 / S y s t e m . W i n d o w s " > < b : _ x > 5 8 8 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 7 7 1 < / b : _ x > < b : _ y > 1 0 2 < / b : _ y > < / L a b e l L o c a t i o n > < L o c a t i o n   x m l n s : b = " h t t p : / / s c h e m a s . d a t a c o n t r a c t . o r g / 2 0 0 4 / 0 7 / S y s t e m . W i n d o w s " > < b : _ x > 7 8 7 < / b : _ x > < b : _ y > 1 1 0 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 6 0 4 < / b : _ x > < b : _ y > 6 5 < / b : _ y > < / b : P o i n t > < b : P o i n t > < b : _ x > 6 8 5 . 5 < / b : _ x > < b : _ y > 6 5 < / b : _ y > < / b : P o i n t > < b : P o i n t > < b : _ x > 6 8 7 . 5 < / b : _ x > < b : _ y > 6 7 < / b : _ y > < / b : P o i n t > < b : P o i n t > < b : _ x > 6 8 7 . 5 < / b : _ x > < b : _ y > 1 0 8 < / b : _ y > < / b : P o i n t > < b : P o i n t > < b : _ x > 6 8 9 . 5 < / b : _ x > < b : _ y > 1 1 0 < / b : _ y > < / b : P o i n t > < b : P o i n t > < b : _ x > 7 7 1 < / b : _ x > < b : _ y > 1 1 0 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 ( 3 4 3 , 2 1 7 ) .   P o n t o   d e   e x t r e m i d a d e   2 :   ( 2 1 6 , 1 3 3 ) 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 3 4 3 < / b : _ x > < b : _ y > 2 1 7 < / b : _ y > < / b : P o i n t > < b : P o i n t > < b : _ x > 3 4 3 < / b : _ x > < b : _ y > 1 3 5 < / b : _ y > < / b : P o i n t > < b : P o i n t > < b : _ x > 3 4 1 < / b : _ x > < b : _ y > 1 3 3 < / b : _ y > < / b : P o i n t > < b : P o i n t > < b : _ x > 2 1 5 . 9 9 9 9 9 9 9 9 9 9 9 9 9 7 < / b : _ x > < b : _ y > 1 3 3 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 3 3 5 < / b : _ x > < b : _ y > 2 1 7 < / b : _ y > < / L a b e l L o c a t i o n > < L o c a t i o n   x m l n s : b = " h t t p : / / s c h e m a s . d a t a c o n t r a c t . o r g / 2 0 0 4 / 0 7 / S y s t e m . W i n d o w s " > < b : _ x > 3 4 3 < / b : _ x > < b : _ y > 2 3 3 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 1 2 5 < / b : _ y > < / L a b e l L o c a t i o n > < L o c a t i o n   x m l n s : b = " h t t p : / / s c h e m a s . d a t a c o n t r a c t . o r g / 2 0 0 4 / 0 7 / S y s t e m . W i n d o w s " > < b : _ x > 1 9 9 . 9 9 9 9 9 9 9 9 9 9 9 9 9 4 < / b : _ x > < b : _ y > 1 3 3 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 3 4 3 < / b : _ x > < b : _ y > 2 1 7 < / b : _ y > < / b : P o i n t > < b : P o i n t > < b : _ x > 3 4 3 < / b : _ x > < b : _ y > 1 3 5 < / b : _ y > < / b : P o i n t > < b : P o i n t > < b : _ x > 3 4 1 < / b : _ x > < b : _ y > 1 3 3 < / b : _ y > < / b : P o i n t > < b : P o i n t > < b : _ x > 2 1 5 . 9 9 9 9 9 9 9 9 9 9 9 9 9 7 < / b : _ x > < b : _ y > 1 3 3 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< / K e y > < / a : K e y > < a : V a l u e   i : t y p e = " D i a g r a m D i s p l a y L i n k V i e w S t a t e " > < A u t o m a t i o n P r o p e r t y H e l p e r T e x t > P o n t o   d e   e x t r e m i d a d e   1 :   ( 4 5 9 , 3 6 2 , 2 5 ) .   P o n t o   d e   e x t r e m i d a d e   2 :   ( 5 3 9 , 3 4 2 , 2 5 ) 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 4 5 9 < / b : _ x > < b : _ y > 3 6 2 . 2 5 < / b : _ y > < / b : P o i n t > < b : P o i n t > < b : _ x > 4 9 7 < / b : _ x > < b : _ y > 3 6 2 . 2 5 < / b : _ y > < / b : P o i n t > < b : P o i n t > < b : _ x > 4 9 9 < / b : _ x > < b : _ y > 3 6 0 . 2 5 < / b : _ y > < / b : P o i n t > < b : P o i n t > < b : _ x > 4 9 9 < / b : _ x > < b : _ y > 3 4 4 . 2 5 < / b : _ y > < / b : P o i n t > < b : P o i n t > < b : _ x > 5 0 1 < / b : _ x > < b : _ y > 3 4 2 . 2 5 < / b : _ y > < / b : P o i n t > < b : P o i n t > < b : _ x > 5 3 8 . 9 9 9 9 9 9 9 9 9 9 9 9 8 9 < / b : _ x > < b : _ y > 3 4 2 . 2 5 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 4 4 3 < / b : _ x > < b : _ y > 3 5 4 . 2 5 < / b : _ y > < / L a b e l L o c a t i o n > < L o c a t i o n   x m l n s : b = " h t t p : / / s c h e m a s . d a t a c o n t r a c t . o r g / 2 0 0 4 / 0 7 / S y s t e m . W i n d o w s " > < b : _ x > 4 4 3 < / b : _ x > < b : _ y > 3 6 2 . 2 5 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 5 3 8 . 9 9 9 9 9 9 9 9 9 9 9 9 8 9 < / b : _ x > < b : _ y > 3 3 4 . 2 5 < / b : _ y > < / L a b e l L o c a t i o n > < L o c a t i o n   x m l n s : b = " h t t p : / / s c h e m a s . d a t a c o n t r a c t . o r g / 2 0 0 4 / 0 7 / S y s t e m . W i n d o w s " > < b : _ x > 5 5 4 . 9 9 9 9 9 9 9 9 9 9 9 9 8 9 < / b : _ x > < b : _ y > 3 4 2 . 2 5 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 4 5 9 < / b : _ x > < b : _ y > 3 6 2 . 2 5 < / b : _ y > < / b : P o i n t > < b : P o i n t > < b : _ x > 4 9 7 < / b : _ x > < b : _ y > 3 6 2 . 2 5 < / b : _ y > < / b : P o i n t > < b : P o i n t > < b : _ x > 4 9 9 < / b : _ x > < b : _ y > 3 6 0 . 2 5 < / b : _ y > < / b : P o i n t > < b : P o i n t > < b : _ x > 4 9 9 < / b : _ x > < b : _ y > 3 4 4 . 2 5 < / b : _ y > < / b : P o i n t > < b : P o i n t > < b : _ x > 5 0 1 < / b : _ x > < b : _ y > 3 4 2 . 2 5 < / b : _ y > < / b : P o i n t > < b : P o i n t > < b : _ x > 5 3 8 . 9 9 9 9 9 9 9 9 9 9 9 9 8 9 < / b : _ x > < b : _ y > 3 4 2 . 2 5 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< / K e y > < / a : K e y > < a : V a l u e   i : t y p e = " D i a g r a m D i s p l a y L i n k V i e w S t a t e " > < A u t o m a t i o n P r o p e r t y H e l p e r T e x t > P o n t o   d e   e x t r e m i d a d e   1 :   ( 6 0 4 , 8 5 ) .   P o n t o   d e   e x t r e m i d a d e   2 :   ( 6 5 5 , 2 5 1 , 5 ) 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 6 0 4 < / b : _ x > < b : _ y > 8 5 < / b : _ y > < / b : P o i n t > < b : P o i n t > < b : _ x > 6 5 3 < / b : _ x > < b : _ y > 8 5 < / b : _ y > < / b : P o i n t > < b : P o i n t > < b : _ x > 6 5 5 < / b : _ x > < b : _ y > 8 7 < / b : _ y > < / b : P o i n t > < b : P o i n t > < b : _ x > 6 5 5 < / b : _ x > < b : _ y > 2 5 1 . 4 9 9 9 9 9 9 9 9 9 9 9 9 1 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< / b : _ x > < b : _ y > 7 7 < / b : _ y > < / L a b e l L o c a t i o n > < L o c a t i o n   x m l n s : b = " h t t p : / / s c h e m a s . d a t a c o n t r a c t . o r g / 2 0 0 4 / 0 7 / S y s t e m . W i n d o w s " > < b : _ x > 5 8 8 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 6 4 7 < / b : _ x > < b : _ y > 2 5 1 . 4 9 9 9 9 9 9 9 9 9 9 9 9 1 < / b : _ y > < / L a b e l L o c a t i o n > < L o c a t i o n   x m l n s : b = " h t t p : / / s c h e m a s . d a t a c o n t r a c t . o r g / 2 0 0 4 / 0 7 / S y s t e m . W i n d o w s " > < b : _ x > 6 5 5 < / b : _ x > < b : _ y > 2 6 7 . 4 9 9 9 9 9 9 9 9 9 9 9 9 4 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 6 0 4 < / b : _ x > < b : _ y > 8 5 < / b : _ y > < / b : P o i n t > < b : P o i n t > < b : _ x > 6 5 3 < / b : _ x > < b : _ y > 8 5 < / b : _ y > < / b : P o i n t > < b : P o i n t > < b : _ x > 6 5 5 < / b : _ x > < b : _ y > 8 7 < / b : _ y > < / b : P o i n t > < b : P o i n t > < b : _ x > 6 5 5 < / b : _ x > < b : _ y > 2 5 1 . 4 9 9 9 9 9 9 9 9 9 9 9 9 1 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 T a b l e s \ T B _ S a � d a s \ M e a s u r e s \ F a t u r a m e n t o 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 T B _ F o r n e c e d o r 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 T B _ F o r n e c e d o r 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< / K e y > < / D i a g r a m O b j e c t K e y > < D i a g r a m O b j e c t K e y > < K e y > C o l u m n s \ E m p r e s a < / K e y > < / D i a g r a m O b j e c t K e y > < D i a g r a m O b j e c t K e y > < K e y > C o l u m n s \ T e l e f o n e < / K e y > < / D i a g r a m O b j e c t K e y > < D i a g r a m O b j e c t K e y > < K e y > C o l u m n s \ R e s p o n s � v e l 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 C � d i g o < / K e y > < / D i a g r a m O b j e c t K e y > < D i a g r a m O b j e c t K e y > < K e y > M e a s u r e s \ S o m a   d e   C � d i g o \ T a g I n f o \ F � r m u l a < / K e y > < / D i a g r a m O b j e c t K e y > < D i a g r a m O b j e c t K e y > < K e y > M e a s u r e s \ S o m a   d e   C � d i g o \ T a g I n f o \ V a l o r < / K e y > < / D i a g r a m O b j e c t K e y > < D i a g r a m O b j e c t K e y > < K e y > M e a s u r e s \ S o m a   d e   C u s t o   U n i t � r i o < / K e y > < / D i a g r a m O b j e c t K e y > < D i a g r a m O b j e c t K e y > < K e y > M e a s u r e s \ S o m a   d e   C u s t o   U n i t � r i o \ T a g I n f o \ F � r m u l a < / K e y > < / D i a g r a m O b j e c t K e y > < D i a g r a m O b j e c t K e y > < K e y > M e a s u r e s \ S o m a   d e   C u s t o   U n i t � r i o \ T a g I n f o \ V a l o r < / K e y > < / D i a g r a m O b j e c t K e y > < D i a g r a m O b j e c t K e y > < K e y > M e a s u r e s \ M a r g e m _ L u c r o < / K e y > < / D i a g r a m O b j e c t K e y > < D i a g r a m O b j e c t K e y > < K e y > M e a s u r e s \ M a r g e m _ L u c r o \ T a g I n f o \ F � r m u l a < / K e y > < / D i a g r a m O b j e c t K e y > < D i a g r a m O b j e c t K e y > < K e y > M e a s u r e s \ M a r g e m _ L u c r o \ T a g I n f o \ V a l o r < / K e y > < / D i a g r a m O b j e c t K e y > < D i a g r a m O b j e c t K e y > < K e y > C o l u m n s \ C � d i g o < / K e y > < / D i a g r a m O b j e c t K e y > < D i a g r a m O b j e c t K e y > < K e y > C o l u m n s \ P r o d u t o < / K e y > < / D i a g r a m O b j e c t K e y > < D i a g r a m O b j e c t K e y > < K e y > C o l u m n s \ U n i d a d e   d e   M e d i d a < / K e y > < / D i a g r a m O b j e c t K e y > < D i a g r a m O b j e c t K e y > < K e y > C o l u m n s \ E s t o q u e   M � n i m o < / K e y > < / D i a g r a m O b j e c t K e y > < D i a g r a m O b j e c t K e y > < K e y > C o l u m n s \ C u s t o   U n i t � r i o < / K e y > < / D i a g r a m O b j e c t K e y > < D i a g r a m O b j e c t K e y > < K e y > C o l u m n s \ P r e � o   U n i t � r i o < / K e y > < / D i a g r a m O b j e c t K e y > < D i a g r a m O b j e c t K e y > < K e y > L i n k s \ & l t ; C o l u m n s \ S o m a   d e   C � d i g o & g t ; - & l t ; M e a s u r e s \ C � d i g o & g t ; < / K e y > < / D i a g r a m O b j e c t K e y > < D i a g r a m O b j e c t K e y > < K e y > L i n k s \ & l t ; C o l u m n s \ S o m a   d e   C � d i g o & g t ; - & l t ; M e a s u r e s \ C � d i g o & g t ; \ C O L U M N < / K e y > < / D i a g r a m O b j e c t K e y > < D i a g r a m O b j e c t K e y > < K e y > L i n k s \ & l t ; C o l u m n s \ S o m a   d e   C � d i g o & g t ; - & l t ; M e a s u r e s \ C � d i g o & g t ; \ M E A S U R E < / K e y > < / D i a g r a m O b j e c t K e y > < D i a g r a m O b j e c t K e y > < K e y > L i n k s \ & l t ; C o l u m n s \ S o m a   d e   C u s t o   U n i t � r i o & g t ; - & l t ; M e a s u r e s \ C u s t o   U n i t � r i o & g t ; < / K e y > < / D i a g r a m O b j e c t K e y > < D i a g r a m O b j e c t K e y > < K e y > L i n k s \ & l t ; C o l u m n s \ S o m a   d e   C u s t o   U n i t � r i o & g t ; - & l t ; M e a s u r e s \ C u s t o   U n i t � r i o & g t ; \ C O L U M N < / K e y > < / D i a g r a m O b j e c t K e y > < D i a g r a m O b j e c t K e y > < K e y > L i n k s \ & l t ; C o l u m n s \ S o m a   d e   C u s t o   U n i t � r i o & g t ; - & l t ; M e a s u r e s \ C u s t o   U n i t � r i o & g t ; \ M E A S U R E 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 5 < / F o c u s R o w > < S e l e c t i o n E n d R o w > 5 < / S e l e c t i o n E n d R o w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 C � d i g o 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 C � d i g o \ T a g I n f o \ F � r m u l a 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 C � d i g o \ T a g I n f o \ V a l o r 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 M e a s u r e s \ M a r g e m _ L u c r o 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 M e a s u r e s \ M a r g e m _ L u c r o \ T a g I n f o \ F � r m u l a 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 M e a s u r e s \ M a r g e m _ L u c r o \ T a g I n f o \ V a l o r 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 C o m p r a d a < / K e y > < / D i a g r a m O b j e c t K e y > < D i a g r a m O b j e c t K e y > < K e y > M e a s u r e s \ S o m a   d e   Q u a n t i d a d e   C o m p r a d a \ T a g I n f o \ F � r m u l a < / K e y > < / D i a g r a m O b j e c t K e y > < D i a g r a m O b j e c t K e y > < K e y > M e a s u r e s \ S o m a   d e   Q u a n t i d a d e   C o m p r a d a \ T a g I n f o \ V a l o r < / K e y > < / D i a g r a m O b j e c t K e y > < D i a g r a m O b j e c t K e y > < K e y > M e a s u r e s \ S o m a   d e   P r o d u t o < / K e y > < / D i a g r a m O b j e c t K e y > < D i a g r a m O b j e c t K e y > < K e y > M e a s u r e s \ S o m a   d e   P r o d u t o \ T a g I n f o \ F � r m u l a < / K e y > < / D i a g r a m O b j e c t K e y > < D i a g r a m O b j e c t K e y > < K e y > M e a s u r e s \ S o m a   d e   P r o d u t o \ T a g I n f o \ V a l o r < / K e y > < / D i a g r a m O b j e c t K e y > < D i a g r a m O b j e c t K e y > < K e y > M e a s u r e s \ S o m a   d e   C u s t o   C o m p r a < / K e y > < / D i a g r a m O b j e c t K e y > < D i a g r a m O b j e c t K e y > < K e y > M e a s u r e s \ S o m a   d e   C u s t o   C o m p r a \ T a g I n f o \ F � r m u l a < / K e y > < / D i a g r a m O b j e c t K e y > < D i a g r a m O b j e c t K e y > < K e y > M e a s u r e s \ S o m a   d e   C u s t o   C o m p r a \ T a g I n f o \ V a l o r < / K e y > < / D i a g r a m O b j e c t K e y > < D i a g r a m O b j e c t K e y > < K e y > M e a s u r e s \ D e s p e s a s < / K e y > < / D i a g r a m O b j e c t K e y > < D i a g r a m O b j e c t K e y > < K e y > M e a s u r e s \ D e s p e s a s \ T a g I n f o \ F � r m u l a < / K e y > < / D i a g r a m O b j e c t K e y > < D i a g r a m O b j e c t K e y > < K e y > M e a s u r e s \ D e s p e s a s \ T a g I n f o \ V a l o r < / K e y > < / D i a g r a m O b j e c t K e y > < D i a g r a m O b j e c t K e y > < K e y > M e a s u r e s \ Q t d s   C o m p r a d a s < / K e y > < / D i a g r a m O b j e c t K e y > < D i a g r a m O b j e c t K e y > < K e y > M e a s u r e s \ Q t d s   C o m p r a d a s \ T a g I n f o \ F � r m u l a < / K e y > < / D i a g r a m O b j e c t K e y > < D i a g r a m O b j e c t K e y > < K e y > M e a s u r e s \ Q t d s   C o m p r a d a s \ T a g I n f o \ V a l o r 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 C o l u m n s \ F o r n e c e d o r < / K e y > < / D i a g r a m O b j e c t K e y > < D i a g r a m O b j e c t K e y > < K e y > C o l u m n s \ Q u a n t i d a d e   C o m p r a d a 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 C o l u m n s \ C u s t o   C o m p r a < / K e y > < / D i a g r a m O b j e c t K e y > < D i a g r a m O b j e c t K e y > < K e y > C o l u m n s \ C o l u n a 1 < / K e y > < / D i a g r a m O b j e c t K e y > < D i a g r a m O b j e c t K e y > < K e y > C o l u m n s \ C o l u n a 2 < / K e y > < / D i a g r a m O b j e c t K e y > < D i a g r a m O b j e c t K e y > < K e y > C o l u m n s \ C o l u n a 3 < / K e y > < / D i a g r a m O b j e c t K e y > < D i a g r a m O b j e c t K e y > < K e y > L i n k s \ & l t ; C o l u m n s \ S o m a   d e   Q u a n t i d a d e   C o m p r a d a & g t ; - & l t ; M e a s u r e s \ Q u a n t i d a d e   C o m p r a d a & g t ; < / K e y > < / D i a g r a m O b j e c t K e y > < D i a g r a m O b j e c t K e y > < K e y > L i n k s \ & l t ; C o l u m n s \ S o m a   d e   Q u a n t i d a d e   C o m p r a d a & g t ; - & l t ; M e a s u r e s \ Q u a n t i d a d e   C o m p r a d a & g t ; \ C O L U M N < / K e y > < / D i a g r a m O b j e c t K e y > < D i a g r a m O b j e c t K e y > < K e y > L i n k s \ & l t ; C o l u m n s \ S o m a   d e   Q u a n t i d a d e   C o m p r a d a & g t ; - & l t ; M e a s u r e s \ Q u a n t i d a d e   C o m p r a d a & g t ; \ M E A S U R E < / K e y > < / D i a g r a m O b j e c t K e y > < D i a g r a m O b j e c t K e y > < K e y > L i n k s \ & l t ; C o l u m n s \ S o m a   d e   P r o d u t o & g t ; - & l t ; M e a s u r e s \ P r o d u t o & g t ; < / K e y > < / D i a g r a m O b j e c t K e y > < D i a g r a m O b j e c t K e y > < K e y > L i n k s \ & l t ; C o l u m n s \ S o m a   d e   P r o d u t o & g t ; - & l t ; M e a s u r e s \ P r o d u t o & g t ; \ C O L U M N < / K e y > < / D i a g r a m O b j e c t K e y > < D i a g r a m O b j e c t K e y > < K e y > L i n k s \ & l t ; C o l u m n s \ S o m a   d e   P r o d u t o & g t ; - & l t ; M e a s u r e s \ P r o d u t o & g t ; \ M E A S U R E < / K e y > < / D i a g r a m O b j e c t K e y > < D i a g r a m O b j e c t K e y > < K e y > L i n k s \ & l t ; C o l u m n s \ S o m a   d e   C u s t o   C o m p r a & g t ; - & l t ; M e a s u r e s \ C u s t o   C o m p r a & g t ; < / K e y > < / D i a g r a m O b j e c t K e y > < D i a g r a m O b j e c t K e y > < K e y > L i n k s \ & l t ; C o l u m n s \ S o m a   d e   C u s t o   C o m p r a & g t ; - & l t ; M e a s u r e s \ C u s t o   C o m p r a & g t ; \ C O L U M N < / K e y > < / D i a g r a m O b j e c t K e y > < D i a g r a m O b j e c t K e y > < K e y > L i n k s \ & l t ; C o l u m n s \ S o m a   d e   C u s t o   C o m p r a & g t ; - & l t ; M e a s u r e s \ C u s t o   C o m p r a & g t ; \ M E A S U R E 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S e l e c t i o n E n d C o l u m n > 3 < / S e l e c t i o n E n d C o l u m n > < S e l e c t i o n S t a r t C o l u m n > 3 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 M e a s u r e s \ D e s p e s a s 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 M e a s u r e s \ D e s p e s a s \ T a g I n f o \ F � r m u l a 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 M e a s u r e s \ D e s p e s a s \ T a g I n f o \ V a l o r 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 M e a s u r e s \ Q t d s   C o m p r a d a s 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 M e a s u r e s \ Q t d s   C o m p r a d a s \ T a g I n f o \ F � r m u l a 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 M e a s u r e s \ Q t d s   C o m p r a d a s \ T a g I n f o \ V a l o r 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 T B _ S a � d a s 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 T B _ S a � d a s 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 V e n d i d a < / K e y > < / D i a g r a m O b j e c t K e y > < D i a g r a m O b j e c t K e y > < K e y > M e a s u r e s \ S o m a   d e   Q u a n t i d a d e   V e n d i d a \ T a g I n f o \ F � r m u l a < / K e y > < / D i a g r a m O b j e c t K e y > < D i a g r a m O b j e c t K e y > < K e y > M e a s u r e s \ S o m a   d e   Q u a n t i d a d e   V e n d i d a \ T a g I n f o \ V a l o r < / K e y > < / D i a g r a m O b j e c t K e y > < D i a g r a m O b j e c t K e y > < K e y > M e a s u r e s \ S o m a   d e   P r e � o   P r o d u t o < / K e y > < / D i a g r a m O b j e c t K e y > < D i a g r a m O b j e c t K e y > < K e y > M e a s u r e s \ S o m a   d e   P r e � o   P r o d u t o \ T a g I n f o \ F � r m u l a < / K e y > < / D i a g r a m O b j e c t K e y > < D i a g r a m O b j e c t K e y > < K e y > M e a s u r e s \ S o m a   d e   P r e � o   P r o d u t o \ T a g I n f o \ V a l o r < / K e y > < / D i a g r a m O b j e c t K e y > < D i a g r a m O b j e c t K e y > < K e y > M e a s u r e s \ S o m a   d e   V a l o r   d a   V e n d a < / K e y > < / D i a g r a m O b j e c t K e y > < D i a g r a m O b j e c t K e y > < K e y > M e a s u r e s \ S o m a   d e   V a l o r   d a   V e n d a \ T a g I n f o \ F � r m u l a < / K e y > < / D i a g r a m O b j e c t K e y > < D i a g r a m O b j e c t K e y > < K e y > M e a s u r e s \ S o m a   d e   V a l o r   d a   V e n d a \ T a g I n f o \ V a l o r < / K e y > < / D i a g r a m O b j e c t K e y > < D i a g r a m O b j e c t K e y > < K e y > M e a s u r e s \ M � d i a   d e   V e n d a s < / K e y > < / D i a g r a m O b j e c t K e y > < D i a g r a m O b j e c t K e y > < K e y > M e a s u r e s \ M � d i a   d e   V e n d a s \ T a g I n f o \ F � r m u l a < / K e y > < / D i a g r a m O b j e c t K e y > < D i a g r a m O b j e c t K e y > < K e y > M e a s u r e s \ M � d i a   d e   V e n d a s \ T a g I n f o \ V a l o r < / K e y > < / D i a g r a m O b j e c t K e y > < D i a g r a m O b j e c t K e y > < K e y > M e a s u r e s \ Q t d s   V e n d i d a s < / K e y > < / D i a g r a m O b j e c t K e y > < D i a g r a m O b j e c t K e y > < K e y > M e a s u r e s \ Q t d s   V e n d i d a s \ T a g I n f o \ F � r m u l a < / K e y > < / D i a g r a m O b j e c t K e y > < D i a g r a m O b j e c t K e y > < K e y > M e a s u r e s \ Q t d s   V e n d i d a s \ T a g I n f o \ V a l o r < / K e y > < / D i a g r a m O b j e c t K e y > < D i a g r a m O b j e c t K e y > < K e y > M e a s u r e s \ F a t u r a m e n t o < / K e y > < / D i a g r a m O b j e c t K e y > < D i a g r a m O b j e c t K e y > < K e y > M e a s u r e s \ F a t u r a m e n t o \ T a g I n f o \ F � r m u l a < / K e y > < / D i a g r a m O b j e c t K e y > < D i a g r a m O b j e c t K e y > < K e y > M e a s u r e s \ F a t u r a m e n t o \ T a g I n f o \ V a l o r 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 C o l u m n s \ Q u a n t i d a d e   V e n d i d a 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 C o l u m n s \ P r e � o   P r o d u t o < / K e y > < / D i a g r a m O b j e c t K e y > < D i a g r a m O b j e c t K e y > < K e y > C o l u m n s \ V a l o r   d a   V e n d a < / K e y > < / D i a g r a m O b j e c t K e y > < D i a g r a m O b j e c t K e y > < K e y > L i n k s \ & l t ; C o l u m n s \ S o m a   d e   Q u a n t i d a d e   V e n d i d a & g t ; - & l t ; M e a s u r e s \ Q u a n t i d a d e   V e n d i d a & g t ; < / K e y > < / D i a g r a m O b j e c t K e y > < D i a g r a m O b j e c t K e y > < K e y > L i n k s \ & l t ; C o l u m n s \ S o m a   d e   Q u a n t i d a d e   V e n d i d a & g t ; - & l t ; M e a s u r e s \ Q u a n t i d a d e   V e n d i d a & g t ; \ C O L U M N < / K e y > < / D i a g r a m O b j e c t K e y > < D i a g r a m O b j e c t K e y > < K e y > L i n k s \ & l t ; C o l u m n s \ S o m a   d e   Q u a n t i d a d e   V e n d i d a & g t ; - & l t ; M e a s u r e s \ Q u a n t i d a d e   V e n d i d a & g t ; \ M E A S U R E < / K e y > < / D i a g r a m O b j e c t K e y > < D i a g r a m O b j e c t K e y > < K e y > L i n k s \ & l t ; C o l u m n s \ S o m a   d e   P r e � o   P r o d u t o & g t ; - & l t ; M e a s u r e s \ P r e � o   P r o d u t o & g t ; < / K e y > < / D i a g r a m O b j e c t K e y > < D i a g r a m O b j e c t K e y > < K e y > L i n k s \ & l t ; C o l u m n s \ S o m a   d e   P r e � o   P r o d u t o & g t ; - & l t ; M e a s u r e s \ P r e � o   P r o d u t o & g t ; \ C O L U M N < / K e y > < / D i a g r a m O b j e c t K e y > < D i a g r a m O b j e c t K e y > < K e y > L i n k s \ & l t ; C o l u m n s \ S o m a   d e   P r e � o   P r o d u t o & g t ; - & l t ; M e a s u r e s \ P r e � o   P r o d u t o & g t ; \ M E A S U R E < / K e y > < / D i a g r a m O b j e c t K e y > < D i a g r a m O b j e c t K e y > < K e y > L i n k s \ & l t ; C o l u m n s \ S o m a   d e   V a l o r   d a   V e n d a & g t ; - & l t ; M e a s u r e s \ V a l o r   d a   V e n d a & g t ; < / K e y > < / D i a g r a m O b j e c t K e y > < D i a g r a m O b j e c t K e y > < K e y > L i n k s \ & l t ; C o l u m n s \ S o m a   d e   V a l o r   d a   V e n d a & g t ; - & l t ; M e a s u r e s \ V a l o r   d a   V e n d a & g t ; \ C O L U M N < / K e y > < / D i a g r a m O b j e c t K e y > < D i a g r a m O b j e c t K e y > < K e y > L i n k s \ & l t ; C o l u m n s \ S o m a   d e   V a l o r   d a   V e n d a & g t ; - & l t ; M e a s u r e s \ V a l o r   d a  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 6 < / F o c u s C o l u m n > < S e l e c t i o n E n d C o l u m n > 6 < / S e l e c t i o n E n d C o l u m n > < S e l e c t i o n S t a r t C o l u m n > 6 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 P r o d u t o 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 P r e � o 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 d a   V e n d a 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 V a l o r   d a 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 d a 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 V e n d a s 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 M e a s u r e s \ M � d i a   d e 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 M e a s u r e s \ Q t d s   V e n d i d a s 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 M e a s u r e s \ Q t d s   V e n d i d a s \ T a g I n f o \ F � r m u l a 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 M e a s u r e s \ Q t d s   V e n d i d a s \ T a g I n f o \ V a l o r 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 M e a s u r e s \ F a t u r a m e n t o \ T a g I n f o \ F � r m u l a 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 T B _ F o r n e c e d o r 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 T B _ F o r n e c e d o r 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 C a l e n d � r i o 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 C a l e n d � r i o 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 T B _ S a � d a s 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 T B _ S a � d a s 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1 4 6 2 b 9 f b - d a c 8 - 4 3 0 3 - 8 6 c f - 5 7 8 0 b 3 d 4 6 a 8 9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2 8 1 0 c 5 1 - 0 8 5 f - 4 b 1 b - 8 c 2 e - b e 7 9 e d 6 e 3 1 9 b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0 8 9 e 5 d e e - b 1 1 b - 4 5 7 2 - 9 c a 9 - f c 1 8 4 8 4 b c 3 7 7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3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 2 0 2 4 - 0 4 - 0 8 T 1 6 : 5 8 : 1 9 . 6 4 9 7 6 0 7 - 0 3 : 0 0 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_ V i s � o   C o m p l e t a " > < C u s t o m C o n t e n t > < ! [ C D A T A [ T B _ E n t r a d a s , T B _ P r o d u t o s , T B _ F o r n e c e d o r ] ] > < / C u s t o m C o n t e n t > < / G e m i n i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e 6 6 2 8 7 c 9 - c 0 d d - 4 0 2 b - 8 0 0 e - c 0 c a b 5 d 3 5 d 9 3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B _ E n t r a d a s , T B _ F o r n e c e d o r , T B _ P r o d u t o s , T B _ S a � d a s , C a l e n d � r i o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B _ F o r n e c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 7 9 < / i n t > < / v a l u e > < / i t e m > < i t e m > < k e y > < s t r i n g > E m p r e s a < / s t r i n g > < / k e y > < v a l u e > < i n t > 8 9 < / i n t > < / v a l u e > < / i t e m > < i t e m > < k e y > < s t r i n g > T e l e f o n e < / s t r i n g > < / k e y > < v a l u e > < i n t > 9 1 < / i n t > < / v a l u e > < / i t e m > < i t e m > < k e y > < s t r i n g > R e s p o n s � v e l < / s t r i n g > < / k e y > < v a l u e > < i n t > 1 1 4 < / i n t > < / v a l u e > < / i t e m > < i t e m > < k e y > < s t r i n g > E - m a i l < / s t r i n g > < / k e y > < v a l u e > < i n t > 1 7 9 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 T e l e f o n e < / s t r i n g > < / k e y > < v a l u e > < i n t > 2 < / i n t > < / v a l u e > < / i t e m > < i t e m > < k e y > < s t r i n g > R e s p o n s � v e l 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b e 4 d 2 b 2 2 - 3 f 4 2 - 4 3 9 4 - a 2 c 0 - a 2 d 6 2 0 2 d 9 1 9 1 " > < C u s t o m C o n t e n t > < ! [ C D A T A [ < ? x m l   v e r s i o n = " 1 . 0 "   e n c o d i n g = " u t f - 1 6 " ? > < S e t t i n g s > < C a l c u l a t e d F i e l d s > < i t e m > < M e a s u r e N a m e > V e n d a s   T o t a i s < / M e a s u r e N a m e > < D i s p l a y N a m e > V e n d a s   T o t a i s 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5A2A1E9F-EA1F-454B-A6E0-1D25D9660249}">
  <ds:schemaRefs/>
</ds:datastoreItem>
</file>

<file path=customXml/itemProps10.xml><?xml version="1.0" encoding="utf-8"?>
<ds:datastoreItem xmlns:ds="http://schemas.openxmlformats.org/officeDocument/2006/customXml" ds:itemID="{CED1C5E6-B8E5-4AD1-AE26-CB6C7069D6B4}">
  <ds:schemaRefs/>
</ds:datastoreItem>
</file>

<file path=customXml/itemProps11.xml><?xml version="1.0" encoding="utf-8"?>
<ds:datastoreItem xmlns:ds="http://schemas.openxmlformats.org/officeDocument/2006/customXml" ds:itemID="{E12F512E-BFF8-49FE-AA2B-DB29DCB6CF0A}">
  <ds:schemaRefs/>
</ds:datastoreItem>
</file>

<file path=customXml/itemProps12.xml><?xml version="1.0" encoding="utf-8"?>
<ds:datastoreItem xmlns:ds="http://schemas.openxmlformats.org/officeDocument/2006/customXml" ds:itemID="{57C6100C-2BB5-4286-B41C-694EECD25D81}">
  <ds:schemaRefs/>
</ds:datastoreItem>
</file>

<file path=customXml/itemProps13.xml><?xml version="1.0" encoding="utf-8"?>
<ds:datastoreItem xmlns:ds="http://schemas.openxmlformats.org/officeDocument/2006/customXml" ds:itemID="{ECD53B1A-49DA-4AEC-A541-F01774E8970A}">
  <ds:schemaRefs/>
</ds:datastoreItem>
</file>

<file path=customXml/itemProps14.xml><?xml version="1.0" encoding="utf-8"?>
<ds:datastoreItem xmlns:ds="http://schemas.openxmlformats.org/officeDocument/2006/customXml" ds:itemID="{DD4BC02B-4D28-4C09-8FBA-C66C482C0312}">
  <ds:schemaRefs/>
</ds:datastoreItem>
</file>

<file path=customXml/itemProps15.xml><?xml version="1.0" encoding="utf-8"?>
<ds:datastoreItem xmlns:ds="http://schemas.openxmlformats.org/officeDocument/2006/customXml" ds:itemID="{2EEE9F2F-8385-4E62-9B94-4D21CAC728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6.xml><?xml version="1.0" encoding="utf-8"?>
<ds:datastoreItem xmlns:ds="http://schemas.openxmlformats.org/officeDocument/2006/customXml" ds:itemID="{D34B9A49-01DB-4D7D-AF15-DBCAC0464118}">
  <ds:schemaRefs/>
</ds:datastoreItem>
</file>

<file path=customXml/itemProps17.xml><?xml version="1.0" encoding="utf-8"?>
<ds:datastoreItem xmlns:ds="http://schemas.openxmlformats.org/officeDocument/2006/customXml" ds:itemID="{852C2389-5CDD-47C3-8A4E-955FE8253B97}">
  <ds:schemaRefs/>
</ds:datastoreItem>
</file>

<file path=customXml/itemProps18.xml><?xml version="1.0" encoding="utf-8"?>
<ds:datastoreItem xmlns:ds="http://schemas.openxmlformats.org/officeDocument/2006/customXml" ds:itemID="{C409932F-AAEA-4DB7-8C3E-320076D34ED4}">
  <ds:schemaRefs/>
</ds:datastoreItem>
</file>

<file path=customXml/itemProps19.xml><?xml version="1.0" encoding="utf-8"?>
<ds:datastoreItem xmlns:ds="http://schemas.openxmlformats.org/officeDocument/2006/customXml" ds:itemID="{0A4AAE96-A14B-42D4-838A-B8D7FADCB615}">
  <ds:schemaRefs/>
</ds:datastoreItem>
</file>

<file path=customXml/itemProps2.xml><?xml version="1.0" encoding="utf-8"?>
<ds:datastoreItem xmlns:ds="http://schemas.openxmlformats.org/officeDocument/2006/customXml" ds:itemID="{691F3552-5186-463B-BD11-02DA3A86659C}">
  <ds:schemaRefs/>
</ds:datastoreItem>
</file>

<file path=customXml/itemProps20.xml><?xml version="1.0" encoding="utf-8"?>
<ds:datastoreItem xmlns:ds="http://schemas.openxmlformats.org/officeDocument/2006/customXml" ds:itemID="{5FB934FB-3BFA-44F0-AAF9-33C0ECFC86B5}">
  <ds:schemaRefs/>
</ds:datastoreItem>
</file>

<file path=customXml/itemProps21.xml><?xml version="1.0" encoding="utf-8"?>
<ds:datastoreItem xmlns:ds="http://schemas.openxmlformats.org/officeDocument/2006/customXml" ds:itemID="{EB62C265-F175-4972-BB4B-570CF6F9735A}">
  <ds:schemaRefs/>
</ds:datastoreItem>
</file>

<file path=customXml/itemProps22.xml><?xml version="1.0" encoding="utf-8"?>
<ds:datastoreItem xmlns:ds="http://schemas.openxmlformats.org/officeDocument/2006/customXml" ds:itemID="{36BA76AB-8FE0-443F-99EC-9AC939C0B743}">
  <ds:schemaRefs/>
</ds:datastoreItem>
</file>

<file path=customXml/itemProps23.xml><?xml version="1.0" encoding="utf-8"?>
<ds:datastoreItem xmlns:ds="http://schemas.openxmlformats.org/officeDocument/2006/customXml" ds:itemID="{4990C19B-7A52-496E-91F8-F0CE5CB64899}">
  <ds:schemaRefs/>
</ds:datastoreItem>
</file>

<file path=customXml/itemProps24.xml><?xml version="1.0" encoding="utf-8"?>
<ds:datastoreItem xmlns:ds="http://schemas.openxmlformats.org/officeDocument/2006/customXml" ds:itemID="{F1EC9E34-858D-4C64-80B7-46D8E9C981AE}">
  <ds:schemaRefs/>
</ds:datastoreItem>
</file>

<file path=customXml/itemProps25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26.xml><?xml version="1.0" encoding="utf-8"?>
<ds:datastoreItem xmlns:ds="http://schemas.openxmlformats.org/officeDocument/2006/customXml" ds:itemID="{0ABE9431-2B0B-4CAE-8C91-6A9CE42C9504}">
  <ds:schemaRefs/>
</ds:datastoreItem>
</file>

<file path=customXml/itemProps27.xml><?xml version="1.0" encoding="utf-8"?>
<ds:datastoreItem xmlns:ds="http://schemas.openxmlformats.org/officeDocument/2006/customXml" ds:itemID="{8D1A670A-F252-4A7F-B024-EDFCE537F9AE}">
  <ds:schemaRefs/>
</ds:datastoreItem>
</file>

<file path=customXml/itemProps28.xml><?xml version="1.0" encoding="utf-8"?>
<ds:datastoreItem xmlns:ds="http://schemas.openxmlformats.org/officeDocument/2006/customXml" ds:itemID="{066E56C1-02B9-4115-B003-8B0D8D4D5B40}">
  <ds:schemaRefs/>
</ds:datastoreItem>
</file>

<file path=customXml/itemProps29.xml><?xml version="1.0" encoding="utf-8"?>
<ds:datastoreItem xmlns:ds="http://schemas.openxmlformats.org/officeDocument/2006/customXml" ds:itemID="{1D4AE2FC-5068-4BC0-8684-01A312F9C139}">
  <ds:schemaRefs/>
</ds:datastoreItem>
</file>

<file path=customXml/itemProps3.xml><?xml version="1.0" encoding="utf-8"?>
<ds:datastoreItem xmlns:ds="http://schemas.openxmlformats.org/officeDocument/2006/customXml" ds:itemID="{217408DC-F3C4-4AD6-AD17-88FEEE76336D}">
  <ds:schemaRefs/>
</ds:datastoreItem>
</file>

<file path=customXml/itemProps30.xml><?xml version="1.0" encoding="utf-8"?>
<ds:datastoreItem xmlns:ds="http://schemas.openxmlformats.org/officeDocument/2006/customXml" ds:itemID="{6485A546-5090-48F0-8824-8E554A2851B8}">
  <ds:schemaRefs/>
</ds:datastoreItem>
</file>

<file path=customXml/itemProps31.xml><?xml version="1.0" encoding="utf-8"?>
<ds:datastoreItem xmlns:ds="http://schemas.openxmlformats.org/officeDocument/2006/customXml" ds:itemID="{1F86E6FD-550F-45F8-BA58-7970BCC3FEEE}">
  <ds:schemaRefs/>
</ds:datastoreItem>
</file>

<file path=customXml/itemProps32.xml><?xml version="1.0" encoding="utf-8"?>
<ds:datastoreItem xmlns:ds="http://schemas.openxmlformats.org/officeDocument/2006/customXml" ds:itemID="{B40ADC19-0B56-4B0C-9771-4A77BEB6FEE5}">
  <ds:schemaRefs/>
</ds:datastoreItem>
</file>

<file path=customXml/itemProps33.xml><?xml version="1.0" encoding="utf-8"?>
<ds:datastoreItem xmlns:ds="http://schemas.openxmlformats.org/officeDocument/2006/customXml" ds:itemID="{40CDB669-889C-461E-A7CB-0C6EC9F4CE2A}">
  <ds:schemaRefs/>
</ds:datastoreItem>
</file>

<file path=customXml/itemProps34.xml><?xml version="1.0" encoding="utf-8"?>
<ds:datastoreItem xmlns:ds="http://schemas.openxmlformats.org/officeDocument/2006/customXml" ds:itemID="{33E5C813-BAC8-4C61-AC84-AFC23C94C07E}">
  <ds:schemaRefs/>
</ds:datastoreItem>
</file>

<file path=customXml/itemProps35.xml><?xml version="1.0" encoding="utf-8"?>
<ds:datastoreItem xmlns:ds="http://schemas.openxmlformats.org/officeDocument/2006/customXml" ds:itemID="{9CB3384D-D06A-4097-B34C-1C8C39EB4A1E}">
  <ds:schemaRefs/>
</ds:datastoreItem>
</file>

<file path=customXml/itemProps36.xml><?xml version="1.0" encoding="utf-8"?>
<ds:datastoreItem xmlns:ds="http://schemas.openxmlformats.org/officeDocument/2006/customXml" ds:itemID="{9CF22950-7729-4A56-89DF-82382DCD676C}">
  <ds:schemaRefs/>
</ds:datastoreItem>
</file>

<file path=customXml/itemProps4.xml><?xml version="1.0" encoding="utf-8"?>
<ds:datastoreItem xmlns:ds="http://schemas.openxmlformats.org/officeDocument/2006/customXml" ds:itemID="{74EEE840-E580-4A33-8153-7134E3B80879}">
  <ds:schemaRefs/>
</ds:datastoreItem>
</file>

<file path=customXml/itemProps5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960A90F8-2E7D-481F-8EBE-CAE91986BD59}">
  <ds:schemaRefs/>
</ds:datastoreItem>
</file>

<file path=customXml/itemProps7.xml><?xml version="1.0" encoding="utf-8"?>
<ds:datastoreItem xmlns:ds="http://schemas.openxmlformats.org/officeDocument/2006/customXml" ds:itemID="{7C60E677-8AE2-4F9A-9D61-DDBF8A72873A}">
  <ds:schemaRefs/>
</ds:datastoreItem>
</file>

<file path=customXml/itemProps8.xml><?xml version="1.0" encoding="utf-8"?>
<ds:datastoreItem xmlns:ds="http://schemas.openxmlformats.org/officeDocument/2006/customXml" ds:itemID="{F4B30471-570F-4558-B82E-87AE6DB68B7B}">
  <ds:schemaRefs/>
</ds:datastoreItem>
</file>

<file path=customXml/itemProps9.xml><?xml version="1.0" encoding="utf-8"?>
<ds:datastoreItem xmlns:ds="http://schemas.openxmlformats.org/officeDocument/2006/customXml" ds:itemID="{BD4CEA5F-DE24-4FCF-9930-2D3CDADBB5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</vt:i4>
      </vt:variant>
    </vt:vector>
  </HeadingPairs>
  <TitlesOfParts>
    <vt:vector size="13" baseType="lpstr">
      <vt:lpstr>Produtos</vt:lpstr>
      <vt:lpstr>Fornecedor</vt:lpstr>
      <vt:lpstr>Entradas</vt:lpstr>
      <vt:lpstr>Saídas</vt:lpstr>
      <vt:lpstr>Principais Indicadores</vt:lpstr>
      <vt:lpstr>Planilha3</vt:lpstr>
      <vt:lpstr>Planilha1</vt:lpstr>
      <vt:lpstr>Planilha2</vt:lpstr>
      <vt:lpstr>Entradas vs Saídas</vt:lpstr>
      <vt:lpstr>Top 5 Mais Faturados</vt:lpstr>
      <vt:lpstr>Top 5 Mais Vendidos</vt:lpstr>
      <vt:lpstr>Dashboard</vt:lpstr>
      <vt:lpstr>Lista_Produtos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Henrique Faria</cp:lastModifiedBy>
  <cp:revision/>
  <dcterms:created xsi:type="dcterms:W3CDTF">2022-11-17T13:49:56Z</dcterms:created>
  <dcterms:modified xsi:type="dcterms:W3CDTF">2024-04-08T19:58:20Z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