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B0149C57-5626-4A5F-9BDD-A851A8C26064}" xr6:coauthVersionLast="47" xr6:coauthVersionMax="47" xr10:uidLastSave="{00000000-0000-0000-0000-000000000000}"/>
  <bookViews>
    <workbookView xWindow="-120" yWindow="-120" windowWidth="29040" windowHeight="15840" firstSheet="4" activeTab="5" xr2:uid="{F6D97A53-F63B-4272-A181-44B26E0B790F}"/>
  </bookViews>
  <sheets>
    <sheet name="Meu Gráfico" sheetId="6" state="hidden" r:id="rId1"/>
    <sheet name="Planilha3" sheetId="5" state="hidden" r:id="rId2"/>
    <sheet name="Produtos" sheetId="1" state="hidden" r:id="rId3"/>
    <sheet name="Meus Números" sheetId="11" state="hidden" r:id="rId4"/>
    <sheet name="Produtos (Com Tabela)" sheetId="7" r:id="rId5"/>
    <sheet name="Meus Números Tabela" sheetId="12" r:id="rId6"/>
    <sheet name="Filtro Avançado" sheetId="9" state="hidden" r:id="rId7"/>
  </sheets>
  <definedNames>
    <definedName name="_xlnm._FilterDatabase" localSheetId="2" hidden="1">Produtos!$A$3:$G$42</definedName>
    <definedName name="_xlnm.Extract" localSheetId="6">'Filtro Avançado'!$B$6:$H$6</definedName>
    <definedName name="_xlnm.Criteria" localSheetId="6">'Filtro Avançado'!$B$2:$C$3</definedName>
    <definedName name="Int_Nome_Produtos">Produtos!$A$4:$A$42</definedName>
    <definedName name="Int_Quantidade">Produtos!$F$4:$F$42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2" l="1"/>
  <c r="G4" i="12"/>
  <c r="F4" i="12"/>
  <c r="D4" i="12"/>
  <c r="C4" i="12"/>
  <c r="B4" i="12"/>
  <c r="H4" i="11"/>
  <c r="G4" i="11"/>
  <c r="D4" i="11"/>
  <c r="B4" i="11"/>
  <c r="C4" i="11"/>
  <c r="F4" i="11"/>
  <c r="E42" i="7"/>
  <c r="E43" i="7" s="1"/>
  <c r="E41" i="7"/>
  <c r="G41" i="7" s="1"/>
  <c r="E40" i="7"/>
  <c r="G40" i="7" s="1"/>
  <c r="E37" i="7"/>
  <c r="G37" i="7" s="1"/>
  <c r="E38" i="7"/>
  <c r="G38" i="7" s="1"/>
  <c r="E36" i="7"/>
  <c r="G36" i="7" s="1"/>
  <c r="E4" i="7"/>
  <c r="G4" i="7" s="1"/>
  <c r="E5" i="7"/>
  <c r="G5" i="7" s="1"/>
  <c r="E15" i="7"/>
  <c r="G15" i="7" s="1"/>
  <c r="E10" i="7"/>
  <c r="G10" i="7" s="1"/>
  <c r="E8" i="7"/>
  <c r="G8" i="7" s="1"/>
  <c r="E7" i="7"/>
  <c r="G7" i="7" s="1"/>
  <c r="E6" i="7"/>
  <c r="G6" i="7" s="1"/>
  <c r="E9" i="7"/>
  <c r="G9" i="7" s="1"/>
  <c r="E28" i="7"/>
  <c r="G28" i="7" s="1"/>
  <c r="E26" i="7"/>
  <c r="G26" i="7" s="1"/>
  <c r="E24" i="7"/>
  <c r="G24" i="7" s="1"/>
  <c r="E22" i="7"/>
  <c r="G22" i="7" s="1"/>
  <c r="E21" i="7"/>
  <c r="G21" i="7" s="1"/>
  <c r="E19" i="7"/>
  <c r="G19" i="7" s="1"/>
  <c r="E27" i="7"/>
  <c r="G27" i="7" s="1"/>
  <c r="E25" i="7"/>
  <c r="G25" i="7" s="1"/>
  <c r="E23" i="7"/>
  <c r="G23" i="7" s="1"/>
  <c r="E31" i="7"/>
  <c r="G31" i="7" s="1"/>
  <c r="E30" i="7"/>
  <c r="G30" i="7" s="1"/>
  <c r="E29" i="7"/>
  <c r="G29" i="7" s="1"/>
  <c r="E35" i="7"/>
  <c r="G35" i="7" s="1"/>
  <c r="E34" i="7"/>
  <c r="G34" i="7" s="1"/>
  <c r="E33" i="7"/>
  <c r="G33" i="7" s="1"/>
  <c r="E18" i="7"/>
  <c r="G18" i="7" s="1"/>
  <c r="E16" i="7"/>
  <c r="G16" i="7" s="1"/>
  <c r="E11" i="7"/>
  <c r="G11" i="7" s="1"/>
  <c r="E17" i="7"/>
  <c r="G17" i="7" s="1"/>
  <c r="E14" i="7"/>
  <c r="G14" i="7" s="1"/>
  <c r="E12" i="7"/>
  <c r="G12" i="7" s="1"/>
  <c r="E13" i="7"/>
  <c r="G13" i="7" s="1"/>
  <c r="E20" i="7"/>
  <c r="G20" i="7" s="1"/>
  <c r="E39" i="7"/>
  <c r="G39" i="7" s="1"/>
  <c r="E32" i="7"/>
  <c r="G32" i="7" s="1"/>
  <c r="C43" i="7"/>
  <c r="D43" i="7"/>
  <c r="F43" i="7"/>
  <c r="E20" i="1"/>
  <c r="E21" i="1"/>
  <c r="E19" i="1"/>
  <c r="G19" i="1" s="1"/>
  <c r="E16" i="1"/>
  <c r="E17" i="1"/>
  <c r="E18" i="1"/>
  <c r="E30" i="1"/>
  <c r="E29" i="1"/>
  <c r="E26" i="1"/>
  <c r="E27" i="1"/>
  <c r="E28" i="1"/>
  <c r="G28" i="1" s="1"/>
  <c r="E23" i="1"/>
  <c r="E24" i="1"/>
  <c r="E25" i="1"/>
  <c r="E10" i="1"/>
  <c r="G10" i="1" s="1"/>
  <c r="E11" i="1"/>
  <c r="E12" i="1"/>
  <c r="E40" i="1"/>
  <c r="G40" i="1" s="1"/>
  <c r="E41" i="1"/>
  <c r="E42" i="1"/>
  <c r="E37" i="1"/>
  <c r="E38" i="1"/>
  <c r="G38" i="1" s="1"/>
  <c r="E39" i="1"/>
  <c r="G39" i="1" s="1"/>
  <c r="E4" i="1"/>
  <c r="E5" i="1"/>
  <c r="G5" i="1" s="1"/>
  <c r="E6" i="1"/>
  <c r="G6" i="1" s="1"/>
  <c r="E13" i="1"/>
  <c r="G13" i="1" s="1"/>
  <c r="E14" i="1"/>
  <c r="G14" i="1" s="1"/>
  <c r="E15" i="1"/>
  <c r="E34" i="1"/>
  <c r="G34" i="1" s="1"/>
  <c r="E35" i="1"/>
  <c r="E36" i="1"/>
  <c r="E31" i="1"/>
  <c r="E32" i="1"/>
  <c r="E33" i="1"/>
  <c r="E8" i="1"/>
  <c r="E7" i="1"/>
  <c r="E9" i="1"/>
  <c r="G9" i="1" s="1"/>
  <c r="E22" i="1"/>
  <c r="G22" i="1" s="1"/>
  <c r="G42" i="7" l="1"/>
  <c r="G43" i="7" s="1"/>
  <c r="G17" i="1"/>
  <c r="G32" i="1"/>
  <c r="G37" i="1"/>
  <c r="G21" i="1"/>
  <c r="G33" i="1"/>
  <c r="G20" i="1"/>
  <c r="G25" i="1"/>
  <c r="G24" i="1"/>
  <c r="G8" i="1"/>
  <c r="G4" i="1"/>
  <c r="G23" i="1"/>
  <c r="G27" i="1"/>
  <c r="G26" i="1"/>
  <c r="G7" i="1"/>
  <c r="G36" i="1"/>
  <c r="G42" i="1"/>
  <c r="G29" i="1"/>
  <c r="G31" i="1"/>
  <c r="G35" i="1"/>
  <c r="G41" i="1"/>
  <c r="G18" i="1"/>
  <c r="G15" i="1"/>
  <c r="G12" i="1"/>
  <c r="G11" i="1"/>
  <c r="G16" i="1"/>
  <c r="F44" i="1" l="1"/>
  <c r="D44" i="1"/>
  <c r="E44" i="1" l="1"/>
  <c r="G30" i="1" s="1"/>
  <c r="G44" i="1" s="1"/>
</calcChain>
</file>

<file path=xl/sharedStrings.xml><?xml version="1.0" encoding="utf-8"?>
<sst xmlns="http://schemas.openxmlformats.org/spreadsheetml/2006/main" count="315" uniqueCount="43">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</sst>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5" borderId="0" applyNumberFormat="0" applyBorder="0" applyAlignment="0" applyProtection="0"/>
    <xf numFmtId="0" fontId="10" fillId="3" borderId="0" applyNumberFormat="0" applyBorder="0" applyAlignment="0" applyProtection="0">
      <alignment horizontal="center"/>
    </xf>
    <xf numFmtId="0" fontId="3" fillId="4" borderId="10" applyNumberFormat="0" applyBorder="0" applyAlignment="0" applyProtection="0">
      <alignment horizontal="center"/>
    </xf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4" fontId="4" fillId="3" borderId="14" xfId="0" applyNumberFormat="1" applyFont="1" applyFill="1" applyBorder="1"/>
    <xf numFmtId="0" fontId="4" fillId="3" borderId="14" xfId="0" applyFont="1" applyFill="1" applyBorder="1" applyAlignment="1">
      <alignment horizontal="center"/>
    </xf>
    <xf numFmtId="164" fontId="4" fillId="3" borderId="16" xfId="0" applyNumberFormat="1" applyFont="1" applyFill="1" applyBorder="1"/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9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0" borderId="0" xfId="0" applyFont="1"/>
    <xf numFmtId="0" fontId="9" fillId="0" borderId="18" xfId="0" applyFont="1" applyBorder="1" applyAlignment="1">
      <alignment horizontal="center" vertical="center"/>
    </xf>
    <xf numFmtId="0" fontId="3" fillId="4" borderId="17" xfId="3" applyBorder="1" applyAlignment="1">
      <alignment horizontal="center" vertical="center" wrapText="1"/>
    </xf>
    <xf numFmtId="0" fontId="3" fillId="4" borderId="10" xfId="3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10" fillId="3" borderId="13" xfId="2" applyBorder="1" applyAlignment="1">
      <alignment horizontal="center" vertical="center"/>
    </xf>
    <xf numFmtId="0" fontId="10" fillId="3" borderId="16" xfId="2" applyBorder="1" applyAlignment="1">
      <alignment horizontal="center" vertical="center"/>
    </xf>
    <xf numFmtId="0" fontId="10" fillId="3" borderId="14" xfId="2" applyBorder="1" applyAlignment="1">
      <alignment horizontal="center" vertical="center"/>
    </xf>
    <xf numFmtId="0" fontId="10" fillId="3" borderId="13" xfId="2" applyBorder="1" applyAlignment="1">
      <alignment horizontal="center"/>
    </xf>
    <xf numFmtId="0" fontId="10" fillId="3" borderId="14" xfId="2" applyBorder="1" applyAlignment="1">
      <alignment horizontal="center"/>
    </xf>
    <xf numFmtId="0" fontId="10" fillId="3" borderId="16" xfId="2" applyBorder="1" applyAlignment="1">
      <alignment horizontal="center"/>
    </xf>
    <xf numFmtId="2" fontId="9" fillId="0" borderId="18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FINAL AULA 4.xlsx]Planilha3!Tabela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EAC5A-BA80-4829-83D6-590270917CF9}" name="TB_Produtos" displayName="TB_Produtos" ref="A3:G43" totalsRowCount="1" headerRowDxfId="16" dataDxfId="15" totalsRowDxfId="14">
  <autoFilter ref="A3:G42" xr:uid="{3E8EAC5A-BA80-4829-83D6-590270917CF9}"/>
  <sortState xmlns:xlrd2="http://schemas.microsoft.com/office/spreadsheetml/2017/richdata2" ref="A4:G42">
    <sortCondition descending="1" ref="E3:E42"/>
  </sortState>
  <tableColumns count="7">
    <tableColumn id="1" xr3:uid="{125B3F40-9E73-4B01-994F-EBF2CFD0C0A5}" name="Produtos" totalsRowLabel="Total" dataDxfId="13" totalsRowDxfId="12"/>
    <tableColumn id="2" xr3:uid="{272321FD-E4BA-4416-AA80-85BC5A01BC1A}" name="Tamanho" dataDxfId="11" totalsRowDxfId="10"/>
    <tableColumn id="3" xr3:uid="{A22CAE73-04B1-4CDC-8BD6-598A47E705D3}" name="Categoria" totalsRowFunction="count" dataDxfId="9" totalsRowDxfId="8"/>
    <tableColumn id="4" xr3:uid="{4117345F-4534-47DC-9C4F-74226F1EEFE0}" name="Preço Unitário" totalsRowFunction="sum" dataDxfId="7" totalsRowDxfId="6"/>
    <tableColumn id="5" xr3:uid="{6D0F01FA-272F-4735-BE66-47CEF233DD1F}" name="Preço c/ Desconto" totalsRowFunction="sum" dataDxfId="5" totalsRowDxfId="4">
      <calculatedColumnFormula>TB_Produtos[[#This Row],[Preço Unitário]]-(TB_Produtos[[#This Row],[Preço Unitário]]*$I$4)</calculatedColumnFormula>
    </tableColumn>
    <tableColumn id="6" xr3:uid="{8AE83115-B06D-4CB9-9EBB-681EFAE7DC61}" name="Qtd" totalsRowFunction="sum" dataDxfId="3" totalsRowDxfId="2"/>
    <tableColumn id="7" xr3:uid="{10AC4673-D907-4090-890F-B0DF4BA1F58B}" name="Valor Total" totalsRowFunction="sum" dataDxfId="1" totalsRowDxfId="0">
      <calculatedColumnFormula>TB_Produtos[[#This Row],[Qtd]]*TB_Produtos[[#This Row],[Preço c/ Desconto]]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7" t="s">
        <v>0</v>
      </c>
      <c r="B3" t="s">
        <v>21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23</v>
      </c>
      <c r="B8">
        <v>22</v>
      </c>
    </row>
    <row r="9" spans="1:2" x14ac:dyDescent="0.25">
      <c r="A9" t="s">
        <v>24</v>
      </c>
      <c r="B9">
        <v>28</v>
      </c>
    </row>
    <row r="10" spans="1:2" x14ac:dyDescent="0.25">
      <c r="A10" t="s">
        <v>25</v>
      </c>
      <c r="B10">
        <v>3</v>
      </c>
    </row>
    <row r="11" spans="1:2" x14ac:dyDescent="0.25">
      <c r="A11" t="s">
        <v>26</v>
      </c>
      <c r="B11">
        <v>2</v>
      </c>
    </row>
    <row r="12" spans="1:2" x14ac:dyDescent="0.25">
      <c r="A12" t="s">
        <v>27</v>
      </c>
      <c r="B12">
        <v>4</v>
      </c>
    </row>
    <row r="13" spans="1:2" x14ac:dyDescent="0.25">
      <c r="A13" t="s">
        <v>28</v>
      </c>
      <c r="B13">
        <v>4</v>
      </c>
    </row>
    <row r="14" spans="1:2" x14ac:dyDescent="0.25">
      <c r="A14" t="s">
        <v>29</v>
      </c>
      <c r="B14">
        <v>19</v>
      </c>
    </row>
    <row r="15" spans="1:2" x14ac:dyDescent="0.25">
      <c r="A15" t="s">
        <v>30</v>
      </c>
      <c r="B15">
        <v>6</v>
      </c>
    </row>
    <row r="16" spans="1:2" x14ac:dyDescent="0.25">
      <c r="A16" t="s">
        <v>31</v>
      </c>
      <c r="B16">
        <v>7</v>
      </c>
    </row>
    <row r="17" spans="1:2" x14ac:dyDescent="0.25">
      <c r="A17" t="s">
        <v>32</v>
      </c>
      <c r="B17">
        <v>10</v>
      </c>
    </row>
    <row r="18" spans="1:2" x14ac:dyDescent="0.25">
      <c r="A18" t="s">
        <v>33</v>
      </c>
      <c r="B18">
        <v>1</v>
      </c>
    </row>
    <row r="19" spans="1:2" x14ac:dyDescent="0.25">
      <c r="A19" t="s">
        <v>34</v>
      </c>
      <c r="B19">
        <v>9</v>
      </c>
    </row>
    <row r="20" spans="1:2" x14ac:dyDescent="0.25">
      <c r="A20" t="s">
        <v>35</v>
      </c>
      <c r="B20">
        <v>1</v>
      </c>
    </row>
    <row r="21" spans="1:2" x14ac:dyDescent="0.25">
      <c r="A21" t="s">
        <v>36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4"/>
  <sheetViews>
    <sheetView zoomScale="130" zoomScaleNormal="130" zoomScaleSheetLayoutView="91" workbookViewId="0">
      <pane ySplit="3" topLeftCell="A17" activePane="bottomLeft" state="frozen"/>
      <selection pane="bottomLeft" activeCell="F4" sqref="F4:F42"/>
    </sheetView>
  </sheetViews>
  <sheetFormatPr defaultRowHeight="15" x14ac:dyDescent="0.25"/>
  <cols>
    <col min="1" max="1" width="22.140625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28515625" bestFit="1" customWidth="1"/>
    <col min="6" max="6" width="14.5703125" style="1" customWidth="1"/>
    <col min="7" max="7" width="17.85546875" bestFit="1" customWidth="1"/>
    <col min="9" max="9" width="12.42578125" customWidth="1"/>
  </cols>
  <sheetData>
    <row r="1" spans="1:9" ht="21.75" customHeight="1" x14ac:dyDescent="0.35">
      <c r="A1" s="44" t="s">
        <v>15</v>
      </c>
      <c r="B1" s="44"/>
      <c r="C1" s="44"/>
      <c r="D1" s="44"/>
      <c r="E1" s="44"/>
      <c r="F1" s="44"/>
      <c r="G1" s="44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38" t="s">
        <v>0</v>
      </c>
      <c r="B3" s="39" t="s">
        <v>1</v>
      </c>
      <c r="C3" s="39" t="s">
        <v>10</v>
      </c>
      <c r="D3" s="39" t="s">
        <v>11</v>
      </c>
      <c r="E3" s="39" t="s">
        <v>22</v>
      </c>
      <c r="F3" s="40" t="s">
        <v>16</v>
      </c>
      <c r="G3" s="39" t="s">
        <v>18</v>
      </c>
      <c r="I3" s="25" t="s">
        <v>20</v>
      </c>
    </row>
    <row r="4" spans="1:9" ht="15.75" thickBot="1" x14ac:dyDescent="0.3">
      <c r="A4" s="10" t="s">
        <v>5</v>
      </c>
      <c r="B4" s="11" t="s">
        <v>2</v>
      </c>
      <c r="C4" s="12" t="s">
        <v>12</v>
      </c>
      <c r="D4" s="18">
        <v>65.900000000000006</v>
      </c>
      <c r="E4" s="18">
        <f t="shared" ref="E4:E42" si="0">D4-(D4*$I$4)</f>
        <v>59.31</v>
      </c>
      <c r="F4" s="19">
        <v>12</v>
      </c>
      <c r="G4" s="18">
        <f t="shared" ref="G4:G42" si="1">E4*F4</f>
        <v>711.72</v>
      </c>
      <c r="I4" s="26">
        <v>0.1</v>
      </c>
    </row>
    <row r="5" spans="1:9" x14ac:dyDescent="0.25">
      <c r="A5" s="10" t="s">
        <v>5</v>
      </c>
      <c r="B5" s="11" t="s">
        <v>3</v>
      </c>
      <c r="C5" s="12" t="s">
        <v>12</v>
      </c>
      <c r="D5" s="18">
        <v>69.900000000000006</v>
      </c>
      <c r="E5" s="18">
        <f t="shared" si="0"/>
        <v>62.910000000000004</v>
      </c>
      <c r="F5" s="19">
        <v>15</v>
      </c>
      <c r="G5" s="18">
        <f t="shared" si="1"/>
        <v>943.65000000000009</v>
      </c>
      <c r="I5" s="28"/>
    </row>
    <row r="6" spans="1:9" x14ac:dyDescent="0.25">
      <c r="A6" s="10" t="s">
        <v>5</v>
      </c>
      <c r="B6" s="11" t="s">
        <v>4</v>
      </c>
      <c r="C6" s="12" t="s">
        <v>12</v>
      </c>
      <c r="D6" s="18">
        <v>70.900000000000006</v>
      </c>
      <c r="E6" s="18">
        <f t="shared" si="0"/>
        <v>63.81</v>
      </c>
      <c r="F6" s="19">
        <v>0</v>
      </c>
      <c r="G6" s="18">
        <f t="shared" si="1"/>
        <v>0</v>
      </c>
      <c r="I6" s="28"/>
    </row>
    <row r="7" spans="1:9" x14ac:dyDescent="0.25">
      <c r="A7" s="10" t="s">
        <v>36</v>
      </c>
      <c r="B7" s="11" t="s">
        <v>8</v>
      </c>
      <c r="C7" s="12" t="s">
        <v>13</v>
      </c>
      <c r="D7" s="18">
        <v>145</v>
      </c>
      <c r="E7" s="18">
        <f t="shared" si="0"/>
        <v>130.5</v>
      </c>
      <c r="F7" s="19">
        <v>2</v>
      </c>
      <c r="G7" s="18">
        <f t="shared" si="1"/>
        <v>261</v>
      </c>
      <c r="I7" s="28"/>
    </row>
    <row r="8" spans="1:9" x14ac:dyDescent="0.25">
      <c r="A8" s="10" t="s">
        <v>35</v>
      </c>
      <c r="B8" s="11" t="s">
        <v>8</v>
      </c>
      <c r="C8" s="12" t="s">
        <v>13</v>
      </c>
      <c r="D8" s="18">
        <v>259.89999999999998</v>
      </c>
      <c r="E8" s="18">
        <f t="shared" si="0"/>
        <v>233.90999999999997</v>
      </c>
      <c r="F8" s="19">
        <v>1</v>
      </c>
      <c r="G8" s="18">
        <f t="shared" si="1"/>
        <v>233.90999999999997</v>
      </c>
      <c r="I8" s="28"/>
    </row>
    <row r="9" spans="1:9" x14ac:dyDescent="0.25">
      <c r="A9" s="10" t="s">
        <v>6</v>
      </c>
      <c r="B9" s="11" t="s">
        <v>8</v>
      </c>
      <c r="C9" s="12" t="s">
        <v>13</v>
      </c>
      <c r="D9" s="18">
        <v>39.9</v>
      </c>
      <c r="E9" s="18">
        <f t="shared" si="0"/>
        <v>35.909999999999997</v>
      </c>
      <c r="F9" s="19">
        <v>11</v>
      </c>
      <c r="G9" s="18">
        <f t="shared" si="1"/>
        <v>395.01</v>
      </c>
      <c r="I9" s="28"/>
    </row>
    <row r="10" spans="1:9" x14ac:dyDescent="0.25">
      <c r="A10" s="10" t="s">
        <v>29</v>
      </c>
      <c r="B10" s="11" t="s">
        <v>2</v>
      </c>
      <c r="C10" s="12" t="s">
        <v>12</v>
      </c>
      <c r="D10" s="18">
        <v>85.9</v>
      </c>
      <c r="E10" s="18">
        <f t="shared" si="0"/>
        <v>77.31</v>
      </c>
      <c r="F10" s="19">
        <v>8</v>
      </c>
      <c r="G10" s="18">
        <f t="shared" si="1"/>
        <v>618.48</v>
      </c>
      <c r="I10" s="28"/>
    </row>
    <row r="11" spans="1:9" x14ac:dyDescent="0.25">
      <c r="A11" s="10" t="s">
        <v>29</v>
      </c>
      <c r="B11" s="11" t="s">
        <v>3</v>
      </c>
      <c r="C11" s="12" t="s">
        <v>12</v>
      </c>
      <c r="D11" s="18">
        <v>89.9</v>
      </c>
      <c r="E11" s="18">
        <f t="shared" si="0"/>
        <v>80.910000000000011</v>
      </c>
      <c r="F11" s="19">
        <v>5</v>
      </c>
      <c r="G11" s="18">
        <f t="shared" si="1"/>
        <v>404.55000000000007</v>
      </c>
      <c r="I11" s="28"/>
    </row>
    <row r="12" spans="1:9" x14ac:dyDescent="0.25">
      <c r="A12" s="10" t="s">
        <v>29</v>
      </c>
      <c r="B12" s="11" t="s">
        <v>4</v>
      </c>
      <c r="C12" s="12" t="s">
        <v>12</v>
      </c>
      <c r="D12" s="18">
        <v>92.9</v>
      </c>
      <c r="E12" s="18">
        <f t="shared" si="0"/>
        <v>83.61</v>
      </c>
      <c r="F12" s="19">
        <v>6</v>
      </c>
      <c r="G12" s="18">
        <f t="shared" si="1"/>
        <v>501.65999999999997</v>
      </c>
      <c r="I12" s="28"/>
    </row>
    <row r="13" spans="1:9" x14ac:dyDescent="0.25">
      <c r="A13" s="10" t="s">
        <v>32</v>
      </c>
      <c r="B13" s="11" t="s">
        <v>2</v>
      </c>
      <c r="C13" s="12" t="s">
        <v>12</v>
      </c>
      <c r="D13" s="18">
        <v>44.9</v>
      </c>
      <c r="E13" s="18">
        <f t="shared" si="0"/>
        <v>40.409999999999997</v>
      </c>
      <c r="F13" s="19">
        <v>5</v>
      </c>
      <c r="G13" s="18">
        <f t="shared" si="1"/>
        <v>202.04999999999998</v>
      </c>
      <c r="I13" s="28"/>
    </row>
    <row r="14" spans="1:9" x14ac:dyDescent="0.25">
      <c r="A14" s="10" t="s">
        <v>32</v>
      </c>
      <c r="B14" s="11" t="s">
        <v>3</v>
      </c>
      <c r="C14" s="12" t="s">
        <v>12</v>
      </c>
      <c r="D14" s="18">
        <v>46.9</v>
      </c>
      <c r="E14" s="18">
        <f t="shared" si="0"/>
        <v>42.21</v>
      </c>
      <c r="F14" s="19">
        <v>3</v>
      </c>
      <c r="G14" s="18">
        <f t="shared" si="1"/>
        <v>126.63</v>
      </c>
      <c r="I14" s="28"/>
    </row>
    <row r="15" spans="1:9" x14ac:dyDescent="0.25">
      <c r="A15" s="10" t="s">
        <v>32</v>
      </c>
      <c r="B15" s="11" t="s">
        <v>4</v>
      </c>
      <c r="C15" s="12" t="s">
        <v>12</v>
      </c>
      <c r="D15" s="18">
        <v>48.9</v>
      </c>
      <c r="E15" s="18">
        <f t="shared" si="0"/>
        <v>44.01</v>
      </c>
      <c r="F15" s="19">
        <v>2</v>
      </c>
      <c r="G15" s="18">
        <f t="shared" si="1"/>
        <v>88.02</v>
      </c>
      <c r="I15" s="28"/>
    </row>
    <row r="16" spans="1:9" x14ac:dyDescent="0.25">
      <c r="A16" s="10" t="s">
        <v>24</v>
      </c>
      <c r="B16" s="11" t="s">
        <v>2</v>
      </c>
      <c r="C16" s="12" t="s">
        <v>12</v>
      </c>
      <c r="D16" s="18">
        <v>39.9</v>
      </c>
      <c r="E16" s="18">
        <f t="shared" si="0"/>
        <v>35.909999999999997</v>
      </c>
      <c r="F16" s="19">
        <v>12</v>
      </c>
      <c r="G16" s="18">
        <f t="shared" si="1"/>
        <v>430.91999999999996</v>
      </c>
      <c r="I16" s="28"/>
    </row>
    <row r="17" spans="1:9" x14ac:dyDescent="0.25">
      <c r="A17" s="10" t="s">
        <v>24</v>
      </c>
      <c r="B17" s="11" t="s">
        <v>3</v>
      </c>
      <c r="C17" s="12" t="s">
        <v>12</v>
      </c>
      <c r="D17" s="18">
        <v>39.9</v>
      </c>
      <c r="E17" s="18">
        <f t="shared" si="0"/>
        <v>35.909999999999997</v>
      </c>
      <c r="F17" s="19">
        <v>10</v>
      </c>
      <c r="G17" s="18">
        <f t="shared" si="1"/>
        <v>359.09999999999997</v>
      </c>
      <c r="I17" s="28"/>
    </row>
    <row r="18" spans="1:9" x14ac:dyDescent="0.25">
      <c r="A18" s="10" t="s">
        <v>24</v>
      </c>
      <c r="B18" s="11" t="s">
        <v>4</v>
      </c>
      <c r="C18" s="12" t="s">
        <v>12</v>
      </c>
      <c r="D18" s="18">
        <v>42.5</v>
      </c>
      <c r="E18" s="18">
        <f t="shared" si="0"/>
        <v>38.25</v>
      </c>
      <c r="F18" s="19">
        <v>6</v>
      </c>
      <c r="G18" s="18">
        <f t="shared" si="1"/>
        <v>229.5</v>
      </c>
      <c r="I18" s="28"/>
    </row>
    <row r="19" spans="1:9" x14ac:dyDescent="0.25">
      <c r="A19" s="10" t="s">
        <v>9</v>
      </c>
      <c r="B19" s="11" t="s">
        <v>4</v>
      </c>
      <c r="C19" s="12" t="s">
        <v>12</v>
      </c>
      <c r="D19" s="18">
        <v>32.9</v>
      </c>
      <c r="E19" s="18">
        <f t="shared" si="0"/>
        <v>29.61</v>
      </c>
      <c r="F19" s="19">
        <v>6</v>
      </c>
      <c r="G19" s="18">
        <f t="shared" si="1"/>
        <v>177.66</v>
      </c>
      <c r="I19" s="28"/>
    </row>
    <row r="20" spans="1:9" x14ac:dyDescent="0.25">
      <c r="A20" s="10" t="s">
        <v>23</v>
      </c>
      <c r="B20" s="11" t="s">
        <v>2</v>
      </c>
      <c r="C20" s="12" t="s">
        <v>12</v>
      </c>
      <c r="D20" s="18">
        <v>25.9</v>
      </c>
      <c r="E20" s="18">
        <f t="shared" si="0"/>
        <v>23.31</v>
      </c>
      <c r="F20" s="19">
        <v>12</v>
      </c>
      <c r="G20" s="18">
        <f t="shared" si="1"/>
        <v>279.71999999999997</v>
      </c>
      <c r="I20" s="28"/>
    </row>
    <row r="21" spans="1:9" x14ac:dyDescent="0.25">
      <c r="A21" s="10" t="s">
        <v>23</v>
      </c>
      <c r="B21" s="11" t="s">
        <v>3</v>
      </c>
      <c r="C21" s="12" t="s">
        <v>12</v>
      </c>
      <c r="D21" s="18">
        <v>29.9</v>
      </c>
      <c r="E21" s="18">
        <f t="shared" si="0"/>
        <v>26.909999999999997</v>
      </c>
      <c r="F21" s="19">
        <v>10</v>
      </c>
      <c r="G21" s="18">
        <f t="shared" si="1"/>
        <v>269.09999999999997</v>
      </c>
      <c r="I21" s="28"/>
    </row>
    <row r="22" spans="1:9" x14ac:dyDescent="0.25">
      <c r="A22" s="10" t="s">
        <v>7</v>
      </c>
      <c r="B22" s="11" t="s">
        <v>8</v>
      </c>
      <c r="C22" s="12" t="s">
        <v>13</v>
      </c>
      <c r="D22" s="18">
        <v>49.9</v>
      </c>
      <c r="E22" s="18">
        <f t="shared" si="0"/>
        <v>44.91</v>
      </c>
      <c r="F22" s="19">
        <v>21</v>
      </c>
      <c r="G22" s="18">
        <f t="shared" si="1"/>
        <v>943.1099999999999</v>
      </c>
      <c r="I22" s="28"/>
    </row>
    <row r="23" spans="1:9" x14ac:dyDescent="0.25">
      <c r="A23" s="10" t="s">
        <v>28</v>
      </c>
      <c r="B23" s="11" t="s">
        <v>2</v>
      </c>
      <c r="C23" s="12" t="s">
        <v>12</v>
      </c>
      <c r="D23" s="18">
        <v>300</v>
      </c>
      <c r="E23" s="18">
        <f t="shared" si="0"/>
        <v>270</v>
      </c>
      <c r="F23" s="19">
        <v>1</v>
      </c>
      <c r="G23" s="18">
        <f t="shared" si="1"/>
        <v>270</v>
      </c>
      <c r="I23" s="28"/>
    </row>
    <row r="24" spans="1:9" x14ac:dyDescent="0.25">
      <c r="A24" s="6" t="s">
        <v>28</v>
      </c>
      <c r="B24" s="5" t="s">
        <v>3</v>
      </c>
      <c r="C24" s="4" t="s">
        <v>12</v>
      </c>
      <c r="D24" s="16">
        <v>302.89999999999998</v>
      </c>
      <c r="E24" s="16">
        <f t="shared" si="0"/>
        <v>272.60999999999996</v>
      </c>
      <c r="F24" s="20">
        <v>2</v>
      </c>
      <c r="G24" s="16">
        <f t="shared" si="1"/>
        <v>545.21999999999991</v>
      </c>
    </row>
    <row r="25" spans="1:9" x14ac:dyDescent="0.25">
      <c r="A25" s="6" t="s">
        <v>28</v>
      </c>
      <c r="B25" s="5" t="s">
        <v>4</v>
      </c>
      <c r="C25" s="4" t="s">
        <v>12</v>
      </c>
      <c r="D25" s="16">
        <v>299.89999999999998</v>
      </c>
      <c r="E25" s="16">
        <f t="shared" si="0"/>
        <v>269.90999999999997</v>
      </c>
      <c r="F25" s="20">
        <v>1</v>
      </c>
      <c r="G25" s="16">
        <f t="shared" si="1"/>
        <v>269.90999999999997</v>
      </c>
    </row>
    <row r="26" spans="1:9" x14ac:dyDescent="0.25">
      <c r="A26" s="6" t="s">
        <v>27</v>
      </c>
      <c r="B26" s="5" t="s">
        <v>2</v>
      </c>
      <c r="C26" s="4" t="s">
        <v>12</v>
      </c>
      <c r="D26" s="16">
        <v>249.9</v>
      </c>
      <c r="E26" s="16">
        <f t="shared" si="0"/>
        <v>224.91</v>
      </c>
      <c r="F26" s="20">
        <v>1</v>
      </c>
      <c r="G26" s="16">
        <f t="shared" si="1"/>
        <v>224.91</v>
      </c>
    </row>
    <row r="27" spans="1:9" x14ac:dyDescent="0.25">
      <c r="A27" s="6" t="s">
        <v>27</v>
      </c>
      <c r="B27" s="5" t="s">
        <v>3</v>
      </c>
      <c r="C27" s="4" t="s">
        <v>12</v>
      </c>
      <c r="D27" s="16">
        <v>259.89999999999998</v>
      </c>
      <c r="E27" s="16">
        <f t="shared" si="0"/>
        <v>233.90999999999997</v>
      </c>
      <c r="F27" s="20">
        <v>2</v>
      </c>
      <c r="G27" s="16">
        <f t="shared" si="1"/>
        <v>467.81999999999994</v>
      </c>
    </row>
    <row r="28" spans="1:9" x14ac:dyDescent="0.25">
      <c r="A28" s="6" t="s">
        <v>27</v>
      </c>
      <c r="B28" s="5" t="s">
        <v>4</v>
      </c>
      <c r="C28" s="4" t="s">
        <v>12</v>
      </c>
      <c r="D28" s="16">
        <v>299.89999999999998</v>
      </c>
      <c r="E28" s="16">
        <f t="shared" si="0"/>
        <v>269.90999999999997</v>
      </c>
      <c r="F28" s="20">
        <v>1</v>
      </c>
      <c r="G28" s="16">
        <f t="shared" si="1"/>
        <v>269.90999999999997</v>
      </c>
    </row>
    <row r="29" spans="1:9" x14ac:dyDescent="0.25">
      <c r="A29" s="6" t="s">
        <v>26</v>
      </c>
      <c r="B29" s="5" t="s">
        <v>8</v>
      </c>
      <c r="C29" s="4" t="s">
        <v>13</v>
      </c>
      <c r="D29" s="16">
        <v>349.9</v>
      </c>
      <c r="E29" s="16">
        <f t="shared" si="0"/>
        <v>314.90999999999997</v>
      </c>
      <c r="F29" s="20">
        <v>2</v>
      </c>
      <c r="G29" s="16">
        <f t="shared" si="1"/>
        <v>629.81999999999994</v>
      </c>
    </row>
    <row r="30" spans="1:9" x14ac:dyDescent="0.25">
      <c r="A30" s="6" t="s">
        <v>25</v>
      </c>
      <c r="B30" s="5" t="s">
        <v>8</v>
      </c>
      <c r="C30" s="4" t="s">
        <v>13</v>
      </c>
      <c r="D30" s="16">
        <v>399.9</v>
      </c>
      <c r="E30" s="16">
        <f t="shared" si="0"/>
        <v>359.90999999999997</v>
      </c>
      <c r="F30" s="20">
        <v>3</v>
      </c>
      <c r="G30" s="16">
        <f t="shared" si="1"/>
        <v>1079.73</v>
      </c>
    </row>
    <row r="31" spans="1:9" x14ac:dyDescent="0.25">
      <c r="A31" s="6" t="s">
        <v>34</v>
      </c>
      <c r="B31" s="5">
        <v>36</v>
      </c>
      <c r="C31" s="4" t="s">
        <v>14</v>
      </c>
      <c r="D31" s="16">
        <v>249.9</v>
      </c>
      <c r="E31" s="16">
        <f t="shared" si="0"/>
        <v>224.91</v>
      </c>
      <c r="F31" s="20">
        <v>5</v>
      </c>
      <c r="G31" s="16">
        <f t="shared" si="1"/>
        <v>1124.55</v>
      </c>
    </row>
    <row r="32" spans="1:9" x14ac:dyDescent="0.25">
      <c r="A32" s="6" t="s">
        <v>34</v>
      </c>
      <c r="B32" s="5">
        <v>37</v>
      </c>
      <c r="C32" s="4" t="s">
        <v>14</v>
      </c>
      <c r="D32" s="16">
        <v>255</v>
      </c>
      <c r="E32" s="16">
        <f t="shared" si="0"/>
        <v>229.5</v>
      </c>
      <c r="F32" s="20">
        <v>3</v>
      </c>
      <c r="G32" s="16">
        <f t="shared" si="1"/>
        <v>688.5</v>
      </c>
    </row>
    <row r="33" spans="1:7" x14ac:dyDescent="0.25">
      <c r="A33" s="6" t="s">
        <v>34</v>
      </c>
      <c r="B33" s="5">
        <v>38</v>
      </c>
      <c r="C33" s="4" t="s">
        <v>14</v>
      </c>
      <c r="D33" s="16">
        <v>259.89999999999998</v>
      </c>
      <c r="E33" s="16">
        <f t="shared" si="0"/>
        <v>233.90999999999997</v>
      </c>
      <c r="F33" s="20">
        <v>1</v>
      </c>
      <c r="G33" s="16">
        <f t="shared" si="1"/>
        <v>233.90999999999997</v>
      </c>
    </row>
    <row r="34" spans="1:7" x14ac:dyDescent="0.25">
      <c r="A34" s="6" t="s">
        <v>33</v>
      </c>
      <c r="B34" s="5">
        <v>36</v>
      </c>
      <c r="C34" s="4" t="s">
        <v>14</v>
      </c>
      <c r="D34" s="16">
        <v>199.9</v>
      </c>
      <c r="E34" s="16">
        <f t="shared" si="0"/>
        <v>179.91</v>
      </c>
      <c r="F34" s="20">
        <v>0</v>
      </c>
      <c r="G34" s="16">
        <f t="shared" si="1"/>
        <v>0</v>
      </c>
    </row>
    <row r="35" spans="1:7" x14ac:dyDescent="0.25">
      <c r="A35" s="6" t="s">
        <v>33</v>
      </c>
      <c r="B35" s="5">
        <v>37</v>
      </c>
      <c r="C35" s="4" t="s">
        <v>14</v>
      </c>
      <c r="D35" s="16">
        <v>249.9</v>
      </c>
      <c r="E35" s="16">
        <f t="shared" si="0"/>
        <v>224.91</v>
      </c>
      <c r="F35" s="20">
        <v>1</v>
      </c>
      <c r="G35" s="16">
        <f t="shared" si="1"/>
        <v>224.91</v>
      </c>
    </row>
    <row r="36" spans="1:7" x14ac:dyDescent="0.25">
      <c r="A36" s="6" t="s">
        <v>33</v>
      </c>
      <c r="B36" s="5">
        <v>38</v>
      </c>
      <c r="C36" s="4" t="s">
        <v>14</v>
      </c>
      <c r="D36" s="16">
        <v>259.89999999999998</v>
      </c>
      <c r="E36" s="16">
        <f t="shared" si="0"/>
        <v>233.90999999999997</v>
      </c>
      <c r="F36" s="20">
        <v>0</v>
      </c>
      <c r="G36" s="16">
        <f t="shared" si="1"/>
        <v>0</v>
      </c>
    </row>
    <row r="37" spans="1:7" x14ac:dyDescent="0.25">
      <c r="A37" s="6" t="s">
        <v>31</v>
      </c>
      <c r="B37" s="5" t="s">
        <v>2</v>
      </c>
      <c r="C37" s="4" t="s">
        <v>12</v>
      </c>
      <c r="D37" s="16">
        <v>89.9</v>
      </c>
      <c r="E37" s="16">
        <f t="shared" si="0"/>
        <v>80.910000000000011</v>
      </c>
      <c r="F37" s="20">
        <v>3</v>
      </c>
      <c r="G37" s="16">
        <f t="shared" si="1"/>
        <v>242.73000000000002</v>
      </c>
    </row>
    <row r="38" spans="1:7" x14ac:dyDescent="0.25">
      <c r="A38" s="6" t="s">
        <v>31</v>
      </c>
      <c r="B38" s="5" t="s">
        <v>3</v>
      </c>
      <c r="C38" s="4" t="s">
        <v>12</v>
      </c>
      <c r="D38" s="16">
        <v>91.4</v>
      </c>
      <c r="E38" s="16">
        <f t="shared" si="0"/>
        <v>82.26</v>
      </c>
      <c r="F38" s="20">
        <v>2</v>
      </c>
      <c r="G38" s="16">
        <f t="shared" si="1"/>
        <v>164.52</v>
      </c>
    </row>
    <row r="39" spans="1:7" x14ac:dyDescent="0.25">
      <c r="A39" s="6" t="s">
        <v>31</v>
      </c>
      <c r="B39" s="5" t="s">
        <v>4</v>
      </c>
      <c r="C39" s="4" t="s">
        <v>12</v>
      </c>
      <c r="D39" s="16">
        <v>93.5</v>
      </c>
      <c r="E39" s="16">
        <f t="shared" si="0"/>
        <v>84.15</v>
      </c>
      <c r="F39" s="20">
        <v>2</v>
      </c>
      <c r="G39" s="16">
        <f t="shared" si="1"/>
        <v>168.3</v>
      </c>
    </row>
    <row r="40" spans="1:7" x14ac:dyDescent="0.25">
      <c r="A40" s="6" t="s">
        <v>30</v>
      </c>
      <c r="B40" s="5" t="s">
        <v>2</v>
      </c>
      <c r="C40" s="4" t="s">
        <v>12</v>
      </c>
      <c r="D40" s="16">
        <v>140</v>
      </c>
      <c r="E40" s="16">
        <f t="shared" si="0"/>
        <v>126</v>
      </c>
      <c r="F40" s="20">
        <v>2</v>
      </c>
      <c r="G40" s="16">
        <f t="shared" si="1"/>
        <v>252</v>
      </c>
    </row>
    <row r="41" spans="1:7" x14ac:dyDescent="0.25">
      <c r="A41" s="6" t="s">
        <v>30</v>
      </c>
      <c r="B41" s="5" t="s">
        <v>3</v>
      </c>
      <c r="C41" s="4" t="s">
        <v>12</v>
      </c>
      <c r="D41" s="16">
        <v>142.9</v>
      </c>
      <c r="E41" s="16">
        <f t="shared" si="0"/>
        <v>128.61000000000001</v>
      </c>
      <c r="F41" s="20">
        <v>2</v>
      </c>
      <c r="G41" s="16">
        <f t="shared" si="1"/>
        <v>257.22000000000003</v>
      </c>
    </row>
    <row r="42" spans="1:7" ht="15.75" thickBot="1" x14ac:dyDescent="0.3">
      <c r="A42" s="7" t="s">
        <v>30</v>
      </c>
      <c r="B42" s="8" t="s">
        <v>4</v>
      </c>
      <c r="C42" s="9" t="s">
        <v>12</v>
      </c>
      <c r="D42" s="17">
        <v>146</v>
      </c>
      <c r="E42" s="17">
        <f t="shared" si="0"/>
        <v>131.4</v>
      </c>
      <c r="F42" s="21">
        <v>2</v>
      </c>
      <c r="G42" s="17">
        <f t="shared" si="1"/>
        <v>262.8</v>
      </c>
    </row>
    <row r="43" spans="1:7" ht="4.5" customHeight="1" thickBot="1" x14ac:dyDescent="0.4">
      <c r="A43" s="3"/>
      <c r="B43" s="3"/>
      <c r="C43" s="3"/>
      <c r="D43" s="3"/>
      <c r="E43" s="3"/>
      <c r="F43" s="3"/>
      <c r="G43" s="3"/>
    </row>
    <row r="44" spans="1:7" ht="19.5" thickBot="1" x14ac:dyDescent="0.35">
      <c r="A44" s="41" t="s">
        <v>19</v>
      </c>
      <c r="B44" s="42"/>
      <c r="C44" s="43"/>
      <c r="D44" s="22">
        <f>SUM(D4:D42)</f>
        <v>5962.2999999999984</v>
      </c>
      <c r="E44" s="24">
        <f>SUM(E4:E42)</f>
        <v>5366.0699999999979</v>
      </c>
      <c r="F44" s="23">
        <f>SUM(F4:F42)</f>
        <v>183</v>
      </c>
      <c r="G44" s="24">
        <f>SUM(G4:G42)</f>
        <v>14552.549999999997</v>
      </c>
    </row>
  </sheetData>
  <sortState xmlns:xlrd2="http://schemas.microsoft.com/office/spreadsheetml/2017/richdata2" ref="A4:G42">
    <sortCondition ref="A3:A42"/>
  </sortState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6370-0F86-4E3F-934D-92B7AD33BB7C}">
  <dimension ref="B1:H4"/>
  <sheetViews>
    <sheetView zoomScaleNormal="100" workbookViewId="0">
      <selection activeCell="C21" sqref="C21"/>
    </sheetView>
  </sheetViews>
  <sheetFormatPr defaultRowHeight="15" x14ac:dyDescent="0.25"/>
  <cols>
    <col min="2" max="3" width="22" customWidth="1"/>
    <col min="4" max="4" width="24.28515625" bestFit="1" customWidth="1"/>
    <col min="5" max="5" width="10.42578125" customWidth="1"/>
    <col min="6" max="8" width="22" customWidth="1"/>
  </cols>
  <sheetData>
    <row r="1" spans="2:8" s="35" customFormat="1" ht="59.25" customHeight="1" thickBot="1" x14ac:dyDescent="0.5">
      <c r="B1" s="52" t="s">
        <v>38</v>
      </c>
      <c r="C1" s="52"/>
      <c r="D1" s="52"/>
      <c r="E1" s="52"/>
      <c r="F1" s="52"/>
      <c r="G1" s="52"/>
      <c r="H1" s="52"/>
    </row>
    <row r="2" spans="2:8" ht="33.75" customHeight="1" thickBot="1" x14ac:dyDescent="0.4">
      <c r="B2" s="48" t="s">
        <v>41</v>
      </c>
      <c r="C2" s="49"/>
      <c r="D2" s="50"/>
      <c r="F2" s="45" t="s">
        <v>24</v>
      </c>
      <c r="G2" s="47"/>
      <c r="H2" s="46"/>
    </row>
    <row r="3" spans="2:8" ht="63.75" customHeight="1" x14ac:dyDescent="0.25">
      <c r="B3" s="37" t="s">
        <v>39</v>
      </c>
      <c r="C3" s="37" t="s">
        <v>40</v>
      </c>
      <c r="D3" s="37" t="s">
        <v>42</v>
      </c>
      <c r="F3" s="37" t="s">
        <v>39</v>
      </c>
      <c r="G3" s="37" t="s">
        <v>40</v>
      </c>
      <c r="H3" s="37" t="s">
        <v>42</v>
      </c>
    </row>
    <row r="4" spans="2:8" ht="63.75" customHeight="1" thickBot="1" x14ac:dyDescent="0.3">
      <c r="B4" s="36">
        <f>COUNTIF(Int_Quantidade,"&gt;0")</f>
        <v>36</v>
      </c>
      <c r="C4" s="36">
        <f>SUM(Int_Quantidade)</f>
        <v>183</v>
      </c>
      <c r="D4" s="51">
        <f>AVERAGE(Int_Quantidade)</f>
        <v>4.6923076923076925</v>
      </c>
      <c r="F4" s="36">
        <f>COUNTIF(Int_Nome_Produtos,F2)</f>
        <v>3</v>
      </c>
      <c r="G4" s="36">
        <f>SUMIF(Int_Nome_Produtos,F2,Int_Quantidade)</f>
        <v>28</v>
      </c>
      <c r="H4" s="51">
        <f>AVERAGEIF(Int_Nome_Produtos,F2,Int_Quantidade)</f>
        <v>9.3333333333333339</v>
      </c>
    </row>
  </sheetData>
  <mergeCells count="3">
    <mergeCell ref="F2:H2"/>
    <mergeCell ref="B2:D2"/>
    <mergeCell ref="B1:H1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2CB6E629-3F0C-4869-93A6-28DEC2C4EA8C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64C4-95EE-456C-9EB1-11E7EBB7DA4C}">
  <dimension ref="A1:I43"/>
  <sheetViews>
    <sheetView zoomScale="130" zoomScaleNormal="130" zoomScaleSheetLayoutView="91" workbookViewId="0">
      <selection activeCell="D20" sqref="D20"/>
    </sheetView>
  </sheetViews>
  <sheetFormatPr defaultRowHeight="15" x14ac:dyDescent="0.25"/>
  <cols>
    <col min="1" max="1" width="19.42578125" bestFit="1" customWidth="1"/>
    <col min="2" max="2" width="12.85546875" style="1" customWidth="1"/>
    <col min="3" max="3" width="13" customWidth="1"/>
    <col min="4" max="4" width="18.28515625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" x14ac:dyDescent="0.35">
      <c r="A1" s="44" t="s">
        <v>15</v>
      </c>
      <c r="B1" s="44"/>
      <c r="C1" s="44"/>
      <c r="D1" s="44"/>
      <c r="E1" s="44"/>
      <c r="F1" s="44"/>
      <c r="G1" s="44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8.75" x14ac:dyDescent="0.3">
      <c r="A3" s="32" t="s">
        <v>0</v>
      </c>
      <c r="B3" s="32" t="s">
        <v>1</v>
      </c>
      <c r="C3" s="32" t="s">
        <v>10</v>
      </c>
      <c r="D3" s="32" t="s">
        <v>11</v>
      </c>
      <c r="E3" s="32" t="s">
        <v>22</v>
      </c>
      <c r="F3" s="32" t="s">
        <v>16</v>
      </c>
      <c r="G3" s="32" t="s">
        <v>18</v>
      </c>
      <c r="I3" s="25" t="s">
        <v>20</v>
      </c>
    </row>
    <row r="4" spans="1:9" ht="15.75" thickBot="1" x14ac:dyDescent="0.3">
      <c r="A4" s="29" t="s">
        <v>25</v>
      </c>
      <c r="B4" s="30" t="s">
        <v>8</v>
      </c>
      <c r="C4" s="29" t="s">
        <v>13</v>
      </c>
      <c r="D4" s="31">
        <v>399.9</v>
      </c>
      <c r="E4" s="31">
        <f>TB_Produtos[[#This Row],[Preço Unitário]]-(TB_Produtos[[#This Row],[Preço Unitário]]*$I$4)</f>
        <v>359.90999999999997</v>
      </c>
      <c r="F4" s="30">
        <v>3</v>
      </c>
      <c r="G4" s="31">
        <f>TB_Produtos[[#This Row],[Qtd]]*TB_Produtos[[#This Row],[Preço c/ Desconto]]</f>
        <v>1079.73</v>
      </c>
      <c r="I4" s="26">
        <v>0.1</v>
      </c>
    </row>
    <row r="5" spans="1:9" x14ac:dyDescent="0.25">
      <c r="A5" s="29" t="s">
        <v>26</v>
      </c>
      <c r="B5" s="30" t="s">
        <v>8</v>
      </c>
      <c r="C5" s="29" t="s">
        <v>13</v>
      </c>
      <c r="D5" s="31">
        <v>349.9</v>
      </c>
      <c r="E5" s="31">
        <f>TB_Produtos[[#This Row],[Preço Unitário]]-(TB_Produtos[[#This Row],[Preço Unitário]]*$I$4)</f>
        <v>314.90999999999997</v>
      </c>
      <c r="F5" s="30">
        <v>2</v>
      </c>
      <c r="G5" s="31">
        <f>TB_Produtos[[#This Row],[Qtd]]*TB_Produtos[[#This Row],[Preço c/ Desconto]]</f>
        <v>629.81999999999994</v>
      </c>
      <c r="I5" s="28"/>
    </row>
    <row r="6" spans="1:9" x14ac:dyDescent="0.25">
      <c r="A6" s="29" t="s">
        <v>28</v>
      </c>
      <c r="B6" s="30" t="s">
        <v>3</v>
      </c>
      <c r="C6" s="29" t="s">
        <v>12</v>
      </c>
      <c r="D6" s="31">
        <v>302.89999999999998</v>
      </c>
      <c r="E6" s="31">
        <f>TB_Produtos[[#This Row],[Preço Unitário]]-(TB_Produtos[[#This Row],[Preço Unitário]]*$I$4)</f>
        <v>272.60999999999996</v>
      </c>
      <c r="F6" s="30">
        <v>2</v>
      </c>
      <c r="G6" s="31">
        <f>TB_Produtos[[#This Row],[Qtd]]*TB_Produtos[[#This Row],[Preço c/ Desconto]]</f>
        <v>545.21999999999991</v>
      </c>
      <c r="I6" s="28"/>
    </row>
    <row r="7" spans="1:9" x14ac:dyDescent="0.25">
      <c r="A7" s="29" t="s">
        <v>28</v>
      </c>
      <c r="B7" s="30" t="s">
        <v>2</v>
      </c>
      <c r="C7" s="29" t="s">
        <v>12</v>
      </c>
      <c r="D7" s="31">
        <v>300</v>
      </c>
      <c r="E7" s="31">
        <f>TB_Produtos[[#This Row],[Preço Unitário]]-(TB_Produtos[[#This Row],[Preço Unitário]]*$I$4)</f>
        <v>270</v>
      </c>
      <c r="F7" s="30">
        <v>1</v>
      </c>
      <c r="G7" s="31">
        <f>TB_Produtos[[#This Row],[Qtd]]*TB_Produtos[[#This Row],[Preço c/ Desconto]]</f>
        <v>270</v>
      </c>
      <c r="I7" s="28"/>
    </row>
    <row r="8" spans="1:9" x14ac:dyDescent="0.25">
      <c r="A8" s="29" t="s">
        <v>27</v>
      </c>
      <c r="B8" s="30" t="s">
        <v>4</v>
      </c>
      <c r="C8" s="29" t="s">
        <v>12</v>
      </c>
      <c r="D8" s="31">
        <v>299.89999999999998</v>
      </c>
      <c r="E8" s="31">
        <f>TB_Produtos[[#This Row],[Preço Unitário]]-(TB_Produtos[[#This Row],[Preço Unitário]]*$I$4)</f>
        <v>269.90999999999997</v>
      </c>
      <c r="F8" s="30">
        <v>1</v>
      </c>
      <c r="G8" s="31">
        <f>TB_Produtos[[#This Row],[Qtd]]*TB_Produtos[[#This Row],[Preço c/ Desconto]]</f>
        <v>269.90999999999997</v>
      </c>
      <c r="I8" s="28"/>
    </row>
    <row r="9" spans="1:9" x14ac:dyDescent="0.25">
      <c r="A9" s="29" t="s">
        <v>28</v>
      </c>
      <c r="B9" s="30" t="s">
        <v>4</v>
      </c>
      <c r="C9" s="29" t="s">
        <v>12</v>
      </c>
      <c r="D9" s="31">
        <v>299.89999999999998</v>
      </c>
      <c r="E9" s="31">
        <f>TB_Produtos[[#This Row],[Preço Unitário]]-(TB_Produtos[[#This Row],[Preço Unitário]]*$I$4)</f>
        <v>269.90999999999997</v>
      </c>
      <c r="F9" s="30">
        <v>1</v>
      </c>
      <c r="G9" s="31">
        <f>TB_Produtos[[#This Row],[Qtd]]*TB_Produtos[[#This Row],[Preço c/ Desconto]]</f>
        <v>269.90999999999997</v>
      </c>
      <c r="I9" s="28"/>
    </row>
    <row r="10" spans="1:9" x14ac:dyDescent="0.25">
      <c r="A10" s="29" t="s">
        <v>27</v>
      </c>
      <c r="B10" s="30" t="s">
        <v>3</v>
      </c>
      <c r="C10" s="29" t="s">
        <v>12</v>
      </c>
      <c r="D10" s="31">
        <v>259.89999999999998</v>
      </c>
      <c r="E10" s="31">
        <f>TB_Produtos[[#This Row],[Preço Unitário]]-(TB_Produtos[[#This Row],[Preço Unitário]]*$I$4)</f>
        <v>233.90999999999997</v>
      </c>
      <c r="F10" s="30">
        <v>2</v>
      </c>
      <c r="G10" s="31">
        <f>TB_Produtos[[#This Row],[Qtd]]*TB_Produtos[[#This Row],[Preço c/ Desconto]]</f>
        <v>467.81999999999994</v>
      </c>
      <c r="I10" s="28"/>
    </row>
    <row r="11" spans="1:9" x14ac:dyDescent="0.25">
      <c r="A11" s="29" t="s">
        <v>33</v>
      </c>
      <c r="B11" s="30">
        <v>38</v>
      </c>
      <c r="C11" s="29" t="s">
        <v>14</v>
      </c>
      <c r="D11" s="31">
        <v>259.89999999999998</v>
      </c>
      <c r="E11" s="31">
        <f>TB_Produtos[[#This Row],[Preço Unitário]]-(TB_Produtos[[#This Row],[Preço Unitário]]*$I$4)</f>
        <v>233.90999999999997</v>
      </c>
      <c r="F11" s="30">
        <v>0</v>
      </c>
      <c r="G11" s="31">
        <f>TB_Produtos[[#This Row],[Qtd]]*TB_Produtos[[#This Row],[Preço c/ Desconto]]</f>
        <v>0</v>
      </c>
      <c r="I11" s="28"/>
    </row>
    <row r="12" spans="1:9" x14ac:dyDescent="0.25">
      <c r="A12" s="29" t="s">
        <v>34</v>
      </c>
      <c r="B12" s="30">
        <v>38</v>
      </c>
      <c r="C12" s="29" t="s">
        <v>14</v>
      </c>
      <c r="D12" s="31">
        <v>259.89999999999998</v>
      </c>
      <c r="E12" s="31">
        <f>TB_Produtos[[#This Row],[Preço Unitário]]-(TB_Produtos[[#This Row],[Preço Unitário]]*$I$4)</f>
        <v>233.90999999999997</v>
      </c>
      <c r="F12" s="30">
        <v>1</v>
      </c>
      <c r="G12" s="31">
        <f>TB_Produtos[[#This Row],[Qtd]]*TB_Produtos[[#This Row],[Preço c/ Desconto]]</f>
        <v>233.90999999999997</v>
      </c>
      <c r="I12" s="28"/>
    </row>
    <row r="13" spans="1:9" x14ac:dyDescent="0.25">
      <c r="A13" s="29" t="s">
        <v>35</v>
      </c>
      <c r="B13" s="30" t="s">
        <v>8</v>
      </c>
      <c r="C13" s="29" t="s">
        <v>13</v>
      </c>
      <c r="D13" s="31">
        <v>259.89999999999998</v>
      </c>
      <c r="E13" s="31">
        <f>TB_Produtos[[#This Row],[Preço Unitário]]-(TB_Produtos[[#This Row],[Preço Unitário]]*$I$4)</f>
        <v>233.90999999999997</v>
      </c>
      <c r="F13" s="30">
        <v>1</v>
      </c>
      <c r="G13" s="31">
        <f>TB_Produtos[[#This Row],[Qtd]]*TB_Produtos[[#This Row],[Preço c/ Desconto]]</f>
        <v>233.90999999999997</v>
      </c>
      <c r="I13" s="28"/>
    </row>
    <row r="14" spans="1:9" x14ac:dyDescent="0.25">
      <c r="A14" s="29" t="s">
        <v>34</v>
      </c>
      <c r="B14" s="30">
        <v>37</v>
      </c>
      <c r="C14" s="29" t="s">
        <v>14</v>
      </c>
      <c r="D14" s="31">
        <v>255</v>
      </c>
      <c r="E14" s="31">
        <f>TB_Produtos[[#This Row],[Preço Unitário]]-(TB_Produtos[[#This Row],[Preço Unitário]]*$I$4)</f>
        <v>229.5</v>
      </c>
      <c r="F14" s="30">
        <v>3</v>
      </c>
      <c r="G14" s="31">
        <f>TB_Produtos[[#This Row],[Qtd]]*TB_Produtos[[#This Row],[Preço c/ Desconto]]</f>
        <v>688.5</v>
      </c>
      <c r="I14" s="28"/>
    </row>
    <row r="15" spans="1:9" x14ac:dyDescent="0.25">
      <c r="A15" s="29" t="s">
        <v>27</v>
      </c>
      <c r="B15" s="30" t="s">
        <v>2</v>
      </c>
      <c r="C15" s="29" t="s">
        <v>12</v>
      </c>
      <c r="D15" s="31">
        <v>249.9</v>
      </c>
      <c r="E15" s="31">
        <f>TB_Produtos[[#This Row],[Preço Unitário]]-(TB_Produtos[[#This Row],[Preço Unitário]]*$I$4)</f>
        <v>224.91</v>
      </c>
      <c r="F15" s="30">
        <v>1</v>
      </c>
      <c r="G15" s="31">
        <f>TB_Produtos[[#This Row],[Qtd]]*TB_Produtos[[#This Row],[Preço c/ Desconto]]</f>
        <v>224.91</v>
      </c>
      <c r="I15" s="28"/>
    </row>
    <row r="16" spans="1:9" x14ac:dyDescent="0.25">
      <c r="A16" s="29" t="s">
        <v>33</v>
      </c>
      <c r="B16" s="30">
        <v>37</v>
      </c>
      <c r="C16" s="29" t="s">
        <v>14</v>
      </c>
      <c r="D16" s="31">
        <v>249.9</v>
      </c>
      <c r="E16" s="31">
        <f>TB_Produtos[[#This Row],[Preço Unitário]]-(TB_Produtos[[#This Row],[Preço Unitário]]*$I$4)</f>
        <v>224.91</v>
      </c>
      <c r="F16" s="30">
        <v>1</v>
      </c>
      <c r="G16" s="31">
        <f>TB_Produtos[[#This Row],[Qtd]]*TB_Produtos[[#This Row],[Preço c/ Desconto]]</f>
        <v>224.91</v>
      </c>
      <c r="I16" s="28"/>
    </row>
    <row r="17" spans="1:9" x14ac:dyDescent="0.25">
      <c r="A17" s="29" t="s">
        <v>34</v>
      </c>
      <c r="B17" s="30">
        <v>36</v>
      </c>
      <c r="C17" s="29" t="s">
        <v>14</v>
      </c>
      <c r="D17" s="31">
        <v>249.9</v>
      </c>
      <c r="E17" s="31">
        <f>TB_Produtos[[#This Row],[Preço Unitário]]-(TB_Produtos[[#This Row],[Preço Unitário]]*$I$4)</f>
        <v>224.91</v>
      </c>
      <c r="F17" s="30">
        <v>5</v>
      </c>
      <c r="G17" s="31">
        <f>TB_Produtos[[#This Row],[Qtd]]*TB_Produtos[[#This Row],[Preço c/ Desconto]]</f>
        <v>1124.55</v>
      </c>
      <c r="I17" s="28"/>
    </row>
    <row r="18" spans="1:9" x14ac:dyDescent="0.25">
      <c r="A18" s="29" t="s">
        <v>33</v>
      </c>
      <c r="B18" s="30">
        <v>36</v>
      </c>
      <c r="C18" s="29" t="s">
        <v>14</v>
      </c>
      <c r="D18" s="31">
        <v>199.9</v>
      </c>
      <c r="E18" s="31">
        <f>TB_Produtos[[#This Row],[Preço Unitário]]-(TB_Produtos[[#This Row],[Preço Unitário]]*$I$4)</f>
        <v>179.91</v>
      </c>
      <c r="F18" s="30">
        <v>0</v>
      </c>
      <c r="G18" s="31">
        <f>TB_Produtos[[#This Row],[Qtd]]*TB_Produtos[[#This Row],[Preço c/ Desconto]]</f>
        <v>0</v>
      </c>
      <c r="I18" s="28"/>
    </row>
    <row r="19" spans="1:9" x14ac:dyDescent="0.25">
      <c r="A19" s="29" t="s">
        <v>30</v>
      </c>
      <c r="B19" s="30" t="s">
        <v>4</v>
      </c>
      <c r="C19" s="29" t="s">
        <v>12</v>
      </c>
      <c r="D19" s="31">
        <v>146</v>
      </c>
      <c r="E19" s="31">
        <f>TB_Produtos[[#This Row],[Preço Unitário]]-(TB_Produtos[[#This Row],[Preço Unitário]]*$I$4)</f>
        <v>131.4</v>
      </c>
      <c r="F19" s="30">
        <v>2</v>
      </c>
      <c r="G19" s="31">
        <f>TB_Produtos[[#This Row],[Qtd]]*TB_Produtos[[#This Row],[Preço c/ Desconto]]</f>
        <v>262.8</v>
      </c>
      <c r="I19" s="28"/>
    </row>
    <row r="20" spans="1:9" x14ac:dyDescent="0.25">
      <c r="A20" s="29" t="s">
        <v>36</v>
      </c>
      <c r="B20" s="30" t="s">
        <v>8</v>
      </c>
      <c r="C20" s="29" t="s">
        <v>13</v>
      </c>
      <c r="D20" s="31">
        <v>145</v>
      </c>
      <c r="E20" s="31">
        <f>TB_Produtos[[#This Row],[Preço Unitário]]-(TB_Produtos[[#This Row],[Preço Unitário]]*$I$4)</f>
        <v>130.5</v>
      </c>
      <c r="F20" s="30">
        <v>2</v>
      </c>
      <c r="G20" s="31">
        <f>TB_Produtos[[#This Row],[Qtd]]*TB_Produtos[[#This Row],[Preço c/ Desconto]]</f>
        <v>261</v>
      </c>
      <c r="I20" s="28"/>
    </row>
    <row r="21" spans="1:9" x14ac:dyDescent="0.25">
      <c r="A21" s="29" t="s">
        <v>30</v>
      </c>
      <c r="B21" s="30" t="s">
        <v>3</v>
      </c>
      <c r="C21" s="29" t="s">
        <v>12</v>
      </c>
      <c r="D21" s="31">
        <v>142.9</v>
      </c>
      <c r="E21" s="31">
        <f>TB_Produtos[[#This Row],[Preço Unitário]]-(TB_Produtos[[#This Row],[Preço Unitário]]*$I$4)</f>
        <v>128.61000000000001</v>
      </c>
      <c r="F21" s="30">
        <v>2</v>
      </c>
      <c r="G21" s="31">
        <f>TB_Produtos[[#This Row],[Qtd]]*TB_Produtos[[#This Row],[Preço c/ Desconto]]</f>
        <v>257.22000000000003</v>
      </c>
      <c r="I21" s="28"/>
    </row>
    <row r="22" spans="1:9" x14ac:dyDescent="0.25">
      <c r="A22" s="29" t="s">
        <v>30</v>
      </c>
      <c r="B22" s="30" t="s">
        <v>2</v>
      </c>
      <c r="C22" s="29" t="s">
        <v>12</v>
      </c>
      <c r="D22" s="31">
        <v>140</v>
      </c>
      <c r="E22" s="31">
        <f>TB_Produtos[[#This Row],[Preço Unitário]]-(TB_Produtos[[#This Row],[Preço Unitário]]*$I$4)</f>
        <v>126</v>
      </c>
      <c r="F22" s="30">
        <v>2</v>
      </c>
      <c r="G22" s="31">
        <f>TB_Produtos[[#This Row],[Qtd]]*TB_Produtos[[#This Row],[Preço c/ Desconto]]</f>
        <v>252</v>
      </c>
      <c r="I22" s="28"/>
    </row>
    <row r="23" spans="1:9" x14ac:dyDescent="0.25">
      <c r="A23" s="29" t="s">
        <v>31</v>
      </c>
      <c r="B23" s="30" t="s">
        <v>4</v>
      </c>
      <c r="C23" s="29" t="s">
        <v>12</v>
      </c>
      <c r="D23" s="31">
        <v>93.5</v>
      </c>
      <c r="E23" s="31">
        <f>TB_Produtos[[#This Row],[Preço Unitário]]-(TB_Produtos[[#This Row],[Preço Unitário]]*$I$4)</f>
        <v>84.15</v>
      </c>
      <c r="F23" s="30">
        <v>2</v>
      </c>
      <c r="G23" s="31">
        <f>TB_Produtos[[#This Row],[Qtd]]*TB_Produtos[[#This Row],[Preço c/ Desconto]]</f>
        <v>168.3</v>
      </c>
      <c r="I23" s="28"/>
    </row>
    <row r="24" spans="1:9" x14ac:dyDescent="0.25">
      <c r="A24" s="29" t="s">
        <v>29</v>
      </c>
      <c r="B24" s="30" t="s">
        <v>4</v>
      </c>
      <c r="C24" s="29" t="s">
        <v>12</v>
      </c>
      <c r="D24" s="31">
        <v>92.9</v>
      </c>
      <c r="E24" s="31">
        <f>TB_Produtos[[#This Row],[Preço Unitário]]-(TB_Produtos[[#This Row],[Preço Unitário]]*$I$4)</f>
        <v>83.61</v>
      </c>
      <c r="F24" s="30">
        <v>6</v>
      </c>
      <c r="G24" s="31">
        <f>TB_Produtos[[#This Row],[Qtd]]*TB_Produtos[[#This Row],[Preço c/ Desconto]]</f>
        <v>501.65999999999997</v>
      </c>
    </row>
    <row r="25" spans="1:9" x14ac:dyDescent="0.25">
      <c r="A25" s="29" t="s">
        <v>31</v>
      </c>
      <c r="B25" s="30" t="s">
        <v>3</v>
      </c>
      <c r="C25" s="29" t="s">
        <v>12</v>
      </c>
      <c r="D25" s="31">
        <v>91.4</v>
      </c>
      <c r="E25" s="31">
        <f>TB_Produtos[[#This Row],[Preço Unitário]]-(TB_Produtos[[#This Row],[Preço Unitário]]*$I$4)</f>
        <v>82.26</v>
      </c>
      <c r="F25" s="30">
        <v>2</v>
      </c>
      <c r="G25" s="31">
        <f>TB_Produtos[[#This Row],[Qtd]]*TB_Produtos[[#This Row],[Preço c/ Desconto]]</f>
        <v>164.52</v>
      </c>
    </row>
    <row r="26" spans="1:9" x14ac:dyDescent="0.25">
      <c r="A26" s="29" t="s">
        <v>29</v>
      </c>
      <c r="B26" s="30" t="s">
        <v>3</v>
      </c>
      <c r="C26" s="29" t="s">
        <v>12</v>
      </c>
      <c r="D26" s="31">
        <v>89.9</v>
      </c>
      <c r="E26" s="31">
        <f>TB_Produtos[[#This Row],[Preço Unitário]]-(TB_Produtos[[#This Row],[Preço Unitário]]*$I$4)</f>
        <v>80.910000000000011</v>
      </c>
      <c r="F26" s="30">
        <v>5</v>
      </c>
      <c r="G26" s="31">
        <f>TB_Produtos[[#This Row],[Qtd]]*TB_Produtos[[#This Row],[Preço c/ Desconto]]</f>
        <v>404.55000000000007</v>
      </c>
    </row>
    <row r="27" spans="1:9" x14ac:dyDescent="0.25">
      <c r="A27" s="29" t="s">
        <v>31</v>
      </c>
      <c r="B27" s="30" t="s">
        <v>2</v>
      </c>
      <c r="C27" s="29" t="s">
        <v>12</v>
      </c>
      <c r="D27" s="31">
        <v>89.9</v>
      </c>
      <c r="E27" s="31">
        <f>TB_Produtos[[#This Row],[Preço Unitário]]-(TB_Produtos[[#This Row],[Preço Unitário]]*$I$4)</f>
        <v>80.910000000000011</v>
      </c>
      <c r="F27" s="30">
        <v>3</v>
      </c>
      <c r="G27" s="31">
        <f>TB_Produtos[[#This Row],[Qtd]]*TB_Produtos[[#This Row],[Preço c/ Desconto]]</f>
        <v>242.73000000000002</v>
      </c>
    </row>
    <row r="28" spans="1:9" x14ac:dyDescent="0.25">
      <c r="A28" s="29" t="s">
        <v>29</v>
      </c>
      <c r="B28" s="30" t="s">
        <v>2</v>
      </c>
      <c r="C28" s="29" t="s">
        <v>12</v>
      </c>
      <c r="D28" s="31">
        <v>85.9</v>
      </c>
      <c r="E28" s="31">
        <f>TB_Produtos[[#This Row],[Preço Unitário]]-(TB_Produtos[[#This Row],[Preço Unitário]]*$I$4)</f>
        <v>77.31</v>
      </c>
      <c r="F28" s="30">
        <v>8</v>
      </c>
      <c r="G28" s="31">
        <f>TB_Produtos[[#This Row],[Qtd]]*TB_Produtos[[#This Row],[Preço c/ Desconto]]</f>
        <v>618.48</v>
      </c>
    </row>
    <row r="29" spans="1:9" x14ac:dyDescent="0.25">
      <c r="A29" s="29" t="s">
        <v>5</v>
      </c>
      <c r="B29" s="30" t="s">
        <v>4</v>
      </c>
      <c r="C29" s="29" t="s">
        <v>12</v>
      </c>
      <c r="D29" s="31">
        <v>70.900000000000006</v>
      </c>
      <c r="E29" s="31">
        <f>TB_Produtos[[#This Row],[Preço Unitário]]-(TB_Produtos[[#This Row],[Preço Unitário]]*$I$4)</f>
        <v>63.81</v>
      </c>
      <c r="F29" s="30">
        <v>0</v>
      </c>
      <c r="G29" s="31">
        <f>TB_Produtos[[#This Row],[Qtd]]*TB_Produtos[[#This Row],[Preço c/ Desconto]]</f>
        <v>0</v>
      </c>
    </row>
    <row r="30" spans="1:9" x14ac:dyDescent="0.25">
      <c r="A30" s="29" t="s">
        <v>5</v>
      </c>
      <c r="B30" s="30" t="s">
        <v>3</v>
      </c>
      <c r="C30" s="29" t="s">
        <v>12</v>
      </c>
      <c r="D30" s="31">
        <v>69.900000000000006</v>
      </c>
      <c r="E30" s="31">
        <f>TB_Produtos[[#This Row],[Preço Unitário]]-(TB_Produtos[[#This Row],[Preço Unitário]]*$I$4)</f>
        <v>62.910000000000004</v>
      </c>
      <c r="F30" s="30">
        <v>15</v>
      </c>
      <c r="G30" s="31">
        <f>TB_Produtos[[#This Row],[Qtd]]*TB_Produtos[[#This Row],[Preço c/ Desconto]]</f>
        <v>943.65000000000009</v>
      </c>
    </row>
    <row r="31" spans="1:9" x14ac:dyDescent="0.25">
      <c r="A31" s="29" t="s">
        <v>5</v>
      </c>
      <c r="B31" s="30" t="s">
        <v>2</v>
      </c>
      <c r="C31" s="29" t="s">
        <v>12</v>
      </c>
      <c r="D31" s="31">
        <v>65.900000000000006</v>
      </c>
      <c r="E31" s="31">
        <f>TB_Produtos[[#This Row],[Preço Unitário]]-(TB_Produtos[[#This Row],[Preço Unitário]]*$I$4)</f>
        <v>59.31</v>
      </c>
      <c r="F31" s="30">
        <v>12</v>
      </c>
      <c r="G31" s="31">
        <f>TB_Produtos[[#This Row],[Qtd]]*TB_Produtos[[#This Row],[Preço c/ Desconto]]</f>
        <v>711.72</v>
      </c>
    </row>
    <row r="32" spans="1:9" x14ac:dyDescent="0.25">
      <c r="A32" s="29" t="s">
        <v>7</v>
      </c>
      <c r="B32" s="30" t="s">
        <v>8</v>
      </c>
      <c r="C32" s="29" t="s">
        <v>13</v>
      </c>
      <c r="D32" s="31">
        <v>49.9</v>
      </c>
      <c r="E32" s="31">
        <f>TB_Produtos[[#This Row],[Preço Unitário]]-(TB_Produtos[[#This Row],[Preço Unitário]]*$I$4)</f>
        <v>44.91</v>
      </c>
      <c r="F32" s="30">
        <v>21</v>
      </c>
      <c r="G32" s="31">
        <f>TB_Produtos[[#This Row],[Qtd]]*TB_Produtos[[#This Row],[Preço c/ Desconto]]</f>
        <v>943.1099999999999</v>
      </c>
    </row>
    <row r="33" spans="1:7" x14ac:dyDescent="0.25">
      <c r="A33" s="29" t="s">
        <v>32</v>
      </c>
      <c r="B33" s="30" t="s">
        <v>4</v>
      </c>
      <c r="C33" s="29" t="s">
        <v>12</v>
      </c>
      <c r="D33" s="31">
        <v>48.9</v>
      </c>
      <c r="E33" s="31">
        <f>TB_Produtos[[#This Row],[Preço Unitário]]-(TB_Produtos[[#This Row],[Preço Unitário]]*$I$4)</f>
        <v>44.01</v>
      </c>
      <c r="F33" s="30">
        <v>2</v>
      </c>
      <c r="G33" s="31">
        <f>TB_Produtos[[#This Row],[Qtd]]*TB_Produtos[[#This Row],[Preço c/ Desconto]]</f>
        <v>88.02</v>
      </c>
    </row>
    <row r="34" spans="1:7" x14ac:dyDescent="0.25">
      <c r="A34" s="29" t="s">
        <v>32</v>
      </c>
      <c r="B34" s="30" t="s">
        <v>3</v>
      </c>
      <c r="C34" s="29" t="s">
        <v>12</v>
      </c>
      <c r="D34" s="31">
        <v>46.9</v>
      </c>
      <c r="E34" s="31">
        <f>TB_Produtos[[#This Row],[Preço Unitário]]-(TB_Produtos[[#This Row],[Preço Unitário]]*$I$4)</f>
        <v>42.21</v>
      </c>
      <c r="F34" s="30">
        <v>3</v>
      </c>
      <c r="G34" s="31">
        <f>TB_Produtos[[#This Row],[Qtd]]*TB_Produtos[[#This Row],[Preço c/ Desconto]]</f>
        <v>126.63</v>
      </c>
    </row>
    <row r="35" spans="1:7" x14ac:dyDescent="0.25">
      <c r="A35" s="29" t="s">
        <v>32</v>
      </c>
      <c r="B35" s="30" t="s">
        <v>2</v>
      </c>
      <c r="C35" s="29" t="s">
        <v>12</v>
      </c>
      <c r="D35" s="31">
        <v>44.9</v>
      </c>
      <c r="E35" s="31">
        <f>TB_Produtos[[#This Row],[Preço Unitário]]-(TB_Produtos[[#This Row],[Preço Unitário]]*$I$4)</f>
        <v>40.409999999999997</v>
      </c>
      <c r="F35" s="30">
        <v>5</v>
      </c>
      <c r="G35" s="31">
        <f>TB_Produtos[[#This Row],[Qtd]]*TB_Produtos[[#This Row],[Preço c/ Desconto]]</f>
        <v>202.04999999999998</v>
      </c>
    </row>
    <row r="36" spans="1:7" x14ac:dyDescent="0.25">
      <c r="A36" s="29" t="s">
        <v>24</v>
      </c>
      <c r="B36" s="30" t="s">
        <v>4</v>
      </c>
      <c r="C36" s="29" t="s">
        <v>12</v>
      </c>
      <c r="D36" s="31">
        <v>42.5</v>
      </c>
      <c r="E36" s="31">
        <f>TB_Produtos[[#This Row],[Preço Unitário]]-(TB_Produtos[[#This Row],[Preço Unitário]]*$I$4)</f>
        <v>38.25</v>
      </c>
      <c r="F36" s="30">
        <v>6</v>
      </c>
      <c r="G36" s="31">
        <f>TB_Produtos[[#This Row],[Qtd]]*TB_Produtos[[#This Row],[Preço c/ Desconto]]</f>
        <v>229.5</v>
      </c>
    </row>
    <row r="37" spans="1:7" x14ac:dyDescent="0.25">
      <c r="A37" s="29" t="s">
        <v>24</v>
      </c>
      <c r="B37" s="30" t="s">
        <v>2</v>
      </c>
      <c r="C37" s="29" t="s">
        <v>12</v>
      </c>
      <c r="D37" s="31">
        <v>39.9</v>
      </c>
      <c r="E37" s="31">
        <f>TB_Produtos[[#This Row],[Preço Unitário]]-(TB_Produtos[[#This Row],[Preço Unitário]]*$I$4)</f>
        <v>35.909999999999997</v>
      </c>
      <c r="F37" s="30">
        <v>12</v>
      </c>
      <c r="G37" s="31">
        <f>TB_Produtos[[#This Row],[Qtd]]*TB_Produtos[[#This Row],[Preço c/ Desconto]]</f>
        <v>430.91999999999996</v>
      </c>
    </row>
    <row r="38" spans="1:7" x14ac:dyDescent="0.25">
      <c r="A38" s="29" t="s">
        <v>24</v>
      </c>
      <c r="B38" s="30" t="s">
        <v>3</v>
      </c>
      <c r="C38" s="29" t="s">
        <v>12</v>
      </c>
      <c r="D38" s="31">
        <v>39.9</v>
      </c>
      <c r="E38" s="31">
        <f>TB_Produtos[[#This Row],[Preço Unitário]]-(TB_Produtos[[#This Row],[Preço Unitário]]*$I$4)</f>
        <v>35.909999999999997</v>
      </c>
      <c r="F38" s="30">
        <v>10</v>
      </c>
      <c r="G38" s="31">
        <f>TB_Produtos[[#This Row],[Qtd]]*TB_Produtos[[#This Row],[Preço c/ Desconto]]</f>
        <v>359.09999999999997</v>
      </c>
    </row>
    <row r="39" spans="1:7" x14ac:dyDescent="0.25">
      <c r="A39" s="29" t="s">
        <v>6</v>
      </c>
      <c r="B39" s="30" t="s">
        <v>8</v>
      </c>
      <c r="C39" s="29" t="s">
        <v>13</v>
      </c>
      <c r="D39" s="31">
        <v>39.9</v>
      </c>
      <c r="E39" s="31">
        <f>TB_Produtos[[#This Row],[Preço Unitário]]-(TB_Produtos[[#This Row],[Preço Unitário]]*$I$4)</f>
        <v>35.909999999999997</v>
      </c>
      <c r="F39" s="30">
        <v>11</v>
      </c>
      <c r="G39" s="31">
        <f>TB_Produtos[[#This Row],[Qtd]]*TB_Produtos[[#This Row],[Preço c/ Desconto]]</f>
        <v>395.01</v>
      </c>
    </row>
    <row r="40" spans="1:7" x14ac:dyDescent="0.25">
      <c r="A40" s="29" t="s">
        <v>9</v>
      </c>
      <c r="B40" s="30" t="s">
        <v>4</v>
      </c>
      <c r="C40" s="29" t="s">
        <v>12</v>
      </c>
      <c r="D40" s="31">
        <v>32.9</v>
      </c>
      <c r="E40" s="31">
        <f>TB_Produtos[[#This Row],[Preço Unitário]]-(TB_Produtos[[#This Row],[Preço Unitário]]*$I$4)</f>
        <v>29.61</v>
      </c>
      <c r="F40" s="30">
        <v>6</v>
      </c>
      <c r="G40" s="31">
        <f>TB_Produtos[[#This Row],[Qtd]]*TB_Produtos[[#This Row],[Preço c/ Desconto]]</f>
        <v>177.66</v>
      </c>
    </row>
    <row r="41" spans="1:7" x14ac:dyDescent="0.25">
      <c r="A41" s="29" t="s">
        <v>23</v>
      </c>
      <c r="B41" s="30" t="s">
        <v>3</v>
      </c>
      <c r="C41" s="29" t="s">
        <v>12</v>
      </c>
      <c r="D41" s="31">
        <v>29.9</v>
      </c>
      <c r="E41" s="31">
        <f>TB_Produtos[[#This Row],[Preço Unitário]]-(TB_Produtos[[#This Row],[Preço Unitário]]*$I$4)</f>
        <v>26.909999999999997</v>
      </c>
      <c r="F41" s="30">
        <v>10</v>
      </c>
      <c r="G41" s="31">
        <f>TB_Produtos[[#This Row],[Qtd]]*TB_Produtos[[#This Row],[Preço c/ Desconto]]</f>
        <v>269.09999999999997</v>
      </c>
    </row>
    <row r="42" spans="1:7" x14ac:dyDescent="0.25">
      <c r="A42" s="29" t="s">
        <v>23</v>
      </c>
      <c r="B42" s="30" t="s">
        <v>2</v>
      </c>
      <c r="C42" s="29" t="s">
        <v>12</v>
      </c>
      <c r="D42" s="31">
        <v>25.9</v>
      </c>
      <c r="E42" s="31">
        <f>TB_Produtos[[#This Row],[Preço Unitário]]-(TB_Produtos[[#This Row],[Preço Unitário]]*$I$4)</f>
        <v>23.31</v>
      </c>
      <c r="F42" s="30">
        <v>12</v>
      </c>
      <c r="G42" s="31">
        <f>TB_Produtos[[#This Row],[Qtd]]*TB_Produtos[[#This Row],[Preço c/ Desconto]]</f>
        <v>279.71999999999997</v>
      </c>
    </row>
    <row r="43" spans="1:7" s="1" customFormat="1" x14ac:dyDescent="0.25">
      <c r="A43" s="30" t="s">
        <v>17</v>
      </c>
      <c r="B43" s="30"/>
      <c r="C43" s="30">
        <f>SUBTOTAL(103,TB_Produtos[Categoria])</f>
        <v>39</v>
      </c>
      <c r="D43" s="33">
        <f>SUBTOTAL(109,TB_Produtos[Preço Unitário])</f>
        <v>5962.2999999999938</v>
      </c>
      <c r="E43" s="33">
        <f>SUBTOTAL(109,TB_Produtos[Preço c/ Desconto])</f>
        <v>5366.0699999999979</v>
      </c>
      <c r="F43" s="30">
        <f>SUBTOTAL(109,TB_Produtos[Qtd])</f>
        <v>183</v>
      </c>
      <c r="G43" s="33">
        <f>SUBTOTAL(109,TB_Produtos[Valor Total])</f>
        <v>14552.549999999997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3AF6-81D9-4F45-AC6C-0D2D48D5A758}">
  <dimension ref="B1:H4"/>
  <sheetViews>
    <sheetView tabSelected="1" zoomScaleNormal="100" workbookViewId="0">
      <selection activeCell="B4" sqref="B4"/>
    </sheetView>
  </sheetViews>
  <sheetFormatPr defaultRowHeight="15" x14ac:dyDescent="0.25"/>
  <cols>
    <col min="2" max="3" width="22" customWidth="1"/>
    <col min="4" max="4" width="24.28515625" bestFit="1" customWidth="1"/>
    <col min="5" max="5" width="10.42578125" customWidth="1"/>
    <col min="6" max="8" width="22" customWidth="1"/>
  </cols>
  <sheetData>
    <row r="1" spans="2:8" s="35" customFormat="1" ht="59.25" customHeight="1" thickBot="1" x14ac:dyDescent="0.5">
      <c r="B1" s="52" t="s">
        <v>38</v>
      </c>
      <c r="C1" s="52"/>
      <c r="D1" s="52"/>
      <c r="E1" s="52"/>
      <c r="F1" s="52"/>
      <c r="G1" s="52"/>
      <c r="H1" s="52"/>
    </row>
    <row r="2" spans="2:8" ht="33.75" customHeight="1" thickBot="1" x14ac:dyDescent="0.4">
      <c r="B2" s="48" t="s">
        <v>41</v>
      </c>
      <c r="C2" s="49"/>
      <c r="D2" s="50"/>
      <c r="F2" s="45" t="s">
        <v>24</v>
      </c>
      <c r="G2" s="47"/>
      <c r="H2" s="46"/>
    </row>
    <row r="3" spans="2:8" ht="63.75" customHeight="1" x14ac:dyDescent="0.25">
      <c r="B3" s="37" t="s">
        <v>39</v>
      </c>
      <c r="C3" s="37" t="s">
        <v>40</v>
      </c>
      <c r="D3" s="37" t="s">
        <v>42</v>
      </c>
      <c r="F3" s="37" t="s">
        <v>39</v>
      </c>
      <c r="G3" s="37" t="s">
        <v>40</v>
      </c>
      <c r="H3" s="37" t="s">
        <v>42</v>
      </c>
    </row>
    <row r="4" spans="2:8" ht="63.75" customHeight="1" thickBot="1" x14ac:dyDescent="0.3">
      <c r="B4" s="36">
        <f>COUNTA(TB_Produtos[Produtos])</f>
        <v>39</v>
      </c>
      <c r="C4" s="36">
        <f>SUM(TB_Produtos[Qtd])</f>
        <v>183</v>
      </c>
      <c r="D4" s="51">
        <f>AVERAGE(TB_Produtos[Qtd])</f>
        <v>4.6923076923076925</v>
      </c>
      <c r="F4" s="36">
        <f>COUNTIF(TB_Produtos[Produtos],F2)</f>
        <v>3</v>
      </c>
      <c r="G4" s="36">
        <f>SUMIF(TB_Produtos[Produtos],F2,TB_Produtos[Qtd])</f>
        <v>28</v>
      </c>
      <c r="H4" s="51">
        <f>AVERAGEIF(TB_Produtos[Produtos],F2,TB_Produtos[Qtd])</f>
        <v>9.3333333333333339</v>
      </c>
    </row>
  </sheetData>
  <mergeCells count="3">
    <mergeCell ref="B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564789A9-E4E0-4BEE-B98D-1CC8C24C6450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34" t="s">
        <v>1</v>
      </c>
      <c r="C2" s="34" t="s">
        <v>16</v>
      </c>
    </row>
    <row r="3" spans="2:8" x14ac:dyDescent="0.25">
      <c r="B3" s="5" t="s">
        <v>4</v>
      </c>
      <c r="C3" s="5" t="s">
        <v>37</v>
      </c>
    </row>
    <row r="5" spans="2:8" ht="15.75" thickBot="1" x14ac:dyDescent="0.3"/>
    <row r="6" spans="2:8" ht="19.5" thickBot="1" x14ac:dyDescent="0.35">
      <c r="B6" s="13" t="s">
        <v>0</v>
      </c>
      <c r="C6" s="14" t="s">
        <v>1</v>
      </c>
      <c r="D6" s="14" t="s">
        <v>10</v>
      </c>
      <c r="E6" s="14" t="s">
        <v>11</v>
      </c>
      <c r="F6" s="14" t="s">
        <v>22</v>
      </c>
      <c r="G6" s="15" t="s">
        <v>16</v>
      </c>
      <c r="H6" s="14" t="s">
        <v>18</v>
      </c>
    </row>
    <row r="7" spans="2:8" x14ac:dyDescent="0.25">
      <c r="B7" s="10" t="s">
        <v>29</v>
      </c>
      <c r="C7" s="11" t="s">
        <v>4</v>
      </c>
      <c r="D7" s="12" t="s">
        <v>12</v>
      </c>
      <c r="E7" s="18">
        <v>92.9</v>
      </c>
      <c r="F7" s="18">
        <v>83.61</v>
      </c>
      <c r="G7" s="19">
        <v>6</v>
      </c>
      <c r="H7" s="18">
        <v>501.65999999999997</v>
      </c>
    </row>
    <row r="8" spans="2:8" x14ac:dyDescent="0.25">
      <c r="B8" s="10" t="s">
        <v>32</v>
      </c>
      <c r="C8" s="11" t="s">
        <v>4</v>
      </c>
      <c r="D8" s="12" t="s">
        <v>12</v>
      </c>
      <c r="E8" s="18">
        <v>48.9</v>
      </c>
      <c r="F8" s="18">
        <v>44.01</v>
      </c>
      <c r="G8" s="19">
        <v>2</v>
      </c>
      <c r="H8" s="18">
        <v>88.02</v>
      </c>
    </row>
    <row r="9" spans="2:8" x14ac:dyDescent="0.25">
      <c r="B9" s="10" t="s">
        <v>24</v>
      </c>
      <c r="C9" s="11" t="s">
        <v>4</v>
      </c>
      <c r="D9" s="12" t="s">
        <v>12</v>
      </c>
      <c r="E9" s="18">
        <v>42.5</v>
      </c>
      <c r="F9" s="18">
        <v>38.25</v>
      </c>
      <c r="G9" s="19">
        <v>6</v>
      </c>
      <c r="H9" s="18">
        <v>229.5</v>
      </c>
    </row>
    <row r="10" spans="2:8" x14ac:dyDescent="0.25">
      <c r="B10" s="10" t="s">
        <v>9</v>
      </c>
      <c r="C10" s="11" t="s">
        <v>4</v>
      </c>
      <c r="D10" s="12" t="s">
        <v>12</v>
      </c>
      <c r="E10" s="18">
        <v>32.9</v>
      </c>
      <c r="F10" s="18">
        <v>29.61</v>
      </c>
      <c r="G10" s="19">
        <v>6</v>
      </c>
      <c r="H10" s="18">
        <v>177.66</v>
      </c>
    </row>
    <row r="11" spans="2:8" x14ac:dyDescent="0.25">
      <c r="B11" s="6" t="s">
        <v>28</v>
      </c>
      <c r="C11" s="5" t="s">
        <v>4</v>
      </c>
      <c r="D11" s="4" t="s">
        <v>12</v>
      </c>
      <c r="E11" s="16">
        <v>299.89999999999998</v>
      </c>
      <c r="F11" s="16">
        <v>269.90999999999997</v>
      </c>
      <c r="G11" s="20">
        <v>1</v>
      </c>
      <c r="H11" s="16">
        <v>269.90999999999997</v>
      </c>
    </row>
    <row r="12" spans="2:8" x14ac:dyDescent="0.25">
      <c r="B12" s="6" t="s">
        <v>27</v>
      </c>
      <c r="C12" s="5" t="s">
        <v>4</v>
      </c>
      <c r="D12" s="4" t="s">
        <v>12</v>
      </c>
      <c r="E12" s="16">
        <v>299.89999999999998</v>
      </c>
      <c r="F12" s="16">
        <v>269.90999999999997</v>
      </c>
      <c r="G12" s="20">
        <v>1</v>
      </c>
      <c r="H12" s="16">
        <v>269.90999999999997</v>
      </c>
    </row>
    <row r="13" spans="2:8" x14ac:dyDescent="0.25">
      <c r="B13" s="6" t="s">
        <v>31</v>
      </c>
      <c r="C13" s="5" t="s">
        <v>4</v>
      </c>
      <c r="D13" s="4" t="s">
        <v>12</v>
      </c>
      <c r="E13" s="16">
        <v>93.5</v>
      </c>
      <c r="F13" s="16">
        <v>84.15</v>
      </c>
      <c r="G13" s="20">
        <v>2</v>
      </c>
      <c r="H13" s="16">
        <v>168.3</v>
      </c>
    </row>
    <row r="14" spans="2:8" ht="15.75" thickBot="1" x14ac:dyDescent="0.3">
      <c r="B14" s="7" t="s">
        <v>30</v>
      </c>
      <c r="C14" s="8" t="s">
        <v>4</v>
      </c>
      <c r="D14" s="9" t="s">
        <v>12</v>
      </c>
      <c r="E14" s="17">
        <v>146</v>
      </c>
      <c r="F14" s="17">
        <v>131.4</v>
      </c>
      <c r="G14" s="21">
        <v>2</v>
      </c>
      <c r="H14" s="17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Planilha3</vt:lpstr>
      <vt:lpstr>Produtos</vt:lpstr>
      <vt:lpstr>Meus Números</vt:lpstr>
      <vt:lpstr>Produtos (Com Tabela)</vt:lpstr>
      <vt:lpstr>Meus Números Tabela</vt:lpstr>
      <vt:lpstr>Filtro Avançado</vt:lpstr>
      <vt:lpstr>Meu Gráfico</vt:lpstr>
      <vt:lpstr>'Filtro Avançado'!Area_de_extracao</vt:lpstr>
      <vt:lpstr>'Filtro Avançado'!Criterios</vt:lpstr>
      <vt:lpstr>Int_Nome_Produtos</vt:lpstr>
      <vt:lpstr>Int_Quantidade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Henrique Faria</cp:lastModifiedBy>
  <cp:lastPrinted>2023-06-07T14:57:58Z</cp:lastPrinted>
  <dcterms:created xsi:type="dcterms:W3CDTF">2023-06-02T17:54:12Z</dcterms:created>
  <dcterms:modified xsi:type="dcterms:W3CDTF">2024-03-30T11:24:36Z</dcterms:modified>
</cp:coreProperties>
</file>