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DAE41F5A-517E-4B40-A13C-7CD22753F8FB}" xr6:coauthVersionLast="47" xr6:coauthVersionMax="47" xr10:uidLastSave="{00000000-0000-0000-0000-000000000000}"/>
  <bookViews>
    <workbookView xWindow="-120" yWindow="-120" windowWidth="29040" windowHeight="15840" tabRatio="698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9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">'Cadastros Auxiliares'!$B$8:$E$8</definedName>
    <definedName name="Desc_Matriz">'Cadastros Auxiliares'!$B$8:$E$13</definedName>
    <definedName name="Desc_Quantidade">'Cadastros Auxiliares'!$B$8:$B$13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6" l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/>
  <c r="H5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C12" i="29" a="1"/>
  <c r="C12" i="29" s="1"/>
  <c r="C13" i="29"/>
  <c r="C11" i="29" a="1"/>
  <c r="C11" i="29" s="1"/>
  <c r="C10" i="29"/>
  <c r="F9" i="29"/>
  <c r="C9" i="29"/>
  <c r="C8" i="29" a="1"/>
  <c r="C8" i="29" s="1"/>
  <c r="F7" i="29"/>
  <c r="C7" i="29"/>
  <c r="I68" i="16" l="1"/>
  <c r="I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I83" i="16" l="1"/>
  <c r="I75" i="16"/>
  <c r="I73" i="16"/>
  <c r="I65" i="16"/>
  <c r="I64" i="16"/>
  <c r="I79" i="16"/>
  <c r="I71" i="16"/>
  <c r="I80" i="16"/>
  <c r="I72" i="16"/>
  <c r="I84" i="16"/>
  <c r="I67" i="16"/>
  <c r="I82" i="16"/>
  <c r="I74" i="16"/>
  <c r="I66" i="16"/>
  <c r="I86" i="16"/>
  <c r="I78" i="16"/>
  <c r="I70" i="16"/>
  <c r="I85" i="16"/>
  <c r="I77" i="16"/>
  <c r="I69" i="16"/>
  <c r="I8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<sst xmlns="http://schemas.openxmlformats.org/spreadsheetml/2006/main" count="496" uniqueCount="169">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</sst>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6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581024</xdr:colOff>
      <xdr:row>0</xdr:row>
      <xdr:rowOff>85725</xdr:rowOff>
    </xdr:from>
    <xdr:to>
      <xdr:col>10</xdr:col>
      <xdr:colOff>131444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285750</xdr:colOff>
      <xdr:row>0</xdr:row>
      <xdr:rowOff>85725</xdr:rowOff>
    </xdr:from>
    <xdr:to>
      <xdr:col>8</xdr:col>
      <xdr:colOff>1264920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7</xdr:col>
      <xdr:colOff>738188</xdr:colOff>
      <xdr:row>0</xdr:row>
      <xdr:rowOff>85725</xdr:rowOff>
    </xdr:from>
    <xdr:to>
      <xdr:col>8</xdr:col>
      <xdr:colOff>193358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342900</xdr:colOff>
      <xdr:row>0</xdr:row>
      <xdr:rowOff>85725</xdr:rowOff>
    </xdr:from>
    <xdr:to>
      <xdr:col>7</xdr:col>
      <xdr:colOff>645795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34A49A-A957-43F3-9A7A-6F36D30B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999147</xdr:colOff>
      <xdr:row>0</xdr:row>
      <xdr:rowOff>85725</xdr:rowOff>
    </xdr:from>
    <xdr:to>
      <xdr:col>5</xdr:col>
      <xdr:colOff>224740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7D9C20-C253-4597-8585-F9BDEC281DEB}"/>
            </a:ext>
          </a:extLst>
        </xdr:cNvPr>
        <xdr:cNvSpPr/>
      </xdr:nvSpPr>
      <xdr:spPr>
        <a:xfrm>
          <a:off x="6261734" y="85725"/>
          <a:ext cx="727710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129442</xdr:colOff>
      <xdr:row>0</xdr:row>
      <xdr:rowOff>85725</xdr:rowOff>
    </xdr:from>
    <xdr:to>
      <xdr:col>4</xdr:col>
      <xdr:colOff>330493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C48C4C-A57D-4F6D-B90A-920913B3195B}"/>
            </a:ext>
          </a:extLst>
        </xdr:cNvPr>
        <xdr:cNvSpPr/>
      </xdr:nvSpPr>
      <xdr:spPr>
        <a:xfrm>
          <a:off x="4594860" y="85725"/>
          <a:ext cx="9982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37050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B3A11B-24A4-4BAD-8000-D28BE54BD4AB}"/>
            </a:ext>
          </a:extLst>
        </xdr:cNvPr>
        <xdr:cNvSpPr/>
      </xdr:nvSpPr>
      <xdr:spPr>
        <a:xfrm>
          <a:off x="3458528" y="85725"/>
          <a:ext cx="104394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CDC62E-3224-4FF3-9278-AE80EAA6F4F9}"/>
            </a:ext>
          </a:extLst>
        </xdr:cNvPr>
        <xdr:cNvSpPr/>
      </xdr:nvSpPr>
      <xdr:spPr>
        <a:xfrm>
          <a:off x="238696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7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6"/>
    <tableColumn id="2" xr3:uid="{E100D4E2-C3A0-43FF-A1D9-90A4BC2A9918}" name="Produtos"/>
    <tableColumn id="3" xr3:uid="{2EF7FEE0-6B6F-4534-86A0-46B6555B7BEF}" name="Tamanho" dataDxfId="15"/>
    <tableColumn id="4" xr3:uid="{4435A4B8-E7F0-4D66-A4F8-6A9FEAA36D5A}" name="Categoria"/>
    <tableColumn id="6" xr3:uid="{15F9CACC-A558-4A20-80CF-C2ADA2603221}" name="Estoque" dataDxfId="14"/>
    <tableColumn id="5" xr3:uid="{CA8AD0DE-58EC-4839-85FB-1DD75DA28087}" name="Preço Unitário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J86" totalsRowShown="0" headerRowDxfId="11" dataDxfId="10" headerRowCellStyle="Cabeçalho Meteora">
  <autoFilter ref="A4:J86" xr:uid="{AD739091-30BD-4C30-BDDA-7504C0C4B6E2}"/>
  <tableColumns count="10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3" xr3:uid="{ADD38E23-3F3F-4AB4-930E-DF9D49B8D460}" name="Categoria" dataDxfId="5">
      <calculatedColumnFormula>VLOOKUP(TB_Vendas[[#This Row],[Código]],TB_Produtos[#All],4,FALSE)</calculatedColumnFormula>
    </tableColumn>
    <tableColumn id="5" xr3:uid="{7DC2ADED-AF8A-4BC8-A38E-FEF676FE49C9}" name="Qtd" dataDxfId="4"/>
    <tableColumn id="17" xr3:uid="{7FF2A65E-E6B2-4AD5-BF7E-55305C7BACA5}" name="Desconto" dataDxfId="0" dataCellStyle="Porcentagem">
      <calculatedColumnFormula>INDEX(Desc_Matriz,MATCH(TB_Vendas[[#This Row],[Qtd]],Desc_Quantidade,1),MATCH(TB_Vendas[[#This Row],[Categoria]],Desc_Categoria,0))</calculatedColumnFormula>
    </tableColumn>
    <tableColumn id="9" xr3:uid="{05B7315B-2774-41BC-AFEC-4A19E452D6C7}" name="Preço Unitário" dataDxfId="3">
      <calculatedColumnFormula>VLOOKUP(TB_Vendas[[#This Row],[Código]],TB_Produtos[#All],6,FALSE)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40" zoomScale="140" zoomScaleNormal="140" workbookViewId="0">
      <selection activeCell="B7" sqref="B7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4" t="s">
        <v>134</v>
      </c>
      <c r="C1" s="84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J86"/>
  <sheetViews>
    <sheetView tabSelected="1" topLeftCell="B1" zoomScaleNormal="100" workbookViewId="0">
      <selection activeCell="G6" sqref="G6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5" width="11.5703125" style="1" customWidth="1"/>
    <col min="6" max="6" width="10.140625" bestFit="1" customWidth="1"/>
    <col min="7" max="7" width="10.140625" customWidth="1"/>
    <col min="8" max="8" width="22.85546875" bestFit="1" customWidth="1"/>
    <col min="9" max="9" width="20.28515625" customWidth="1"/>
    <col min="10" max="10" width="17" bestFit="1" customWidth="1"/>
  </cols>
  <sheetData>
    <row r="1" spans="1:10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  <c r="J1" s="45"/>
    </row>
    <row r="2" spans="1:10" s="41" customFormat="1" ht="4.5" customHeight="1">
      <c r="A2" s="44"/>
      <c r="B2" s="44"/>
      <c r="C2" s="44"/>
      <c r="D2" s="44"/>
      <c r="E2" s="44"/>
      <c r="F2" s="44"/>
      <c r="G2" s="44"/>
    </row>
    <row r="3" spans="1:10" ht="4.5" customHeight="1">
      <c r="A3" s="42"/>
      <c r="B3" s="42"/>
      <c r="C3" s="42"/>
      <c r="D3" s="42"/>
      <c r="E3" s="42"/>
      <c r="F3" s="42"/>
      <c r="G3" s="42"/>
    </row>
    <row r="4" spans="1:10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133</v>
      </c>
      <c r="H4" s="36" t="s">
        <v>11</v>
      </c>
      <c r="I4" s="37" t="s">
        <v>16</v>
      </c>
      <c r="J4" s="36" t="s">
        <v>74</v>
      </c>
    </row>
    <row r="5" spans="1:10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VLOOKUP(TB_Vendas[[#This Row],[Código]],TB_Produtos[#All],4,FALSE)</f>
        <v>Acessórios</v>
      </c>
      <c r="F5" s="1">
        <v>1</v>
      </c>
      <c r="G5" s="70">
        <f>INDEX(Desc_Matriz,MATCH(TB_Vendas[[#This Row],[Qtd]],Desc_Quantidade,1),MATCH(TB_Vendas[[#This Row],[Categoria]],Desc_Categoria,0))</f>
        <v>0</v>
      </c>
      <c r="H5" s="29">
        <f>VLOOKUP(TB_Vendas[[#This Row],[Código]],TB_Produtos[#All],6,FALSE)</f>
        <v>39.9</v>
      </c>
      <c r="I5" s="8">
        <f>TB_Vendas[[#This Row],[Preço Unitário]]*TB_Vendas[[#This Row],[Qtd]]</f>
        <v>39.9</v>
      </c>
      <c r="J5" s="1" t="s">
        <v>127</v>
      </c>
    </row>
    <row r="6" spans="1:10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VLOOKUP(TB_Vendas[[#This Row],[Código]],TB_Produtos[#All],4,FALSE)</f>
        <v>Acessórios</v>
      </c>
      <c r="F6" s="1">
        <v>1</v>
      </c>
      <c r="G6" s="70">
        <f>INDEX(Desc_Matriz,MATCH(TB_Vendas[[#This Row],[Qtd]],Desc_Quantidade,1),MATCH(TB_Vendas[[#This Row],[Categoria]],Desc_Categoria,0))</f>
        <v>0</v>
      </c>
      <c r="H6" s="29">
        <f>VLOOKUP(TB_Vendas[[#This Row],[Código]],TB_Produtos[#All],6,FALSE)</f>
        <v>259.89999999999998</v>
      </c>
      <c r="I6" s="8">
        <f>TB_Vendas[[#This Row],[Preço Unitário]]*TB_Vendas[[#This Row],[Qtd]]</f>
        <v>259.89999999999998</v>
      </c>
      <c r="J6" s="1" t="s">
        <v>127</v>
      </c>
    </row>
    <row r="7" spans="1:10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VLOOKUP(TB_Vendas[[#This Row],[Código]],TB_Produtos[#All],4,FALSE)</f>
        <v>Vestuário</v>
      </c>
      <c r="F7" s="1">
        <v>2</v>
      </c>
      <c r="G7" s="70">
        <f>INDEX(Desc_Matriz,MATCH(TB_Vendas[[#This Row],[Qtd]],Desc_Quantidade,1),MATCH(TB_Vendas[[#This Row],[Categoria]],Desc_Categoria,0))</f>
        <v>0.15</v>
      </c>
      <c r="H7" s="29">
        <f>VLOOKUP(TB_Vendas[[#This Row],[Código]],TB_Produtos[#All],6,FALSE)</f>
        <v>32.9</v>
      </c>
      <c r="I7" s="8">
        <f>TB_Vendas[[#This Row],[Preço Unitário]]*TB_Vendas[[#This Row],[Qtd]]</f>
        <v>65.8</v>
      </c>
      <c r="J7" s="1" t="s">
        <v>126</v>
      </c>
    </row>
    <row r="8" spans="1:10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VLOOKUP(TB_Vendas[[#This Row],[Código]],TB_Produtos[#All],4,FALSE)</f>
        <v>Vestuário</v>
      </c>
      <c r="F8" s="1">
        <v>1</v>
      </c>
      <c r="G8" s="70">
        <f>INDEX(Desc_Matriz,MATCH(TB_Vendas[[#This Row],[Qtd]],Desc_Quantidade,1),MATCH(TB_Vendas[[#This Row],[Categoria]],Desc_Categoria,0))</f>
        <v>0.1</v>
      </c>
      <c r="H8" s="29">
        <f>VLOOKUP(TB_Vendas[[#This Row],[Código]],TB_Produtos[#All],6,FALSE)</f>
        <v>46.9</v>
      </c>
      <c r="I8" s="8">
        <f>TB_Vendas[[#This Row],[Preço Unitário]]*TB_Vendas[[#This Row],[Qtd]]</f>
        <v>46.9</v>
      </c>
      <c r="J8" s="1" t="s">
        <v>130</v>
      </c>
    </row>
    <row r="9" spans="1:10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VLOOKUP(TB_Vendas[[#This Row],[Código]],TB_Produtos[#All],4,FALSE)</f>
        <v>Vestuário</v>
      </c>
      <c r="F9" s="1">
        <v>1</v>
      </c>
      <c r="G9" s="70">
        <f>INDEX(Desc_Matriz,MATCH(TB_Vendas[[#This Row],[Qtd]],Desc_Quantidade,1),MATCH(TB_Vendas[[#This Row],[Categoria]],Desc_Categoria,0))</f>
        <v>0.1</v>
      </c>
      <c r="H9" s="29">
        <f>VLOOKUP(TB_Vendas[[#This Row],[Código]],TB_Produtos[#All],6,FALSE)</f>
        <v>29.9</v>
      </c>
      <c r="I9" s="8">
        <f>TB_Vendas[[#This Row],[Preço Unitário]]*TB_Vendas[[#This Row],[Qtd]]</f>
        <v>29.9</v>
      </c>
      <c r="J9" s="1" t="s">
        <v>127</v>
      </c>
    </row>
    <row r="10" spans="1:10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VLOOKUP(TB_Vendas[[#This Row],[Código]],TB_Produtos[#All],4,FALSE)</f>
        <v>Vestuário</v>
      </c>
      <c r="F10" s="1">
        <v>1</v>
      </c>
      <c r="G10" s="70">
        <f>INDEX(Desc_Matriz,MATCH(TB_Vendas[[#This Row],[Qtd]],Desc_Quantidade,1),MATCH(TB_Vendas[[#This Row],[Categoria]],Desc_Categoria,0))</f>
        <v>0.1</v>
      </c>
      <c r="H10" s="29">
        <f>VLOOKUP(TB_Vendas[[#This Row],[Código]],TB_Produtos[#All],6,FALSE)</f>
        <v>299.89999999999998</v>
      </c>
      <c r="I10" s="8">
        <f>TB_Vendas[[#This Row],[Preço Unitário]]*TB_Vendas[[#This Row],[Qtd]]</f>
        <v>299.89999999999998</v>
      </c>
      <c r="J10" s="1" t="s">
        <v>130</v>
      </c>
    </row>
    <row r="11" spans="1:10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VLOOKUP(TB_Vendas[[#This Row],[Código]],TB_Produtos[#All],4,FALSE)</f>
        <v>Vestuário</v>
      </c>
      <c r="F11" s="1">
        <v>1</v>
      </c>
      <c r="G11" s="70">
        <f>INDEX(Desc_Matriz,MATCH(TB_Vendas[[#This Row],[Qtd]],Desc_Quantidade,1),MATCH(TB_Vendas[[#This Row],[Categoria]],Desc_Categoria,0))</f>
        <v>0.1</v>
      </c>
      <c r="H11" s="29">
        <f>VLOOKUP(TB_Vendas[[#This Row],[Código]],TB_Produtos[#All],6,FALSE)</f>
        <v>146</v>
      </c>
      <c r="I11" s="8">
        <f>TB_Vendas[[#This Row],[Preço Unitário]]*TB_Vendas[[#This Row],[Qtd]]</f>
        <v>146</v>
      </c>
      <c r="J11" s="1" t="s">
        <v>128</v>
      </c>
    </row>
    <row r="12" spans="1:10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VLOOKUP(TB_Vendas[[#This Row],[Código]],TB_Produtos[#All],4,FALSE)</f>
        <v>Vestuário</v>
      </c>
      <c r="F12" s="1">
        <v>2</v>
      </c>
      <c r="G12" s="70">
        <f>INDEX(Desc_Matriz,MATCH(TB_Vendas[[#This Row],[Qtd]],Desc_Quantidade,1),MATCH(TB_Vendas[[#This Row],[Categoria]],Desc_Categoria,0))</f>
        <v>0.15</v>
      </c>
      <c r="H12" s="29">
        <f>VLOOKUP(TB_Vendas[[#This Row],[Código]],TB_Produtos[#All],6,FALSE)</f>
        <v>89.9</v>
      </c>
      <c r="I12" s="8">
        <f>TB_Vendas[[#This Row],[Preço Unitário]]*TB_Vendas[[#This Row],[Qtd]]</f>
        <v>179.8</v>
      </c>
      <c r="J12" s="1" t="s">
        <v>128</v>
      </c>
    </row>
    <row r="13" spans="1:10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VLOOKUP(TB_Vendas[[#This Row],[Código]],TB_Produtos[#All],4,FALSE)</f>
        <v>Calçado</v>
      </c>
      <c r="F13" s="1">
        <v>2</v>
      </c>
      <c r="G13" s="70">
        <f>INDEX(Desc_Matriz,MATCH(TB_Vendas[[#This Row],[Qtd]],Desc_Quantidade,1),MATCH(TB_Vendas[[#This Row],[Categoria]],Desc_Categoria,0))</f>
        <v>0.1</v>
      </c>
      <c r="H13" s="29">
        <f>VLOOKUP(TB_Vendas[[#This Row],[Código]],TB_Produtos[#All],6,FALSE)</f>
        <v>250</v>
      </c>
      <c r="I13" s="8">
        <f>TB_Vendas[[#This Row],[Preço Unitário]]*TB_Vendas[[#This Row],[Qtd]]</f>
        <v>500</v>
      </c>
      <c r="J13" s="1" t="s">
        <v>127</v>
      </c>
    </row>
    <row r="14" spans="1:10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VLOOKUP(TB_Vendas[[#This Row],[Código]],TB_Produtos[#All],4,FALSE)</f>
        <v>Vestuário</v>
      </c>
      <c r="F14" s="1">
        <v>1</v>
      </c>
      <c r="G14" s="70">
        <f>INDEX(Desc_Matriz,MATCH(TB_Vendas[[#This Row],[Qtd]],Desc_Quantidade,1),MATCH(TB_Vendas[[#This Row],[Categoria]],Desc_Categoria,0))</f>
        <v>0.1</v>
      </c>
      <c r="H14" s="29">
        <f>VLOOKUP(TB_Vendas[[#This Row],[Código]],TB_Produtos[#All],6,FALSE)</f>
        <v>39.9</v>
      </c>
      <c r="I14" s="8">
        <f>TB_Vendas[[#This Row],[Preço Unitário]]*TB_Vendas[[#This Row],[Qtd]]</f>
        <v>39.9</v>
      </c>
      <c r="J14" s="1" t="s">
        <v>127</v>
      </c>
    </row>
    <row r="15" spans="1:10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VLOOKUP(TB_Vendas[[#This Row],[Código]],TB_Produtos[#All],4,FALSE)</f>
        <v>Vestuário</v>
      </c>
      <c r="F15" s="1">
        <v>1</v>
      </c>
      <c r="G15" s="70">
        <f>INDEX(Desc_Matriz,MATCH(TB_Vendas[[#This Row],[Qtd]],Desc_Quantidade,1),MATCH(TB_Vendas[[#This Row],[Categoria]],Desc_Categoria,0))</f>
        <v>0.1</v>
      </c>
      <c r="H15" s="29">
        <f>VLOOKUP(TB_Vendas[[#This Row],[Código]],TB_Produtos[#All],6,FALSE)</f>
        <v>142.9</v>
      </c>
      <c r="I15" s="8">
        <f>TB_Vendas[[#This Row],[Preço Unitário]]*TB_Vendas[[#This Row],[Qtd]]</f>
        <v>142.9</v>
      </c>
      <c r="J15" s="1" t="s">
        <v>129</v>
      </c>
    </row>
    <row r="16" spans="1:10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VLOOKUP(TB_Vendas[[#This Row],[Código]],TB_Produtos[#All],4,FALSE)</f>
        <v>Vestuário</v>
      </c>
      <c r="F16" s="1">
        <v>1</v>
      </c>
      <c r="G16" s="70">
        <f>INDEX(Desc_Matriz,MATCH(TB_Vendas[[#This Row],[Qtd]],Desc_Quantidade,1),MATCH(TB_Vendas[[#This Row],[Categoria]],Desc_Categoria,0))</f>
        <v>0.1</v>
      </c>
      <c r="H16" s="29">
        <f>VLOOKUP(TB_Vendas[[#This Row],[Código]],TB_Produtos[#All],6,FALSE)</f>
        <v>300</v>
      </c>
      <c r="I16" s="8">
        <f>TB_Vendas[[#This Row],[Preço Unitário]]*TB_Vendas[[#This Row],[Qtd]]</f>
        <v>300</v>
      </c>
      <c r="J16" s="1" t="s">
        <v>128</v>
      </c>
    </row>
    <row r="17" spans="1:10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VLOOKUP(TB_Vendas[[#This Row],[Código]],TB_Produtos[#All],4,FALSE)</f>
        <v>Vestuário</v>
      </c>
      <c r="F17" s="1">
        <v>2</v>
      </c>
      <c r="G17" s="70">
        <f>INDEX(Desc_Matriz,MATCH(TB_Vendas[[#This Row],[Qtd]],Desc_Quantidade,1),MATCH(TB_Vendas[[#This Row],[Categoria]],Desc_Categoria,0))</f>
        <v>0.15</v>
      </c>
      <c r="H17" s="29">
        <f>VLOOKUP(TB_Vendas[[#This Row],[Código]],TB_Produtos[#All],6,FALSE)</f>
        <v>289.89999999999998</v>
      </c>
      <c r="I17" s="8">
        <f>TB_Vendas[[#This Row],[Preço Unitário]]*TB_Vendas[[#This Row],[Qtd]]</f>
        <v>579.79999999999995</v>
      </c>
      <c r="J17" s="1" t="s">
        <v>129</v>
      </c>
    </row>
    <row r="18" spans="1:10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VLOOKUP(TB_Vendas[[#This Row],[Código]],TB_Produtos[#All],4,FALSE)</f>
        <v>Calçado</v>
      </c>
      <c r="F18" s="1">
        <v>1</v>
      </c>
      <c r="G18" s="70">
        <f>INDEX(Desc_Matriz,MATCH(TB_Vendas[[#This Row],[Qtd]],Desc_Quantidade,1),MATCH(TB_Vendas[[#This Row],[Categoria]],Desc_Categoria,0))</f>
        <v>0</v>
      </c>
      <c r="H18" s="29">
        <f>VLOOKUP(TB_Vendas[[#This Row],[Código]],TB_Produtos[#All],6,FALSE)</f>
        <v>249.9</v>
      </c>
      <c r="I18" s="8">
        <f>TB_Vendas[[#This Row],[Preço Unitário]]*TB_Vendas[[#This Row],[Qtd]]</f>
        <v>249.9</v>
      </c>
      <c r="J18" s="1" t="s">
        <v>129</v>
      </c>
    </row>
    <row r="19" spans="1:10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VLOOKUP(TB_Vendas[[#This Row],[Código]],TB_Produtos[#All],4,FALSE)</f>
        <v>Vestuário</v>
      </c>
      <c r="F19" s="1">
        <v>2</v>
      </c>
      <c r="G19" s="70">
        <f>INDEX(Desc_Matriz,MATCH(TB_Vendas[[#This Row],[Qtd]],Desc_Quantidade,1),MATCH(TB_Vendas[[#This Row],[Categoria]],Desc_Categoria,0))</f>
        <v>0.15</v>
      </c>
      <c r="H19" s="29">
        <f>VLOOKUP(TB_Vendas[[#This Row],[Código]],TB_Produtos[#All],6,FALSE)</f>
        <v>39.9</v>
      </c>
      <c r="I19" s="8">
        <f>TB_Vendas[[#This Row],[Preço Unitário]]*TB_Vendas[[#This Row],[Qtd]]</f>
        <v>79.8</v>
      </c>
      <c r="J19" s="1" t="s">
        <v>129</v>
      </c>
    </row>
    <row r="20" spans="1:10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VLOOKUP(TB_Vendas[[#This Row],[Código]],TB_Produtos[#All],4,FALSE)</f>
        <v>Vestuário</v>
      </c>
      <c r="F20" s="1">
        <v>4</v>
      </c>
      <c r="G20" s="70">
        <f>INDEX(Desc_Matriz,MATCH(TB_Vendas[[#This Row],[Qtd]],Desc_Quantidade,1),MATCH(TB_Vendas[[#This Row],[Categoria]],Desc_Categoria,0))</f>
        <v>0.2</v>
      </c>
      <c r="H20" s="29">
        <f>VLOOKUP(TB_Vendas[[#This Row],[Código]],TB_Produtos[#All],6,FALSE)</f>
        <v>289.89999999999998</v>
      </c>
      <c r="I20" s="8">
        <f>TB_Vendas[[#This Row],[Preço Unitário]]*TB_Vendas[[#This Row],[Qtd]]</f>
        <v>1159.5999999999999</v>
      </c>
      <c r="J20" s="1" t="s">
        <v>129</v>
      </c>
    </row>
    <row r="21" spans="1:10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VLOOKUP(TB_Vendas[[#This Row],[Código]],TB_Produtos[#All],4,FALSE)</f>
        <v>Vestuário</v>
      </c>
      <c r="F21" s="1">
        <v>3</v>
      </c>
      <c r="G21" s="70">
        <f>INDEX(Desc_Matriz,MATCH(TB_Vendas[[#This Row],[Qtd]],Desc_Quantidade,1),MATCH(TB_Vendas[[#This Row],[Categoria]],Desc_Categoria,0))</f>
        <v>0.2</v>
      </c>
      <c r="H21" s="29">
        <f>VLOOKUP(TB_Vendas[[#This Row],[Código]],TB_Produtos[#All],6,FALSE)</f>
        <v>180</v>
      </c>
      <c r="I21" s="8">
        <f>TB_Vendas[[#This Row],[Preço Unitário]]*TB_Vendas[[#This Row],[Qtd]]</f>
        <v>540</v>
      </c>
      <c r="J21" s="1" t="s">
        <v>127</v>
      </c>
    </row>
    <row r="22" spans="1:10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VLOOKUP(TB_Vendas[[#This Row],[Código]],TB_Produtos[#All],4,FALSE)</f>
        <v>Vestuário</v>
      </c>
      <c r="F22" s="1">
        <v>2</v>
      </c>
      <c r="G22" s="70">
        <f>INDEX(Desc_Matriz,MATCH(TB_Vendas[[#This Row],[Qtd]],Desc_Quantidade,1),MATCH(TB_Vendas[[#This Row],[Categoria]],Desc_Categoria,0))</f>
        <v>0.15</v>
      </c>
      <c r="H22" s="29">
        <f>VLOOKUP(TB_Vendas[[#This Row],[Código]],TB_Produtos[#All],6,FALSE)</f>
        <v>32.9</v>
      </c>
      <c r="I22" s="8">
        <f>TB_Vendas[[#This Row],[Preço Unitário]]*TB_Vendas[[#This Row],[Qtd]]</f>
        <v>65.8</v>
      </c>
      <c r="J22" s="1" t="s">
        <v>126</v>
      </c>
    </row>
    <row r="23" spans="1:10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VLOOKUP(TB_Vendas[[#This Row],[Código]],TB_Produtos[#All],4,FALSE)</f>
        <v>Calçado</v>
      </c>
      <c r="F23" s="1">
        <v>3</v>
      </c>
      <c r="G23" s="70">
        <f>INDEX(Desc_Matriz,MATCH(TB_Vendas[[#This Row],[Qtd]],Desc_Quantidade,1),MATCH(TB_Vendas[[#This Row],[Categoria]],Desc_Categoria,0))</f>
        <v>0.15</v>
      </c>
      <c r="H23" s="29">
        <f>VLOOKUP(TB_Vendas[[#This Row],[Código]],TB_Produtos[#All],6,FALSE)</f>
        <v>255</v>
      </c>
      <c r="I23" s="8">
        <f>TB_Vendas[[#This Row],[Preço Unitário]]*TB_Vendas[[#This Row],[Qtd]]</f>
        <v>765</v>
      </c>
      <c r="J23" s="1" t="s">
        <v>129</v>
      </c>
    </row>
    <row r="24" spans="1:10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VLOOKUP(TB_Vendas[[#This Row],[Código]],TB_Produtos[#All],4,FALSE)</f>
        <v>Vestuário</v>
      </c>
      <c r="F24" s="1">
        <v>1</v>
      </c>
      <c r="G24" s="70">
        <f>INDEX(Desc_Matriz,MATCH(TB_Vendas[[#This Row],[Qtd]],Desc_Quantidade,1),MATCH(TB_Vendas[[#This Row],[Categoria]],Desc_Categoria,0))</f>
        <v>0.1</v>
      </c>
      <c r="H24" s="29">
        <f>VLOOKUP(TB_Vendas[[#This Row],[Código]],TB_Produtos[#All],6,FALSE)</f>
        <v>142.9</v>
      </c>
      <c r="I24" s="8">
        <f>TB_Vendas[[#This Row],[Preço Unitário]]*TB_Vendas[[#This Row],[Qtd]]</f>
        <v>142.9</v>
      </c>
      <c r="J24" s="1" t="s">
        <v>126</v>
      </c>
    </row>
    <row r="25" spans="1:10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VLOOKUP(TB_Vendas[[#This Row],[Código]],TB_Produtos[#All],4,FALSE)</f>
        <v>Vestuário</v>
      </c>
      <c r="F25" s="1">
        <v>4</v>
      </c>
      <c r="G25" s="70">
        <f>INDEX(Desc_Matriz,MATCH(TB_Vendas[[#This Row],[Qtd]],Desc_Quantidade,1),MATCH(TB_Vendas[[#This Row],[Categoria]],Desc_Categoria,0))</f>
        <v>0.2</v>
      </c>
      <c r="H25" s="29">
        <f>VLOOKUP(TB_Vendas[[#This Row],[Código]],TB_Produtos[#All],6,FALSE)</f>
        <v>92.9</v>
      </c>
      <c r="I25" s="8">
        <f>TB_Vendas[[#This Row],[Preço Unitário]]*TB_Vendas[[#This Row],[Qtd]]</f>
        <v>371.6</v>
      </c>
      <c r="J25" s="1" t="s">
        <v>128</v>
      </c>
    </row>
    <row r="26" spans="1:10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VLOOKUP(TB_Vendas[[#This Row],[Código]],TB_Produtos[#All],4,FALSE)</f>
        <v>Vestuário</v>
      </c>
      <c r="F26" s="1">
        <v>2</v>
      </c>
      <c r="G26" s="70">
        <f>INDEX(Desc_Matriz,MATCH(TB_Vendas[[#This Row],[Qtd]],Desc_Quantidade,1),MATCH(TB_Vendas[[#This Row],[Categoria]],Desc_Categoria,0))</f>
        <v>0.15</v>
      </c>
      <c r="H26" s="29">
        <f>VLOOKUP(TB_Vendas[[#This Row],[Código]],TB_Produtos[#All],6,FALSE)</f>
        <v>54.9</v>
      </c>
      <c r="I26" s="8">
        <f>TB_Vendas[[#This Row],[Preço Unitário]]*TB_Vendas[[#This Row],[Qtd]]</f>
        <v>109.8</v>
      </c>
      <c r="J26" s="1" t="s">
        <v>126</v>
      </c>
    </row>
    <row r="27" spans="1:10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VLOOKUP(TB_Vendas[[#This Row],[Código]],TB_Produtos[#All],4,FALSE)</f>
        <v>Vestuário</v>
      </c>
      <c r="F27" s="1">
        <v>3</v>
      </c>
      <c r="G27" s="70">
        <f>INDEX(Desc_Matriz,MATCH(TB_Vendas[[#This Row],[Qtd]],Desc_Quantidade,1),MATCH(TB_Vendas[[#This Row],[Categoria]],Desc_Categoria,0))</f>
        <v>0.2</v>
      </c>
      <c r="H27" s="29">
        <f>VLOOKUP(TB_Vendas[[#This Row],[Código]],TB_Produtos[#All],6,FALSE)</f>
        <v>142.9</v>
      </c>
      <c r="I27" s="8">
        <f>TB_Vendas[[#This Row],[Preço Unitário]]*TB_Vendas[[#This Row],[Qtd]]</f>
        <v>428.70000000000005</v>
      </c>
      <c r="J27" s="1" t="s">
        <v>127</v>
      </c>
    </row>
    <row r="28" spans="1:10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VLOOKUP(TB_Vendas[[#This Row],[Código]],TB_Produtos[#All],4,FALSE)</f>
        <v>Acessórios</v>
      </c>
      <c r="F28" s="1">
        <v>2</v>
      </c>
      <c r="G28" s="70">
        <f>INDEX(Desc_Matriz,MATCH(TB_Vendas[[#This Row],[Qtd]],Desc_Quantidade,1),MATCH(TB_Vendas[[#This Row],[Categoria]],Desc_Categoria,0))</f>
        <v>0.05</v>
      </c>
      <c r="H28" s="29">
        <f>VLOOKUP(TB_Vendas[[#This Row],[Código]],TB_Produtos[#All],6,FALSE)</f>
        <v>120</v>
      </c>
      <c r="I28" s="8">
        <f>TB_Vendas[[#This Row],[Preço Unitário]]*TB_Vendas[[#This Row],[Qtd]]</f>
        <v>240</v>
      </c>
      <c r="J28" s="1" t="s">
        <v>127</v>
      </c>
    </row>
    <row r="29" spans="1:10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VLOOKUP(TB_Vendas[[#This Row],[Código]],TB_Produtos[#All],4,FALSE)</f>
        <v>Vestuário</v>
      </c>
      <c r="F29" s="1">
        <v>1</v>
      </c>
      <c r="G29" s="70">
        <f>INDEX(Desc_Matriz,MATCH(TB_Vendas[[#This Row],[Qtd]],Desc_Quantidade,1),MATCH(TB_Vendas[[#This Row],[Categoria]],Desc_Categoria,0))</f>
        <v>0.1</v>
      </c>
      <c r="H29" s="29">
        <f>VLOOKUP(TB_Vendas[[#This Row],[Código]],TB_Produtos[#All],6,FALSE)</f>
        <v>65.900000000000006</v>
      </c>
      <c r="I29" s="8">
        <f>TB_Vendas[[#This Row],[Preço Unitário]]*TB_Vendas[[#This Row],[Qtd]]</f>
        <v>65.900000000000006</v>
      </c>
      <c r="J29" s="1" t="s">
        <v>129</v>
      </c>
    </row>
    <row r="30" spans="1:10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VLOOKUP(TB_Vendas[[#This Row],[Código]],TB_Produtos[#All],4,FALSE)</f>
        <v>Vestuário</v>
      </c>
      <c r="F30" s="1">
        <v>5</v>
      </c>
      <c r="G30" s="70">
        <f>INDEX(Desc_Matriz,MATCH(TB_Vendas[[#This Row],[Qtd]],Desc_Quantidade,1),MATCH(TB_Vendas[[#This Row],[Categoria]],Desc_Categoria,0))</f>
        <v>0.25</v>
      </c>
      <c r="H30" s="29">
        <f>VLOOKUP(TB_Vendas[[#This Row],[Código]],TB_Produtos[#All],6,FALSE)</f>
        <v>32.9</v>
      </c>
      <c r="I30" s="8">
        <f>TB_Vendas[[#This Row],[Preço Unitário]]*TB_Vendas[[#This Row],[Qtd]]</f>
        <v>164.5</v>
      </c>
      <c r="J30" s="1" t="s">
        <v>130</v>
      </c>
    </row>
    <row r="31" spans="1:10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VLOOKUP(TB_Vendas[[#This Row],[Código]],TB_Produtos[#All],4,FALSE)</f>
        <v>Vestuário</v>
      </c>
      <c r="F31" s="1">
        <v>2</v>
      </c>
      <c r="G31" s="70">
        <f>INDEX(Desc_Matriz,MATCH(TB_Vendas[[#This Row],[Qtd]],Desc_Quantidade,1),MATCH(TB_Vendas[[#This Row],[Categoria]],Desc_Categoria,0))</f>
        <v>0.15</v>
      </c>
      <c r="H31" s="29">
        <f>VLOOKUP(TB_Vendas[[#This Row],[Código]],TB_Produtos[#All],6,FALSE)</f>
        <v>180</v>
      </c>
      <c r="I31" s="8">
        <f>TB_Vendas[[#This Row],[Preço Unitário]]*TB_Vendas[[#This Row],[Qtd]]</f>
        <v>360</v>
      </c>
      <c r="J31" s="1" t="s">
        <v>127</v>
      </c>
    </row>
    <row r="32" spans="1:10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VLOOKUP(TB_Vendas[[#This Row],[Código]],TB_Produtos[#All],4,FALSE)</f>
        <v>Acessórios</v>
      </c>
      <c r="F32" s="1">
        <v>3</v>
      </c>
      <c r="G32" s="70">
        <f>INDEX(Desc_Matriz,MATCH(TB_Vendas[[#This Row],[Qtd]],Desc_Quantidade,1),MATCH(TB_Vendas[[#This Row],[Categoria]],Desc_Categoria,0))</f>
        <v>0.15</v>
      </c>
      <c r="H32" s="29">
        <f>VLOOKUP(TB_Vendas[[#This Row],[Código]],TB_Produtos[#All],6,FALSE)</f>
        <v>349.9</v>
      </c>
      <c r="I32" s="8">
        <f>TB_Vendas[[#This Row],[Preço Unitário]]*TB_Vendas[[#This Row],[Qtd]]</f>
        <v>1049.6999999999998</v>
      </c>
      <c r="J32" s="1" t="s">
        <v>126</v>
      </c>
    </row>
    <row r="33" spans="1:10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VLOOKUP(TB_Vendas[[#This Row],[Código]],TB_Produtos[#All],4,FALSE)</f>
        <v>Vestuário</v>
      </c>
      <c r="F33" s="1">
        <v>1</v>
      </c>
      <c r="G33" s="70">
        <f>INDEX(Desc_Matriz,MATCH(TB_Vendas[[#This Row],[Qtd]],Desc_Quantidade,1),MATCH(TB_Vendas[[#This Row],[Categoria]],Desc_Categoria,0))</f>
        <v>0.1</v>
      </c>
      <c r="H33" s="29">
        <f>VLOOKUP(TB_Vendas[[#This Row],[Código]],TB_Produtos[#All],6,FALSE)</f>
        <v>72.5</v>
      </c>
      <c r="I33" s="8">
        <f>TB_Vendas[[#This Row],[Preço Unitário]]*TB_Vendas[[#This Row],[Qtd]]</f>
        <v>72.5</v>
      </c>
      <c r="J33" s="1" t="s">
        <v>128</v>
      </c>
    </row>
    <row r="34" spans="1:10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VLOOKUP(TB_Vendas[[#This Row],[Código]],TB_Produtos[#All],4,FALSE)</f>
        <v>Vestuário</v>
      </c>
      <c r="F34" s="1">
        <v>4</v>
      </c>
      <c r="G34" s="70">
        <f>INDEX(Desc_Matriz,MATCH(TB_Vendas[[#This Row],[Qtd]],Desc_Quantidade,1),MATCH(TB_Vendas[[#This Row],[Categoria]],Desc_Categoria,0))</f>
        <v>0.2</v>
      </c>
      <c r="H34" s="29">
        <f>VLOOKUP(TB_Vendas[[#This Row],[Código]],TB_Produtos[#All],6,FALSE)</f>
        <v>259.89999999999998</v>
      </c>
      <c r="I34" s="8">
        <f>TB_Vendas[[#This Row],[Preço Unitário]]*TB_Vendas[[#This Row],[Qtd]]</f>
        <v>1039.5999999999999</v>
      </c>
      <c r="J34" s="1" t="s">
        <v>126</v>
      </c>
    </row>
    <row r="35" spans="1:10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VLOOKUP(TB_Vendas[[#This Row],[Código]],TB_Produtos[#All],4,FALSE)</f>
        <v>Vestuário</v>
      </c>
      <c r="F35" s="1">
        <v>3</v>
      </c>
      <c r="G35" s="70">
        <f>INDEX(Desc_Matriz,MATCH(TB_Vendas[[#This Row],[Qtd]],Desc_Quantidade,1),MATCH(TB_Vendas[[#This Row],[Categoria]],Desc_Categoria,0))</f>
        <v>0.2</v>
      </c>
      <c r="H35" s="29">
        <f>VLOOKUP(TB_Vendas[[#This Row],[Código]],TB_Produtos[#All],6,FALSE)</f>
        <v>25.9</v>
      </c>
      <c r="I35" s="8">
        <f>TB_Vendas[[#This Row],[Preço Unitário]]*TB_Vendas[[#This Row],[Qtd]]</f>
        <v>77.699999999999989</v>
      </c>
      <c r="J35" s="1" t="s">
        <v>127</v>
      </c>
    </row>
    <row r="36" spans="1:10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VLOOKUP(TB_Vendas[[#This Row],[Código]],TB_Produtos[#All],4,FALSE)</f>
        <v>Acessórios</v>
      </c>
      <c r="F36" s="1">
        <v>2</v>
      </c>
      <c r="G36" s="70">
        <f>INDEX(Desc_Matriz,MATCH(TB_Vendas[[#This Row],[Qtd]],Desc_Quantidade,1),MATCH(TB_Vendas[[#This Row],[Categoria]],Desc_Categoria,0))</f>
        <v>0.05</v>
      </c>
      <c r="H36" s="29">
        <f>VLOOKUP(TB_Vendas[[#This Row],[Código]],TB_Produtos[#All],6,FALSE)</f>
        <v>145</v>
      </c>
      <c r="I36" s="8">
        <f>TB_Vendas[[#This Row],[Preço Unitário]]*TB_Vendas[[#This Row],[Qtd]]</f>
        <v>290</v>
      </c>
      <c r="J36" s="1" t="s">
        <v>126</v>
      </c>
    </row>
    <row r="37" spans="1:10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VLOOKUP(TB_Vendas[[#This Row],[Código]],TB_Produtos[#All],4,FALSE)</f>
        <v>Acessórios</v>
      </c>
      <c r="F37" s="1">
        <v>1</v>
      </c>
      <c r="G37" s="70">
        <f>INDEX(Desc_Matriz,MATCH(TB_Vendas[[#This Row],[Qtd]],Desc_Quantidade,1),MATCH(TB_Vendas[[#This Row],[Categoria]],Desc_Categoria,0))</f>
        <v>0</v>
      </c>
      <c r="H37" s="29">
        <f>VLOOKUP(TB_Vendas[[#This Row],[Código]],TB_Produtos[#All],6,FALSE)</f>
        <v>39.9</v>
      </c>
      <c r="I37" s="8">
        <f>TB_Vendas[[#This Row],[Preço Unitário]]*TB_Vendas[[#This Row],[Qtd]]</f>
        <v>39.9</v>
      </c>
      <c r="J37" s="1" t="s">
        <v>127</v>
      </c>
    </row>
    <row r="38" spans="1:10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VLOOKUP(TB_Vendas[[#This Row],[Código]],TB_Produtos[#All],4,FALSE)</f>
        <v>Acessórios</v>
      </c>
      <c r="F38" s="1">
        <v>3</v>
      </c>
      <c r="G38" s="70">
        <f>INDEX(Desc_Matriz,MATCH(TB_Vendas[[#This Row],[Qtd]],Desc_Quantidade,1),MATCH(TB_Vendas[[#This Row],[Categoria]],Desc_Categoria,0))</f>
        <v>0.15</v>
      </c>
      <c r="H38" s="29">
        <f>VLOOKUP(TB_Vendas[[#This Row],[Código]],TB_Produtos[#All],6,FALSE)</f>
        <v>349.9</v>
      </c>
      <c r="I38" s="8">
        <f>TB_Vendas[[#This Row],[Preço Unitário]]*TB_Vendas[[#This Row],[Qtd]]</f>
        <v>1049.6999999999998</v>
      </c>
      <c r="J38" s="1" t="s">
        <v>129</v>
      </c>
    </row>
    <row r="39" spans="1:10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VLOOKUP(TB_Vendas[[#This Row],[Código]],TB_Produtos[#All],4,FALSE)</f>
        <v>Calçado</v>
      </c>
      <c r="F39" s="1">
        <v>4</v>
      </c>
      <c r="G39" s="70">
        <f>INDEX(Desc_Matriz,MATCH(TB_Vendas[[#This Row],[Qtd]],Desc_Quantidade,1),MATCH(TB_Vendas[[#This Row],[Categoria]],Desc_Categoria,0))</f>
        <v>0.15</v>
      </c>
      <c r="H39" s="29">
        <f>VLOOKUP(TB_Vendas[[#This Row],[Código]],TB_Produtos[#All],6,FALSE)</f>
        <v>89.9</v>
      </c>
      <c r="I39" s="8">
        <f>TB_Vendas[[#This Row],[Preço Unitário]]*TB_Vendas[[#This Row],[Qtd]]</f>
        <v>359.6</v>
      </c>
      <c r="J39" s="1" t="s">
        <v>126</v>
      </c>
    </row>
    <row r="40" spans="1:10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VLOOKUP(TB_Vendas[[#This Row],[Código]],TB_Produtos[#All],4,FALSE)</f>
        <v>Calçado</v>
      </c>
      <c r="F40" s="1">
        <v>2</v>
      </c>
      <c r="G40" s="70">
        <f>INDEX(Desc_Matriz,MATCH(TB_Vendas[[#This Row],[Qtd]],Desc_Quantidade,1),MATCH(TB_Vendas[[#This Row],[Categoria]],Desc_Categoria,0))</f>
        <v>0.1</v>
      </c>
      <c r="H40" s="29">
        <f>VLOOKUP(TB_Vendas[[#This Row],[Código]],TB_Produtos[#All],6,FALSE)</f>
        <v>89.9</v>
      </c>
      <c r="I40" s="8">
        <f>TB_Vendas[[#This Row],[Preço Unitário]]*TB_Vendas[[#This Row],[Qtd]]</f>
        <v>179.8</v>
      </c>
      <c r="J40" s="1" t="s">
        <v>129</v>
      </c>
    </row>
    <row r="41" spans="1:10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VLOOKUP(TB_Vendas[[#This Row],[Código]],TB_Produtos[#All],4,FALSE)</f>
        <v>Vestuário</v>
      </c>
      <c r="F41" s="1">
        <v>3</v>
      </c>
      <c r="G41" s="70">
        <f>INDEX(Desc_Matriz,MATCH(TB_Vendas[[#This Row],[Qtd]],Desc_Quantidade,1),MATCH(TB_Vendas[[#This Row],[Categoria]],Desc_Categoria,0))</f>
        <v>0.2</v>
      </c>
      <c r="H41" s="29">
        <f>VLOOKUP(TB_Vendas[[#This Row],[Código]],TB_Produtos[#All],6,FALSE)</f>
        <v>69.900000000000006</v>
      </c>
      <c r="I41" s="8">
        <f>TB_Vendas[[#This Row],[Preço Unitário]]*TB_Vendas[[#This Row],[Qtd]]</f>
        <v>209.70000000000002</v>
      </c>
      <c r="J41" s="1" t="s">
        <v>126</v>
      </c>
    </row>
    <row r="42" spans="1:10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VLOOKUP(TB_Vendas[[#This Row],[Código]],TB_Produtos[#All],4,FALSE)</f>
        <v>Acessórios</v>
      </c>
      <c r="F42" s="1">
        <v>1</v>
      </c>
      <c r="G42" s="70">
        <f>INDEX(Desc_Matriz,MATCH(TB_Vendas[[#This Row],[Qtd]],Desc_Quantidade,1),MATCH(TB_Vendas[[#This Row],[Categoria]],Desc_Categoria,0))</f>
        <v>0</v>
      </c>
      <c r="H42" s="29">
        <f>VLOOKUP(TB_Vendas[[#This Row],[Código]],TB_Produtos[#All],6,FALSE)</f>
        <v>145</v>
      </c>
      <c r="I42" s="8">
        <f>TB_Vendas[[#This Row],[Preço Unitário]]*TB_Vendas[[#This Row],[Qtd]]</f>
        <v>145</v>
      </c>
      <c r="J42" s="1" t="s">
        <v>130</v>
      </c>
    </row>
    <row r="43" spans="1:10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VLOOKUP(TB_Vendas[[#This Row],[Código]],TB_Produtos[#All],4,FALSE)</f>
        <v>Vestuário</v>
      </c>
      <c r="F43" s="1">
        <v>4</v>
      </c>
      <c r="G43" s="70">
        <f>INDEX(Desc_Matriz,MATCH(TB_Vendas[[#This Row],[Qtd]],Desc_Quantidade,1),MATCH(TB_Vendas[[#This Row],[Categoria]],Desc_Categoria,0))</f>
        <v>0.2</v>
      </c>
      <c r="H43" s="29">
        <f>VLOOKUP(TB_Vendas[[#This Row],[Código]],TB_Produtos[#All],6,FALSE)</f>
        <v>46.9</v>
      </c>
      <c r="I43" s="8">
        <f>TB_Vendas[[#This Row],[Preço Unitário]]*TB_Vendas[[#This Row],[Qtd]]</f>
        <v>187.6</v>
      </c>
      <c r="J43" s="1" t="s">
        <v>126</v>
      </c>
    </row>
    <row r="44" spans="1:10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VLOOKUP(TB_Vendas[[#This Row],[Código]],TB_Produtos[#All],4,FALSE)</f>
        <v>Vestuário</v>
      </c>
      <c r="F44" s="1">
        <v>2</v>
      </c>
      <c r="G44" s="70">
        <f>INDEX(Desc_Matriz,MATCH(TB_Vendas[[#This Row],[Qtd]],Desc_Quantidade,1),MATCH(TB_Vendas[[#This Row],[Categoria]],Desc_Categoria,0))</f>
        <v>0.15</v>
      </c>
      <c r="H44" s="29">
        <f>VLOOKUP(TB_Vendas[[#This Row],[Código]],TB_Produtos[#All],6,FALSE)</f>
        <v>72.5</v>
      </c>
      <c r="I44" s="8">
        <f>TB_Vendas[[#This Row],[Preço Unitário]]*TB_Vendas[[#This Row],[Qtd]]</f>
        <v>145</v>
      </c>
      <c r="J44" s="1" t="s">
        <v>130</v>
      </c>
    </row>
    <row r="45" spans="1:10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VLOOKUP(TB_Vendas[[#This Row],[Código]],TB_Produtos[#All],4,FALSE)</f>
        <v>Vestuário</v>
      </c>
      <c r="F45" s="1">
        <v>3</v>
      </c>
      <c r="G45" s="70">
        <f>INDEX(Desc_Matriz,MATCH(TB_Vendas[[#This Row],[Qtd]],Desc_Quantidade,1),MATCH(TB_Vendas[[#This Row],[Categoria]],Desc_Categoria,0))</f>
        <v>0.2</v>
      </c>
      <c r="H45" s="29">
        <f>VLOOKUP(TB_Vendas[[#This Row],[Código]],TB_Produtos[#All],6,FALSE)</f>
        <v>140</v>
      </c>
      <c r="I45" s="8">
        <f>TB_Vendas[[#This Row],[Preço Unitário]]*TB_Vendas[[#This Row],[Qtd]]</f>
        <v>420</v>
      </c>
      <c r="J45" s="1" t="s">
        <v>129</v>
      </c>
    </row>
    <row r="46" spans="1:10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VLOOKUP(TB_Vendas[[#This Row],[Código]],TB_Produtos[#All],4,FALSE)</f>
        <v>Vestuário</v>
      </c>
      <c r="F46" s="1">
        <v>1</v>
      </c>
      <c r="G46" s="70">
        <f>INDEX(Desc_Matriz,MATCH(TB_Vendas[[#This Row],[Qtd]],Desc_Quantidade,1),MATCH(TB_Vendas[[#This Row],[Categoria]],Desc_Categoria,0))</f>
        <v>0.1</v>
      </c>
      <c r="H46" s="29">
        <f>VLOOKUP(TB_Vendas[[#This Row],[Código]],TB_Produtos[#All],6,FALSE)</f>
        <v>91.4</v>
      </c>
      <c r="I46" s="8">
        <f>TB_Vendas[[#This Row],[Preço Unitário]]*TB_Vendas[[#This Row],[Qtd]]</f>
        <v>91.4</v>
      </c>
      <c r="J46" s="1" t="s">
        <v>127</v>
      </c>
    </row>
    <row r="47" spans="1:10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VLOOKUP(TB_Vendas[[#This Row],[Código]],TB_Produtos[#All],4,FALSE)</f>
        <v>Acessórios</v>
      </c>
      <c r="F47" s="1">
        <v>2</v>
      </c>
      <c r="G47" s="70">
        <f>INDEX(Desc_Matriz,MATCH(TB_Vendas[[#This Row],[Qtd]],Desc_Quantidade,1),MATCH(TB_Vendas[[#This Row],[Categoria]],Desc_Categoria,0))</f>
        <v>0.05</v>
      </c>
      <c r="H47" s="29">
        <f>VLOOKUP(TB_Vendas[[#This Row],[Código]],TB_Produtos[#All],6,FALSE)</f>
        <v>349.9</v>
      </c>
      <c r="I47" s="8">
        <f>TB_Vendas[[#This Row],[Preço Unitário]]*TB_Vendas[[#This Row],[Qtd]]</f>
        <v>699.8</v>
      </c>
      <c r="J47" s="1" t="s">
        <v>129</v>
      </c>
    </row>
    <row r="48" spans="1:10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VLOOKUP(TB_Vendas[[#This Row],[Código]],TB_Produtos[#All],4,FALSE)</f>
        <v>Vestuário</v>
      </c>
      <c r="F48" s="1">
        <v>3</v>
      </c>
      <c r="G48" s="70">
        <f>INDEX(Desc_Matriz,MATCH(TB_Vendas[[#This Row],[Qtd]],Desc_Quantidade,1),MATCH(TB_Vendas[[#This Row],[Categoria]],Desc_Categoria,0))</f>
        <v>0.2</v>
      </c>
      <c r="H48" s="29">
        <f>VLOOKUP(TB_Vendas[[#This Row],[Código]],TB_Produtos[#All],6,FALSE)</f>
        <v>65.900000000000006</v>
      </c>
      <c r="I48" s="8">
        <f>TB_Vendas[[#This Row],[Preço Unitário]]*TB_Vendas[[#This Row],[Qtd]]</f>
        <v>197.70000000000002</v>
      </c>
      <c r="J48" s="1" t="s">
        <v>127</v>
      </c>
    </row>
    <row r="49" spans="1:10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VLOOKUP(TB_Vendas[[#This Row],[Código]],TB_Produtos[#All],4,FALSE)</f>
        <v>Vestuário</v>
      </c>
      <c r="F49" s="1">
        <v>2</v>
      </c>
      <c r="G49" s="70">
        <f>INDEX(Desc_Matriz,MATCH(TB_Vendas[[#This Row],[Qtd]],Desc_Quantidade,1),MATCH(TB_Vendas[[#This Row],[Categoria]],Desc_Categoria,0))</f>
        <v>0.15</v>
      </c>
      <c r="H49" s="29">
        <f>VLOOKUP(TB_Vendas[[#This Row],[Código]],TB_Produtos[#All],6,FALSE)</f>
        <v>91.4</v>
      </c>
      <c r="I49" s="8">
        <f>TB_Vendas[[#This Row],[Preço Unitário]]*TB_Vendas[[#This Row],[Qtd]]</f>
        <v>182.8</v>
      </c>
      <c r="J49" s="1" t="s">
        <v>126</v>
      </c>
    </row>
    <row r="50" spans="1:10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VLOOKUP(TB_Vendas[[#This Row],[Código]],TB_Produtos[#All],4,FALSE)</f>
        <v>Acessórios</v>
      </c>
      <c r="F50" s="1">
        <v>4</v>
      </c>
      <c r="G50" s="70">
        <f>INDEX(Desc_Matriz,MATCH(TB_Vendas[[#This Row],[Qtd]],Desc_Quantidade,1),MATCH(TB_Vendas[[#This Row],[Categoria]],Desc_Categoria,0))</f>
        <v>0.15</v>
      </c>
      <c r="H50" s="29">
        <f>VLOOKUP(TB_Vendas[[#This Row],[Código]],TB_Produtos[#All],6,FALSE)</f>
        <v>259.89999999999998</v>
      </c>
      <c r="I50" s="8">
        <f>TB_Vendas[[#This Row],[Preço Unitário]]*TB_Vendas[[#This Row],[Qtd]]</f>
        <v>1039.5999999999999</v>
      </c>
      <c r="J50" s="1" t="s">
        <v>127</v>
      </c>
    </row>
    <row r="51" spans="1:10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VLOOKUP(TB_Vendas[[#This Row],[Código]],TB_Produtos[#All],4,FALSE)</f>
        <v>Acessórios</v>
      </c>
      <c r="F51" s="1">
        <v>3</v>
      </c>
      <c r="G51" s="70">
        <f>INDEX(Desc_Matriz,MATCH(TB_Vendas[[#This Row],[Qtd]],Desc_Quantidade,1),MATCH(TB_Vendas[[#This Row],[Categoria]],Desc_Categoria,0))</f>
        <v>0.15</v>
      </c>
      <c r="H51" s="29">
        <f>VLOOKUP(TB_Vendas[[#This Row],[Código]],TB_Produtos[#All],6,FALSE)</f>
        <v>145</v>
      </c>
      <c r="I51" s="8">
        <f>TB_Vendas[[#This Row],[Preço Unitário]]*TB_Vendas[[#This Row],[Qtd]]</f>
        <v>435</v>
      </c>
      <c r="J51" s="1" t="s">
        <v>126</v>
      </c>
    </row>
    <row r="52" spans="1:10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VLOOKUP(TB_Vendas[[#This Row],[Código]],TB_Produtos[#All],4,FALSE)</f>
        <v>Vestuário</v>
      </c>
      <c r="F52" s="1">
        <v>2</v>
      </c>
      <c r="G52" s="70">
        <f>INDEX(Desc_Matriz,MATCH(TB_Vendas[[#This Row],[Qtd]],Desc_Quantidade,1),MATCH(TB_Vendas[[#This Row],[Categoria]],Desc_Categoria,0))</f>
        <v>0.15</v>
      </c>
      <c r="H52" s="29">
        <f>VLOOKUP(TB_Vendas[[#This Row],[Código]],TB_Produtos[#All],6,FALSE)</f>
        <v>142.9</v>
      </c>
      <c r="I52" s="8">
        <f>TB_Vendas[[#This Row],[Preço Unitário]]*TB_Vendas[[#This Row],[Qtd]]</f>
        <v>285.8</v>
      </c>
      <c r="J52" s="1" t="s">
        <v>128</v>
      </c>
    </row>
    <row r="53" spans="1:10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VLOOKUP(TB_Vendas[[#This Row],[Código]],TB_Produtos[#All],4,FALSE)</f>
        <v>Vestuário</v>
      </c>
      <c r="F53" s="1">
        <v>2</v>
      </c>
      <c r="G53" s="70">
        <f>INDEX(Desc_Matriz,MATCH(TB_Vendas[[#This Row],[Qtd]],Desc_Quantidade,1),MATCH(TB_Vendas[[#This Row],[Categoria]],Desc_Categoria,0))</f>
        <v>0.15</v>
      </c>
      <c r="H53" s="29">
        <f>VLOOKUP(TB_Vendas[[#This Row],[Código]],TB_Produtos[#All],6,FALSE)</f>
        <v>180</v>
      </c>
      <c r="I53" s="8">
        <f>TB_Vendas[[#This Row],[Preço Unitário]]*TB_Vendas[[#This Row],[Qtd]]</f>
        <v>360</v>
      </c>
      <c r="J53" s="1" t="s">
        <v>126</v>
      </c>
    </row>
    <row r="54" spans="1:10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VLOOKUP(TB_Vendas[[#This Row],[Código]],TB_Produtos[#All],4,FALSE)</f>
        <v>Vestuário</v>
      </c>
      <c r="F54" s="1">
        <v>2</v>
      </c>
      <c r="G54" s="70">
        <f>INDEX(Desc_Matriz,MATCH(TB_Vendas[[#This Row],[Qtd]],Desc_Quantidade,1),MATCH(TB_Vendas[[#This Row],[Categoria]],Desc_Categoria,0))</f>
        <v>0.15</v>
      </c>
      <c r="H54" s="29">
        <f>VLOOKUP(TB_Vendas[[#This Row],[Código]],TB_Produtos[#All],6,FALSE)</f>
        <v>42.5</v>
      </c>
      <c r="I54" s="8">
        <f>TB_Vendas[[#This Row],[Preço Unitário]]*TB_Vendas[[#This Row],[Qtd]]</f>
        <v>85</v>
      </c>
      <c r="J54" s="1" t="s">
        <v>128</v>
      </c>
    </row>
    <row r="55" spans="1:10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VLOOKUP(TB_Vendas[[#This Row],[Código]],TB_Produtos[#All],4,FALSE)</f>
        <v>Vestuário</v>
      </c>
      <c r="F55" s="1">
        <v>1</v>
      </c>
      <c r="G55" s="70">
        <f>INDEX(Desc_Matriz,MATCH(TB_Vendas[[#This Row],[Qtd]],Desc_Quantidade,1),MATCH(TB_Vendas[[#This Row],[Categoria]],Desc_Categoria,0))</f>
        <v>0.1</v>
      </c>
      <c r="H55" s="29">
        <f>VLOOKUP(TB_Vendas[[#This Row],[Código]],TB_Produtos[#All],6,FALSE)</f>
        <v>65.900000000000006</v>
      </c>
      <c r="I55" s="8">
        <f>TB_Vendas[[#This Row],[Preço Unitário]]*TB_Vendas[[#This Row],[Qtd]]</f>
        <v>65.900000000000006</v>
      </c>
      <c r="J55" s="1" t="s">
        <v>127</v>
      </c>
    </row>
    <row r="56" spans="1:10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VLOOKUP(TB_Vendas[[#This Row],[Código]],TB_Produtos[#All],4,FALSE)</f>
        <v>Vestuário</v>
      </c>
      <c r="F56" s="1">
        <v>1</v>
      </c>
      <c r="G56" s="70">
        <f>INDEX(Desc_Matriz,MATCH(TB_Vendas[[#This Row],[Qtd]],Desc_Quantidade,1),MATCH(TB_Vendas[[#This Row],[Categoria]],Desc_Categoria,0))</f>
        <v>0.1</v>
      </c>
      <c r="H56" s="29">
        <f>VLOOKUP(TB_Vendas[[#This Row],[Código]],TB_Produtos[#All],6,FALSE)</f>
        <v>180</v>
      </c>
      <c r="I56" s="8">
        <f>TB_Vendas[[#This Row],[Preço Unitário]]*TB_Vendas[[#This Row],[Qtd]]</f>
        <v>180</v>
      </c>
      <c r="J56" s="1" t="s">
        <v>128</v>
      </c>
    </row>
    <row r="57" spans="1:10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VLOOKUP(TB_Vendas[[#This Row],[Código]],TB_Produtos[#All],4,FALSE)</f>
        <v>Vestuário</v>
      </c>
      <c r="F57" s="1">
        <v>3</v>
      </c>
      <c r="G57" s="70">
        <f>INDEX(Desc_Matriz,MATCH(TB_Vendas[[#This Row],[Qtd]],Desc_Quantidade,1),MATCH(TB_Vendas[[#This Row],[Categoria]],Desc_Categoria,0))</f>
        <v>0.2</v>
      </c>
      <c r="H57" s="29">
        <f>VLOOKUP(TB_Vendas[[#This Row],[Código]],TB_Produtos[#All],6,FALSE)</f>
        <v>32.9</v>
      </c>
      <c r="I57" s="8">
        <f>TB_Vendas[[#This Row],[Preço Unitário]]*TB_Vendas[[#This Row],[Qtd]]</f>
        <v>98.699999999999989</v>
      </c>
      <c r="J57" s="1" t="s">
        <v>127</v>
      </c>
    </row>
    <row r="58" spans="1:10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VLOOKUP(TB_Vendas[[#This Row],[Código]],TB_Produtos[#All],4,FALSE)</f>
        <v>Vestuário</v>
      </c>
      <c r="F58" s="1">
        <v>4</v>
      </c>
      <c r="G58" s="70">
        <f>INDEX(Desc_Matriz,MATCH(TB_Vendas[[#This Row],[Qtd]],Desc_Quantidade,1),MATCH(TB_Vendas[[#This Row],[Categoria]],Desc_Categoria,0))</f>
        <v>0.2</v>
      </c>
      <c r="H58" s="29">
        <f>VLOOKUP(TB_Vendas[[#This Row],[Código]],TB_Produtos[#All],6,FALSE)</f>
        <v>92.9</v>
      </c>
      <c r="I58" s="8">
        <f>TB_Vendas[[#This Row],[Preço Unitário]]*TB_Vendas[[#This Row],[Qtd]]</f>
        <v>371.6</v>
      </c>
      <c r="J58" s="1" t="s">
        <v>126</v>
      </c>
    </row>
    <row r="59" spans="1:10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VLOOKUP(TB_Vendas[[#This Row],[Código]],TB_Produtos[#All],4,FALSE)</f>
        <v>Calçado</v>
      </c>
      <c r="F59" s="1">
        <v>2</v>
      </c>
      <c r="G59" s="70">
        <f>INDEX(Desc_Matriz,MATCH(TB_Vendas[[#This Row],[Qtd]],Desc_Quantidade,1),MATCH(TB_Vendas[[#This Row],[Categoria]],Desc_Categoria,0))</f>
        <v>0.1</v>
      </c>
      <c r="H59" s="29">
        <f>VLOOKUP(TB_Vendas[[#This Row],[Código]],TB_Produtos[#All],6,FALSE)</f>
        <v>259.89999999999998</v>
      </c>
      <c r="I59" s="8">
        <f>TB_Vendas[[#This Row],[Preço Unitário]]*TB_Vendas[[#This Row],[Qtd]]</f>
        <v>519.79999999999995</v>
      </c>
      <c r="J59" s="1" t="s">
        <v>128</v>
      </c>
    </row>
    <row r="60" spans="1:10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VLOOKUP(TB_Vendas[[#This Row],[Código]],TB_Produtos[#All],4,FALSE)</f>
        <v>Vestuário</v>
      </c>
      <c r="F60" s="1">
        <v>1</v>
      </c>
      <c r="G60" s="70">
        <f>INDEX(Desc_Matriz,MATCH(TB_Vendas[[#This Row],[Qtd]],Desc_Quantidade,1),MATCH(TB_Vendas[[#This Row],[Categoria]],Desc_Categoria,0))</f>
        <v>0.1</v>
      </c>
      <c r="H60" s="29">
        <f>VLOOKUP(TB_Vendas[[#This Row],[Código]],TB_Produtos[#All],6,FALSE)</f>
        <v>259.89999999999998</v>
      </c>
      <c r="I60" s="8">
        <f>TB_Vendas[[#This Row],[Preço Unitário]]*TB_Vendas[[#This Row],[Qtd]]</f>
        <v>259.89999999999998</v>
      </c>
      <c r="J60" s="1" t="s">
        <v>130</v>
      </c>
    </row>
    <row r="61" spans="1:10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VLOOKUP(TB_Vendas[[#This Row],[Código]],TB_Produtos[#All],4,FALSE)</f>
        <v>Vestuário</v>
      </c>
      <c r="F61" s="1">
        <v>5</v>
      </c>
      <c r="G61" s="70">
        <f>INDEX(Desc_Matriz,MATCH(TB_Vendas[[#This Row],[Qtd]],Desc_Quantidade,1),MATCH(TB_Vendas[[#This Row],[Categoria]],Desc_Categoria,0))</f>
        <v>0.25</v>
      </c>
      <c r="H61" s="29">
        <f>VLOOKUP(TB_Vendas[[#This Row],[Código]],TB_Produtos[#All],6,FALSE)</f>
        <v>42.5</v>
      </c>
      <c r="I61" s="8">
        <f>TB_Vendas[[#This Row],[Preço Unitário]]*TB_Vendas[[#This Row],[Qtd]]</f>
        <v>212.5</v>
      </c>
      <c r="J61" s="1" t="s">
        <v>130</v>
      </c>
    </row>
    <row r="62" spans="1:10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VLOOKUP(TB_Vendas[[#This Row],[Código]],TB_Produtos[#All],4,FALSE)</f>
        <v>Vestuário</v>
      </c>
      <c r="F62" s="1">
        <v>2</v>
      </c>
      <c r="G62" s="70">
        <f>INDEX(Desc_Matriz,MATCH(TB_Vendas[[#This Row],[Qtd]],Desc_Quantidade,1),MATCH(TB_Vendas[[#This Row],[Categoria]],Desc_Categoria,0))</f>
        <v>0.15</v>
      </c>
      <c r="H62" s="29">
        <f>VLOOKUP(TB_Vendas[[#This Row],[Código]],TB_Produtos[#All],6,FALSE)</f>
        <v>32.9</v>
      </c>
      <c r="I62" s="8">
        <f>TB_Vendas[[#This Row],[Preço Unitário]]*TB_Vendas[[#This Row],[Qtd]]</f>
        <v>65.8</v>
      </c>
      <c r="J62" s="1" t="s">
        <v>130</v>
      </c>
    </row>
    <row r="63" spans="1:10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VLOOKUP(TB_Vendas[[#This Row],[Código]],TB_Produtos[#All],4,FALSE)</f>
        <v>Vestuário</v>
      </c>
      <c r="F63" s="1">
        <v>3</v>
      </c>
      <c r="G63" s="70">
        <f>INDEX(Desc_Matriz,MATCH(TB_Vendas[[#This Row],[Qtd]],Desc_Quantidade,1),MATCH(TB_Vendas[[#This Row],[Categoria]],Desc_Categoria,0))</f>
        <v>0.2</v>
      </c>
      <c r="H63" s="29">
        <f>VLOOKUP(TB_Vendas[[#This Row],[Código]],TB_Produtos[#All],6,FALSE)</f>
        <v>92.9</v>
      </c>
      <c r="I63" s="8">
        <f>TB_Vendas[[#This Row],[Preço Unitário]]*TB_Vendas[[#This Row],[Qtd]]</f>
        <v>278.70000000000005</v>
      </c>
      <c r="J63" s="1" t="s">
        <v>126</v>
      </c>
    </row>
    <row r="64" spans="1:10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VLOOKUP(TB_Vendas[[#This Row],[Código]],TB_Produtos[#All],4,FALSE)</f>
        <v>Vestuário</v>
      </c>
      <c r="F64" s="1">
        <v>10</v>
      </c>
      <c r="G64" s="70">
        <f>INDEX(Desc_Matriz,MATCH(TB_Vendas[[#This Row],[Qtd]],Desc_Quantidade,1),MATCH(TB_Vendas[[#This Row],[Categoria]],Desc_Categoria,0))</f>
        <v>0.3</v>
      </c>
      <c r="H64" s="29">
        <f>VLOOKUP(TB_Vendas[[#This Row],[Código]],TB_Produtos[#All],6,FALSE)</f>
        <v>25.9</v>
      </c>
      <c r="I64" s="8">
        <f>TB_Vendas[[#This Row],[Preço Unitário]]*TB_Vendas[[#This Row],[Qtd]]</f>
        <v>259</v>
      </c>
      <c r="J64" s="1" t="s">
        <v>126</v>
      </c>
    </row>
    <row r="65" spans="1:10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VLOOKUP(TB_Vendas[[#This Row],[Código]],TB_Produtos[#All],4,FALSE)</f>
        <v>Vestuário</v>
      </c>
      <c r="F65" s="1">
        <v>1</v>
      </c>
      <c r="G65" s="70">
        <f>INDEX(Desc_Matriz,MATCH(TB_Vendas[[#This Row],[Qtd]],Desc_Quantidade,1),MATCH(TB_Vendas[[#This Row],[Categoria]],Desc_Categoria,0))</f>
        <v>0.1</v>
      </c>
      <c r="H65" s="29">
        <f>VLOOKUP(TB_Vendas[[#This Row],[Código]],TB_Produtos[#All],6,FALSE)</f>
        <v>72.5</v>
      </c>
      <c r="I65" s="8">
        <f>TB_Vendas[[#This Row],[Preço Unitário]]*TB_Vendas[[#This Row],[Qtd]]</f>
        <v>72.5</v>
      </c>
      <c r="J65" s="1" t="s">
        <v>127</v>
      </c>
    </row>
    <row r="66" spans="1:10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VLOOKUP(TB_Vendas[[#This Row],[Código]],TB_Produtos[#All],4,FALSE)</f>
        <v>Vestuário</v>
      </c>
      <c r="F66" s="1">
        <v>4</v>
      </c>
      <c r="G66" s="70">
        <f>INDEX(Desc_Matriz,MATCH(TB_Vendas[[#This Row],[Qtd]],Desc_Quantidade,1),MATCH(TB_Vendas[[#This Row],[Categoria]],Desc_Categoria,0))</f>
        <v>0.2</v>
      </c>
      <c r="H66" s="29">
        <f>VLOOKUP(TB_Vendas[[#This Row],[Código]],TB_Produtos[#All],6,FALSE)</f>
        <v>302.89999999999998</v>
      </c>
      <c r="I66" s="8">
        <f>TB_Vendas[[#This Row],[Preço Unitário]]*TB_Vendas[[#This Row],[Qtd]]</f>
        <v>1211.5999999999999</v>
      </c>
      <c r="J66" s="1" t="s">
        <v>130</v>
      </c>
    </row>
    <row r="67" spans="1:10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VLOOKUP(TB_Vendas[[#This Row],[Código]],TB_Produtos[#All],4,FALSE)</f>
        <v>Vestuário</v>
      </c>
      <c r="F67" s="1">
        <v>8</v>
      </c>
      <c r="G67" s="70">
        <f>INDEX(Desc_Matriz,MATCH(TB_Vendas[[#This Row],[Qtd]],Desc_Quantidade,1),MATCH(TB_Vendas[[#This Row],[Categoria]],Desc_Categoria,0))</f>
        <v>0.25</v>
      </c>
      <c r="H67" s="29">
        <f>VLOOKUP(TB_Vendas[[#This Row],[Código]],TB_Produtos[#All],6,FALSE)</f>
        <v>289.89999999999998</v>
      </c>
      <c r="I67" s="8">
        <f>TB_Vendas[[#This Row],[Preço Unitário]]*TB_Vendas[[#This Row],[Qtd]]</f>
        <v>2319.1999999999998</v>
      </c>
      <c r="J67" s="1" t="s">
        <v>126</v>
      </c>
    </row>
    <row r="68" spans="1:10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VLOOKUP(TB_Vendas[[#This Row],[Código]],TB_Produtos[#All],4,FALSE)</f>
        <v>Vestuário</v>
      </c>
      <c r="F68" s="1">
        <v>2</v>
      </c>
      <c r="G68" s="70">
        <f>INDEX(Desc_Matriz,MATCH(TB_Vendas[[#This Row],[Qtd]],Desc_Quantidade,1),MATCH(TB_Vendas[[#This Row],[Categoria]],Desc_Categoria,0))</f>
        <v>0.15</v>
      </c>
      <c r="H68" s="29">
        <f>VLOOKUP(TB_Vendas[[#This Row],[Código]],TB_Produtos[#All],6,FALSE)</f>
        <v>54.9</v>
      </c>
      <c r="I68" s="8">
        <f>TB_Vendas[[#This Row],[Preço Unitário]]*TB_Vendas[[#This Row],[Qtd]]</f>
        <v>109.8</v>
      </c>
      <c r="J68" s="1" t="s">
        <v>126</v>
      </c>
    </row>
    <row r="69" spans="1:10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VLOOKUP(TB_Vendas[[#This Row],[Código]],TB_Produtos[#All],4,FALSE)</f>
        <v>Vestuário</v>
      </c>
      <c r="F69" s="1">
        <v>2</v>
      </c>
      <c r="G69" s="70">
        <f>INDEX(Desc_Matriz,MATCH(TB_Vendas[[#This Row],[Qtd]],Desc_Quantidade,1),MATCH(TB_Vendas[[#This Row],[Categoria]],Desc_Categoria,0))</f>
        <v>0.15</v>
      </c>
      <c r="H69" s="29">
        <f>VLOOKUP(TB_Vendas[[#This Row],[Código]],TB_Produtos[#All],6,FALSE)</f>
        <v>39.9</v>
      </c>
      <c r="I69" s="8">
        <f>TB_Vendas[[#This Row],[Preço Unitário]]*TB_Vendas[[#This Row],[Qtd]]</f>
        <v>79.8</v>
      </c>
      <c r="J69" s="1" t="s">
        <v>130</v>
      </c>
    </row>
    <row r="70" spans="1:10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VLOOKUP(TB_Vendas[[#This Row],[Código]],TB_Produtos[#All],4,FALSE)</f>
        <v>Vestuário</v>
      </c>
      <c r="F70" s="1">
        <v>7</v>
      </c>
      <c r="G70" s="70">
        <f>INDEX(Desc_Matriz,MATCH(TB_Vendas[[#This Row],[Qtd]],Desc_Quantidade,1),MATCH(TB_Vendas[[#This Row],[Categoria]],Desc_Categoria,0))</f>
        <v>0.25</v>
      </c>
      <c r="H70" s="29">
        <f>VLOOKUP(TB_Vendas[[#This Row],[Código]],TB_Produtos[#All],6,FALSE)</f>
        <v>54.9</v>
      </c>
      <c r="I70" s="8">
        <f>TB_Vendas[[#This Row],[Preço Unitário]]*TB_Vendas[[#This Row],[Qtd]]</f>
        <v>384.3</v>
      </c>
      <c r="J70" s="1" t="s">
        <v>129</v>
      </c>
    </row>
    <row r="71" spans="1:10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VLOOKUP(TB_Vendas[[#This Row],[Código]],TB_Produtos[#All],4,FALSE)</f>
        <v>Vestuário</v>
      </c>
      <c r="F71" s="1">
        <v>4</v>
      </c>
      <c r="G71" s="70">
        <f>INDEX(Desc_Matriz,MATCH(TB_Vendas[[#This Row],[Qtd]],Desc_Quantidade,1),MATCH(TB_Vendas[[#This Row],[Categoria]],Desc_Categoria,0))</f>
        <v>0.2</v>
      </c>
      <c r="H71" s="29">
        <f>VLOOKUP(TB_Vendas[[#This Row],[Código]],TB_Produtos[#All],6,FALSE)</f>
        <v>299.89999999999998</v>
      </c>
      <c r="I71" s="8">
        <f>TB_Vendas[[#This Row],[Preço Unitário]]*TB_Vendas[[#This Row],[Qtd]]</f>
        <v>1199.5999999999999</v>
      </c>
      <c r="J71" s="1" t="s">
        <v>130</v>
      </c>
    </row>
    <row r="72" spans="1:10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VLOOKUP(TB_Vendas[[#This Row],[Código]],TB_Produtos[#All],4,FALSE)</f>
        <v>Vestuário</v>
      </c>
      <c r="F72" s="1">
        <v>3</v>
      </c>
      <c r="G72" s="70">
        <f>INDEX(Desc_Matriz,MATCH(TB_Vendas[[#This Row],[Qtd]],Desc_Quantidade,1),MATCH(TB_Vendas[[#This Row],[Categoria]],Desc_Categoria,0))</f>
        <v>0.2</v>
      </c>
      <c r="H72" s="29">
        <f>VLOOKUP(TB_Vendas[[#This Row],[Código]],TB_Produtos[#All],6,FALSE)</f>
        <v>259.89999999999998</v>
      </c>
      <c r="I72" s="8">
        <f>TB_Vendas[[#This Row],[Preço Unitário]]*TB_Vendas[[#This Row],[Qtd]]</f>
        <v>779.69999999999993</v>
      </c>
      <c r="J72" s="1" t="s">
        <v>129</v>
      </c>
    </row>
    <row r="73" spans="1:10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VLOOKUP(TB_Vendas[[#This Row],[Código]],TB_Produtos[#All],4,FALSE)</f>
        <v>Vestuário</v>
      </c>
      <c r="F73" s="1">
        <v>9</v>
      </c>
      <c r="G73" s="70">
        <f>INDEX(Desc_Matriz,MATCH(TB_Vendas[[#This Row],[Qtd]],Desc_Quantidade,1),MATCH(TB_Vendas[[#This Row],[Categoria]],Desc_Categoria,0))</f>
        <v>0.25</v>
      </c>
      <c r="H73" s="29">
        <f>VLOOKUP(TB_Vendas[[#This Row],[Código]],TB_Produtos[#All],6,FALSE)</f>
        <v>72.5</v>
      </c>
      <c r="I73" s="8">
        <f>TB_Vendas[[#This Row],[Preço Unitário]]*TB_Vendas[[#This Row],[Qtd]]</f>
        <v>652.5</v>
      </c>
      <c r="J73" s="1" t="s">
        <v>128</v>
      </c>
    </row>
    <row r="74" spans="1:10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VLOOKUP(TB_Vendas[[#This Row],[Código]],TB_Produtos[#All],4,FALSE)</f>
        <v>Vestuário</v>
      </c>
      <c r="F74" s="1">
        <v>4</v>
      </c>
      <c r="G74" s="70">
        <f>INDEX(Desc_Matriz,MATCH(TB_Vendas[[#This Row],[Qtd]],Desc_Quantidade,1),MATCH(TB_Vendas[[#This Row],[Categoria]],Desc_Categoria,0))</f>
        <v>0.2</v>
      </c>
      <c r="H74" s="29">
        <f>VLOOKUP(TB_Vendas[[#This Row],[Código]],TB_Produtos[#All],6,FALSE)</f>
        <v>300</v>
      </c>
      <c r="I74" s="8">
        <f>TB_Vendas[[#This Row],[Preço Unitário]]*TB_Vendas[[#This Row],[Qtd]]</f>
        <v>1200</v>
      </c>
      <c r="J74" s="1" t="s">
        <v>130</v>
      </c>
    </row>
    <row r="75" spans="1:10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VLOOKUP(TB_Vendas[[#This Row],[Código]],TB_Produtos[#All],4,FALSE)</f>
        <v>Vestuário</v>
      </c>
      <c r="F75" s="1">
        <v>9</v>
      </c>
      <c r="G75" s="70">
        <f>INDEX(Desc_Matriz,MATCH(TB_Vendas[[#This Row],[Qtd]],Desc_Quantidade,1),MATCH(TB_Vendas[[#This Row],[Categoria]],Desc_Categoria,0))</f>
        <v>0.25</v>
      </c>
      <c r="H75" s="29">
        <f>VLOOKUP(TB_Vendas[[#This Row],[Código]],TB_Produtos[#All],6,FALSE)</f>
        <v>65.900000000000006</v>
      </c>
      <c r="I75" s="8">
        <f>TB_Vendas[[#This Row],[Preço Unitário]]*TB_Vendas[[#This Row],[Qtd]]</f>
        <v>593.1</v>
      </c>
      <c r="J75" s="1" t="s">
        <v>130</v>
      </c>
    </row>
    <row r="76" spans="1:10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VLOOKUP(TB_Vendas[[#This Row],[Código]],TB_Produtos[#All],4,FALSE)</f>
        <v>Vestuário</v>
      </c>
      <c r="F76" s="1">
        <v>10</v>
      </c>
      <c r="G76" s="70">
        <f>INDEX(Desc_Matriz,MATCH(TB_Vendas[[#This Row],[Qtd]],Desc_Quantidade,1),MATCH(TB_Vendas[[#This Row],[Categoria]],Desc_Categoria,0))</f>
        <v>0.3</v>
      </c>
      <c r="H76" s="29">
        <f>VLOOKUP(TB_Vendas[[#This Row],[Código]],TB_Produtos[#All],6,FALSE)</f>
        <v>92.9</v>
      </c>
      <c r="I76" s="8">
        <f>TB_Vendas[[#This Row],[Preço Unitário]]*TB_Vendas[[#This Row],[Qtd]]</f>
        <v>929</v>
      </c>
      <c r="J76" s="1" t="s">
        <v>130</v>
      </c>
    </row>
    <row r="77" spans="1:10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VLOOKUP(TB_Vendas[[#This Row],[Código]],TB_Produtos[#All],4,FALSE)</f>
        <v>Calçado</v>
      </c>
      <c r="F77" s="1">
        <v>1</v>
      </c>
      <c r="G77" s="70">
        <f>INDEX(Desc_Matriz,MATCH(TB_Vendas[[#This Row],[Qtd]],Desc_Quantidade,1),MATCH(TB_Vendas[[#This Row],[Categoria]],Desc_Categoria,0))</f>
        <v>0</v>
      </c>
      <c r="H77" s="29">
        <f>VLOOKUP(TB_Vendas[[#This Row],[Código]],TB_Produtos[#All],6,FALSE)</f>
        <v>89.9</v>
      </c>
      <c r="I77" s="8">
        <f>TB_Vendas[[#This Row],[Preço Unitário]]*TB_Vendas[[#This Row],[Qtd]]</f>
        <v>89.9</v>
      </c>
      <c r="J77" s="1" t="s">
        <v>128</v>
      </c>
    </row>
    <row r="78" spans="1:10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VLOOKUP(TB_Vendas[[#This Row],[Código]],TB_Produtos[#All],4,FALSE)</f>
        <v>Vestuário</v>
      </c>
      <c r="F78" s="1">
        <v>2</v>
      </c>
      <c r="G78" s="70">
        <f>INDEX(Desc_Matriz,MATCH(TB_Vendas[[#This Row],[Qtd]],Desc_Quantidade,1),MATCH(TB_Vendas[[#This Row],[Categoria]],Desc_Categoria,0))</f>
        <v>0.15</v>
      </c>
      <c r="H78" s="29">
        <f>VLOOKUP(TB_Vendas[[#This Row],[Código]],TB_Produtos[#All],6,FALSE)</f>
        <v>49.9</v>
      </c>
      <c r="I78" s="8">
        <f>TB_Vendas[[#This Row],[Preço Unitário]]*TB_Vendas[[#This Row],[Qtd]]</f>
        <v>99.8</v>
      </c>
      <c r="J78" s="1" t="s">
        <v>128</v>
      </c>
    </row>
    <row r="79" spans="1:10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VLOOKUP(TB_Vendas[[#This Row],[Código]],TB_Produtos[#All],4,FALSE)</f>
        <v>Vestuário</v>
      </c>
      <c r="F79" s="1">
        <v>8</v>
      </c>
      <c r="G79" s="70">
        <f>INDEX(Desc_Matriz,MATCH(TB_Vendas[[#This Row],[Qtd]],Desc_Quantidade,1),MATCH(TB_Vendas[[#This Row],[Categoria]],Desc_Categoria,0))</f>
        <v>0.25</v>
      </c>
      <c r="H79" s="29">
        <f>VLOOKUP(TB_Vendas[[#This Row],[Código]],TB_Produtos[#All],6,FALSE)</f>
        <v>70</v>
      </c>
      <c r="I79" s="8">
        <f>TB_Vendas[[#This Row],[Preço Unitário]]*TB_Vendas[[#This Row],[Qtd]]</f>
        <v>560</v>
      </c>
      <c r="J79" s="1" t="s">
        <v>127</v>
      </c>
    </row>
    <row r="80" spans="1:10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VLOOKUP(TB_Vendas[[#This Row],[Código]],TB_Produtos[#All],4,FALSE)</f>
        <v>Vestuário</v>
      </c>
      <c r="F80" s="1">
        <v>5</v>
      </c>
      <c r="G80" s="70">
        <f>INDEX(Desc_Matriz,MATCH(TB_Vendas[[#This Row],[Qtd]],Desc_Quantidade,1),MATCH(TB_Vendas[[#This Row],[Categoria]],Desc_Categoria,0))</f>
        <v>0.25</v>
      </c>
      <c r="H80" s="29">
        <f>VLOOKUP(TB_Vendas[[#This Row],[Código]],TB_Produtos[#All],6,FALSE)</f>
        <v>46.9</v>
      </c>
      <c r="I80" s="8">
        <f>TB_Vendas[[#This Row],[Preço Unitário]]*TB_Vendas[[#This Row],[Qtd]]</f>
        <v>234.5</v>
      </c>
      <c r="J80" s="1" t="s">
        <v>128</v>
      </c>
    </row>
    <row r="81" spans="1:10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VLOOKUP(TB_Vendas[[#This Row],[Código]],TB_Produtos[#All],4,FALSE)</f>
        <v>Vestuário</v>
      </c>
      <c r="F81" s="1">
        <v>10</v>
      </c>
      <c r="G81" s="70">
        <f>INDEX(Desc_Matriz,MATCH(TB_Vendas[[#This Row],[Qtd]],Desc_Quantidade,1),MATCH(TB_Vendas[[#This Row],[Categoria]],Desc_Categoria,0))</f>
        <v>0.3</v>
      </c>
      <c r="H81" s="29">
        <f>VLOOKUP(TB_Vendas[[#This Row],[Código]],TB_Produtos[#All],6,FALSE)</f>
        <v>289.89999999999998</v>
      </c>
      <c r="I81" s="8">
        <f>TB_Vendas[[#This Row],[Preço Unitário]]*TB_Vendas[[#This Row],[Qtd]]</f>
        <v>2899</v>
      </c>
      <c r="J81" s="1" t="s">
        <v>127</v>
      </c>
    </row>
    <row r="82" spans="1:10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VLOOKUP(TB_Vendas[[#This Row],[Código]],TB_Produtos[#All],4,FALSE)</f>
        <v>Vestuário</v>
      </c>
      <c r="F82" s="1">
        <v>1</v>
      </c>
      <c r="G82" s="70">
        <f>INDEX(Desc_Matriz,MATCH(TB_Vendas[[#This Row],[Qtd]],Desc_Quantidade,1),MATCH(TB_Vendas[[#This Row],[Categoria]],Desc_Categoria,0))</f>
        <v>0.1</v>
      </c>
      <c r="H82" s="29">
        <f>VLOOKUP(TB_Vendas[[#This Row],[Código]],TB_Produtos[#All],6,FALSE)</f>
        <v>42.5</v>
      </c>
      <c r="I82" s="8">
        <f>TB_Vendas[[#This Row],[Preço Unitário]]*TB_Vendas[[#This Row],[Qtd]]</f>
        <v>42.5</v>
      </c>
      <c r="J82" s="1" t="s">
        <v>128</v>
      </c>
    </row>
    <row r="83" spans="1:10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VLOOKUP(TB_Vendas[[#This Row],[Código]],TB_Produtos[#All],4,FALSE)</f>
        <v>Calçado</v>
      </c>
      <c r="F83" s="1">
        <v>2</v>
      </c>
      <c r="G83" s="70">
        <f>INDEX(Desc_Matriz,MATCH(TB_Vendas[[#This Row],[Qtd]],Desc_Quantidade,1),MATCH(TB_Vendas[[#This Row],[Categoria]],Desc_Categoria,0))</f>
        <v>0.1</v>
      </c>
      <c r="H83" s="29">
        <f>VLOOKUP(TB_Vendas[[#This Row],[Código]],TB_Produtos[#All],6,FALSE)</f>
        <v>89.9</v>
      </c>
      <c r="I83" s="8">
        <f>TB_Vendas[[#This Row],[Preço Unitário]]*TB_Vendas[[#This Row],[Qtd]]</f>
        <v>179.8</v>
      </c>
      <c r="J83" s="1" t="s">
        <v>127</v>
      </c>
    </row>
    <row r="84" spans="1:10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VLOOKUP(TB_Vendas[[#This Row],[Código]],TB_Produtos[#All],4,FALSE)</f>
        <v>Calçado</v>
      </c>
      <c r="F84" s="1">
        <v>3</v>
      </c>
      <c r="G84" s="70">
        <f>INDEX(Desc_Matriz,MATCH(TB_Vendas[[#This Row],[Qtd]],Desc_Quantidade,1),MATCH(TB_Vendas[[#This Row],[Categoria]],Desc_Categoria,0))</f>
        <v>0.15</v>
      </c>
      <c r="H84" s="29">
        <f>VLOOKUP(TB_Vendas[[#This Row],[Código]],TB_Produtos[#All],6,FALSE)</f>
        <v>255</v>
      </c>
      <c r="I84" s="8">
        <f>TB_Vendas[[#This Row],[Preço Unitário]]*TB_Vendas[[#This Row],[Qtd]]</f>
        <v>765</v>
      </c>
      <c r="J84" s="1" t="s">
        <v>126</v>
      </c>
    </row>
    <row r="85" spans="1:10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VLOOKUP(TB_Vendas[[#This Row],[Código]],TB_Produtos[#All],4,FALSE)</f>
        <v>Vestuário</v>
      </c>
      <c r="F85" s="1">
        <v>6</v>
      </c>
      <c r="G85" s="70">
        <f>INDEX(Desc_Matriz,MATCH(TB_Vendas[[#This Row],[Qtd]],Desc_Quantidade,1),MATCH(TB_Vendas[[#This Row],[Categoria]],Desc_Categoria,0))</f>
        <v>0.25</v>
      </c>
      <c r="H85" s="29">
        <f>VLOOKUP(TB_Vendas[[#This Row],[Código]],TB_Produtos[#All],6,FALSE)</f>
        <v>42.5</v>
      </c>
      <c r="I85" s="8">
        <f>TB_Vendas[[#This Row],[Preço Unitário]]*TB_Vendas[[#This Row],[Qtd]]</f>
        <v>255</v>
      </c>
      <c r="J85" s="1" t="s">
        <v>129</v>
      </c>
    </row>
    <row r="86" spans="1:10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VLOOKUP(TB_Vendas[[#This Row],[Código]],TB_Produtos[#All],4,FALSE)</f>
        <v>Vestuário</v>
      </c>
      <c r="F86" s="1">
        <v>8</v>
      </c>
      <c r="G86" s="70">
        <f>INDEX(Desc_Matriz,MATCH(TB_Vendas[[#This Row],[Qtd]],Desc_Quantidade,1),MATCH(TB_Vendas[[#This Row],[Categoria]],Desc_Categoria,0))</f>
        <v>0.25</v>
      </c>
      <c r="H86" s="29">
        <f>VLOOKUP(TB_Vendas[[#This Row],[Código]],TB_Produtos[#All],6,FALSE)</f>
        <v>39.9</v>
      </c>
      <c r="I86" s="8">
        <f>TB_Vendas[[#This Row],[Preço Unitário]]*TB_Vendas[[#This Row],[Qtd]]</f>
        <v>319.2</v>
      </c>
      <c r="J86" s="1" t="s">
        <v>127</v>
      </c>
    </row>
  </sheetData>
  <phoneticPr fontId="12" type="noConversion"/>
  <conditionalFormatting sqref="F4:H4">
    <cfRule type="cellIs" dxfId="12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DB0-660F-43BC-83AC-972021506EC5}">
  <dimension ref="A1:I20"/>
  <sheetViews>
    <sheetView showGridLines="0" zoomScale="120" zoomScaleNormal="120" workbookViewId="0">
      <selection activeCell="C12" sqref="C12"/>
    </sheetView>
  </sheetViews>
  <sheetFormatPr defaultColWidth="8.85546875" defaultRowHeight="14.45" customHeight="1" zeroHeight="1"/>
  <cols>
    <col min="1" max="1" width="8.85546875" customWidth="1"/>
    <col min="2" max="2" width="21.85546875" customWidth="1"/>
    <col min="3" max="3" width="34.28515625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5" t="s">
        <v>154</v>
      </c>
      <c r="C4" s="85"/>
      <c r="D4" s="42"/>
      <c r="E4" s="85" t="s">
        <v>161</v>
      </c>
      <c r="F4" s="85"/>
    </row>
    <row r="5" spans="1:9" ht="5.25" customHeight="1" thickBot="1"/>
    <row r="6" spans="1:9" ht="24.6" customHeight="1" thickBot="1">
      <c r="B6" s="72" t="s">
        <v>155</v>
      </c>
      <c r="C6" s="71" t="s">
        <v>115</v>
      </c>
      <c r="E6" s="72" t="s">
        <v>160</v>
      </c>
      <c r="F6" s="76">
        <v>44949</v>
      </c>
    </row>
    <row r="7" spans="1:9" ht="24.6" customHeight="1" thickTop="1" thickBot="1">
      <c r="B7" s="72" t="s">
        <v>156</v>
      </c>
      <c r="C7" s="50" t="str">
        <f>IFERROR(VLOOKUP(C6,TB_Produtos[#All],2,FALSE),"")</f>
        <v>Sandália Rasteira</v>
      </c>
      <c r="E7" s="72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>
      <c r="B8" s="73" t="s">
        <v>157</v>
      </c>
      <c r="C8" s="48" cm="1">
        <f t="array" ref="C8">_xlfn.XLOOKUP(C6,TB_Produtos[[#All],[Código]],TB_Produtos[[#All],[Tamanho]],"")</f>
        <v>35</v>
      </c>
      <c r="E8" s="73" t="s">
        <v>164</v>
      </c>
      <c r="F8" s="77"/>
      <c r="G8" s="49"/>
    </row>
    <row r="9" spans="1:9" ht="24.6" customHeight="1" thickTop="1" thickBot="1">
      <c r="B9" s="74" t="s">
        <v>158</v>
      </c>
      <c r="C9" s="48" t="str">
        <f>IFERROR(VLOOKUP($C$6,Produtos!$B$6:$G$66,4,0),"")</f>
        <v>Calçado</v>
      </c>
      <c r="E9" s="75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4" t="s">
        <v>165</v>
      </c>
      <c r="C10" s="77">
        <f>_xlfn.XLOOKUP($C$6,Produtos!$B$6:$B$66,Produtos!$G$6:$G$66,"")</f>
        <v>89.9</v>
      </c>
      <c r="G10" s="49"/>
    </row>
    <row r="11" spans="1:9" ht="24.6" customHeight="1" thickTop="1" thickBot="1">
      <c r="B11" s="73" t="s">
        <v>159</v>
      </c>
      <c r="C11" s="48" cm="1">
        <f t="array" ref="C11">_xlfn.XLOOKUP($C$6,TB_Produtos[[#All],[Código]],TB_Produtos[[#All],[Estoque]],"")</f>
        <v>48</v>
      </c>
      <c r="G11" s="49"/>
    </row>
    <row r="12" spans="1:9" ht="23.25" thickTop="1" thickBot="1">
      <c r="B12" s="74" t="s">
        <v>166</v>
      </c>
      <c r="C12" s="50" t="str" cm="1">
        <f t="array" ref="C12">_xlfn.IFS(C11=0,"Estoque Zerado",C11&gt;=C13,"Estoque OK",0,"Rever Estoque")</f>
        <v>Estoque OK</v>
      </c>
      <c r="E12" s="78"/>
    </row>
    <row r="13" spans="1:9" ht="23.25" thickTop="1" thickBot="1">
      <c r="B13" s="75" t="s">
        <v>168</v>
      </c>
      <c r="C13" s="48">
        <f>_xlfn.XLOOKUP(C9,'Cadastros Auxiliares'!G9:G11,'Cadastros Auxiliares'!H9:H11)</f>
        <v>15</v>
      </c>
      <c r="E13" s="82"/>
    </row>
    <row r="14" spans="1:9" ht="15"/>
    <row r="15" spans="1:9" ht="15"/>
    <row r="16" spans="1:9" ht="15"/>
    <row r="17" ht="15"/>
    <row r="18" ht="15"/>
    <row r="19" ht="15"/>
    <row r="20" ht="1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D8DE60-484C-4266-AA9C-F40B3269682E}">
          <x14:formula1>
            <xm:f>Vendas!$C:$C</xm:f>
          </x14:formula1>
          <xm:sqref>F6</xm:sqref>
        </x14:dataValidation>
        <x14:dataValidation type="list" allowBlank="1" showInputMessage="1" showErrorMessage="1" xr:uid="{B8377FA4-BA5D-4C1F-87F0-C3E27DF8ABD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B10" sqref="B10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  <c r="G8" s="79" t="s">
        <v>10</v>
      </c>
      <c r="H8" s="80" t="s">
        <v>167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1">
        <v>5</v>
      </c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1">
        <v>10</v>
      </c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1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6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6" t="s">
        <v>78</v>
      </c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8"/>
      <c r="AQ2" s="86" t="s">
        <v>79</v>
      </c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8"/>
      <c r="BK2" s="86" t="s">
        <v>80</v>
      </c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8"/>
    </row>
    <row r="3" spans="3:80" ht="9.75" customHeight="1" thickBot="1">
      <c r="W3" s="89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  <c r="AQ3" s="89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1"/>
      <c r="BK3" s="89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1"/>
    </row>
    <row r="4" spans="3:80" ht="9.75" customHeight="1">
      <c r="W4" s="92">
        <f>COUNTA(TB_Produtos[Código])</f>
        <v>60</v>
      </c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4"/>
      <c r="AQ4" s="92">
        <f>SUM(TB_Vendas[Qtd])</f>
        <v>250</v>
      </c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4"/>
      <c r="BK4" s="101">
        <f>SUM(TB_Vendas[Total])</f>
        <v>33304.799999999988</v>
      </c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3"/>
    </row>
    <row r="5" spans="3:80" ht="9.75" customHeight="1">
      <c r="W5" s="95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Q5" s="95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7"/>
      <c r="BK5" s="104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6"/>
    </row>
    <row r="6" spans="3:80" ht="9.75" customHeight="1">
      <c r="W6" s="95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Q6" s="95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7"/>
      <c r="BK6" s="104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6"/>
    </row>
    <row r="7" spans="3:80" ht="9.75" customHeight="1" thickBot="1">
      <c r="W7" s="98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100"/>
      <c r="AQ7" s="98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100"/>
      <c r="BK7" s="107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9"/>
    </row>
    <row r="8" spans="3:80" ht="9.75" customHeight="1" thickBot="1"/>
    <row r="9" spans="3:80" ht="9.75" customHeight="1">
      <c r="C9" s="86" t="s">
        <v>81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8"/>
    </row>
    <row r="10" spans="3:80" ht="9.75" customHeight="1" thickBot="1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1"/>
    </row>
    <row r="11" spans="3:80" ht="9.75" customHeight="1"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2"/>
    </row>
    <row r="12" spans="3:80" ht="9.75" customHeight="1"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5"/>
    </row>
    <row r="13" spans="3:80" ht="9.75" customHeight="1"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5"/>
    </row>
    <row r="14" spans="3:80" ht="9.75" customHeight="1">
      <c r="C14" s="11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5"/>
    </row>
    <row r="15" spans="3:80" ht="9.75" customHeight="1">
      <c r="C15" s="11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5"/>
    </row>
    <row r="16" spans="3:80" ht="9.75" customHeight="1">
      <c r="C16" s="11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5"/>
    </row>
    <row r="17" spans="3:80" ht="9.75" customHeight="1"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5"/>
    </row>
    <row r="18" spans="3:80" ht="9.75" customHeight="1">
      <c r="C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5"/>
    </row>
    <row r="19" spans="3:80" ht="9.75" customHeight="1"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5"/>
    </row>
    <row r="20" spans="3:80" ht="9.75" customHeight="1">
      <c r="C20" s="11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5"/>
    </row>
    <row r="21" spans="3:80" ht="9.75" customHeight="1"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5"/>
    </row>
    <row r="22" spans="3:80" ht="9.75" customHeight="1">
      <c r="C22" s="11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5"/>
    </row>
    <row r="23" spans="3:80" ht="9.75" customHeight="1">
      <c r="C23" s="11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5"/>
    </row>
    <row r="24" spans="3:80" ht="9.75" customHeight="1" thickBot="1"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8"/>
    </row>
    <row r="25" spans="3:80" ht="9.75" customHeight="1" thickBot="1"/>
    <row r="26" spans="3:80" ht="9.75" customHeight="1">
      <c r="C26" s="86" t="s">
        <v>82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8"/>
      <c r="AO26" s="13"/>
      <c r="AP26" s="13"/>
      <c r="AQ26" s="86" t="s">
        <v>83</v>
      </c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8"/>
    </row>
    <row r="27" spans="3:80" ht="9.75" customHeight="1" thickBot="1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1"/>
      <c r="AO27" s="13"/>
      <c r="AP27" s="13"/>
      <c r="AQ27" s="89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1"/>
    </row>
    <row r="28" spans="3:80" ht="9.75" customHeight="1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2"/>
      <c r="AQ28" s="110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2"/>
    </row>
    <row r="29" spans="3:80" ht="9.75" customHeight="1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5"/>
      <c r="AQ29" s="113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5"/>
    </row>
    <row r="30" spans="3:80" ht="9.75" customHeight="1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5"/>
      <c r="AQ30" s="113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5"/>
    </row>
    <row r="31" spans="3:80" ht="9.75" customHeight="1">
      <c r="C31" s="113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5"/>
      <c r="AQ31" s="113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5"/>
    </row>
    <row r="32" spans="3:80" ht="9.75" customHeight="1">
      <c r="C32" s="113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5"/>
      <c r="AQ32" s="113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5"/>
    </row>
    <row r="33" spans="3:80" ht="9.75" customHeight="1"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5"/>
      <c r="AQ33" s="113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5"/>
    </row>
    <row r="34" spans="3:80" ht="9.75" customHeight="1"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5"/>
      <c r="AQ34" s="113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5"/>
    </row>
    <row r="35" spans="3:80" ht="9.75" customHeight="1"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5"/>
      <c r="AQ35" s="113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5"/>
    </row>
    <row r="36" spans="3:80" ht="9.75" customHeight="1">
      <c r="C36" s="11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5"/>
      <c r="AQ36" s="113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5"/>
    </row>
    <row r="37" spans="3:80" ht="9.75" customHeight="1">
      <c r="C37" s="113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5"/>
      <c r="AQ37" s="113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5"/>
    </row>
    <row r="38" spans="3:80" ht="9.75" customHeight="1">
      <c r="C38" s="11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5"/>
      <c r="AQ38" s="113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5"/>
    </row>
    <row r="39" spans="3:80" ht="9.75" customHeight="1"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5"/>
      <c r="AQ39" s="113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5"/>
    </row>
    <row r="40" spans="3:80" ht="9.75" customHeight="1">
      <c r="C40" s="113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5"/>
      <c r="AQ40" s="113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5"/>
    </row>
    <row r="41" spans="3:80" ht="9.75" customHeight="1">
      <c r="C41" s="11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5"/>
      <c r="AQ41" s="113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5"/>
    </row>
    <row r="42" spans="3:80" ht="9.75" customHeight="1">
      <c r="C42" s="113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  <c r="AQ42" s="113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5"/>
    </row>
    <row r="43" spans="3:80" ht="9.75" customHeight="1"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5"/>
      <c r="AQ43" s="113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5"/>
    </row>
    <row r="44" spans="3:80" ht="9.75" customHeight="1">
      <c r="C44" s="11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5"/>
      <c r="AQ44" s="113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5"/>
    </row>
    <row r="45" spans="3:80" ht="9.75" customHeight="1"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5"/>
      <c r="AQ45" s="113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5"/>
    </row>
    <row r="46" spans="3:80" ht="9.75" customHeight="1" thickBot="1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8"/>
      <c r="AQ46" s="116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8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</vt:lpstr>
      <vt:lpstr>Desc_Matriz</vt:lpstr>
      <vt:lpstr>Desc_Quantidade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2024-03-30T21:27:05Z</dcterms:modified>
</cp:coreProperties>
</file>