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pivotCache/pivotCacheDefinition4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893BF95C-F435-4908-A758-496BA9E6E3E6}" xr6:coauthVersionLast="47" xr6:coauthVersionMax="47" xr10:uidLastSave="{00000000-0000-0000-0000-000000000000}"/>
  <bookViews>
    <workbookView xWindow="-120" yWindow="-120" windowWidth="29040" windowHeight="15840" tabRatio="698" activeTab="2" xr2:uid="{F6D97A53-F63B-4272-A181-44B26E0B790F}"/>
  </bookViews>
  <sheets>
    <sheet name="Menu" sheetId="25" r:id="rId1"/>
    <sheet name="Planilha3" sheetId="31" r:id="rId2"/>
    <sheet name="Planilha1" sheetId="29" r:id="rId3"/>
    <sheet name="Produtos" sheetId="17" r:id="rId4"/>
    <sheet name="Vendedores" sheetId="28" r:id="rId5"/>
    <sheet name="Planilha2" sheetId="30" r:id="rId6"/>
    <sheet name="Vendas" sheetId="16" r:id="rId7"/>
    <sheet name="Consultas" sheetId="24" r:id="rId8"/>
    <sheet name="Cadastros Auxiliares" sheetId="23" r:id="rId9"/>
    <sheet name="Dashboard" sheetId="18" r:id="rId10"/>
  </sheets>
  <definedNames>
    <definedName name="_xlnm._FilterDatabase" localSheetId="6" hidden="1">Vendas!$C$4:$F$86</definedName>
    <definedName name="_xlcn.WorksheetConnection_MeteoraEcommercePLANILHAINICIAL.xlsxTB_Produtos1" hidden="1">TB_Produtos[]</definedName>
    <definedName name="_xlcn.WorksheetConnection_MeteoraEcommercePLANILHAINICIAL.xlsxTB_Vendas1" hidden="1">TB_Vendas[]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">#N/A</definedName>
    <definedName name="Timeline_Data">#N/A</definedName>
  </definedNames>
  <calcPr calcId="191029"/>
  <pivotCaches>
    <pivotCache cacheId="0" r:id="rId11"/>
    <pivotCache cacheId="102" r:id="rId12"/>
  </pivotCaches>
  <extLst>
    <ext xmlns:x14="http://schemas.microsoft.com/office/spreadsheetml/2009/9/main" uri="{876F7934-8845-4945-9796-88D515C7AA90}">
      <x14:pivotCaches>
        <pivotCache cacheId="14" r:id="rId13"/>
      </x14:pivotCaches>
    </ext>
    <ext xmlns:x14="http://schemas.microsoft.com/office/spreadsheetml/2009/9/main" uri="{BBE1A952-AA13-448e-AADC-164F8A28A991}">
      <x14:slicerCaches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63" r:id="rId15"/>
      </x15:timelineCachePivotCaches>
    </ext>
    <ext xmlns:x15="http://schemas.microsoft.com/office/spreadsheetml/2010/11/main" uri="{D0CA8CA8-9F24-4464-BF8E-62219DCF47F9}">
      <x15:timelineCacheRefs>
        <x15:timelineCacheRef r:id="rId16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Vendas" name="TB_Vendas" connection="WorksheetConnection_Meteora Ecommerce - PLANILHA INICIAL.xlsx!TB_Vendas"/>
          <x15:modelTable id="TB_Produtos" name="TB_Produtos" connection="WorksheetConnection_Meteora Ecommerce - PLANILHA INICIAL.xlsx!TB_Produtos"/>
        </x15:modelTables>
        <x15:modelRelationships>
          <x15:modelRelationship fromTable="TB_Vendas" fromColumn="Código" toTable="TB_Produtos" toColumn="Códig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6" l="1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1" i="24" a="1"/>
  <c r="C11" i="24" s="1"/>
  <c r="F7" i="24"/>
  <c r="C8" i="24" a="1"/>
  <c r="C8" i="24" s="1"/>
  <c r="C7" i="24"/>
  <c r="C10" i="24"/>
  <c r="C9" i="24"/>
  <c r="C13" i="24" s="1"/>
  <c r="F9" i="24"/>
  <c r="C12" i="24" l="1" a="1"/>
  <c r="C12" i="24" s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5E33A-4BCE-4935-8233-32A17BE67F13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6AD7FEB-F7B1-4C1A-B801-CAAA39055393}" name="WorksheetConnection_Meteora Ecommerce - PLANILHA INICIAL.xlsx!TB_Produtos" type="102" refreshedVersion="7" minRefreshableVersion="5">
    <extLst>
      <ext xmlns:x15="http://schemas.microsoft.com/office/spreadsheetml/2010/11/main" uri="{DE250136-89BD-433C-8126-D09CA5730AF9}">
        <x15:connection id="TB_Produtos">
          <x15:rangePr sourceName="_xlcn.WorksheetConnection_MeteoraEcommercePLANILHAINICIAL.xlsxTB_Produtos1"/>
        </x15:connection>
      </ext>
    </extLst>
  </connection>
  <connection id="3" xr16:uid="{8FB592F1-1EF6-4202-985A-41176454B892}" name="WorksheetConnection_Meteora Ecommerce - PLANILHA INICIAL.xlsx!TB_Vendas" type="102" refreshedVersion="7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PLANILHAINICIAL.xlsxTB_Venda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<sst xmlns="http://schemas.openxmlformats.org/spreadsheetml/2006/main" count="546" uniqueCount="177">
  <si>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</si>
  <si>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</si>
  <si>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</si>
  <si>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</si>
  <si>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</si>
  <si>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</si>
  <si>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</si>
  <si>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</si>
  <si>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</si>
  <si>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</si>
  <si>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</si>
  <si>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</si>
  <si>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</si>
  <si>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</si>
  <si>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</si>
  <si>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</si>
  <si>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</si>
  <si>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</si>
  <si>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</si>
  <si>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</si>
  <si>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</si>
  <si>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</si>
  <si>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</si>
  <si>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</si>
  <si>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</si>
  <si>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</si>
  <si>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</si>
  <si>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</si>
  <si>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</si>
  <si>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</si>
  <si>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</si>
  <si>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</si>
  <si>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</si>
  <si>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</si>
  <si>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</si>
  <si>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</si>
  <si>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</si>
  <si>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</si>
  <si>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</si>
  <si>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</si>
  <si>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</si>
  <si>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</si>
  <si>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</si>
  <si>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</si>
  <si>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</si>
  <si>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</si>
  <si>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</si>
  <si>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</si>
  <si>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</si>
  <si>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</si>
  <si>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</si>
  <si>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</si>
  <si>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</si>
  <si>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</si>
  <si>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</si>
  <si>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</si>
  <si>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</si>
  <si>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</si>
  <si>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</si>
  <si>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</si>
  <si>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</si>
  <si>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</si>
  <si>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</si>
  <si>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</si>
  <si>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</si>
  <si>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</si>
  <si>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</si>
  <si>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</si>
  <si>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</si>
  <si>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</si>
  <si>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</si>
  <si>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</si>
  <si>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</si>
  <si>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</si>
  <si>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</si>
  <si>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</si>
  <si>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</si>
  <si>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</si>
  <si>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</si>
  <si>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</si>
  <si>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</si>
  <si>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</si>
  <si>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</si>
  <si>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</si>
  <si>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</si>
  <si>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</si>
  <si>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</si>
  <si>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</si>
  <si>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</si>
  <si>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</si>
  <si>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</si>
  <si>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</si>
  <si>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</si>
  <si>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</si>
  <si>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</si>
  <si>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</si>
  <si>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</si>
  <si>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</si>
  <si>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</si>
  <si>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</si>
  <si>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</si>
  <si>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</si>
  <si>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</si>
  <si>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</si>
  <si>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</si>
  <si>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</si>
  <si>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</si>
  <si>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</si>
  <si>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</si>
  <si>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</si>
  <si>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</si>
  <si>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</si>
  <si>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</si>
  <si>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</si>
  <si>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</si>
  <si>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</si>
  <si>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</si>
  <si>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</si>
  <si>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</si>
  <si>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</si>
  <si>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</si>
  <si>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</si>
  <si>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</si>
  <si>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</si>
  <si>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</si>
  <si>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</si>
  <si>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</si>
  <si>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</si>
  <si>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</si>
  <si>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</si>
  <si>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</si>
  <si>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</si>
  <si>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</si>
  <si>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</si>
  <si>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</si>
  <si>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</si>
  <si>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</si>
  <si>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</si>
  <si>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</si>
  <si>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</si>
  <si>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</si>
  <si>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</si>
  <si>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</si>
  <si>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</si>
  <si>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</si>
  <si>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</si>
  <si>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</si>
  <si>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</si>
  <si>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</si>
  <si>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</si>
  <si>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</si>
  <si>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</si>
  <si>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</si>
  <si>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</si>
  <si>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</si>
  <si>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</si>
  <si>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</si>
  <si>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</si>
  <si>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</si>
  <si>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</si>
  <si>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</si>
  <si>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</si>
  <si>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</si>
  <si>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</si>
  <si>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</si>
  <si>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Total</t>
  </si>
  <si>
    <t>Campo calculado</t>
  </si>
  <si>
    <t>Ordem de resolução</t>
  </si>
  <si>
    <t>Campo</t>
  </si>
  <si>
    <t>Fórmula</t>
  </si>
  <si>
    <t>Item calculado</t>
  </si>
  <si>
    <t>Item</t>
  </si>
  <si>
    <t>Observação:</t>
  </si>
  <si>
    <t>Quando uma célula é atualizada por mais de uma fórmula,</t>
  </si>
  <si>
    <t>o valor é definido pela fórmula com a última ordem de resolução.</t>
  </si>
  <si>
    <t>Para alterar a ordem de resolução de vários itens ou campos calculados,</t>
  </si>
  <si>
    <t>na guia Opções, no grupo Cálculos, clique em Campos, Itens e Conjuntos e clique em Ordem de Resolução.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</si>
</sst>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28" fillId="0" borderId="0" xfId="0" applyFont="1"/>
    <xf numFmtId="0" fontId="27" fillId="0" borderId="31" xfId="0" applyFont="1" applyBorder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powerPivotData" Target="model/item.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171450</xdr:rowOff>
    </xdr:from>
    <xdr:to>
      <xdr:col>9</xdr:col>
      <xdr:colOff>276225</xdr:colOff>
      <xdr:row>14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2CDFC74E-769E-435D-A530-CDC6512D43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4900" y="1714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266700</xdr:colOff>
      <xdr:row>15</xdr:row>
      <xdr:rowOff>180975</xdr:rowOff>
    </xdr:from>
    <xdr:to>
      <xdr:col>16</xdr:col>
      <xdr:colOff>85726</xdr:colOff>
      <xdr:row>32</xdr:row>
      <xdr:rowOff>19051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a">
              <a:extLst>
                <a:ext uri="{FF2B5EF4-FFF2-40B4-BE49-F238E27FC236}">
                  <a16:creationId xmlns:a16="http://schemas.microsoft.com/office/drawing/2014/main" id="{4A4AAA37-688B-4809-8B23-6DB5A7261B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4975" y="3038475"/>
              <a:ext cx="5305426" cy="3076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ique Faria" refreshedDate="45382.504658101854" createdVersion="7" refreshedVersion="7" minRefreshableVersion="3" recordCount="60" xr:uid="{8F067AB1-6133-4424-8142-0A7B180554F0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 count="31">
        <n v="48"/>
        <n v="17"/>
        <n v="25"/>
        <n v="36"/>
        <n v="21"/>
        <n v="23"/>
        <n v="24"/>
        <n v="35"/>
        <n v="47"/>
        <n v="42"/>
        <n v="32"/>
        <n v="45"/>
        <n v="19"/>
        <n v="37"/>
        <n v="16"/>
        <n v="43"/>
        <n v="46"/>
        <n v="0"/>
        <n v="2"/>
        <n v="34"/>
        <n v="49"/>
        <n v="41"/>
        <n v="30"/>
        <n v="27"/>
        <n v="18"/>
        <n v="50"/>
        <n v="15"/>
        <n v="10"/>
        <n v="8"/>
        <n v="40"/>
        <n v="38"/>
      </sharedItems>
    </cacheField>
    <cacheField name="Preço Unitário" numFmtId="0">
      <sharedItems containsSemiMixedTypes="0" containsString="0" containsNumber="1" minValue="25.9" maxValue="349.9" count="36">
        <n v="65.900000000000006"/>
        <n v="69.900000000000006"/>
        <n v="70.900000000000006"/>
        <n v="145"/>
        <n v="259.89999999999998"/>
        <n v="39.9"/>
        <n v="85.9"/>
        <n v="89.9"/>
        <n v="92.9"/>
        <n v="44.9"/>
        <n v="46.9"/>
        <n v="48.9"/>
        <n v="42.5"/>
        <n v="25.9"/>
        <n v="29.9"/>
        <n v="32.9"/>
        <n v="49.9"/>
        <n v="299.89999999999998"/>
        <n v="302.89999999999998"/>
        <n v="300"/>
        <n v="249.9"/>
        <n v="349.9"/>
        <n v="120"/>
        <n v="255"/>
        <n v="245"/>
        <n v="250"/>
        <n v="91.4"/>
        <n v="93.5"/>
        <n v="140"/>
        <n v="142.9"/>
        <n v="146"/>
        <n v="70"/>
        <n v="54.9"/>
        <n v="72.5"/>
        <n v="289.89999999999998"/>
        <n v="180"/>
      </sharedItems>
    </cacheField>
  </cacheFields>
  <extLst>
    <ext xmlns:x14="http://schemas.microsoft.com/office/spreadsheetml/2009/9/main" uri="{725AE2AE-9491-48be-B2B4-4EB974FC3084}">
      <x14:pivotCacheDefinition pivotCacheId="132475267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711145833331" backgroundQuery="1" createdVersion="7" refreshedVersion="7" minRefreshableVersion="3" recordCount="0" supportSubquery="1" supportAdvancedDrill="1" xr:uid="{B9A62CF8-7BC6-47C1-BD9E-E0DAB0CA3D53}">
  <cacheSource type="external" connectionId="1"/>
  <cacheFields count="3">
    <cacheField name="[TB_Produtos].[Produtos].[Produtos]" caption="Produtos" numFmtId="0" hierarchy="1" level="1">
      <sharedItems count="23">
        <s v="Bermuda"/>
        <s v="Bolsa coringa"/>
        <s v="Bolsa de couro"/>
        <s v="Boné"/>
        <s v="Calça Alfaiataria"/>
        <s v="Calça jeans"/>
        <s v="Calça legging"/>
        <s v="Camiseta Conforto"/>
        <s v="Camiseta Estampada"/>
        <s v="Camiseta Lisa"/>
        <s v="Camiseta Listrada"/>
        <s v="Jaqueta couro"/>
        <s v="Jaqueta de Couro"/>
        <s v="Jaqueta jeans"/>
        <s v="Óculos quadrado"/>
        <s v="Óculos redondo"/>
        <s v="Saia Plissada"/>
        <s v="Sandália Rasteira"/>
        <s v="Tênis Atitas"/>
        <s v="Tênis Chunky"/>
        <s v="Vestido curto"/>
        <s v="Vestido Floral"/>
        <s v="Vestido longo"/>
      </sharedItems>
    </cacheField>
    <cacheField name="[Measures].[Soma de Total]" caption="Soma de Total" numFmtId="0" hierarchy="23" level="32767"/>
    <cacheField name="[TB_Produtos].[Categoria].[Categoria]" caption="Categoria" numFmtId="0" hierarchy="3" level="1">
      <sharedItems containsSemiMixedTypes="0" containsNonDate="0" containsString="0"/>
    </cacheField>
  </cacheFields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>
      <fieldsUsage count="2">
        <fieldUsage x="-1"/>
        <fieldUsage x="0"/>
      </fieldsUsage>
    </cacheHierarchy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>
      <fieldsUsage count="2">
        <fieldUsage x="-1"/>
        <fieldUsage x="2"/>
      </fieldsUsage>
    </cacheHierarchy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2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2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2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Measures].[__XL_Count TB_Vendas]" caption="__XL_Count TB_Vendas" measure="1" displayFolder="" measureGroup="TB_Vendas" count="0" hidden="1"/>
    <cacheHierarchy uniqueName="[Measures].[__XL_Count TB_Produtos]" caption="__XL_Count TB_Produtos" measure="1" displayFolder="" measureGroup="TB_Produtos" count="0" hidden="1"/>
    <cacheHierarchy uniqueName="[Measures].[__No measures defined]" caption="__No measures defined" measure="1" displayFolder="" count="0" hidden="1"/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3"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2">
    <measureGroup name="TB_Produtos" caption="TB_Produtos"/>
    <measureGroup name="TB_Vendas" caption="TB_Venda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708946643521" backgroundQuery="1" createdVersion="3" refreshedVersion="7" minRefreshableVersion="3" recordCount="0" supportSubquery="1" supportAdvancedDrill="1" xr:uid="{8057DBD8-8B8A-4B28-BF5F-89FC2765A4D9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Vendas]" caption="__XL_Count TB_Vendas" measure="1" displayFolder="" measureGroup="TB_Vendas" count="0" hidden="1"/>
    <cacheHierarchy uniqueName="[Measures].[__XL_Count TB_Produtos]" caption="__XL_Count TB_Produtos" measure="1" displayFolder="" measureGroup="TB_Produtos" count="0" hidden="1"/>
    <cacheHierarchy uniqueName="[Measures].[__No measures defined]" caption="__No measures defined" measure="1" displayFolder="" count="0" hidden="1"/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262135462"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710592592593" backgroundQuery="1" createdVersion="3" refreshedVersion="7" minRefreshableVersion="3" recordCount="0" supportSubquery="1" supportAdvancedDrill="1" xr:uid="{9450B953-6BCB-4D84-AE9F-D814842076B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Vendas]" caption="__XL_Count TB_Vendas" measure="1" displayFolder="" measureGroup="TB_Vendas" count="0" hidden="1"/>
    <cacheHierarchy uniqueName="[Measures].[__XL_Count TB_Produtos]" caption="__XL_Count TB_Produtos" measure="1" displayFolder="" measureGroup="TB_Produtos" count="0" hidden="1"/>
    <cacheHierarchy uniqueName="[Measures].[__No measures defined]" caption="__No measures defined" measure="1" displayFolder="" count="0" hidden="1"/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115218185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x v="0"/>
    <x v="0"/>
  </r>
  <r>
    <s v="PR002"/>
    <x v="0"/>
    <s v="M"/>
    <x v="0"/>
    <x v="1"/>
    <x v="1"/>
  </r>
  <r>
    <s v="PR003"/>
    <x v="0"/>
    <s v="G"/>
    <x v="0"/>
    <x v="2"/>
    <x v="2"/>
  </r>
  <r>
    <s v="PR004"/>
    <x v="1"/>
    <s v="Único"/>
    <x v="1"/>
    <x v="3"/>
    <x v="3"/>
  </r>
  <r>
    <s v="PR005"/>
    <x v="2"/>
    <s v="Único"/>
    <x v="1"/>
    <x v="4"/>
    <x v="4"/>
  </r>
  <r>
    <s v="PR006"/>
    <x v="3"/>
    <s v="Único"/>
    <x v="1"/>
    <x v="5"/>
    <x v="5"/>
  </r>
  <r>
    <s v="PR007"/>
    <x v="4"/>
    <s v="P"/>
    <x v="0"/>
    <x v="6"/>
    <x v="6"/>
  </r>
  <r>
    <s v="PR008"/>
    <x v="4"/>
    <s v="M"/>
    <x v="0"/>
    <x v="7"/>
    <x v="7"/>
  </r>
  <r>
    <s v="PR009"/>
    <x v="4"/>
    <s v="G"/>
    <x v="0"/>
    <x v="8"/>
    <x v="8"/>
  </r>
  <r>
    <s v="PR010"/>
    <x v="5"/>
    <s v="P"/>
    <x v="0"/>
    <x v="9"/>
    <x v="9"/>
  </r>
  <r>
    <s v="PR011"/>
    <x v="5"/>
    <s v="M"/>
    <x v="0"/>
    <x v="10"/>
    <x v="10"/>
  </r>
  <r>
    <s v="PR012"/>
    <x v="5"/>
    <s v="G"/>
    <x v="0"/>
    <x v="11"/>
    <x v="11"/>
  </r>
  <r>
    <s v="PR013"/>
    <x v="6"/>
    <s v="P"/>
    <x v="0"/>
    <x v="12"/>
    <x v="5"/>
  </r>
  <r>
    <s v="PR014"/>
    <x v="6"/>
    <s v="M"/>
    <x v="0"/>
    <x v="13"/>
    <x v="5"/>
  </r>
  <r>
    <s v="PR015"/>
    <x v="6"/>
    <s v="G"/>
    <x v="0"/>
    <x v="14"/>
    <x v="12"/>
  </r>
  <r>
    <s v="PR016"/>
    <x v="7"/>
    <s v="P"/>
    <x v="0"/>
    <x v="15"/>
    <x v="13"/>
  </r>
  <r>
    <s v="PR017"/>
    <x v="8"/>
    <s v="M"/>
    <x v="0"/>
    <x v="16"/>
    <x v="14"/>
  </r>
  <r>
    <s v="PR018"/>
    <x v="8"/>
    <s v="G"/>
    <x v="0"/>
    <x v="17"/>
    <x v="15"/>
  </r>
  <r>
    <s v="PR019"/>
    <x v="9"/>
    <s v="Único"/>
    <x v="1"/>
    <x v="18"/>
    <x v="16"/>
  </r>
  <r>
    <s v="PR020"/>
    <x v="10"/>
    <s v="P"/>
    <x v="0"/>
    <x v="19"/>
    <x v="17"/>
  </r>
  <r>
    <s v="PR021"/>
    <x v="10"/>
    <s v="M"/>
    <x v="0"/>
    <x v="19"/>
    <x v="18"/>
  </r>
  <r>
    <s v="PR022"/>
    <x v="10"/>
    <s v="G"/>
    <x v="0"/>
    <x v="7"/>
    <x v="19"/>
  </r>
  <r>
    <s v="PR023"/>
    <x v="11"/>
    <s v="P"/>
    <x v="0"/>
    <x v="20"/>
    <x v="20"/>
  </r>
  <r>
    <s v="PR024"/>
    <x v="11"/>
    <s v="M"/>
    <x v="0"/>
    <x v="14"/>
    <x v="4"/>
  </r>
  <r>
    <s v="PR025"/>
    <x v="11"/>
    <s v="G"/>
    <x v="0"/>
    <x v="21"/>
    <x v="17"/>
  </r>
  <r>
    <s v="PR026"/>
    <x v="12"/>
    <s v="Único"/>
    <x v="1"/>
    <x v="10"/>
    <x v="21"/>
  </r>
  <r>
    <s v="PR027"/>
    <x v="13"/>
    <s v="Único"/>
    <x v="1"/>
    <x v="11"/>
    <x v="22"/>
  </r>
  <r>
    <s v="PR028"/>
    <x v="14"/>
    <n v="36"/>
    <x v="2"/>
    <x v="13"/>
    <x v="20"/>
  </r>
  <r>
    <s v="PR029"/>
    <x v="14"/>
    <n v="37"/>
    <x v="2"/>
    <x v="21"/>
    <x v="23"/>
  </r>
  <r>
    <s v="PR030"/>
    <x v="14"/>
    <n v="38"/>
    <x v="2"/>
    <x v="22"/>
    <x v="4"/>
  </r>
  <r>
    <s v="PR031"/>
    <x v="15"/>
    <n v="36"/>
    <x v="2"/>
    <x v="23"/>
    <x v="24"/>
  </r>
  <r>
    <s v="PR032"/>
    <x v="15"/>
    <n v="37"/>
    <x v="2"/>
    <x v="21"/>
    <x v="25"/>
  </r>
  <r>
    <s v="PR033"/>
    <x v="15"/>
    <n v="38"/>
    <x v="2"/>
    <x v="15"/>
    <x v="4"/>
  </r>
  <r>
    <s v="PR034"/>
    <x v="16"/>
    <s v="P"/>
    <x v="0"/>
    <x v="15"/>
    <x v="7"/>
  </r>
  <r>
    <s v="PR035"/>
    <x v="16"/>
    <s v="M"/>
    <x v="0"/>
    <x v="24"/>
    <x v="26"/>
  </r>
  <r>
    <s v="PR036"/>
    <x v="16"/>
    <s v="G"/>
    <x v="0"/>
    <x v="11"/>
    <x v="27"/>
  </r>
  <r>
    <s v="PR037"/>
    <x v="17"/>
    <s v="P"/>
    <x v="0"/>
    <x v="19"/>
    <x v="28"/>
  </r>
  <r>
    <s v="PR038"/>
    <x v="17"/>
    <s v="M"/>
    <x v="0"/>
    <x v="8"/>
    <x v="29"/>
  </r>
  <r>
    <s v="PR039"/>
    <x v="17"/>
    <s v="G"/>
    <x v="0"/>
    <x v="25"/>
    <x v="30"/>
  </r>
  <r>
    <s v="PR040"/>
    <x v="18"/>
    <s v="P"/>
    <x v="0"/>
    <x v="14"/>
    <x v="31"/>
  </r>
  <r>
    <s v="PR041"/>
    <x v="18"/>
    <s v="M"/>
    <x v="0"/>
    <x v="4"/>
    <x v="32"/>
  </r>
  <r>
    <s v="PR042"/>
    <x v="18"/>
    <s v="G"/>
    <x v="0"/>
    <x v="15"/>
    <x v="32"/>
  </r>
  <r>
    <s v="PR043"/>
    <x v="19"/>
    <s v="P"/>
    <x v="0"/>
    <x v="15"/>
    <x v="33"/>
  </r>
  <r>
    <s v="PR044"/>
    <x v="19"/>
    <s v="M"/>
    <x v="0"/>
    <x v="21"/>
    <x v="33"/>
  </r>
  <r>
    <s v="PR045"/>
    <x v="19"/>
    <s v="G"/>
    <x v="0"/>
    <x v="20"/>
    <x v="33"/>
  </r>
  <r>
    <s v="PR046"/>
    <x v="20"/>
    <s v="P"/>
    <x v="0"/>
    <x v="26"/>
    <x v="34"/>
  </r>
  <r>
    <s v="PR047"/>
    <x v="20"/>
    <s v="M"/>
    <x v="0"/>
    <x v="27"/>
    <x v="34"/>
  </r>
  <r>
    <s v="PR048"/>
    <x v="20"/>
    <s v="G"/>
    <x v="0"/>
    <x v="4"/>
    <x v="34"/>
  </r>
  <r>
    <s v="PR049"/>
    <x v="21"/>
    <s v="P"/>
    <x v="0"/>
    <x v="28"/>
    <x v="15"/>
  </r>
  <r>
    <s v="PR050"/>
    <x v="21"/>
    <s v="M"/>
    <x v="0"/>
    <x v="9"/>
    <x v="15"/>
  </r>
  <r>
    <s v="PR051"/>
    <x v="21"/>
    <s v="G"/>
    <x v="0"/>
    <x v="0"/>
    <x v="15"/>
  </r>
  <r>
    <s v="PR052"/>
    <x v="22"/>
    <s v="P"/>
    <x v="0"/>
    <x v="7"/>
    <x v="16"/>
  </r>
  <r>
    <s v="PR053"/>
    <x v="22"/>
    <s v="M"/>
    <x v="0"/>
    <x v="29"/>
    <x v="16"/>
  </r>
  <r>
    <s v="PR054"/>
    <x v="22"/>
    <s v="G"/>
    <x v="0"/>
    <x v="24"/>
    <x v="16"/>
  </r>
  <r>
    <s v="PR055"/>
    <x v="23"/>
    <n v="35"/>
    <x v="2"/>
    <x v="0"/>
    <x v="7"/>
  </r>
  <r>
    <s v="PR056"/>
    <x v="23"/>
    <n v="36"/>
    <x v="2"/>
    <x v="30"/>
    <x v="7"/>
  </r>
  <r>
    <s v="PR057"/>
    <x v="23"/>
    <n v="37"/>
    <x v="2"/>
    <x v="11"/>
    <x v="7"/>
  </r>
  <r>
    <s v="PR058"/>
    <x v="24"/>
    <s v="P"/>
    <x v="0"/>
    <x v="29"/>
    <x v="35"/>
  </r>
  <r>
    <s v="PR059"/>
    <x v="24"/>
    <s v="M"/>
    <x v="0"/>
    <x v="7"/>
    <x v="35"/>
  </r>
  <r>
    <s v="PR060"/>
    <x v="24"/>
    <s v="G"/>
    <x v="0"/>
    <x v="7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7DD0A-4DD4-49B6-956D-37A092401FCE}" name="TBDN_Produtos" cacheId="0" applyNumberFormats="0" applyBorderFormats="0" applyFontFormats="0" applyPatternFormats="0" applyAlignmentFormats="0" applyWidthHeightFormats="1" dataCaption="Valores" updatedVersion="7" minRefreshableVersion="3" itemPrintTitles="1" createdVersion="7" indent="0" outline="1" outlineData="1" multipleFieldFilters="0">
  <location ref="A3:C29" firstHeaderRow="0" firstDataRow="1" firstDataCol="1"/>
  <pivotFields count="6">
    <pivotField showAll="0"/>
    <pivotField axis="axisRow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dataField="1" showAll="0">
      <items count="32">
        <item x="17"/>
        <item x="18"/>
        <item x="28"/>
        <item x="27"/>
        <item x="26"/>
        <item x="14"/>
        <item x="1"/>
        <item x="24"/>
        <item x="12"/>
        <item x="4"/>
        <item x="5"/>
        <item x="6"/>
        <item x="2"/>
        <item x="23"/>
        <item x="22"/>
        <item x="10"/>
        <item x="19"/>
        <item x="7"/>
        <item x="3"/>
        <item x="13"/>
        <item x="30"/>
        <item x="29"/>
        <item x="21"/>
        <item x="9"/>
        <item x="15"/>
        <item x="11"/>
        <item x="16"/>
        <item x="8"/>
        <item x="0"/>
        <item x="20"/>
        <item x="25"/>
        <item t="default"/>
      </items>
    </pivotField>
    <pivotField dataField="1" showAll="0">
      <items count="37">
        <item x="13"/>
        <item x="14"/>
        <item x="15"/>
        <item x="5"/>
        <item x="12"/>
        <item x="9"/>
        <item x="10"/>
        <item x="11"/>
        <item x="16"/>
        <item x="32"/>
        <item x="0"/>
        <item x="1"/>
        <item x="31"/>
        <item x="2"/>
        <item x="33"/>
        <item x="6"/>
        <item x="7"/>
        <item x="26"/>
        <item x="8"/>
        <item x="27"/>
        <item x="22"/>
        <item x="28"/>
        <item x="29"/>
        <item x="3"/>
        <item x="30"/>
        <item x="35"/>
        <item x="24"/>
        <item x="20"/>
        <item x="25"/>
        <item x="23"/>
        <item x="4"/>
        <item x="34"/>
        <item x="17"/>
        <item x="19"/>
        <item x="18"/>
        <item x="21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2" numFmtId="44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48C53-712F-4191-98DC-3BACD62EE48D}" name="Tabela dinâmica1" cacheId="102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>
  <location ref="A3:B27" firstHeaderRow="1" firstDataRow="1" firstDataCol="1"/>
  <pivotFields count="3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oma de Total" fld="1" baseField="0" baseItem="1" numFmtId="44"/>
  </dataFields>
  <pivotHierarchies count="24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6343B2A0-3359-4E7F-9A9B-83C114C23F45}" sourceName="[TB_Produtos].[Categoria]">
  <pivotTables>
    <pivotTable tabId="30" name="Tabela dinâmica1"/>
  </pivotTables>
  <data>
    <olap pivotCacheId="1262135462">
      <levels count="2">
        <level uniqueName="[TB_Produtos].[Categoria].[(All)]" sourceCaption="(All)" count="0"/>
        <level uniqueName="[TB_Produtos].[Categoria].[Categoria]" sourceCaption="Categoria" count="3">
          <ranges>
            <range startItem="0">
              <i n="[TB_Produtos].[Categoria].&amp;[Acessórios]" c="Acessórios"/>
              <i n="[TB_Produtos].[Categoria].&amp;[Calçado]" c="Calçado"/>
              <i n="[TB_Produtos].[Categoria].&amp;[Vestuário]" c="Vestuário"/>
            </range>
          </ranges>
        </level>
      </levels>
      <selections count="1">
        <selection n="[TB_Produtos].[Categoria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53BA8A81-4C8A-4EB4-9321-ABF2183E2592}" cache="SegmentaçãodeDados_Categoria" caption="Categoria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5" dataDxfId="14" headerRowCellStyle="Cabeçalho Meteora">
  <autoFilter ref="A4:N86" xr:uid="{AD739091-30BD-4C30-BDDA-7504C0C4B6E2}"/>
  <tableColumns count="14">
    <tableColumn id="7" xr3:uid="{5E8DE7C3-CDB6-4314-A5CC-C44D3C21973F}" name="Nº" dataDxfId="13">
      <calculatedColumnFormula>MONTH(TB_Vendas[[#This Row],[Data]])</calculatedColumnFormula>
    </tableColumn>
    <tableColumn id="10" xr3:uid="{BD1ABB49-B48B-4C50-A034-45488FDC03A8}" name="Mês" dataDxfId="12">
      <calculatedColumnFormula>PROPER(TEXT(DATE(,TB_Vendas[[#This Row],[Nº]],1),"Mmm"))</calculatedColumnFormula>
    </tableColumn>
    <tableColumn id="1" xr3:uid="{43632F1F-6978-4CE7-BB13-7CCE587D6821}" name="Data" dataDxfId="11"/>
    <tableColumn id="12" xr3:uid="{205A55AB-454E-4288-AE23-042C3C399E7A}" name="Código" dataDxfId="10"/>
    <tableColumn id="16" xr3:uid="{059789B1-50A2-47F3-849D-D1EE26B94731}" name="Categoria" dataDxfId="9">
      <calculatedColumnFormula>_xlfn.XLOOKUP(TB_Vendas[[#This Row],[Código]],TB_Produtos[Código],TB_Produtos[Categoria])</calculatedColumnFormula>
    </tableColumn>
    <tableColumn id="5" xr3:uid="{7DC2ADED-AF8A-4BC8-A38E-FEF676FE49C9}" name="Qtd" dataDxfId="8"/>
    <tableColumn id="9" xr3:uid="{05B7315B-2774-41BC-AFEC-4A19E452D6C7}" name="Preço Unitário" dataDxfId="7">
      <calculatedColumnFormula>VLOOKUP(TB_Vendas[[#This Row],[Código]],Produtos!$B$6:$G$66,6,0)</calculatedColumnFormula>
    </tableColumn>
    <tableColumn id="18" xr3:uid="{152BED38-8D5F-4FAA-8C38-58740E2353E5}" name="Indice" dataDxfId="6">
      <calculatedColumnFormula>_xlfn.XMATCH(TB_Vendas[[#This Row],[Categoria]],Desc_Categorias,0)</calculatedColumnFormula>
    </tableColumn>
    <tableColumn id="17" xr3:uid="{C4E78734-94D7-4D31-B07D-5609B855AC0F}" name="Desconto _x000a_(Passo a Passo)" dataDxfId="5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4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3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2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">
      <calculatedColumnFormula>TB_Vendas[[#This Row],[Preço Unitário]]*TB_Vendas[[#This Row],[Qtd]]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27896B19-D2B4-4CE6-AFA1-D944ADDA7C13}" sourceName="[TB_Vendas].[Data]">
  <pivotTables>
    <pivotTable tabId="30" name="Tabela dinâmica1"/>
  </pivotTables>
  <state minimalRefreshVersion="6" lastRefreshVersion="6" pivotCacheId="1152181858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118BF443-5806-4FFC-ACB4-7BEF1469067E}" cache="Timeline_Data" caption="Data" level="2" selectionLevel="2" scrollPosition="2023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</row>
    <row r="6" spans="1:1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15D5-089F-4104-A808-6F7B665A5B0E}">
  <dimension ref="A1:C12"/>
  <sheetViews>
    <sheetView workbookViewId="0">
      <selection activeCell="B12" sqref="B12"/>
    </sheetView>
  </sheetViews>
  <sheetFormatPr defaultRowHeight="15"/>
  <cols>
    <col min="1" max="1" width="19.140625" bestFit="1" customWidth="1"/>
    <col min="2" max="2" width="7.140625" bestFit="1" customWidth="1"/>
    <col min="3" max="3" width="8.28515625" bestFit="1" customWidth="1"/>
  </cols>
  <sheetData>
    <row r="1" spans="1:3">
      <c r="A1" s="102" t="s">
        <v>166</v>
      </c>
    </row>
    <row r="2" spans="1:3">
      <c r="A2" s="103" t="s">
        <v>167</v>
      </c>
      <c r="B2" s="103" t="s">
        <v>168</v>
      </c>
      <c r="C2" s="103" t="s">
        <v>169</v>
      </c>
    </row>
    <row r="4" spans="1:3">
      <c r="A4" s="102" t="s">
        <v>170</v>
      </c>
    </row>
    <row r="5" spans="1:3">
      <c r="A5" s="103" t="s">
        <v>167</v>
      </c>
      <c r="B5" s="103" t="s">
        <v>171</v>
      </c>
      <c r="C5" s="103" t="s">
        <v>169</v>
      </c>
    </row>
    <row r="8" spans="1:3">
      <c r="A8" s="102" t="s">
        <v>172</v>
      </c>
      <c r="B8" t="s">
        <v>173</v>
      </c>
    </row>
    <row r="9" spans="1:3">
      <c r="B9" t="s">
        <v>174</v>
      </c>
    </row>
    <row r="11" spans="1:3">
      <c r="B11" t="s">
        <v>175</v>
      </c>
    </row>
    <row r="12" spans="1:3">
      <c r="B12" t="s">
        <v>176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2BEB-38DA-46CC-9548-A8309769537B}">
  <dimension ref="A3:C29"/>
  <sheetViews>
    <sheetView tabSelected="1" workbookViewId="0">
      <selection activeCell="C16" sqref="C16"/>
    </sheetView>
  </sheetViews>
  <sheetFormatPr defaultRowHeight="15"/>
  <cols>
    <col min="1" max="1" width="18" bestFit="1" customWidth="1"/>
    <col min="2" max="3" width="14.42578125" customWidth="1"/>
    <col min="4" max="4" width="17.7109375" customWidth="1"/>
    <col min="5" max="5" width="16.140625" customWidth="1"/>
    <col min="6" max="6" width="15.28515625" bestFit="1" customWidth="1"/>
    <col min="7" max="7" width="10.7109375" bestFit="1" customWidth="1"/>
    <col min="8" max="8" width="12.42578125" bestFit="1" customWidth="1"/>
    <col min="9" max="9" width="17.7109375" bestFit="1" customWidth="1"/>
    <col min="10" max="10" width="19.42578125" bestFit="1" customWidth="1"/>
    <col min="11" max="11" width="12.85546875" bestFit="1" customWidth="1"/>
    <col min="12" max="12" width="13.42578125" bestFit="1" customWidth="1"/>
    <col min="13" max="13" width="16.5703125" bestFit="1" customWidth="1"/>
    <col min="14" max="14" width="5.7109375" bestFit="1" customWidth="1"/>
    <col min="15" max="15" width="13.42578125" bestFit="1" customWidth="1"/>
    <col min="16" max="16" width="16.42578125" bestFit="1" customWidth="1"/>
    <col min="17" max="17" width="13.140625" bestFit="1" customWidth="1"/>
    <col min="18" max="18" width="16" bestFit="1" customWidth="1"/>
    <col min="19" max="19" width="15.140625" bestFit="1" customWidth="1"/>
    <col min="20" max="20" width="12.140625" bestFit="1" customWidth="1"/>
    <col min="21" max="21" width="16.140625" bestFit="1" customWidth="1"/>
    <col min="22" max="22" width="11.28515625" bestFit="1" customWidth="1"/>
    <col min="23" max="23" width="12.7109375" bestFit="1" customWidth="1"/>
    <col min="24" max="24" width="12.85546875" bestFit="1" customWidth="1"/>
    <col min="25" max="26" width="13.42578125" bestFit="1" customWidth="1"/>
    <col min="27" max="27" width="10.7109375" bestFit="1" customWidth="1"/>
  </cols>
  <sheetData>
    <row r="3" spans="1:3">
      <c r="A3" s="63" t="s">
        <v>161</v>
      </c>
      <c r="B3" t="s">
        <v>163</v>
      </c>
      <c r="C3" t="s">
        <v>164</v>
      </c>
    </row>
    <row r="4" spans="1:3">
      <c r="A4" s="64" t="s">
        <v>5</v>
      </c>
      <c r="B4" s="65">
        <v>90</v>
      </c>
      <c r="C4" s="8">
        <v>206.70000000000002</v>
      </c>
    </row>
    <row r="5" spans="1:3">
      <c r="A5" s="64" t="s">
        <v>29</v>
      </c>
      <c r="B5" s="65">
        <v>36</v>
      </c>
      <c r="C5" s="8">
        <v>145</v>
      </c>
    </row>
    <row r="6" spans="1:3">
      <c r="A6" s="64" t="s">
        <v>28</v>
      </c>
      <c r="B6" s="65">
        <v>21</v>
      </c>
      <c r="C6" s="8">
        <v>259.89999999999998</v>
      </c>
    </row>
    <row r="7" spans="1:3">
      <c r="A7" s="64" t="s">
        <v>6</v>
      </c>
      <c r="B7" s="65">
        <v>23</v>
      </c>
      <c r="C7" s="8">
        <v>39.9</v>
      </c>
    </row>
    <row r="8" spans="1:3">
      <c r="A8" s="64" t="s">
        <v>109</v>
      </c>
      <c r="B8" s="65">
        <v>110</v>
      </c>
      <c r="C8" s="8">
        <v>540</v>
      </c>
    </row>
    <row r="9" spans="1:3">
      <c r="A9" s="64" t="s">
        <v>23</v>
      </c>
      <c r="B9" s="65">
        <v>106</v>
      </c>
      <c r="C9" s="8">
        <v>268.70000000000005</v>
      </c>
    </row>
    <row r="10" spans="1:3">
      <c r="A10" s="64" t="s">
        <v>26</v>
      </c>
      <c r="B10" s="65">
        <v>119</v>
      </c>
      <c r="C10" s="8">
        <v>140.69999999999999</v>
      </c>
    </row>
    <row r="11" spans="1:3">
      <c r="A11" s="64" t="s">
        <v>108</v>
      </c>
      <c r="B11" s="65">
        <v>80</v>
      </c>
      <c r="C11" s="8">
        <v>179.8</v>
      </c>
    </row>
    <row r="12" spans="1:3">
      <c r="A12" s="64" t="s">
        <v>18</v>
      </c>
      <c r="B12" s="65">
        <v>72</v>
      </c>
      <c r="C12" s="8">
        <v>122.3</v>
      </c>
    </row>
    <row r="13" spans="1:3">
      <c r="A13" s="64" t="s">
        <v>9</v>
      </c>
      <c r="B13" s="65">
        <v>43</v>
      </c>
      <c r="C13" s="8">
        <v>25.9</v>
      </c>
    </row>
    <row r="14" spans="1:3">
      <c r="A14" s="64" t="s">
        <v>17</v>
      </c>
      <c r="B14" s="65">
        <v>46</v>
      </c>
      <c r="C14" s="8">
        <v>62.8</v>
      </c>
    </row>
    <row r="15" spans="1:3">
      <c r="A15" s="64" t="s">
        <v>96</v>
      </c>
      <c r="B15" s="65">
        <v>98</v>
      </c>
      <c r="C15" s="8">
        <v>98.699999999999989</v>
      </c>
    </row>
    <row r="16" spans="1:3">
      <c r="A16" s="64" t="s">
        <v>7</v>
      </c>
      <c r="B16" s="65">
        <v>2</v>
      </c>
      <c r="C16" s="8">
        <v>49.9</v>
      </c>
    </row>
    <row r="17" spans="1:3">
      <c r="A17" s="64" t="s">
        <v>22</v>
      </c>
      <c r="B17" s="65">
        <v>103</v>
      </c>
      <c r="C17" s="8">
        <v>902.8</v>
      </c>
    </row>
    <row r="18" spans="1:3">
      <c r="A18" s="64" t="s">
        <v>92</v>
      </c>
      <c r="B18" s="65">
        <v>46</v>
      </c>
      <c r="C18" s="8">
        <v>869.69999999999993</v>
      </c>
    </row>
    <row r="19" spans="1:3">
      <c r="A19" s="64" t="s">
        <v>21</v>
      </c>
      <c r="B19" s="65">
        <v>106</v>
      </c>
      <c r="C19" s="8">
        <v>809.69999999999993</v>
      </c>
    </row>
    <row r="20" spans="1:3">
      <c r="A20" s="64" t="s">
        <v>20</v>
      </c>
      <c r="B20" s="65">
        <v>32</v>
      </c>
      <c r="C20" s="8">
        <v>349.9</v>
      </c>
    </row>
    <row r="21" spans="1:3">
      <c r="A21" s="64" t="s">
        <v>19</v>
      </c>
      <c r="B21" s="65">
        <v>45</v>
      </c>
      <c r="C21" s="8">
        <v>120</v>
      </c>
    </row>
    <row r="22" spans="1:3">
      <c r="A22" s="64" t="s">
        <v>100</v>
      </c>
      <c r="B22" s="65">
        <v>93</v>
      </c>
      <c r="C22" s="8">
        <v>149.69999999999999</v>
      </c>
    </row>
    <row r="23" spans="1:3">
      <c r="A23" s="64" t="s">
        <v>105</v>
      </c>
      <c r="B23" s="65">
        <v>131</v>
      </c>
      <c r="C23" s="8">
        <v>269.70000000000005</v>
      </c>
    </row>
    <row r="24" spans="1:3">
      <c r="A24" s="64" t="s">
        <v>27</v>
      </c>
      <c r="B24" s="65">
        <v>108</v>
      </c>
      <c r="C24" s="8">
        <v>764.8</v>
      </c>
    </row>
    <row r="25" spans="1:3">
      <c r="A25" s="64" t="s">
        <v>112</v>
      </c>
      <c r="B25" s="65">
        <v>111</v>
      </c>
      <c r="C25" s="8">
        <v>754.9</v>
      </c>
    </row>
    <row r="26" spans="1:3">
      <c r="A26" s="64" t="s">
        <v>25</v>
      </c>
      <c r="B26" s="65">
        <v>106</v>
      </c>
      <c r="C26" s="8">
        <v>274.8</v>
      </c>
    </row>
    <row r="27" spans="1:3">
      <c r="A27" s="64" t="s">
        <v>88</v>
      </c>
      <c r="B27" s="65">
        <v>133</v>
      </c>
      <c r="C27" s="8">
        <v>217.5</v>
      </c>
    </row>
    <row r="28" spans="1:3">
      <c r="A28" s="64" t="s">
        <v>24</v>
      </c>
      <c r="B28" s="65">
        <v>131</v>
      </c>
      <c r="C28" s="8">
        <v>428.9</v>
      </c>
    </row>
    <row r="29" spans="1:3">
      <c r="A29" s="64" t="s">
        <v>162</v>
      </c>
      <c r="B29" s="65">
        <v>1991</v>
      </c>
      <c r="C29" s="8">
        <v>8052.6999999999989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7" activePane="bottomLeft" state="frozen"/>
      <selection pane="bottomLeft" activeCell="B6" sqref="B6:G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121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76</v>
      </c>
      <c r="G6" s="9" t="s">
        <v>11</v>
      </c>
      <c r="H6" s="9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62</v>
      </c>
      <c r="C37" t="s">
        <v>112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63</v>
      </c>
      <c r="C38" t="s">
        <v>112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64</v>
      </c>
      <c r="C39" t="s">
        <v>112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84</v>
      </c>
      <c r="C46" t="s">
        <v>108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85</v>
      </c>
      <c r="C47" t="s">
        <v>108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86</v>
      </c>
      <c r="C48" t="s">
        <v>108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87</v>
      </c>
      <c r="C49" t="s">
        <v>88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89</v>
      </c>
      <c r="C50" t="s">
        <v>88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90</v>
      </c>
      <c r="C51" t="s">
        <v>88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91</v>
      </c>
      <c r="C52" t="s">
        <v>92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93</v>
      </c>
      <c r="C53" t="s">
        <v>92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94</v>
      </c>
      <c r="C54" t="s">
        <v>92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95</v>
      </c>
      <c r="C55" t="s">
        <v>96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97</v>
      </c>
      <c r="C56" t="s">
        <v>96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98</v>
      </c>
      <c r="C57" t="s">
        <v>96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99</v>
      </c>
      <c r="C58" t="s">
        <v>100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101</v>
      </c>
      <c r="C59" t="s">
        <v>100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102</v>
      </c>
      <c r="C60" t="s">
        <v>100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103</v>
      </c>
      <c r="C61" t="s">
        <v>105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104</v>
      </c>
      <c r="C62" t="s">
        <v>105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106</v>
      </c>
      <c r="C63" t="s">
        <v>105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107</v>
      </c>
      <c r="C64" t="s">
        <v>109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110</v>
      </c>
      <c r="C65" t="s">
        <v>109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111</v>
      </c>
      <c r="C66" t="s">
        <v>109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67" t="s">
        <v>83</v>
      </c>
      <c r="C1" s="6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73</v>
      </c>
      <c r="C4" s="31" t="s">
        <v>133</v>
      </c>
      <c r="D4" s="26" t="s">
        <v>134</v>
      </c>
    </row>
    <row r="5" spans="1:5" ht="22.5" customHeight="1">
      <c r="A5" s="37" t="s">
        <v>114</v>
      </c>
      <c r="B5" s="30" t="s">
        <v>72</v>
      </c>
      <c r="C5" s="30" t="s">
        <v>135</v>
      </c>
      <c r="D5" s="40">
        <v>0.2</v>
      </c>
    </row>
    <row r="6" spans="1:5" ht="22.5" customHeight="1">
      <c r="A6" s="37" t="s">
        <v>115</v>
      </c>
      <c r="B6" s="30" t="s">
        <v>74</v>
      </c>
      <c r="C6" s="30" t="s">
        <v>136</v>
      </c>
      <c r="D6" s="40">
        <v>0.15</v>
      </c>
    </row>
    <row r="7" spans="1:5" ht="22.5" customHeight="1">
      <c r="A7" s="37" t="s">
        <v>116</v>
      </c>
      <c r="B7" s="30" t="s">
        <v>71</v>
      </c>
      <c r="C7" s="30" t="s">
        <v>137</v>
      </c>
      <c r="D7" s="40">
        <v>0.1</v>
      </c>
    </row>
    <row r="8" spans="1:5" ht="22.5" customHeight="1">
      <c r="A8" s="37" t="s">
        <v>117</v>
      </c>
      <c r="B8" s="30" t="s">
        <v>119</v>
      </c>
      <c r="C8" s="30" t="s">
        <v>138</v>
      </c>
      <c r="D8" s="40">
        <v>0.2</v>
      </c>
    </row>
    <row r="9" spans="1:5" ht="22.5" customHeight="1" thickBot="1">
      <c r="A9" s="38" t="s">
        <v>118</v>
      </c>
      <c r="B9" s="39" t="s">
        <v>120</v>
      </c>
      <c r="C9" s="39" t="s">
        <v>139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31BC-655D-4100-945E-170E592728BC}">
  <dimension ref="A3:B27"/>
  <sheetViews>
    <sheetView workbookViewId="0">
      <selection activeCell="B23" sqref="B23"/>
    </sheetView>
  </sheetViews>
  <sheetFormatPr defaultRowHeight="15"/>
  <cols>
    <col min="1" max="1" width="19.42578125" bestFit="1" customWidth="1"/>
    <col min="2" max="2" width="13.5703125" bestFit="1" customWidth="1"/>
  </cols>
  <sheetData>
    <row r="3" spans="1:2">
      <c r="A3" s="63" t="s">
        <v>161</v>
      </c>
      <c r="B3" t="s">
        <v>165</v>
      </c>
    </row>
    <row r="4" spans="1:2">
      <c r="A4" s="64" t="s">
        <v>5</v>
      </c>
      <c r="B4" s="8">
        <v>1132.3000000000002</v>
      </c>
    </row>
    <row r="5" spans="1:2">
      <c r="A5" s="64" t="s">
        <v>29</v>
      </c>
      <c r="B5" s="8">
        <v>870</v>
      </c>
    </row>
    <row r="6" spans="1:2">
      <c r="A6" s="64" t="s">
        <v>28</v>
      </c>
      <c r="B6" s="8">
        <v>1299.5</v>
      </c>
    </row>
    <row r="7" spans="1:2">
      <c r="A7" s="64" t="s">
        <v>6</v>
      </c>
      <c r="B7" s="8">
        <v>79.8</v>
      </c>
    </row>
    <row r="8" spans="1:2">
      <c r="A8" s="64" t="s">
        <v>109</v>
      </c>
      <c r="B8" s="8">
        <v>1440</v>
      </c>
    </row>
    <row r="9" spans="1:2">
      <c r="A9" s="64" t="s">
        <v>23</v>
      </c>
      <c r="B9" s="8">
        <v>1950.9</v>
      </c>
    </row>
    <row r="10" spans="1:2">
      <c r="A10" s="64" t="s">
        <v>26</v>
      </c>
      <c r="B10" s="8">
        <v>469</v>
      </c>
    </row>
    <row r="11" spans="1:2">
      <c r="A11" s="64" t="s">
        <v>108</v>
      </c>
      <c r="B11" s="8">
        <v>1163.9000000000001</v>
      </c>
    </row>
    <row r="12" spans="1:2">
      <c r="A12" s="64" t="s">
        <v>18</v>
      </c>
      <c r="B12" s="8">
        <v>1113.7</v>
      </c>
    </row>
    <row r="13" spans="1:2">
      <c r="A13" s="64" t="s">
        <v>9</v>
      </c>
      <c r="B13" s="8">
        <v>366.6</v>
      </c>
    </row>
    <row r="14" spans="1:2">
      <c r="A14" s="64" t="s">
        <v>96</v>
      </c>
      <c r="B14" s="8">
        <v>460.6</v>
      </c>
    </row>
    <row r="15" spans="1:2">
      <c r="A15" s="64" t="s">
        <v>22</v>
      </c>
      <c r="B15" s="8">
        <v>3911.2</v>
      </c>
    </row>
    <row r="16" spans="1:2">
      <c r="A16" s="64" t="s">
        <v>92</v>
      </c>
      <c r="B16" s="8">
        <v>6957.5999999999995</v>
      </c>
    </row>
    <row r="17" spans="1:2">
      <c r="A17" s="64" t="s">
        <v>21</v>
      </c>
      <c r="B17" s="8">
        <v>2379.1</v>
      </c>
    </row>
    <row r="18" spans="1:2">
      <c r="A18" s="64" t="s">
        <v>20</v>
      </c>
      <c r="B18" s="8">
        <v>2799.2</v>
      </c>
    </row>
    <row r="19" spans="1:2">
      <c r="A19" s="64" t="s">
        <v>19</v>
      </c>
      <c r="B19" s="8">
        <v>240</v>
      </c>
    </row>
    <row r="20" spans="1:2">
      <c r="A20" s="64" t="s">
        <v>100</v>
      </c>
      <c r="B20" s="8">
        <v>99.8</v>
      </c>
    </row>
    <row r="21" spans="1:2">
      <c r="A21" s="64" t="s">
        <v>105</v>
      </c>
      <c r="B21" s="8">
        <v>809.10000000000014</v>
      </c>
    </row>
    <row r="22" spans="1:2">
      <c r="A22" s="64" t="s">
        <v>27</v>
      </c>
      <c r="B22" s="8">
        <v>1779.9</v>
      </c>
    </row>
    <row r="23" spans="1:2">
      <c r="A23" s="64" t="s">
        <v>112</v>
      </c>
      <c r="B23" s="8">
        <v>1019.8</v>
      </c>
    </row>
    <row r="24" spans="1:2">
      <c r="A24" s="64" t="s">
        <v>25</v>
      </c>
      <c r="B24" s="8">
        <v>454.00000000000006</v>
      </c>
    </row>
    <row r="25" spans="1:2">
      <c r="A25" s="64" t="s">
        <v>88</v>
      </c>
      <c r="B25" s="8">
        <v>942.5</v>
      </c>
    </row>
    <row r="26" spans="1:2">
      <c r="A26" s="64" t="s">
        <v>24</v>
      </c>
      <c r="B26" s="8">
        <v>1566.3</v>
      </c>
    </row>
    <row r="27" spans="1:2">
      <c r="A27" s="64" t="s">
        <v>162</v>
      </c>
      <c r="B27" s="8">
        <v>33304.799999999988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pane ySplit="1" topLeftCell="A5" activePane="bottomLeft" state="frozen"/>
      <selection activeCell="B1" sqref="B1"/>
      <selection pane="bottomLeft" activeCell="F16" sqref="F16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13" customFormat="1" ht="40.15" customHeight="1">
      <c r="A1" s="16"/>
      <c r="C1" s="20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4" customFormat="1" ht="4.5" customHeight="1">
      <c r="A2" s="17"/>
      <c r="B2" s="17"/>
      <c r="C2" s="17"/>
      <c r="D2" s="17"/>
      <c r="E2" s="17"/>
      <c r="F2" s="17"/>
    </row>
    <row r="3" spans="1:14" ht="4.5" customHeight="1">
      <c r="A3" s="15"/>
      <c r="B3" s="15"/>
      <c r="C3" s="15"/>
      <c r="D3" s="15"/>
      <c r="E3" s="15"/>
      <c r="F3" s="15"/>
    </row>
    <row r="4" spans="1:14" s="60" customFormat="1" ht="37.5">
      <c r="A4" s="57" t="s">
        <v>113</v>
      </c>
      <c r="B4" s="58" t="s">
        <v>31</v>
      </c>
      <c r="C4" s="58" t="s">
        <v>75</v>
      </c>
      <c r="D4" s="58" t="s">
        <v>30</v>
      </c>
      <c r="E4" s="58" t="s">
        <v>10</v>
      </c>
      <c r="F4" s="58" t="s">
        <v>15</v>
      </c>
      <c r="G4" s="58" t="s">
        <v>11</v>
      </c>
      <c r="H4" s="58" t="s">
        <v>156</v>
      </c>
      <c r="I4" s="61" t="s">
        <v>157</v>
      </c>
      <c r="J4" s="61" t="s">
        <v>158</v>
      </c>
      <c r="K4" s="61" t="s">
        <v>159</v>
      </c>
      <c r="L4" s="58" t="s">
        <v>160</v>
      </c>
      <c r="M4" s="59" t="s">
        <v>16</v>
      </c>
      <c r="N4" s="58" t="s">
        <v>73</v>
      </c>
    </row>
    <row r="5" spans="1:14">
      <c r="A5" s="4">
        <f>MONTH(TB_Vendas[[#This Row],[Data]])</f>
        <v>1</v>
      </c>
      <c r="B5" s="4" t="str">
        <f>PROPER(TEXT(DATE(,TB_Vendas[[#This Row],[Nº]],1),"Mmm"))</f>
        <v>Jan</v>
      </c>
      <c r="C5" s="3">
        <v>44931</v>
      </c>
      <c r="D5" s="4" t="s">
        <v>37</v>
      </c>
      <c r="E5" s="4" t="str">
        <f>_xlfn.XLOOKUP(TB_Vendas[[#This Row],[Código]],TB_Produtos[Código],TB_Produtos[Categoria])</f>
        <v>Acessórios</v>
      </c>
      <c r="F5" s="1">
        <v>1</v>
      </c>
      <c r="G5" s="7">
        <f>VLOOKUP(TB_Vendas[[#This Row],[Código]],Produtos!$B$6:$G$66,6,0)</f>
        <v>39.9</v>
      </c>
      <c r="H5" s="1">
        <f>_xlfn.XMATCH(TB_Vendas[[#This Row],[Categoria]],Desc_Categorias,0)</f>
        <v>2</v>
      </c>
      <c r="I5" s="43">
        <f>VLOOKUP(TB_Vendas[[#This Row],[Qtd]],Desc_TabelaToda,TB_Vendas[[#This Row],[Indice]],TRUE)</f>
        <v>0</v>
      </c>
      <c r="J5" s="43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43">
        <f>_xlfn.XLOOKUP(TB_Vendas[[#This Row],[Vendedor]],Vendedores!$A$5:$A$9,Vendedores!$D$5:$D$9)</f>
        <v>0.15</v>
      </c>
      <c r="L5" s="43">
        <f>IF(TB_Vendas[[#This Row],[Desconto 
(Diretão)]]&lt;=TB_Vendas[[#This Row],[Desconto 
(Vendedor)]],TB_Vendas[[#This Row],[Desconto 
(Diretão)]],TB_Vendas[[#This Row],[Desconto 
(Vendedor)]])</f>
        <v>0</v>
      </c>
      <c r="M5" s="2">
        <f>TB_Vendas[[#This Row],[Preço Unitário]]*TB_Vendas[[#This Row],[Qtd]]</f>
        <v>39.9</v>
      </c>
      <c r="N5" s="1" t="s">
        <v>115</v>
      </c>
    </row>
    <row r="6" spans="1:14">
      <c r="A6" s="4">
        <f>MONTH(TB_Vendas[[#This Row],[Data]])</f>
        <v>1</v>
      </c>
      <c r="B6" s="4" t="str">
        <f>PROPER(TEXT(DATE(,TB_Vendas[[#This Row],[Nº]],1),"Mmm"))</f>
        <v>Jan</v>
      </c>
      <c r="C6" s="3">
        <v>44932</v>
      </c>
      <c r="D6" s="4" t="s">
        <v>36</v>
      </c>
      <c r="E6" s="4" t="str">
        <f>_xlfn.XLOOKUP(TB_Vendas[[#This Row],[Código]],TB_Produtos[Código],TB_Produtos[Categoria])</f>
        <v>Acessórios</v>
      </c>
      <c r="F6" s="1">
        <v>1</v>
      </c>
      <c r="G6" s="7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43">
        <f>VLOOKUP(TB_Vendas[[#This Row],[Qtd]],Desc_TabelaToda,TB_Vendas[[#This Row],[Indice]],TRUE)</f>
        <v>0</v>
      </c>
      <c r="J6" s="43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43">
        <f>_xlfn.XLOOKUP(TB_Vendas[[#This Row],[Vendedor]],Vendedores!$A$5:$A$9,Vendedores!$D$5:$D$9)</f>
        <v>0.15</v>
      </c>
      <c r="L6" s="43">
        <f>IF(TB_Vendas[[#This Row],[Desconto 
(Diretão)]]&lt;=TB_Vendas[[#This Row],[Desconto 
(Vendedor)]],TB_Vendas[[#This Row],[Desconto 
(Diretão)]],TB_Vendas[[#This Row],[Desconto 
(Vendedor)]])</f>
        <v>0</v>
      </c>
      <c r="M6" s="2">
        <f>TB_Vendas[[#This Row],[Preço Unitário]]*TB_Vendas[[#This Row],[Qtd]]</f>
        <v>259.89999999999998</v>
      </c>
      <c r="N6" s="1" t="s">
        <v>115</v>
      </c>
    </row>
    <row r="7" spans="1:14">
      <c r="A7" s="4">
        <f>MONTH(TB_Vendas[[#This Row],[Data]])</f>
        <v>1</v>
      </c>
      <c r="B7" s="4" t="str">
        <f>PROPER(TEXT(DATE(,TB_Vendas[[#This Row],[Nº]],1),"Mmm"))</f>
        <v>Jan</v>
      </c>
      <c r="C7" s="3">
        <v>44933</v>
      </c>
      <c r="D7" s="4" t="s">
        <v>98</v>
      </c>
      <c r="E7" s="4" t="str">
        <f>_xlfn.XLOOKUP(TB_Vendas[[#This Row],[Código]],TB_Produtos[Código],TB_Produtos[Categoria])</f>
        <v>Vestuário</v>
      </c>
      <c r="F7" s="1">
        <v>2</v>
      </c>
      <c r="G7" s="7">
        <f>VLOOKUP(TB_Vendas[[#This Row],[Código]],Produtos!$B$6:$G$66,6,0)</f>
        <v>32.9</v>
      </c>
      <c r="H7" s="1">
        <f>_xlfn.XMATCH(TB_Vendas[[#This Row],[Categoria]],Desc_Categorias,0)</f>
        <v>3</v>
      </c>
      <c r="I7" s="43">
        <f>VLOOKUP(TB_Vendas[[#This Row],[Qtd]],Desc_TabelaToda,TB_Vendas[[#This Row],[Indice]],TRUE)</f>
        <v>0.15</v>
      </c>
      <c r="J7" s="43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43">
        <f>_xlfn.XLOOKUP(TB_Vendas[[#This Row],[Vendedor]],Vendedores!$A$5:$A$9,Vendedores!$D$5:$D$9)</f>
        <v>0.2</v>
      </c>
      <c r="L7" s="43">
        <f>IF(TB_Vendas[[#This Row],[Desconto 
(Diretão)]]&lt;=TB_Vendas[[#This Row],[Desconto 
(Vendedor)]],TB_Vendas[[#This Row],[Desconto 
(Diretão)]],TB_Vendas[[#This Row],[Desconto 
(Vendedor)]])</f>
        <v>0.15</v>
      </c>
      <c r="M7" s="2">
        <f>TB_Vendas[[#This Row],[Preço Unitário]]*TB_Vendas[[#This Row],[Qtd]]</f>
        <v>65.8</v>
      </c>
      <c r="N7" s="1" t="s">
        <v>114</v>
      </c>
    </row>
    <row r="8" spans="1:14">
      <c r="A8" s="4">
        <f>MONTH(TB_Vendas[[#This Row],[Data]])</f>
        <v>1</v>
      </c>
      <c r="B8" s="4" t="str">
        <f>PROPER(TEXT(DATE(,TB_Vendas[[#This Row],[Nº]],1),"Mmm"))</f>
        <v>Jan</v>
      </c>
      <c r="C8" s="3">
        <v>44938</v>
      </c>
      <c r="D8" s="4" t="s">
        <v>42</v>
      </c>
      <c r="E8" s="4" t="str">
        <f>_xlfn.XLOOKUP(TB_Vendas[[#This Row],[Código]],TB_Produtos[Código],TB_Produtos[Categoria])</f>
        <v>Vestuário</v>
      </c>
      <c r="F8" s="1">
        <v>1</v>
      </c>
      <c r="G8" s="7">
        <f>VLOOKUP(TB_Vendas[[#This Row],[Código]],Produtos!$B$6:$G$66,6,0)</f>
        <v>46.9</v>
      </c>
      <c r="H8" s="1">
        <f>_xlfn.XMATCH(TB_Vendas[[#This Row],[Categoria]],Desc_Categorias,0)</f>
        <v>3</v>
      </c>
      <c r="I8" s="43">
        <f>VLOOKUP(TB_Vendas[[#This Row],[Qtd]],Desc_TabelaToda,TB_Vendas[[#This Row],[Indice]],TRUE)</f>
        <v>0.1</v>
      </c>
      <c r="J8" s="43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43">
        <f>_xlfn.XLOOKUP(TB_Vendas[[#This Row],[Vendedor]],Vendedores!$A$5:$A$9,Vendedores!$D$5:$D$9)</f>
        <v>0.15</v>
      </c>
      <c r="L8" s="43">
        <f>IF(TB_Vendas[[#This Row],[Desconto 
(Diretão)]]&lt;=TB_Vendas[[#This Row],[Desconto 
(Vendedor)]],TB_Vendas[[#This Row],[Desconto 
(Diretão)]],TB_Vendas[[#This Row],[Desconto 
(Vendedor)]])</f>
        <v>0.1</v>
      </c>
      <c r="M8" s="2">
        <f>TB_Vendas[[#This Row],[Preço Unitário]]*TB_Vendas[[#This Row],[Qtd]]</f>
        <v>46.9</v>
      </c>
      <c r="N8" s="1" t="s">
        <v>118</v>
      </c>
    </row>
    <row r="9" spans="1:14">
      <c r="A9" s="4">
        <f>MONTH(TB_Vendas[[#This Row],[Data]])</f>
        <v>1</v>
      </c>
      <c r="B9" s="4" t="str">
        <f>PROPER(TEXT(DATE(,TB_Vendas[[#This Row],[Nº]],1),"Mmm"))</f>
        <v>Jan</v>
      </c>
      <c r="C9" s="3">
        <v>44939</v>
      </c>
      <c r="D9" s="4" t="s">
        <v>48</v>
      </c>
      <c r="E9" s="4" t="str">
        <f>_xlfn.XLOOKUP(TB_Vendas[[#This Row],[Código]],TB_Produtos[Código],TB_Produtos[Categoria])</f>
        <v>Vestuário</v>
      </c>
      <c r="F9" s="1">
        <v>1</v>
      </c>
      <c r="G9" s="7">
        <f>VLOOKUP(TB_Vendas[[#This Row],[Código]],Produtos!$B$6:$G$66,6,0)</f>
        <v>29.9</v>
      </c>
      <c r="H9" s="1">
        <f>_xlfn.XMATCH(TB_Vendas[[#This Row],[Categoria]],Desc_Categorias,0)</f>
        <v>3</v>
      </c>
      <c r="I9" s="43">
        <f>VLOOKUP(TB_Vendas[[#This Row],[Qtd]],Desc_TabelaToda,TB_Vendas[[#This Row],[Indice]],TRUE)</f>
        <v>0.1</v>
      </c>
      <c r="J9" s="43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43">
        <f>_xlfn.XLOOKUP(TB_Vendas[[#This Row],[Vendedor]],Vendedores!$A$5:$A$9,Vendedores!$D$5:$D$9)</f>
        <v>0.15</v>
      </c>
      <c r="L9" s="43">
        <f>IF(TB_Vendas[[#This Row],[Desconto 
(Diretão)]]&lt;=TB_Vendas[[#This Row],[Desconto 
(Vendedor)]],TB_Vendas[[#This Row],[Desconto 
(Diretão)]],TB_Vendas[[#This Row],[Desconto 
(Vendedor)]])</f>
        <v>0.1</v>
      </c>
      <c r="M9" s="2">
        <f>TB_Vendas[[#This Row],[Preço Unitário]]*TB_Vendas[[#This Row],[Qtd]]</f>
        <v>29.9</v>
      </c>
      <c r="N9" s="1" t="s">
        <v>115</v>
      </c>
    </row>
    <row r="10" spans="1:14">
      <c r="A10" s="4">
        <f>MONTH(TB_Vendas[[#This Row],[Data]])</f>
        <v>1</v>
      </c>
      <c r="B10" s="4" t="str">
        <f>PROPER(TEXT(DATE(,TB_Vendas[[#This Row],[Nº]],1),"Mmm"))</f>
        <v>Jan</v>
      </c>
      <c r="C10" s="3">
        <v>44943</v>
      </c>
      <c r="D10" s="4" t="s">
        <v>56</v>
      </c>
      <c r="E10" s="4" t="str">
        <f>_xlfn.XLOOKUP(TB_Vendas[[#This Row],[Código]],TB_Produtos[Código],TB_Produtos[Categoria])</f>
        <v>Vestuário</v>
      </c>
      <c r="F10" s="1">
        <v>1</v>
      </c>
      <c r="G10" s="7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43">
        <f>VLOOKUP(TB_Vendas[[#This Row],[Qtd]],Desc_TabelaToda,TB_Vendas[[#This Row],[Indice]],TRUE)</f>
        <v>0.1</v>
      </c>
      <c r="J10" s="43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43">
        <f>_xlfn.XLOOKUP(TB_Vendas[[#This Row],[Vendedor]],Vendedores!$A$5:$A$9,Vendedores!$D$5:$D$9)</f>
        <v>0.15</v>
      </c>
      <c r="L10" s="43">
        <f>IF(TB_Vendas[[#This Row],[Desconto 
(Diretão)]]&lt;=TB_Vendas[[#This Row],[Desconto 
(Vendedor)]],TB_Vendas[[#This Row],[Desconto 
(Diretão)]],TB_Vendas[[#This Row],[Desconto 
(Vendedor)]])</f>
        <v>0.1</v>
      </c>
      <c r="M10" s="2">
        <f>TB_Vendas[[#This Row],[Preço Unitário]]*TB_Vendas[[#This Row],[Qtd]]</f>
        <v>299.89999999999998</v>
      </c>
      <c r="N10" s="1" t="s">
        <v>118</v>
      </c>
    </row>
    <row r="11" spans="1:14">
      <c r="A11" s="4">
        <f>MONTH(TB_Vendas[[#This Row],[Data]])</f>
        <v>1</v>
      </c>
      <c r="B11" s="4" t="str">
        <f>PROPER(TEXT(DATE(,TB_Vendas[[#This Row],[Nº]],1),"Mmm"))</f>
        <v>Jan</v>
      </c>
      <c r="C11" s="3">
        <v>44949</v>
      </c>
      <c r="D11" s="4" t="s">
        <v>70</v>
      </c>
      <c r="E11" s="4" t="str">
        <f>_xlfn.XLOOKUP(TB_Vendas[[#This Row],[Código]],TB_Produtos[Código],TB_Produtos[Categoria])</f>
        <v>Vestuário</v>
      </c>
      <c r="F11" s="1">
        <v>1</v>
      </c>
      <c r="G11" s="7">
        <f>VLOOKUP(TB_Vendas[[#This Row],[Código]],Produtos!$B$6:$G$66,6,0)</f>
        <v>146</v>
      </c>
      <c r="H11" s="1">
        <f>_xlfn.XMATCH(TB_Vendas[[#This Row],[Categoria]],Desc_Categorias,0)</f>
        <v>3</v>
      </c>
      <c r="I11" s="43">
        <f>VLOOKUP(TB_Vendas[[#This Row],[Qtd]],Desc_TabelaToda,TB_Vendas[[#This Row],[Indice]],TRUE)</f>
        <v>0.1</v>
      </c>
      <c r="J11" s="43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43">
        <f>_xlfn.XLOOKUP(TB_Vendas[[#This Row],[Vendedor]],Vendedores!$A$5:$A$9,Vendedores!$D$5:$D$9)</f>
        <v>0.1</v>
      </c>
      <c r="L11" s="43">
        <f>IF(TB_Vendas[[#This Row],[Desconto 
(Diretão)]]&lt;=TB_Vendas[[#This Row],[Desconto 
(Vendedor)]],TB_Vendas[[#This Row],[Desconto 
(Diretão)]],TB_Vendas[[#This Row],[Desconto 
(Vendedor)]])</f>
        <v>0.1</v>
      </c>
      <c r="M11" s="2">
        <f>TB_Vendas[[#This Row],[Preço Unitário]]*TB_Vendas[[#This Row],[Qtd]]</f>
        <v>146</v>
      </c>
      <c r="N11" s="1" t="s">
        <v>116</v>
      </c>
    </row>
    <row r="12" spans="1:14">
      <c r="A12" s="4">
        <f>MONTH(TB_Vendas[[#This Row],[Data]])</f>
        <v>1</v>
      </c>
      <c r="B12" s="4" t="str">
        <f>PROPER(TEXT(DATE(,TB_Vendas[[#This Row],[Nº]],1),"Mmm"))</f>
        <v>Jan</v>
      </c>
      <c r="C12" s="3">
        <v>44952</v>
      </c>
      <c r="D12" s="4" t="s">
        <v>65</v>
      </c>
      <c r="E12" s="4" t="str">
        <f>_xlfn.XLOOKUP(TB_Vendas[[#This Row],[Código]],TB_Produtos[Código],TB_Produtos[Categoria])</f>
        <v>Vestuário</v>
      </c>
      <c r="F12" s="1">
        <v>2</v>
      </c>
      <c r="G12" s="7">
        <f>VLOOKUP(TB_Vendas[[#This Row],[Código]],Produtos!$B$6:$G$66,6,0)</f>
        <v>89.9</v>
      </c>
      <c r="H12" s="1">
        <f>_xlfn.XMATCH(TB_Vendas[[#This Row],[Categoria]],Desc_Categorias,0)</f>
        <v>3</v>
      </c>
      <c r="I12" s="43">
        <f>VLOOKUP(TB_Vendas[[#This Row],[Qtd]],Desc_TabelaToda,TB_Vendas[[#This Row],[Indice]],TRUE)</f>
        <v>0.15</v>
      </c>
      <c r="J12" s="43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43">
        <f>_xlfn.XLOOKUP(TB_Vendas[[#This Row],[Vendedor]],Vendedores!$A$5:$A$9,Vendedores!$D$5:$D$9)</f>
        <v>0.1</v>
      </c>
      <c r="L12" s="43">
        <f>IF(TB_Vendas[[#This Row],[Desconto 
(Diretão)]]&lt;=TB_Vendas[[#This Row],[Desconto 
(Vendedor)]],TB_Vendas[[#This Row],[Desconto 
(Diretão)]],TB_Vendas[[#This Row],[Desconto 
(Vendedor)]])</f>
        <v>0.1</v>
      </c>
      <c r="M12" s="2">
        <f>TB_Vendas[[#This Row],[Preço Unitário]]*TB_Vendas[[#This Row],[Qtd]]</f>
        <v>179.8</v>
      </c>
      <c r="N12" s="1" t="s">
        <v>116</v>
      </c>
    </row>
    <row r="13" spans="1:14">
      <c r="A13" s="4">
        <f>MONTH(TB_Vendas[[#This Row],[Data]])</f>
        <v>1</v>
      </c>
      <c r="B13" s="4" t="str">
        <f>PROPER(TEXT(DATE(,TB_Vendas[[#This Row],[Nº]],1),"Mmm"))</f>
        <v>Jan</v>
      </c>
      <c r="C13" s="3">
        <v>44954</v>
      </c>
      <c r="D13" s="4" t="s">
        <v>63</v>
      </c>
      <c r="E13" s="4" t="str">
        <f>_xlfn.XLOOKUP(TB_Vendas[[#This Row],[Código]],TB_Produtos[Código],TB_Produtos[Categoria])</f>
        <v>Calçado</v>
      </c>
      <c r="F13" s="1">
        <v>2</v>
      </c>
      <c r="G13" s="7">
        <f>VLOOKUP(TB_Vendas[[#This Row],[Código]],Produtos!$B$6:$G$66,6,0)</f>
        <v>250</v>
      </c>
      <c r="H13" s="1">
        <f>_xlfn.XMATCH(TB_Vendas[[#This Row],[Categoria]],Desc_Categorias,0)</f>
        <v>4</v>
      </c>
      <c r="I13" s="43">
        <f>VLOOKUP(TB_Vendas[[#This Row],[Qtd]],Desc_TabelaToda,TB_Vendas[[#This Row],[Indice]],TRUE)</f>
        <v>0.1</v>
      </c>
      <c r="J13" s="43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43">
        <f>_xlfn.XLOOKUP(TB_Vendas[[#This Row],[Vendedor]],Vendedores!$A$5:$A$9,Vendedores!$D$5:$D$9)</f>
        <v>0.15</v>
      </c>
      <c r="L13" s="43">
        <f>IF(TB_Vendas[[#This Row],[Desconto 
(Diretão)]]&lt;=TB_Vendas[[#This Row],[Desconto 
(Vendedor)]],TB_Vendas[[#This Row],[Desconto 
(Diretão)]],TB_Vendas[[#This Row],[Desconto 
(Vendedor)]])</f>
        <v>0.1</v>
      </c>
      <c r="M13" s="2">
        <f>TB_Vendas[[#This Row],[Preço Unitário]]*TB_Vendas[[#This Row],[Qtd]]</f>
        <v>500</v>
      </c>
      <c r="N13" s="1" t="s">
        <v>115</v>
      </c>
    </row>
    <row r="14" spans="1:14">
      <c r="A14" s="4">
        <f>MONTH(TB_Vendas[[#This Row],[Data]])</f>
        <v>1</v>
      </c>
      <c r="B14" s="4" t="str">
        <f>PROPER(TEXT(DATE(,TB_Vendas[[#This Row],[Nº]],1),"Mmm"))</f>
        <v>Jan</v>
      </c>
      <c r="C14" s="3">
        <v>44955</v>
      </c>
      <c r="D14" s="4" t="s">
        <v>44</v>
      </c>
      <c r="E14" s="4" t="str">
        <f>_xlfn.XLOOKUP(TB_Vendas[[#This Row],[Código]],TB_Produtos[Código],TB_Produtos[Categoria])</f>
        <v>Vestuário</v>
      </c>
      <c r="F14" s="1">
        <v>1</v>
      </c>
      <c r="G14" s="7">
        <f>VLOOKUP(TB_Vendas[[#This Row],[Código]],Produtos!$B$6:$G$66,6,0)</f>
        <v>39.9</v>
      </c>
      <c r="H14" s="1">
        <f>_xlfn.XMATCH(TB_Vendas[[#This Row],[Categoria]],Desc_Categorias,0)</f>
        <v>3</v>
      </c>
      <c r="I14" s="43">
        <f>VLOOKUP(TB_Vendas[[#This Row],[Qtd]],Desc_TabelaToda,TB_Vendas[[#This Row],[Indice]],TRUE)</f>
        <v>0.1</v>
      </c>
      <c r="J14" s="43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43">
        <f>_xlfn.XLOOKUP(TB_Vendas[[#This Row],[Vendedor]],Vendedores!$A$5:$A$9,Vendedores!$D$5:$D$9)</f>
        <v>0.15</v>
      </c>
      <c r="L14" s="43">
        <f>IF(TB_Vendas[[#This Row],[Desconto 
(Diretão)]]&lt;=TB_Vendas[[#This Row],[Desconto 
(Vendedor)]],TB_Vendas[[#This Row],[Desconto 
(Diretão)]],TB_Vendas[[#This Row],[Desconto 
(Vendedor)]])</f>
        <v>0.1</v>
      </c>
      <c r="M14" s="2">
        <f>TB_Vendas[[#This Row],[Preço Unitário]]*TB_Vendas[[#This Row],[Qtd]]</f>
        <v>39.9</v>
      </c>
      <c r="N14" s="1" t="s">
        <v>115</v>
      </c>
    </row>
    <row r="15" spans="1:14">
      <c r="A15" s="4">
        <f>MONTH(TB_Vendas[[#This Row],[Data]])</f>
        <v>1</v>
      </c>
      <c r="B15" s="4" t="str">
        <f>PROPER(TEXT(DATE(,TB_Vendas[[#This Row],[Nº]],1),"Mmm"))</f>
        <v>Jan</v>
      </c>
      <c r="C15" s="3">
        <v>44956</v>
      </c>
      <c r="D15" s="4" t="s">
        <v>69</v>
      </c>
      <c r="E15" s="4" t="str">
        <f>_xlfn.XLOOKUP(TB_Vendas[[#This Row],[Código]],TB_Produtos[Código],TB_Produtos[Categoria])</f>
        <v>Vestuário</v>
      </c>
      <c r="F15" s="1">
        <v>1</v>
      </c>
      <c r="G15" s="7">
        <f>VLOOKUP(TB_Vendas[[#This Row],[Código]],Produtos!$B$6:$G$66,6,0)</f>
        <v>142.9</v>
      </c>
      <c r="H15" s="1">
        <f>_xlfn.XMATCH(TB_Vendas[[#This Row],[Categoria]],Desc_Categorias,0)</f>
        <v>3</v>
      </c>
      <c r="I15" s="43">
        <f>VLOOKUP(TB_Vendas[[#This Row],[Qtd]],Desc_TabelaToda,TB_Vendas[[#This Row],[Indice]],TRUE)</f>
        <v>0.1</v>
      </c>
      <c r="J15" s="43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43">
        <f>_xlfn.XLOOKUP(TB_Vendas[[#This Row],[Vendedor]],Vendedores!$A$5:$A$9,Vendedores!$D$5:$D$9)</f>
        <v>0.2</v>
      </c>
      <c r="L15" s="43">
        <f>IF(TB_Vendas[[#This Row],[Desconto 
(Diretão)]]&lt;=TB_Vendas[[#This Row],[Desconto 
(Vendedor)]],TB_Vendas[[#This Row],[Desconto 
(Diretão)]],TB_Vendas[[#This Row],[Desconto 
(Vendedor)]])</f>
        <v>0.1</v>
      </c>
      <c r="M15" s="2">
        <f>TB_Vendas[[#This Row],[Preço Unitário]]*TB_Vendas[[#This Row],[Qtd]]</f>
        <v>142.9</v>
      </c>
      <c r="N15" s="1" t="s">
        <v>117</v>
      </c>
    </row>
    <row r="16" spans="1:14">
      <c r="A16" s="4">
        <f>MONTH(TB_Vendas[[#This Row],[Data]])</f>
        <v>2</v>
      </c>
      <c r="B16" s="4" t="str">
        <f>PROPER(TEXT(DATE(,TB_Vendas[[#This Row],[Nº]],1),"Mmm"))</f>
        <v>Fev</v>
      </c>
      <c r="C16" s="3">
        <v>44960</v>
      </c>
      <c r="D16" s="4" t="s">
        <v>53</v>
      </c>
      <c r="E16" s="4" t="str">
        <f>_xlfn.XLOOKUP(TB_Vendas[[#This Row],[Código]],TB_Produtos[Código],TB_Produtos[Categoria])</f>
        <v>Vestuário</v>
      </c>
      <c r="F16" s="1">
        <v>1</v>
      </c>
      <c r="G16" s="7">
        <f>VLOOKUP(TB_Vendas[[#This Row],[Código]],Produtos!$B$6:$G$66,6,0)</f>
        <v>300</v>
      </c>
      <c r="H16" s="1">
        <f>_xlfn.XMATCH(TB_Vendas[[#This Row],[Categoria]],Desc_Categorias,0)</f>
        <v>3</v>
      </c>
      <c r="I16" s="43">
        <f>VLOOKUP(TB_Vendas[[#This Row],[Qtd]],Desc_TabelaToda,TB_Vendas[[#This Row],[Indice]],TRUE)</f>
        <v>0.1</v>
      </c>
      <c r="J16" s="43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43">
        <f>_xlfn.XLOOKUP(TB_Vendas[[#This Row],[Vendedor]],Vendedores!$A$5:$A$9,Vendedores!$D$5:$D$9)</f>
        <v>0.1</v>
      </c>
      <c r="L16" s="43">
        <f>IF(TB_Vendas[[#This Row],[Desconto 
(Diretão)]]&lt;=TB_Vendas[[#This Row],[Desconto 
(Vendedor)]],TB_Vendas[[#This Row],[Desconto 
(Diretão)]],TB_Vendas[[#This Row],[Desconto 
(Vendedor)]])</f>
        <v>0.1</v>
      </c>
      <c r="M16" s="2">
        <f>TB_Vendas[[#This Row],[Preço Unitário]]*TB_Vendas[[#This Row],[Qtd]]</f>
        <v>300</v>
      </c>
      <c r="N16" s="1" t="s">
        <v>116</v>
      </c>
    </row>
    <row r="17" spans="1:14">
      <c r="A17" s="4">
        <f>MONTH(TB_Vendas[[#This Row],[Data]])</f>
        <v>2</v>
      </c>
      <c r="B17" s="4" t="str">
        <f>PROPER(TEXT(DATE(,TB_Vendas[[#This Row],[Nº]],1),"Mmm"))</f>
        <v>Fev</v>
      </c>
      <c r="C17" s="3">
        <v>44962</v>
      </c>
      <c r="D17" s="4" t="s">
        <v>94</v>
      </c>
      <c r="E17" s="4" t="str">
        <f>_xlfn.XLOOKUP(TB_Vendas[[#This Row],[Código]],TB_Produtos[Código],TB_Produtos[Categoria])</f>
        <v>Vestuário</v>
      </c>
      <c r="F17" s="1">
        <v>2</v>
      </c>
      <c r="G17" s="7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43">
        <f>VLOOKUP(TB_Vendas[[#This Row],[Qtd]],Desc_TabelaToda,TB_Vendas[[#This Row],[Indice]],TRUE)</f>
        <v>0.15</v>
      </c>
      <c r="J17" s="43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43">
        <f>_xlfn.XLOOKUP(TB_Vendas[[#This Row],[Vendedor]],Vendedores!$A$5:$A$9,Vendedores!$D$5:$D$9)</f>
        <v>0.2</v>
      </c>
      <c r="L17" s="43">
        <f>IF(TB_Vendas[[#This Row],[Desconto 
(Diretão)]]&lt;=TB_Vendas[[#This Row],[Desconto 
(Vendedor)]],TB_Vendas[[#This Row],[Desconto 
(Diretão)]],TB_Vendas[[#This Row],[Desconto 
(Vendedor)]])</f>
        <v>0.15</v>
      </c>
      <c r="M17" s="2">
        <f>TB_Vendas[[#This Row],[Preço Unitário]]*TB_Vendas[[#This Row],[Qtd]]</f>
        <v>579.79999999999995</v>
      </c>
      <c r="N17" s="1" t="s">
        <v>117</v>
      </c>
    </row>
    <row r="18" spans="1:14">
      <c r="A18" s="4">
        <f>MONTH(TB_Vendas[[#This Row],[Data]])</f>
        <v>2</v>
      </c>
      <c r="B18" s="4" t="str">
        <f>PROPER(TEXT(DATE(,TB_Vendas[[#This Row],[Nº]],1),"Mmm"))</f>
        <v>Fev</v>
      </c>
      <c r="C18" s="3">
        <v>44975</v>
      </c>
      <c r="D18" s="4" t="s">
        <v>59</v>
      </c>
      <c r="E18" s="4" t="str">
        <f>_xlfn.XLOOKUP(TB_Vendas[[#This Row],[Código]],TB_Produtos[Código],TB_Produtos[Categoria])</f>
        <v>Calçado</v>
      </c>
      <c r="F18" s="1">
        <v>1</v>
      </c>
      <c r="G18" s="7">
        <f>VLOOKUP(TB_Vendas[[#This Row],[Código]],Produtos!$B$6:$G$66,6,0)</f>
        <v>249.9</v>
      </c>
      <c r="H18" s="1">
        <f>_xlfn.XMATCH(TB_Vendas[[#This Row],[Categoria]],Desc_Categorias,0)</f>
        <v>4</v>
      </c>
      <c r="I18" s="43">
        <f>VLOOKUP(TB_Vendas[[#This Row],[Qtd]],Desc_TabelaToda,TB_Vendas[[#This Row],[Indice]],TRUE)</f>
        <v>0</v>
      </c>
      <c r="J18" s="43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43">
        <f>_xlfn.XLOOKUP(TB_Vendas[[#This Row],[Vendedor]],Vendedores!$A$5:$A$9,Vendedores!$D$5:$D$9)</f>
        <v>0.2</v>
      </c>
      <c r="L18" s="43">
        <f>IF(TB_Vendas[[#This Row],[Desconto 
(Diretão)]]&lt;=TB_Vendas[[#This Row],[Desconto 
(Vendedor)]],TB_Vendas[[#This Row],[Desconto 
(Diretão)]],TB_Vendas[[#This Row],[Desconto 
(Vendedor)]])</f>
        <v>0</v>
      </c>
      <c r="M18" s="2">
        <f>TB_Vendas[[#This Row],[Preço Unitário]]*TB_Vendas[[#This Row],[Qtd]]</f>
        <v>249.9</v>
      </c>
      <c r="N18" s="1" t="s">
        <v>117</v>
      </c>
    </row>
    <row r="19" spans="1:14">
      <c r="A19" s="4">
        <f>MONTH(TB_Vendas[[#This Row],[Data]])</f>
        <v>2</v>
      </c>
      <c r="B19" s="4" t="str">
        <f>PROPER(TEXT(DATE(,TB_Vendas[[#This Row],[Nº]],1),"Mmm"))</f>
        <v>Fev</v>
      </c>
      <c r="C19" s="3">
        <v>44978</v>
      </c>
      <c r="D19" s="4" t="s">
        <v>44</v>
      </c>
      <c r="E19" s="4" t="str">
        <f>_xlfn.XLOOKUP(TB_Vendas[[#This Row],[Código]],TB_Produtos[Código],TB_Produtos[Categoria])</f>
        <v>Vestuário</v>
      </c>
      <c r="F19" s="1">
        <v>2</v>
      </c>
      <c r="G19" s="7">
        <f>VLOOKUP(TB_Vendas[[#This Row],[Código]],Produtos!$B$6:$G$66,6,0)</f>
        <v>39.9</v>
      </c>
      <c r="H19" s="1">
        <f>_xlfn.XMATCH(TB_Vendas[[#This Row],[Categoria]],Desc_Categorias,0)</f>
        <v>3</v>
      </c>
      <c r="I19" s="43">
        <f>VLOOKUP(TB_Vendas[[#This Row],[Qtd]],Desc_TabelaToda,TB_Vendas[[#This Row],[Indice]],TRUE)</f>
        <v>0.15</v>
      </c>
      <c r="J19" s="43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43">
        <f>_xlfn.XLOOKUP(TB_Vendas[[#This Row],[Vendedor]],Vendedores!$A$5:$A$9,Vendedores!$D$5:$D$9)</f>
        <v>0.2</v>
      </c>
      <c r="L19" s="43">
        <f>IF(TB_Vendas[[#This Row],[Desconto 
(Diretão)]]&lt;=TB_Vendas[[#This Row],[Desconto 
(Vendedor)]],TB_Vendas[[#This Row],[Desconto 
(Diretão)]],TB_Vendas[[#This Row],[Desconto 
(Vendedor)]])</f>
        <v>0.15</v>
      </c>
      <c r="M19" s="2">
        <f>TB_Vendas[[#This Row],[Preço Unitário]]*TB_Vendas[[#This Row],[Qtd]]</f>
        <v>79.8</v>
      </c>
      <c r="N19" s="1" t="s">
        <v>117</v>
      </c>
    </row>
    <row r="20" spans="1:14">
      <c r="A20" s="4">
        <f>MONTH(TB_Vendas[[#This Row],[Data]])</f>
        <v>2</v>
      </c>
      <c r="B20" s="4" t="str">
        <f>PROPER(TEXT(DATE(,TB_Vendas[[#This Row],[Nº]],1),"Mmm"))</f>
        <v>Fev</v>
      </c>
      <c r="C20" s="3">
        <v>44981</v>
      </c>
      <c r="D20" s="4" t="s">
        <v>91</v>
      </c>
      <c r="E20" s="4" t="str">
        <f>_xlfn.XLOOKUP(TB_Vendas[[#This Row],[Código]],TB_Produtos[Código],TB_Produtos[Categoria])</f>
        <v>Vestuário</v>
      </c>
      <c r="F20" s="1">
        <v>4</v>
      </c>
      <c r="G20" s="7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43">
        <f>VLOOKUP(TB_Vendas[[#This Row],[Qtd]],Desc_TabelaToda,TB_Vendas[[#This Row],[Indice]],TRUE)</f>
        <v>0.2</v>
      </c>
      <c r="J20" s="43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43">
        <f>_xlfn.XLOOKUP(TB_Vendas[[#This Row],[Vendedor]],Vendedores!$A$5:$A$9,Vendedores!$D$5:$D$9)</f>
        <v>0.2</v>
      </c>
      <c r="L20" s="43">
        <f>IF(TB_Vendas[[#This Row],[Desconto 
(Diretão)]]&lt;=TB_Vendas[[#This Row],[Desconto 
(Vendedor)]],TB_Vendas[[#This Row],[Desconto 
(Diretão)]],TB_Vendas[[#This Row],[Desconto 
(Vendedor)]])</f>
        <v>0.2</v>
      </c>
      <c r="M20" s="2">
        <f>TB_Vendas[[#This Row],[Preço Unitário]]*TB_Vendas[[#This Row],[Qtd]]</f>
        <v>1159.5999999999999</v>
      </c>
      <c r="N20" s="1" t="s">
        <v>117</v>
      </c>
    </row>
    <row r="21" spans="1:14">
      <c r="A21" s="4">
        <f>MONTH(TB_Vendas[[#This Row],[Data]])</f>
        <v>2</v>
      </c>
      <c r="B21" s="4" t="str">
        <f>PROPER(TEXT(DATE(,TB_Vendas[[#This Row],[Nº]],1),"Mmm"))</f>
        <v>Fev</v>
      </c>
      <c r="C21" s="3">
        <v>44982</v>
      </c>
      <c r="D21" s="4" t="s">
        <v>111</v>
      </c>
      <c r="E21" s="4" t="str">
        <f>_xlfn.XLOOKUP(TB_Vendas[[#This Row],[Código]],TB_Produtos[Código],TB_Produtos[Categoria])</f>
        <v>Vestuário</v>
      </c>
      <c r="F21" s="1">
        <v>3</v>
      </c>
      <c r="G21" s="7">
        <f>VLOOKUP(TB_Vendas[[#This Row],[Código]],Produtos!$B$6:$G$66,6,0)</f>
        <v>180</v>
      </c>
      <c r="H21" s="1">
        <f>_xlfn.XMATCH(TB_Vendas[[#This Row],[Categoria]],Desc_Categorias,0)</f>
        <v>3</v>
      </c>
      <c r="I21" s="43">
        <f>VLOOKUP(TB_Vendas[[#This Row],[Qtd]],Desc_TabelaToda,TB_Vendas[[#This Row],[Indice]],TRUE)</f>
        <v>0.2</v>
      </c>
      <c r="J21" s="43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43">
        <f>_xlfn.XLOOKUP(TB_Vendas[[#This Row],[Vendedor]],Vendedores!$A$5:$A$9,Vendedores!$D$5:$D$9)</f>
        <v>0.15</v>
      </c>
      <c r="L21" s="43">
        <f>IF(TB_Vendas[[#This Row],[Desconto 
(Diretão)]]&lt;=TB_Vendas[[#This Row],[Desconto 
(Vendedor)]],TB_Vendas[[#This Row],[Desconto 
(Diretão)]],TB_Vendas[[#This Row],[Desconto 
(Vendedor)]])</f>
        <v>0.15</v>
      </c>
      <c r="M21" s="2">
        <f>TB_Vendas[[#This Row],[Preço Unitário]]*TB_Vendas[[#This Row],[Qtd]]</f>
        <v>540</v>
      </c>
      <c r="N21" s="1" t="s">
        <v>115</v>
      </c>
    </row>
    <row r="22" spans="1:14">
      <c r="A22" s="4">
        <f>MONTH(TB_Vendas[[#This Row],[Data]])</f>
        <v>2</v>
      </c>
      <c r="B22" s="4" t="str">
        <f>PROPER(TEXT(DATE(,TB_Vendas[[#This Row],[Nº]],1),"Mmm"))</f>
        <v>Fev</v>
      </c>
      <c r="C22" s="3">
        <v>44983</v>
      </c>
      <c r="D22" s="4" t="s">
        <v>97</v>
      </c>
      <c r="E22" s="4" t="str">
        <f>_xlfn.XLOOKUP(TB_Vendas[[#This Row],[Código]],TB_Produtos[Código],TB_Produtos[Categoria])</f>
        <v>Vestuário</v>
      </c>
      <c r="F22" s="1">
        <v>2</v>
      </c>
      <c r="G22" s="7">
        <f>VLOOKUP(TB_Vendas[[#This Row],[Código]],Produtos!$B$6:$G$66,6,0)</f>
        <v>32.9</v>
      </c>
      <c r="H22" s="1">
        <f>_xlfn.XMATCH(TB_Vendas[[#This Row],[Categoria]],Desc_Categorias,0)</f>
        <v>3</v>
      </c>
      <c r="I22" s="43">
        <f>VLOOKUP(TB_Vendas[[#This Row],[Qtd]],Desc_TabelaToda,TB_Vendas[[#This Row],[Indice]],TRUE)</f>
        <v>0.15</v>
      </c>
      <c r="J22" s="43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43">
        <f>_xlfn.XLOOKUP(TB_Vendas[[#This Row],[Vendedor]],Vendedores!$A$5:$A$9,Vendedores!$D$5:$D$9)</f>
        <v>0.2</v>
      </c>
      <c r="L22" s="43">
        <f>IF(TB_Vendas[[#This Row],[Desconto 
(Diretão)]]&lt;=TB_Vendas[[#This Row],[Desconto 
(Vendedor)]],TB_Vendas[[#This Row],[Desconto 
(Diretão)]],TB_Vendas[[#This Row],[Desconto 
(Vendedor)]])</f>
        <v>0.15</v>
      </c>
      <c r="M22" s="2">
        <f>TB_Vendas[[#This Row],[Preço Unitário]]*TB_Vendas[[#This Row],[Qtd]]</f>
        <v>65.8</v>
      </c>
      <c r="N22" s="1" t="s">
        <v>114</v>
      </c>
    </row>
    <row r="23" spans="1:14">
      <c r="A23" s="4">
        <f>MONTH(TB_Vendas[[#This Row],[Data]])</f>
        <v>3</v>
      </c>
      <c r="B23" s="4" t="str">
        <f>PROPER(TEXT(DATE(,TB_Vendas[[#This Row],[Nº]],1),"Mmm"))</f>
        <v>Mar</v>
      </c>
      <c r="C23" s="3">
        <v>44986</v>
      </c>
      <c r="D23" s="4" t="s">
        <v>60</v>
      </c>
      <c r="E23" s="4" t="str">
        <f>_xlfn.XLOOKUP(TB_Vendas[[#This Row],[Código]],TB_Produtos[Código],TB_Produtos[Categoria])</f>
        <v>Calçado</v>
      </c>
      <c r="F23" s="1">
        <v>3</v>
      </c>
      <c r="G23" s="7">
        <f>VLOOKUP(TB_Vendas[[#This Row],[Código]],Produtos!$B$6:$G$66,6,0)</f>
        <v>255</v>
      </c>
      <c r="H23" s="1">
        <f>_xlfn.XMATCH(TB_Vendas[[#This Row],[Categoria]],Desc_Categorias,0)</f>
        <v>4</v>
      </c>
      <c r="I23" s="43">
        <f>VLOOKUP(TB_Vendas[[#This Row],[Qtd]],Desc_TabelaToda,TB_Vendas[[#This Row],[Indice]],TRUE)</f>
        <v>0.15</v>
      </c>
      <c r="J23" s="43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43">
        <f>_xlfn.XLOOKUP(TB_Vendas[[#This Row],[Vendedor]],Vendedores!$A$5:$A$9,Vendedores!$D$5:$D$9)</f>
        <v>0.2</v>
      </c>
      <c r="L23" s="43">
        <f>IF(TB_Vendas[[#This Row],[Desconto 
(Diretão)]]&lt;=TB_Vendas[[#This Row],[Desconto 
(Vendedor)]],TB_Vendas[[#This Row],[Desconto 
(Diretão)]],TB_Vendas[[#This Row],[Desconto 
(Vendedor)]])</f>
        <v>0.15</v>
      </c>
      <c r="M23" s="2">
        <f>TB_Vendas[[#This Row],[Preço Unitário]]*TB_Vendas[[#This Row],[Qtd]]</f>
        <v>765</v>
      </c>
      <c r="N23" s="1" t="s">
        <v>117</v>
      </c>
    </row>
    <row r="24" spans="1:14">
      <c r="A24" s="4">
        <f>MONTH(TB_Vendas[[#This Row],[Data]])</f>
        <v>3</v>
      </c>
      <c r="B24" s="4" t="str">
        <f>PROPER(TEXT(DATE(,TB_Vendas[[#This Row],[Nº]],1),"Mmm"))</f>
        <v>Mar</v>
      </c>
      <c r="C24" s="3">
        <v>44986</v>
      </c>
      <c r="D24" s="4" t="s">
        <v>69</v>
      </c>
      <c r="E24" s="4" t="str">
        <f>_xlfn.XLOOKUP(TB_Vendas[[#This Row],[Código]],TB_Produtos[Código],TB_Produtos[Categoria])</f>
        <v>Vestuário</v>
      </c>
      <c r="F24" s="1">
        <v>1</v>
      </c>
      <c r="G24" s="7">
        <f>VLOOKUP(TB_Vendas[[#This Row],[Código]],Produtos!$B$6:$G$66,6,0)</f>
        <v>142.9</v>
      </c>
      <c r="H24" s="1">
        <f>_xlfn.XMATCH(TB_Vendas[[#This Row],[Categoria]],Desc_Categorias,0)</f>
        <v>3</v>
      </c>
      <c r="I24" s="43">
        <f>VLOOKUP(TB_Vendas[[#This Row],[Qtd]],Desc_TabelaToda,TB_Vendas[[#This Row],[Indice]],TRUE)</f>
        <v>0.1</v>
      </c>
      <c r="J24" s="43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43">
        <f>_xlfn.XLOOKUP(TB_Vendas[[#This Row],[Vendedor]],Vendedores!$A$5:$A$9,Vendedores!$D$5:$D$9)</f>
        <v>0.2</v>
      </c>
      <c r="L24" s="43">
        <f>IF(TB_Vendas[[#This Row],[Desconto 
(Diretão)]]&lt;=TB_Vendas[[#This Row],[Desconto 
(Vendedor)]],TB_Vendas[[#This Row],[Desconto 
(Diretão)]],TB_Vendas[[#This Row],[Desconto 
(Vendedor)]])</f>
        <v>0.1</v>
      </c>
      <c r="M24" s="2">
        <f>TB_Vendas[[#This Row],[Preço Unitário]]*TB_Vendas[[#This Row],[Qtd]]</f>
        <v>142.9</v>
      </c>
      <c r="N24" s="1" t="s">
        <v>114</v>
      </c>
    </row>
    <row r="25" spans="1:14">
      <c r="A25" s="4">
        <f>MONTH(TB_Vendas[[#This Row],[Data]])</f>
        <v>3</v>
      </c>
      <c r="B25" s="4" t="str">
        <f>PROPER(TEXT(DATE(,TB_Vendas[[#This Row],[Nº]],1),"Mmm"))</f>
        <v>Mar</v>
      </c>
      <c r="C25" s="3">
        <v>44987</v>
      </c>
      <c r="D25" s="4" t="s">
        <v>40</v>
      </c>
      <c r="E25" s="4" t="str">
        <f>_xlfn.XLOOKUP(TB_Vendas[[#This Row],[Código]],TB_Produtos[Código],TB_Produtos[Categoria])</f>
        <v>Vestuário</v>
      </c>
      <c r="F25" s="1">
        <v>4</v>
      </c>
      <c r="G25" s="7">
        <f>VLOOKUP(TB_Vendas[[#This Row],[Código]],Produtos!$B$6:$G$66,6,0)</f>
        <v>92.9</v>
      </c>
      <c r="H25" s="1">
        <f>_xlfn.XMATCH(TB_Vendas[[#This Row],[Categoria]],Desc_Categorias,0)</f>
        <v>3</v>
      </c>
      <c r="I25" s="43">
        <f>VLOOKUP(TB_Vendas[[#This Row],[Qtd]],Desc_TabelaToda,TB_Vendas[[#This Row],[Indice]],TRUE)</f>
        <v>0.2</v>
      </c>
      <c r="J25" s="43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43">
        <f>_xlfn.XLOOKUP(TB_Vendas[[#This Row],[Vendedor]],Vendedores!$A$5:$A$9,Vendedores!$D$5:$D$9)</f>
        <v>0.1</v>
      </c>
      <c r="L25" s="43">
        <f>IF(TB_Vendas[[#This Row],[Desconto 
(Diretão)]]&lt;=TB_Vendas[[#This Row],[Desconto 
(Vendedor)]],TB_Vendas[[#This Row],[Desconto 
(Diretão)]],TB_Vendas[[#This Row],[Desconto 
(Vendedor)]])</f>
        <v>0.1</v>
      </c>
      <c r="M25" s="2">
        <f>TB_Vendas[[#This Row],[Preço Unitário]]*TB_Vendas[[#This Row],[Qtd]]</f>
        <v>371.6</v>
      </c>
      <c r="N25" s="1" t="s">
        <v>116</v>
      </c>
    </row>
    <row r="26" spans="1:14">
      <c r="A26" s="4">
        <f>MONTH(TB_Vendas[[#This Row],[Data]])</f>
        <v>3</v>
      </c>
      <c r="B26" s="4" t="str">
        <f>PROPER(TEXT(DATE(,TB_Vendas[[#This Row],[Nº]],1),"Mmm"))</f>
        <v>Mar</v>
      </c>
      <c r="C26" s="3">
        <v>44988</v>
      </c>
      <c r="D26" s="4" t="s">
        <v>86</v>
      </c>
      <c r="E26" s="4" t="str">
        <f>_xlfn.XLOOKUP(TB_Vendas[[#This Row],[Código]],TB_Produtos[Código],TB_Produtos[Categoria])</f>
        <v>Vestuário</v>
      </c>
      <c r="F26" s="1">
        <v>2</v>
      </c>
      <c r="G26" s="7">
        <f>VLOOKUP(TB_Vendas[[#This Row],[Código]],Produtos!$B$6:$G$66,6,0)</f>
        <v>54.9</v>
      </c>
      <c r="H26" s="1">
        <f>_xlfn.XMATCH(TB_Vendas[[#This Row],[Categoria]],Desc_Categorias,0)</f>
        <v>3</v>
      </c>
      <c r="I26" s="43">
        <f>VLOOKUP(TB_Vendas[[#This Row],[Qtd]],Desc_TabelaToda,TB_Vendas[[#This Row],[Indice]],TRUE)</f>
        <v>0.15</v>
      </c>
      <c r="J26" s="43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43">
        <f>_xlfn.XLOOKUP(TB_Vendas[[#This Row],[Vendedor]],Vendedores!$A$5:$A$9,Vendedores!$D$5:$D$9)</f>
        <v>0.2</v>
      </c>
      <c r="L26" s="43">
        <f>IF(TB_Vendas[[#This Row],[Desconto 
(Diretão)]]&lt;=TB_Vendas[[#This Row],[Desconto 
(Vendedor)]],TB_Vendas[[#This Row],[Desconto 
(Diretão)]],TB_Vendas[[#This Row],[Desconto 
(Vendedor)]])</f>
        <v>0.15</v>
      </c>
      <c r="M26" s="2">
        <f>TB_Vendas[[#This Row],[Preço Unitário]]*TB_Vendas[[#This Row],[Qtd]]</f>
        <v>109.8</v>
      </c>
      <c r="N26" s="1" t="s">
        <v>114</v>
      </c>
    </row>
    <row r="27" spans="1:14">
      <c r="A27" s="4">
        <f>MONTH(TB_Vendas[[#This Row],[Data]])</f>
        <v>3</v>
      </c>
      <c r="B27" s="4" t="str">
        <f>PROPER(TEXT(DATE(,TB_Vendas[[#This Row],[Nº]],1),"Mmm"))</f>
        <v>Mar</v>
      </c>
      <c r="C27" s="3">
        <v>44989</v>
      </c>
      <c r="D27" s="4" t="s">
        <v>69</v>
      </c>
      <c r="E27" s="4" t="str">
        <f>_xlfn.XLOOKUP(TB_Vendas[[#This Row],[Código]],TB_Produtos[Código],TB_Produtos[Categoria])</f>
        <v>Vestuário</v>
      </c>
      <c r="F27" s="1">
        <v>3</v>
      </c>
      <c r="G27" s="7">
        <f>VLOOKUP(TB_Vendas[[#This Row],[Código]],Produtos!$B$6:$G$66,6,0)</f>
        <v>142.9</v>
      </c>
      <c r="H27" s="1">
        <f>_xlfn.XMATCH(TB_Vendas[[#This Row],[Categoria]],Desc_Categorias,0)</f>
        <v>3</v>
      </c>
      <c r="I27" s="43">
        <f>VLOOKUP(TB_Vendas[[#This Row],[Qtd]],Desc_TabelaToda,TB_Vendas[[#This Row],[Indice]],TRUE)</f>
        <v>0.2</v>
      </c>
      <c r="J27" s="43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43">
        <f>_xlfn.XLOOKUP(TB_Vendas[[#This Row],[Vendedor]],Vendedores!$A$5:$A$9,Vendedores!$D$5:$D$9)</f>
        <v>0.15</v>
      </c>
      <c r="L27" s="43">
        <f>IF(TB_Vendas[[#This Row],[Desconto 
(Diretão)]]&lt;=TB_Vendas[[#This Row],[Desconto 
(Vendedor)]],TB_Vendas[[#This Row],[Desconto 
(Diretão)]],TB_Vendas[[#This Row],[Desconto 
(Vendedor)]])</f>
        <v>0.15</v>
      </c>
      <c r="M27" s="2">
        <f>TB_Vendas[[#This Row],[Preço Unitário]]*TB_Vendas[[#This Row],[Qtd]]</f>
        <v>428.70000000000005</v>
      </c>
      <c r="N27" s="1" t="s">
        <v>115</v>
      </c>
    </row>
    <row r="28" spans="1:14">
      <c r="A28" s="4">
        <f>MONTH(TB_Vendas[[#This Row],[Data]])</f>
        <v>3</v>
      </c>
      <c r="B28" s="4" t="str">
        <f>PROPER(TEXT(DATE(,TB_Vendas[[#This Row],[Nº]],1),"Mmm"))</f>
        <v>Mar</v>
      </c>
      <c r="C28" s="3">
        <v>44994</v>
      </c>
      <c r="D28" s="4" t="s">
        <v>58</v>
      </c>
      <c r="E28" s="4" t="str">
        <f>_xlfn.XLOOKUP(TB_Vendas[[#This Row],[Código]],TB_Produtos[Código],TB_Produtos[Categoria])</f>
        <v>Acessórios</v>
      </c>
      <c r="F28" s="1">
        <v>2</v>
      </c>
      <c r="G28" s="7">
        <f>VLOOKUP(TB_Vendas[[#This Row],[Código]],Produtos!$B$6:$G$66,6,0)</f>
        <v>120</v>
      </c>
      <c r="H28" s="1">
        <f>_xlfn.XMATCH(TB_Vendas[[#This Row],[Categoria]],Desc_Categorias,0)</f>
        <v>2</v>
      </c>
      <c r="I28" s="43">
        <f>VLOOKUP(TB_Vendas[[#This Row],[Qtd]],Desc_TabelaToda,TB_Vendas[[#This Row],[Indice]],TRUE)</f>
        <v>0.05</v>
      </c>
      <c r="J28" s="43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43">
        <f>_xlfn.XLOOKUP(TB_Vendas[[#This Row],[Vendedor]],Vendedores!$A$5:$A$9,Vendedores!$D$5:$D$9)</f>
        <v>0.15</v>
      </c>
      <c r="L28" s="43">
        <f>IF(TB_Vendas[[#This Row],[Desconto 
(Diretão)]]&lt;=TB_Vendas[[#This Row],[Desconto 
(Vendedor)]],TB_Vendas[[#This Row],[Desconto 
(Diretão)]],TB_Vendas[[#This Row],[Desconto 
(Vendedor)]])</f>
        <v>0.05</v>
      </c>
      <c r="M28" s="2">
        <f>TB_Vendas[[#This Row],[Preço Unitário]]*TB_Vendas[[#This Row],[Qtd]]</f>
        <v>240</v>
      </c>
      <c r="N28" s="1" t="s">
        <v>115</v>
      </c>
    </row>
    <row r="29" spans="1:14">
      <c r="A29" s="4">
        <f>MONTH(TB_Vendas[[#This Row],[Data]])</f>
        <v>3</v>
      </c>
      <c r="B29" s="4" t="str">
        <f>PROPER(TEXT(DATE(,TB_Vendas[[#This Row],[Nº]],1),"Mmm"))</f>
        <v>Mar</v>
      </c>
      <c r="C29" s="3">
        <v>44999</v>
      </c>
      <c r="D29" s="4" t="s">
        <v>32</v>
      </c>
      <c r="E29" s="4" t="str">
        <f>_xlfn.XLOOKUP(TB_Vendas[[#This Row],[Código]],TB_Produtos[Código],TB_Produtos[Categoria])</f>
        <v>Vestuário</v>
      </c>
      <c r="F29" s="1">
        <v>1</v>
      </c>
      <c r="G29" s="7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43">
        <f>VLOOKUP(TB_Vendas[[#This Row],[Qtd]],Desc_TabelaToda,TB_Vendas[[#This Row],[Indice]],TRUE)</f>
        <v>0.1</v>
      </c>
      <c r="J29" s="43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43">
        <f>_xlfn.XLOOKUP(TB_Vendas[[#This Row],[Vendedor]],Vendedores!$A$5:$A$9,Vendedores!$D$5:$D$9)</f>
        <v>0.2</v>
      </c>
      <c r="L29" s="43">
        <f>IF(TB_Vendas[[#This Row],[Desconto 
(Diretão)]]&lt;=TB_Vendas[[#This Row],[Desconto 
(Vendedor)]],TB_Vendas[[#This Row],[Desconto 
(Diretão)]],TB_Vendas[[#This Row],[Desconto 
(Vendedor)]])</f>
        <v>0.1</v>
      </c>
      <c r="M29" s="2">
        <f>TB_Vendas[[#This Row],[Preço Unitário]]*TB_Vendas[[#This Row],[Qtd]]</f>
        <v>65.900000000000006</v>
      </c>
      <c r="N29" s="1" t="s">
        <v>117</v>
      </c>
    </row>
    <row r="30" spans="1:14">
      <c r="A30" s="4">
        <f>MONTH(TB_Vendas[[#This Row],[Data]])</f>
        <v>3</v>
      </c>
      <c r="B30" s="4" t="str">
        <f>PROPER(TEXT(DATE(,TB_Vendas[[#This Row],[Nº]],1),"Mmm"))</f>
        <v>Mar</v>
      </c>
      <c r="C30" s="3">
        <v>45004</v>
      </c>
      <c r="D30" s="4" t="s">
        <v>95</v>
      </c>
      <c r="E30" s="4" t="str">
        <f>_xlfn.XLOOKUP(TB_Vendas[[#This Row],[Código]],TB_Produtos[Código],TB_Produtos[Categoria])</f>
        <v>Vestuário</v>
      </c>
      <c r="F30" s="1">
        <v>5</v>
      </c>
      <c r="G30" s="7">
        <f>VLOOKUP(TB_Vendas[[#This Row],[Código]],Produtos!$B$6:$G$66,6,0)</f>
        <v>32.9</v>
      </c>
      <c r="H30" s="1">
        <f>_xlfn.XMATCH(TB_Vendas[[#This Row],[Categoria]],Desc_Categorias,0)</f>
        <v>3</v>
      </c>
      <c r="I30" s="43">
        <f>VLOOKUP(TB_Vendas[[#This Row],[Qtd]],Desc_TabelaToda,TB_Vendas[[#This Row],[Indice]],TRUE)</f>
        <v>0.25</v>
      </c>
      <c r="J30" s="43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43">
        <f>_xlfn.XLOOKUP(TB_Vendas[[#This Row],[Vendedor]],Vendedores!$A$5:$A$9,Vendedores!$D$5:$D$9)</f>
        <v>0.15</v>
      </c>
      <c r="L30" s="43">
        <f>IF(TB_Vendas[[#This Row],[Desconto 
(Diretão)]]&lt;=TB_Vendas[[#This Row],[Desconto 
(Vendedor)]],TB_Vendas[[#This Row],[Desconto 
(Diretão)]],TB_Vendas[[#This Row],[Desconto 
(Vendedor)]])</f>
        <v>0.15</v>
      </c>
      <c r="M30" s="2">
        <f>TB_Vendas[[#This Row],[Preço Unitário]]*TB_Vendas[[#This Row],[Qtd]]</f>
        <v>164.5</v>
      </c>
      <c r="N30" s="1" t="s">
        <v>118</v>
      </c>
    </row>
    <row r="31" spans="1:14">
      <c r="A31" s="4">
        <f>MONTH(TB_Vendas[[#This Row],[Data]])</f>
        <v>3</v>
      </c>
      <c r="B31" s="4" t="str">
        <f>PROPER(TEXT(DATE(,TB_Vendas[[#This Row],[Nº]],1),"Mmm"))</f>
        <v>Mar</v>
      </c>
      <c r="C31" s="3">
        <v>45006</v>
      </c>
      <c r="D31" s="4" t="s">
        <v>110</v>
      </c>
      <c r="E31" s="4" t="str">
        <f>_xlfn.XLOOKUP(TB_Vendas[[#This Row],[Código]],TB_Produtos[Código],TB_Produtos[Categoria])</f>
        <v>Vestuário</v>
      </c>
      <c r="F31" s="1">
        <v>2</v>
      </c>
      <c r="G31" s="7">
        <f>VLOOKUP(TB_Vendas[[#This Row],[Código]],Produtos!$B$6:$G$66,6,0)</f>
        <v>180</v>
      </c>
      <c r="H31" s="1">
        <f>_xlfn.XMATCH(TB_Vendas[[#This Row],[Categoria]],Desc_Categorias,0)</f>
        <v>3</v>
      </c>
      <c r="I31" s="43">
        <f>VLOOKUP(TB_Vendas[[#This Row],[Qtd]],Desc_TabelaToda,TB_Vendas[[#This Row],[Indice]],TRUE)</f>
        <v>0.15</v>
      </c>
      <c r="J31" s="43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43">
        <f>_xlfn.XLOOKUP(TB_Vendas[[#This Row],[Vendedor]],Vendedores!$A$5:$A$9,Vendedores!$D$5:$D$9)</f>
        <v>0.15</v>
      </c>
      <c r="L31" s="43">
        <f>IF(TB_Vendas[[#This Row],[Desconto 
(Diretão)]]&lt;=TB_Vendas[[#This Row],[Desconto 
(Vendedor)]],TB_Vendas[[#This Row],[Desconto 
(Diretão)]],TB_Vendas[[#This Row],[Desconto 
(Vendedor)]])</f>
        <v>0.15</v>
      </c>
      <c r="M31" s="2">
        <f>TB_Vendas[[#This Row],[Preço Unitário]]*TB_Vendas[[#This Row],[Qtd]]</f>
        <v>360</v>
      </c>
      <c r="N31" s="1" t="s">
        <v>115</v>
      </c>
    </row>
    <row r="32" spans="1:14">
      <c r="A32" s="4">
        <f>MONTH(TB_Vendas[[#This Row],[Data]])</f>
        <v>3</v>
      </c>
      <c r="B32" s="4" t="str">
        <f>PROPER(TEXT(DATE(,TB_Vendas[[#This Row],[Nº]],1),"Mmm"))</f>
        <v>Mar</v>
      </c>
      <c r="C32" s="3">
        <v>45010</v>
      </c>
      <c r="D32" s="4" t="s">
        <v>57</v>
      </c>
      <c r="E32" s="4" t="str">
        <f>_xlfn.XLOOKUP(TB_Vendas[[#This Row],[Código]],TB_Produtos[Código],TB_Produtos[Categoria])</f>
        <v>Acessórios</v>
      </c>
      <c r="F32" s="1">
        <v>3</v>
      </c>
      <c r="G32" s="7">
        <f>VLOOKUP(TB_Vendas[[#This Row],[Código]],Produtos!$B$6:$G$66,6,0)</f>
        <v>349.9</v>
      </c>
      <c r="H32" s="1">
        <f>_xlfn.XMATCH(TB_Vendas[[#This Row],[Categoria]],Desc_Categorias,0)</f>
        <v>2</v>
      </c>
      <c r="I32" s="43">
        <f>VLOOKUP(TB_Vendas[[#This Row],[Qtd]],Desc_TabelaToda,TB_Vendas[[#This Row],[Indice]],TRUE)</f>
        <v>0.15</v>
      </c>
      <c r="J32" s="43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43">
        <f>_xlfn.XLOOKUP(TB_Vendas[[#This Row],[Vendedor]],Vendedores!$A$5:$A$9,Vendedores!$D$5:$D$9)</f>
        <v>0.2</v>
      </c>
      <c r="L32" s="43">
        <f>IF(TB_Vendas[[#This Row],[Desconto 
(Diretão)]]&lt;=TB_Vendas[[#This Row],[Desconto 
(Vendedor)]],TB_Vendas[[#This Row],[Desconto 
(Diretão)]],TB_Vendas[[#This Row],[Desconto 
(Vendedor)]])</f>
        <v>0.15</v>
      </c>
      <c r="M32" s="2">
        <f>TB_Vendas[[#This Row],[Preço Unitário]]*TB_Vendas[[#This Row],[Qtd]]</f>
        <v>1049.6999999999998</v>
      </c>
      <c r="N32" s="1" t="s">
        <v>114</v>
      </c>
    </row>
    <row r="33" spans="1:14">
      <c r="A33" s="4">
        <f>MONTH(TB_Vendas[[#This Row],[Data]])</f>
        <v>4</v>
      </c>
      <c r="B33" s="4" t="str">
        <f>PROPER(TEXT(DATE(,TB_Vendas[[#This Row],[Nº]],1),"Mmm"))</f>
        <v>Abr</v>
      </c>
      <c r="C33" s="3">
        <v>45018</v>
      </c>
      <c r="D33" s="4" t="s">
        <v>89</v>
      </c>
      <c r="E33" s="4" t="str">
        <f>_xlfn.XLOOKUP(TB_Vendas[[#This Row],[Código]],TB_Produtos[Código],TB_Produtos[Categoria])</f>
        <v>Vestuário</v>
      </c>
      <c r="F33" s="1">
        <v>1</v>
      </c>
      <c r="G33" s="7">
        <f>VLOOKUP(TB_Vendas[[#This Row],[Código]],Produtos!$B$6:$G$66,6,0)</f>
        <v>72.5</v>
      </c>
      <c r="H33" s="1">
        <f>_xlfn.XMATCH(TB_Vendas[[#This Row],[Categoria]],Desc_Categorias,0)</f>
        <v>3</v>
      </c>
      <c r="I33" s="43">
        <f>VLOOKUP(TB_Vendas[[#This Row],[Qtd]],Desc_TabelaToda,TB_Vendas[[#This Row],[Indice]],TRUE)</f>
        <v>0.1</v>
      </c>
      <c r="J33" s="43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43">
        <f>_xlfn.XLOOKUP(TB_Vendas[[#This Row],[Vendedor]],Vendedores!$A$5:$A$9,Vendedores!$D$5:$D$9)</f>
        <v>0.1</v>
      </c>
      <c r="L33" s="43">
        <f>IF(TB_Vendas[[#This Row],[Desconto 
(Diretão)]]&lt;=TB_Vendas[[#This Row],[Desconto 
(Vendedor)]],TB_Vendas[[#This Row],[Desconto 
(Diretão)]],TB_Vendas[[#This Row],[Desconto 
(Vendedor)]])</f>
        <v>0.1</v>
      </c>
      <c r="M33" s="2">
        <f>TB_Vendas[[#This Row],[Preço Unitário]]*TB_Vendas[[#This Row],[Qtd]]</f>
        <v>72.5</v>
      </c>
      <c r="N33" s="1" t="s">
        <v>116</v>
      </c>
    </row>
    <row r="34" spans="1:14">
      <c r="A34" s="4">
        <f>MONTH(TB_Vendas[[#This Row],[Data]])</f>
        <v>4</v>
      </c>
      <c r="B34" s="4" t="str">
        <f>PROPER(TEXT(DATE(,TB_Vendas[[#This Row],[Nº]],1),"Mmm"))</f>
        <v>Abr</v>
      </c>
      <c r="C34" s="3">
        <v>45020</v>
      </c>
      <c r="D34" s="4" t="s">
        <v>55</v>
      </c>
      <c r="E34" s="4" t="str">
        <f>_xlfn.XLOOKUP(TB_Vendas[[#This Row],[Código]],TB_Produtos[Código],TB_Produtos[Categoria])</f>
        <v>Vestuário</v>
      </c>
      <c r="F34" s="1">
        <v>4</v>
      </c>
      <c r="G34" s="7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43">
        <f>VLOOKUP(TB_Vendas[[#This Row],[Qtd]],Desc_TabelaToda,TB_Vendas[[#This Row],[Indice]],TRUE)</f>
        <v>0.2</v>
      </c>
      <c r="J34" s="43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43">
        <f>_xlfn.XLOOKUP(TB_Vendas[[#This Row],[Vendedor]],Vendedores!$A$5:$A$9,Vendedores!$D$5:$D$9)</f>
        <v>0.2</v>
      </c>
      <c r="L34" s="43">
        <f>IF(TB_Vendas[[#This Row],[Desconto 
(Diretão)]]&lt;=TB_Vendas[[#This Row],[Desconto 
(Vendedor)]],TB_Vendas[[#This Row],[Desconto 
(Diretão)]],TB_Vendas[[#This Row],[Desconto 
(Vendedor)]])</f>
        <v>0.2</v>
      </c>
      <c r="M34" s="2">
        <f>TB_Vendas[[#This Row],[Preço Unitário]]*TB_Vendas[[#This Row],[Qtd]]</f>
        <v>1039.5999999999999</v>
      </c>
      <c r="N34" s="1" t="s">
        <v>114</v>
      </c>
    </row>
    <row r="35" spans="1:14">
      <c r="A35" s="4">
        <f>MONTH(TB_Vendas[[#This Row],[Data]])</f>
        <v>4</v>
      </c>
      <c r="B35" s="4" t="str">
        <f>PROPER(TEXT(DATE(,TB_Vendas[[#This Row],[Nº]],1),"Mmm"))</f>
        <v>Abr</v>
      </c>
      <c r="C35" s="3">
        <v>45024</v>
      </c>
      <c r="D35" s="4" t="s">
        <v>47</v>
      </c>
      <c r="E35" s="4" t="str">
        <f>_xlfn.XLOOKUP(TB_Vendas[[#This Row],[Código]],TB_Produtos[Código],TB_Produtos[Categoria])</f>
        <v>Vestuário</v>
      </c>
      <c r="F35" s="1">
        <v>3</v>
      </c>
      <c r="G35" s="7">
        <f>VLOOKUP(TB_Vendas[[#This Row],[Código]],Produtos!$B$6:$G$66,6,0)</f>
        <v>25.9</v>
      </c>
      <c r="H35" s="1">
        <f>_xlfn.XMATCH(TB_Vendas[[#This Row],[Categoria]],Desc_Categorias,0)</f>
        <v>3</v>
      </c>
      <c r="I35" s="43">
        <f>VLOOKUP(TB_Vendas[[#This Row],[Qtd]],Desc_TabelaToda,TB_Vendas[[#This Row],[Indice]],TRUE)</f>
        <v>0.2</v>
      </c>
      <c r="J35" s="43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43">
        <f>_xlfn.XLOOKUP(TB_Vendas[[#This Row],[Vendedor]],Vendedores!$A$5:$A$9,Vendedores!$D$5:$D$9)</f>
        <v>0.15</v>
      </c>
      <c r="L35" s="43">
        <f>IF(TB_Vendas[[#This Row],[Desconto 
(Diretão)]]&lt;=TB_Vendas[[#This Row],[Desconto 
(Vendedor)]],TB_Vendas[[#This Row],[Desconto 
(Diretão)]],TB_Vendas[[#This Row],[Desconto 
(Vendedor)]])</f>
        <v>0.15</v>
      </c>
      <c r="M35" s="2">
        <f>TB_Vendas[[#This Row],[Preço Unitário]]*TB_Vendas[[#This Row],[Qtd]]</f>
        <v>77.699999999999989</v>
      </c>
      <c r="N35" s="1" t="s">
        <v>115</v>
      </c>
    </row>
    <row r="36" spans="1:14">
      <c r="A36" s="4">
        <f>MONTH(TB_Vendas[[#This Row],[Data]])</f>
        <v>4</v>
      </c>
      <c r="B36" s="4" t="str">
        <f>PROPER(TEXT(DATE(,TB_Vendas[[#This Row],[Nº]],1),"Mmm"))</f>
        <v>Abr</v>
      </c>
      <c r="C36" s="3">
        <v>45027</v>
      </c>
      <c r="D36" s="4" t="s">
        <v>35</v>
      </c>
      <c r="E36" s="4" t="str">
        <f>_xlfn.XLOOKUP(TB_Vendas[[#This Row],[Código]],TB_Produtos[Código],TB_Produtos[Categoria])</f>
        <v>Acessórios</v>
      </c>
      <c r="F36" s="1">
        <v>2</v>
      </c>
      <c r="G36" s="7">
        <f>VLOOKUP(TB_Vendas[[#This Row],[Código]],Produtos!$B$6:$G$66,6,0)</f>
        <v>145</v>
      </c>
      <c r="H36" s="1">
        <f>_xlfn.XMATCH(TB_Vendas[[#This Row],[Categoria]],Desc_Categorias,0)</f>
        <v>2</v>
      </c>
      <c r="I36" s="43">
        <f>VLOOKUP(TB_Vendas[[#This Row],[Qtd]],Desc_TabelaToda,TB_Vendas[[#This Row],[Indice]],TRUE)</f>
        <v>0.05</v>
      </c>
      <c r="J36" s="43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43">
        <f>_xlfn.XLOOKUP(TB_Vendas[[#This Row],[Vendedor]],Vendedores!$A$5:$A$9,Vendedores!$D$5:$D$9)</f>
        <v>0.2</v>
      </c>
      <c r="L36" s="43">
        <f>IF(TB_Vendas[[#This Row],[Desconto 
(Diretão)]]&lt;=TB_Vendas[[#This Row],[Desconto 
(Vendedor)]],TB_Vendas[[#This Row],[Desconto 
(Diretão)]],TB_Vendas[[#This Row],[Desconto 
(Vendedor)]])</f>
        <v>0.05</v>
      </c>
      <c r="M36" s="2">
        <f>TB_Vendas[[#This Row],[Preço Unitário]]*TB_Vendas[[#This Row],[Qtd]]</f>
        <v>290</v>
      </c>
      <c r="N36" s="1" t="s">
        <v>114</v>
      </c>
    </row>
    <row r="37" spans="1:14">
      <c r="A37" s="4">
        <f>MONTH(TB_Vendas[[#This Row],[Data]])</f>
        <v>4</v>
      </c>
      <c r="B37" s="4" t="str">
        <f>PROPER(TEXT(DATE(,TB_Vendas[[#This Row],[Nº]],1),"Mmm"))</f>
        <v>Abr</v>
      </c>
      <c r="C37" s="3">
        <v>45028</v>
      </c>
      <c r="D37" s="4" t="s">
        <v>37</v>
      </c>
      <c r="E37" s="4" t="str">
        <f>_xlfn.XLOOKUP(TB_Vendas[[#This Row],[Código]],TB_Produtos[Código],TB_Produtos[Categoria])</f>
        <v>Acessórios</v>
      </c>
      <c r="F37" s="1">
        <v>1</v>
      </c>
      <c r="G37" s="7">
        <f>VLOOKUP(TB_Vendas[[#This Row],[Código]],Produtos!$B$6:$G$66,6,0)</f>
        <v>39.9</v>
      </c>
      <c r="H37" s="1">
        <f>_xlfn.XMATCH(TB_Vendas[[#This Row],[Categoria]],Desc_Categorias,0)</f>
        <v>2</v>
      </c>
      <c r="I37" s="43">
        <f>VLOOKUP(TB_Vendas[[#This Row],[Qtd]],Desc_TabelaToda,TB_Vendas[[#This Row],[Indice]],TRUE)</f>
        <v>0</v>
      </c>
      <c r="J37" s="43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43">
        <f>_xlfn.XLOOKUP(TB_Vendas[[#This Row],[Vendedor]],Vendedores!$A$5:$A$9,Vendedores!$D$5:$D$9)</f>
        <v>0.15</v>
      </c>
      <c r="L37" s="43">
        <f>IF(TB_Vendas[[#This Row],[Desconto 
(Diretão)]]&lt;=TB_Vendas[[#This Row],[Desconto 
(Vendedor)]],TB_Vendas[[#This Row],[Desconto 
(Diretão)]],TB_Vendas[[#This Row],[Desconto 
(Vendedor)]])</f>
        <v>0</v>
      </c>
      <c r="M37" s="2">
        <f>TB_Vendas[[#This Row],[Preço Unitário]]*TB_Vendas[[#This Row],[Qtd]]</f>
        <v>39.9</v>
      </c>
      <c r="N37" s="1" t="s">
        <v>115</v>
      </c>
    </row>
    <row r="38" spans="1:14">
      <c r="A38" s="4">
        <f>MONTH(TB_Vendas[[#This Row],[Data]])</f>
        <v>4</v>
      </c>
      <c r="B38" s="4" t="str">
        <f>PROPER(TEXT(DATE(,TB_Vendas[[#This Row],[Nº]],1),"Mmm"))</f>
        <v>Abr</v>
      </c>
      <c r="C38" s="3">
        <v>45029</v>
      </c>
      <c r="D38" s="4" t="s">
        <v>57</v>
      </c>
      <c r="E38" s="4" t="str">
        <f>_xlfn.XLOOKUP(TB_Vendas[[#This Row],[Código]],TB_Produtos[Código],TB_Produtos[Categoria])</f>
        <v>Acessórios</v>
      </c>
      <c r="F38" s="1">
        <v>3</v>
      </c>
      <c r="G38" s="7">
        <f>VLOOKUP(TB_Vendas[[#This Row],[Código]],Produtos!$B$6:$G$66,6,0)</f>
        <v>349.9</v>
      </c>
      <c r="H38" s="1">
        <f>_xlfn.XMATCH(TB_Vendas[[#This Row],[Categoria]],Desc_Categorias,0)</f>
        <v>2</v>
      </c>
      <c r="I38" s="43">
        <f>VLOOKUP(TB_Vendas[[#This Row],[Qtd]],Desc_TabelaToda,TB_Vendas[[#This Row],[Indice]],TRUE)</f>
        <v>0.15</v>
      </c>
      <c r="J38" s="43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43">
        <f>_xlfn.XLOOKUP(TB_Vendas[[#This Row],[Vendedor]],Vendedores!$A$5:$A$9,Vendedores!$D$5:$D$9)</f>
        <v>0.2</v>
      </c>
      <c r="L38" s="43">
        <f>IF(TB_Vendas[[#This Row],[Desconto 
(Diretão)]]&lt;=TB_Vendas[[#This Row],[Desconto 
(Vendedor)]],TB_Vendas[[#This Row],[Desconto 
(Diretão)]],TB_Vendas[[#This Row],[Desconto 
(Vendedor)]])</f>
        <v>0.15</v>
      </c>
      <c r="M38" s="2">
        <f>TB_Vendas[[#This Row],[Preço Unitário]]*TB_Vendas[[#This Row],[Qtd]]</f>
        <v>1049.6999999999998</v>
      </c>
      <c r="N38" s="1" t="s">
        <v>117</v>
      </c>
    </row>
    <row r="39" spans="1:14">
      <c r="A39" s="4">
        <f>MONTH(TB_Vendas[[#This Row],[Data]])</f>
        <v>4</v>
      </c>
      <c r="B39" s="4" t="str">
        <f>PROPER(TEXT(DATE(,TB_Vendas[[#This Row],[Nº]],1),"Mmm"))</f>
        <v>Abr</v>
      </c>
      <c r="C39" s="3">
        <v>45031</v>
      </c>
      <c r="D39" s="4" t="s">
        <v>106</v>
      </c>
      <c r="E39" s="4" t="str">
        <f>_xlfn.XLOOKUP(TB_Vendas[[#This Row],[Código]],TB_Produtos[Código],TB_Produtos[Categoria])</f>
        <v>Calçado</v>
      </c>
      <c r="F39" s="1">
        <v>4</v>
      </c>
      <c r="G39" s="7">
        <f>VLOOKUP(TB_Vendas[[#This Row],[Código]],Produtos!$B$6:$G$66,6,0)</f>
        <v>89.9</v>
      </c>
      <c r="H39" s="1">
        <f>_xlfn.XMATCH(TB_Vendas[[#This Row],[Categoria]],Desc_Categorias,0)</f>
        <v>4</v>
      </c>
      <c r="I39" s="43">
        <f>VLOOKUP(TB_Vendas[[#This Row],[Qtd]],Desc_TabelaToda,TB_Vendas[[#This Row],[Indice]],TRUE)</f>
        <v>0.15</v>
      </c>
      <c r="J39" s="43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43">
        <f>_xlfn.XLOOKUP(TB_Vendas[[#This Row],[Vendedor]],Vendedores!$A$5:$A$9,Vendedores!$D$5:$D$9)</f>
        <v>0.2</v>
      </c>
      <c r="L39" s="43">
        <f>IF(TB_Vendas[[#This Row],[Desconto 
(Diretão)]]&lt;=TB_Vendas[[#This Row],[Desconto 
(Vendedor)]],TB_Vendas[[#This Row],[Desconto 
(Diretão)]],TB_Vendas[[#This Row],[Desconto 
(Vendedor)]])</f>
        <v>0.15</v>
      </c>
      <c r="M39" s="2">
        <f>TB_Vendas[[#This Row],[Preço Unitário]]*TB_Vendas[[#This Row],[Qtd]]</f>
        <v>359.6</v>
      </c>
      <c r="N39" s="1" t="s">
        <v>114</v>
      </c>
    </row>
    <row r="40" spans="1:14">
      <c r="A40" s="4">
        <f>MONTH(TB_Vendas[[#This Row],[Data]])</f>
        <v>4</v>
      </c>
      <c r="B40" s="4" t="str">
        <f>PROPER(TEXT(DATE(,TB_Vendas[[#This Row],[Nº]],1),"Mmm"))</f>
        <v>Abr</v>
      </c>
      <c r="C40" s="3">
        <v>45038</v>
      </c>
      <c r="D40" s="4" t="s">
        <v>103</v>
      </c>
      <c r="E40" s="4" t="str">
        <f>_xlfn.XLOOKUP(TB_Vendas[[#This Row],[Código]],TB_Produtos[Código],TB_Produtos[Categoria])</f>
        <v>Calçado</v>
      </c>
      <c r="F40" s="1">
        <v>2</v>
      </c>
      <c r="G40" s="7">
        <f>VLOOKUP(TB_Vendas[[#This Row],[Código]],Produtos!$B$6:$G$66,6,0)</f>
        <v>89.9</v>
      </c>
      <c r="H40" s="1">
        <f>_xlfn.XMATCH(TB_Vendas[[#This Row],[Categoria]],Desc_Categorias,0)</f>
        <v>4</v>
      </c>
      <c r="I40" s="43">
        <f>VLOOKUP(TB_Vendas[[#This Row],[Qtd]],Desc_TabelaToda,TB_Vendas[[#This Row],[Indice]],TRUE)</f>
        <v>0.1</v>
      </c>
      <c r="J40" s="43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43">
        <f>_xlfn.XLOOKUP(TB_Vendas[[#This Row],[Vendedor]],Vendedores!$A$5:$A$9,Vendedores!$D$5:$D$9)</f>
        <v>0.2</v>
      </c>
      <c r="L40" s="43">
        <f>IF(TB_Vendas[[#This Row],[Desconto 
(Diretão)]]&lt;=TB_Vendas[[#This Row],[Desconto 
(Vendedor)]],TB_Vendas[[#This Row],[Desconto 
(Diretão)]],TB_Vendas[[#This Row],[Desconto 
(Vendedor)]])</f>
        <v>0.1</v>
      </c>
      <c r="M40" s="2">
        <f>TB_Vendas[[#This Row],[Preço Unitário]]*TB_Vendas[[#This Row],[Qtd]]</f>
        <v>179.8</v>
      </c>
      <c r="N40" s="1" t="s">
        <v>117</v>
      </c>
    </row>
    <row r="41" spans="1:14">
      <c r="A41" s="4">
        <f>MONTH(TB_Vendas[[#This Row],[Data]])</f>
        <v>4</v>
      </c>
      <c r="B41" s="4" t="str">
        <f>PROPER(TEXT(DATE(,TB_Vendas[[#This Row],[Nº]],1),"Mmm"))</f>
        <v>Abr</v>
      </c>
      <c r="C41" s="3">
        <v>45039</v>
      </c>
      <c r="D41" s="4" t="s">
        <v>33</v>
      </c>
      <c r="E41" s="4" t="str">
        <f>_xlfn.XLOOKUP(TB_Vendas[[#This Row],[Código]],TB_Produtos[Código],TB_Produtos[Categoria])</f>
        <v>Vestuário</v>
      </c>
      <c r="F41" s="1">
        <v>3</v>
      </c>
      <c r="G41" s="7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43">
        <f>VLOOKUP(TB_Vendas[[#This Row],[Qtd]],Desc_TabelaToda,TB_Vendas[[#This Row],[Indice]],TRUE)</f>
        <v>0.2</v>
      </c>
      <c r="J41" s="43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43">
        <f>_xlfn.XLOOKUP(TB_Vendas[[#This Row],[Vendedor]],Vendedores!$A$5:$A$9,Vendedores!$D$5:$D$9)</f>
        <v>0.2</v>
      </c>
      <c r="L41" s="43">
        <f>IF(TB_Vendas[[#This Row],[Desconto 
(Diretão)]]&lt;=TB_Vendas[[#This Row],[Desconto 
(Vendedor)]],TB_Vendas[[#This Row],[Desconto 
(Diretão)]],TB_Vendas[[#This Row],[Desconto 
(Vendedor)]])</f>
        <v>0.2</v>
      </c>
      <c r="M41" s="2">
        <f>TB_Vendas[[#This Row],[Preço Unitário]]*TB_Vendas[[#This Row],[Qtd]]</f>
        <v>209.70000000000002</v>
      </c>
      <c r="N41" s="1" t="s">
        <v>114</v>
      </c>
    </row>
    <row r="42" spans="1:14">
      <c r="A42" s="4">
        <f>MONTH(TB_Vendas[[#This Row],[Data]])</f>
        <v>4</v>
      </c>
      <c r="B42" s="4" t="str">
        <f>PROPER(TEXT(DATE(,TB_Vendas[[#This Row],[Nº]],1),"Mmm"))</f>
        <v>Abr</v>
      </c>
      <c r="C42" s="3">
        <v>45042</v>
      </c>
      <c r="D42" s="4" t="s">
        <v>35</v>
      </c>
      <c r="E42" s="4" t="str">
        <f>_xlfn.XLOOKUP(TB_Vendas[[#This Row],[Código]],TB_Produtos[Código],TB_Produtos[Categoria])</f>
        <v>Acessórios</v>
      </c>
      <c r="F42" s="1">
        <v>1</v>
      </c>
      <c r="G42" s="7">
        <f>VLOOKUP(TB_Vendas[[#This Row],[Código]],Produtos!$B$6:$G$66,6,0)</f>
        <v>145</v>
      </c>
      <c r="H42" s="1">
        <f>_xlfn.XMATCH(TB_Vendas[[#This Row],[Categoria]],Desc_Categorias,0)</f>
        <v>2</v>
      </c>
      <c r="I42" s="43">
        <f>VLOOKUP(TB_Vendas[[#This Row],[Qtd]],Desc_TabelaToda,TB_Vendas[[#This Row],[Indice]],TRUE)</f>
        <v>0</v>
      </c>
      <c r="J42" s="43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43">
        <f>_xlfn.XLOOKUP(TB_Vendas[[#This Row],[Vendedor]],Vendedores!$A$5:$A$9,Vendedores!$D$5:$D$9)</f>
        <v>0.15</v>
      </c>
      <c r="L42" s="43">
        <f>IF(TB_Vendas[[#This Row],[Desconto 
(Diretão)]]&lt;=TB_Vendas[[#This Row],[Desconto 
(Vendedor)]],TB_Vendas[[#This Row],[Desconto 
(Diretão)]],TB_Vendas[[#This Row],[Desconto 
(Vendedor)]])</f>
        <v>0</v>
      </c>
      <c r="M42" s="2">
        <f>TB_Vendas[[#This Row],[Preço Unitário]]*TB_Vendas[[#This Row],[Qtd]]</f>
        <v>145</v>
      </c>
      <c r="N42" s="1" t="s">
        <v>118</v>
      </c>
    </row>
    <row r="43" spans="1:14">
      <c r="A43" s="4">
        <f>MONTH(TB_Vendas[[#This Row],[Data]])</f>
        <v>4</v>
      </c>
      <c r="B43" s="4" t="str">
        <f>PROPER(TEXT(DATE(,TB_Vendas[[#This Row],[Nº]],1),"Mmm"))</f>
        <v>Abr</v>
      </c>
      <c r="C43" s="3">
        <v>45043</v>
      </c>
      <c r="D43" s="4" t="s">
        <v>42</v>
      </c>
      <c r="E43" s="4" t="str">
        <f>_xlfn.XLOOKUP(TB_Vendas[[#This Row],[Código]],TB_Produtos[Código],TB_Produtos[Categoria])</f>
        <v>Vestuário</v>
      </c>
      <c r="F43" s="1">
        <v>4</v>
      </c>
      <c r="G43" s="7">
        <f>VLOOKUP(TB_Vendas[[#This Row],[Código]],Produtos!$B$6:$G$66,6,0)</f>
        <v>46.9</v>
      </c>
      <c r="H43" s="1">
        <f>_xlfn.XMATCH(TB_Vendas[[#This Row],[Categoria]],Desc_Categorias,0)</f>
        <v>3</v>
      </c>
      <c r="I43" s="43">
        <f>VLOOKUP(TB_Vendas[[#This Row],[Qtd]],Desc_TabelaToda,TB_Vendas[[#This Row],[Indice]],TRUE)</f>
        <v>0.2</v>
      </c>
      <c r="J43" s="43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43">
        <f>_xlfn.XLOOKUP(TB_Vendas[[#This Row],[Vendedor]],Vendedores!$A$5:$A$9,Vendedores!$D$5:$D$9)</f>
        <v>0.2</v>
      </c>
      <c r="L43" s="43">
        <f>IF(TB_Vendas[[#This Row],[Desconto 
(Diretão)]]&lt;=TB_Vendas[[#This Row],[Desconto 
(Vendedor)]],TB_Vendas[[#This Row],[Desconto 
(Diretão)]],TB_Vendas[[#This Row],[Desconto 
(Vendedor)]])</f>
        <v>0.2</v>
      </c>
      <c r="M43" s="2">
        <f>TB_Vendas[[#This Row],[Preço Unitário]]*TB_Vendas[[#This Row],[Qtd]]</f>
        <v>187.6</v>
      </c>
      <c r="N43" s="1" t="s">
        <v>114</v>
      </c>
    </row>
    <row r="44" spans="1:14">
      <c r="A44" s="4">
        <f>MONTH(TB_Vendas[[#This Row],[Data]])</f>
        <v>5</v>
      </c>
      <c r="B44" s="4" t="str">
        <f>PROPER(TEXT(DATE(,TB_Vendas[[#This Row],[Nº]],1),"Mmm"))</f>
        <v>Mai</v>
      </c>
      <c r="C44" s="3">
        <v>45054</v>
      </c>
      <c r="D44" s="4" t="s">
        <v>87</v>
      </c>
      <c r="E44" s="4" t="str">
        <f>_xlfn.XLOOKUP(TB_Vendas[[#This Row],[Código]],TB_Produtos[Código],TB_Produtos[Categoria])</f>
        <v>Vestuário</v>
      </c>
      <c r="F44" s="1">
        <v>2</v>
      </c>
      <c r="G44" s="7">
        <f>VLOOKUP(TB_Vendas[[#This Row],[Código]],Produtos!$B$6:$G$66,6,0)</f>
        <v>72.5</v>
      </c>
      <c r="H44" s="1">
        <f>_xlfn.XMATCH(TB_Vendas[[#This Row],[Categoria]],Desc_Categorias,0)</f>
        <v>3</v>
      </c>
      <c r="I44" s="43">
        <f>VLOOKUP(TB_Vendas[[#This Row],[Qtd]],Desc_TabelaToda,TB_Vendas[[#This Row],[Indice]],TRUE)</f>
        <v>0.15</v>
      </c>
      <c r="J44" s="43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43">
        <f>_xlfn.XLOOKUP(TB_Vendas[[#This Row],[Vendedor]],Vendedores!$A$5:$A$9,Vendedores!$D$5:$D$9)</f>
        <v>0.15</v>
      </c>
      <c r="L44" s="43">
        <f>IF(TB_Vendas[[#This Row],[Desconto 
(Diretão)]]&lt;=TB_Vendas[[#This Row],[Desconto 
(Vendedor)]],TB_Vendas[[#This Row],[Desconto 
(Diretão)]],TB_Vendas[[#This Row],[Desconto 
(Vendedor)]])</f>
        <v>0.15</v>
      </c>
      <c r="M44" s="2">
        <f>TB_Vendas[[#This Row],[Preço Unitário]]*TB_Vendas[[#This Row],[Qtd]]</f>
        <v>145</v>
      </c>
      <c r="N44" s="1" t="s">
        <v>118</v>
      </c>
    </row>
    <row r="45" spans="1:14">
      <c r="A45" s="4">
        <f>MONTH(TB_Vendas[[#This Row],[Data]])</f>
        <v>5</v>
      </c>
      <c r="B45" s="4" t="str">
        <f>PROPER(TEXT(DATE(,TB_Vendas[[#This Row],[Nº]],1),"Mmm"))</f>
        <v>Mai</v>
      </c>
      <c r="C45" s="3">
        <v>45055</v>
      </c>
      <c r="D45" s="4" t="s">
        <v>68</v>
      </c>
      <c r="E45" s="4" t="str">
        <f>_xlfn.XLOOKUP(TB_Vendas[[#This Row],[Código]],TB_Produtos[Código],TB_Produtos[Categoria])</f>
        <v>Vestuário</v>
      </c>
      <c r="F45" s="1">
        <v>3</v>
      </c>
      <c r="G45" s="7">
        <f>VLOOKUP(TB_Vendas[[#This Row],[Código]],Produtos!$B$6:$G$66,6,0)</f>
        <v>140</v>
      </c>
      <c r="H45" s="1">
        <f>_xlfn.XMATCH(TB_Vendas[[#This Row],[Categoria]],Desc_Categorias,0)</f>
        <v>3</v>
      </c>
      <c r="I45" s="43">
        <f>VLOOKUP(TB_Vendas[[#This Row],[Qtd]],Desc_TabelaToda,TB_Vendas[[#This Row],[Indice]],TRUE)</f>
        <v>0.2</v>
      </c>
      <c r="J45" s="43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43">
        <f>_xlfn.XLOOKUP(TB_Vendas[[#This Row],[Vendedor]],Vendedores!$A$5:$A$9,Vendedores!$D$5:$D$9)</f>
        <v>0.2</v>
      </c>
      <c r="L45" s="43">
        <f>IF(TB_Vendas[[#This Row],[Desconto 
(Diretão)]]&lt;=TB_Vendas[[#This Row],[Desconto 
(Vendedor)]],TB_Vendas[[#This Row],[Desconto 
(Diretão)]],TB_Vendas[[#This Row],[Desconto 
(Vendedor)]])</f>
        <v>0.2</v>
      </c>
      <c r="M45" s="2">
        <f>TB_Vendas[[#This Row],[Preço Unitário]]*TB_Vendas[[#This Row],[Qtd]]</f>
        <v>420</v>
      </c>
      <c r="N45" s="1" t="s">
        <v>117</v>
      </c>
    </row>
    <row r="46" spans="1:14">
      <c r="A46" s="4">
        <f>MONTH(TB_Vendas[[#This Row],[Data]])</f>
        <v>5</v>
      </c>
      <c r="B46" s="4" t="str">
        <f>PROPER(TEXT(DATE(,TB_Vendas[[#This Row],[Nº]],1),"Mmm"))</f>
        <v>Mai</v>
      </c>
      <c r="C46" s="3">
        <v>45056</v>
      </c>
      <c r="D46" s="4" t="s">
        <v>66</v>
      </c>
      <c r="E46" s="4" t="str">
        <f>_xlfn.XLOOKUP(TB_Vendas[[#This Row],[Código]],TB_Produtos[Código],TB_Produtos[Categoria])</f>
        <v>Vestuário</v>
      </c>
      <c r="F46" s="1">
        <v>1</v>
      </c>
      <c r="G46" s="7">
        <f>VLOOKUP(TB_Vendas[[#This Row],[Código]],Produtos!$B$6:$G$66,6,0)</f>
        <v>91.4</v>
      </c>
      <c r="H46" s="1">
        <f>_xlfn.XMATCH(TB_Vendas[[#This Row],[Categoria]],Desc_Categorias,0)</f>
        <v>3</v>
      </c>
      <c r="I46" s="43">
        <f>VLOOKUP(TB_Vendas[[#This Row],[Qtd]],Desc_TabelaToda,TB_Vendas[[#This Row],[Indice]],TRUE)</f>
        <v>0.1</v>
      </c>
      <c r="J46" s="43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43">
        <f>_xlfn.XLOOKUP(TB_Vendas[[#This Row],[Vendedor]],Vendedores!$A$5:$A$9,Vendedores!$D$5:$D$9)</f>
        <v>0.15</v>
      </c>
      <c r="L46" s="43">
        <f>IF(TB_Vendas[[#This Row],[Desconto 
(Diretão)]]&lt;=TB_Vendas[[#This Row],[Desconto 
(Vendedor)]],TB_Vendas[[#This Row],[Desconto 
(Diretão)]],TB_Vendas[[#This Row],[Desconto 
(Vendedor)]])</f>
        <v>0.1</v>
      </c>
      <c r="M46" s="2">
        <f>TB_Vendas[[#This Row],[Preço Unitário]]*TB_Vendas[[#This Row],[Qtd]]</f>
        <v>91.4</v>
      </c>
      <c r="N46" s="1" t="s">
        <v>115</v>
      </c>
    </row>
    <row r="47" spans="1:14">
      <c r="A47" s="4">
        <f>MONTH(TB_Vendas[[#This Row],[Data]])</f>
        <v>5</v>
      </c>
      <c r="B47" s="4" t="str">
        <f>PROPER(TEXT(DATE(,TB_Vendas[[#This Row],[Nº]],1),"Mmm"))</f>
        <v>Mai</v>
      </c>
      <c r="C47" s="3">
        <v>45057</v>
      </c>
      <c r="D47" s="4" t="s">
        <v>57</v>
      </c>
      <c r="E47" s="4" t="str">
        <f>_xlfn.XLOOKUP(TB_Vendas[[#This Row],[Código]],TB_Produtos[Código],TB_Produtos[Categoria])</f>
        <v>Acessórios</v>
      </c>
      <c r="F47" s="1">
        <v>2</v>
      </c>
      <c r="G47" s="7">
        <f>VLOOKUP(TB_Vendas[[#This Row],[Código]],Produtos!$B$6:$G$66,6,0)</f>
        <v>349.9</v>
      </c>
      <c r="H47" s="1">
        <f>_xlfn.XMATCH(TB_Vendas[[#This Row],[Categoria]],Desc_Categorias,0)</f>
        <v>2</v>
      </c>
      <c r="I47" s="43">
        <f>VLOOKUP(TB_Vendas[[#This Row],[Qtd]],Desc_TabelaToda,TB_Vendas[[#This Row],[Indice]],TRUE)</f>
        <v>0.05</v>
      </c>
      <c r="J47" s="43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43">
        <f>_xlfn.XLOOKUP(TB_Vendas[[#This Row],[Vendedor]],Vendedores!$A$5:$A$9,Vendedores!$D$5:$D$9)</f>
        <v>0.2</v>
      </c>
      <c r="L47" s="43">
        <f>IF(TB_Vendas[[#This Row],[Desconto 
(Diretão)]]&lt;=TB_Vendas[[#This Row],[Desconto 
(Vendedor)]],TB_Vendas[[#This Row],[Desconto 
(Diretão)]],TB_Vendas[[#This Row],[Desconto 
(Vendedor)]])</f>
        <v>0.05</v>
      </c>
      <c r="M47" s="2">
        <f>TB_Vendas[[#This Row],[Preço Unitário]]*TB_Vendas[[#This Row],[Qtd]]</f>
        <v>699.8</v>
      </c>
      <c r="N47" s="1" t="s">
        <v>117</v>
      </c>
    </row>
    <row r="48" spans="1:14">
      <c r="A48" s="4">
        <f>MONTH(TB_Vendas[[#This Row],[Data]])</f>
        <v>5</v>
      </c>
      <c r="B48" s="4" t="str">
        <f>PROPER(TEXT(DATE(,TB_Vendas[[#This Row],[Nº]],1),"Mmm"))</f>
        <v>Mai</v>
      </c>
      <c r="C48" s="3">
        <v>45058</v>
      </c>
      <c r="D48" s="4" t="s">
        <v>32</v>
      </c>
      <c r="E48" s="4" t="str">
        <f>_xlfn.XLOOKUP(TB_Vendas[[#This Row],[Código]],TB_Produtos[Código],TB_Produtos[Categoria])</f>
        <v>Vestuário</v>
      </c>
      <c r="F48" s="1">
        <v>3</v>
      </c>
      <c r="G48" s="7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43">
        <f>VLOOKUP(TB_Vendas[[#This Row],[Qtd]],Desc_TabelaToda,TB_Vendas[[#This Row],[Indice]],TRUE)</f>
        <v>0.2</v>
      </c>
      <c r="J48" s="43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43">
        <f>_xlfn.XLOOKUP(TB_Vendas[[#This Row],[Vendedor]],Vendedores!$A$5:$A$9,Vendedores!$D$5:$D$9)</f>
        <v>0.15</v>
      </c>
      <c r="L48" s="43">
        <f>IF(TB_Vendas[[#This Row],[Desconto 
(Diretão)]]&lt;=TB_Vendas[[#This Row],[Desconto 
(Vendedor)]],TB_Vendas[[#This Row],[Desconto 
(Diretão)]],TB_Vendas[[#This Row],[Desconto 
(Vendedor)]])</f>
        <v>0.15</v>
      </c>
      <c r="M48" s="2">
        <f>TB_Vendas[[#This Row],[Preço Unitário]]*TB_Vendas[[#This Row],[Qtd]]</f>
        <v>197.70000000000002</v>
      </c>
      <c r="N48" s="1" t="s">
        <v>115</v>
      </c>
    </row>
    <row r="49" spans="1:14">
      <c r="A49" s="4">
        <f>MONTH(TB_Vendas[[#This Row],[Data]])</f>
        <v>5</v>
      </c>
      <c r="B49" s="4" t="str">
        <f>PROPER(TEXT(DATE(,TB_Vendas[[#This Row],[Nº]],1),"Mmm"))</f>
        <v>Mai</v>
      </c>
      <c r="C49" s="3">
        <v>45061</v>
      </c>
      <c r="D49" s="4" t="s">
        <v>66</v>
      </c>
      <c r="E49" s="4" t="str">
        <f>_xlfn.XLOOKUP(TB_Vendas[[#This Row],[Código]],TB_Produtos[Código],TB_Produtos[Categoria])</f>
        <v>Vestuário</v>
      </c>
      <c r="F49" s="1">
        <v>2</v>
      </c>
      <c r="G49" s="7">
        <f>VLOOKUP(TB_Vendas[[#This Row],[Código]],Produtos!$B$6:$G$66,6,0)</f>
        <v>91.4</v>
      </c>
      <c r="H49" s="1">
        <f>_xlfn.XMATCH(TB_Vendas[[#This Row],[Categoria]],Desc_Categorias,0)</f>
        <v>3</v>
      </c>
      <c r="I49" s="43">
        <f>VLOOKUP(TB_Vendas[[#This Row],[Qtd]],Desc_TabelaToda,TB_Vendas[[#This Row],[Indice]],TRUE)</f>
        <v>0.15</v>
      </c>
      <c r="J49" s="43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43">
        <f>_xlfn.XLOOKUP(TB_Vendas[[#This Row],[Vendedor]],Vendedores!$A$5:$A$9,Vendedores!$D$5:$D$9)</f>
        <v>0.2</v>
      </c>
      <c r="L49" s="43">
        <f>IF(TB_Vendas[[#This Row],[Desconto 
(Diretão)]]&lt;=TB_Vendas[[#This Row],[Desconto 
(Vendedor)]],TB_Vendas[[#This Row],[Desconto 
(Diretão)]],TB_Vendas[[#This Row],[Desconto 
(Vendedor)]])</f>
        <v>0.15</v>
      </c>
      <c r="M49" s="2">
        <f>TB_Vendas[[#This Row],[Preço Unitário]]*TB_Vendas[[#This Row],[Qtd]]</f>
        <v>182.8</v>
      </c>
      <c r="N49" s="1" t="s">
        <v>114</v>
      </c>
    </row>
    <row r="50" spans="1:14">
      <c r="A50" s="4">
        <f>MONTH(TB_Vendas[[#This Row],[Data]])</f>
        <v>5</v>
      </c>
      <c r="B50" s="4" t="str">
        <f>PROPER(TEXT(DATE(,TB_Vendas[[#This Row],[Nº]],1),"Mmm"))</f>
        <v>Mai</v>
      </c>
      <c r="C50" s="3">
        <v>45064</v>
      </c>
      <c r="D50" s="4" t="s">
        <v>36</v>
      </c>
      <c r="E50" s="4" t="str">
        <f>_xlfn.XLOOKUP(TB_Vendas[[#This Row],[Código]],TB_Produtos[Código],TB_Produtos[Categoria])</f>
        <v>Acessórios</v>
      </c>
      <c r="F50" s="1">
        <v>4</v>
      </c>
      <c r="G50" s="7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43">
        <f>VLOOKUP(TB_Vendas[[#This Row],[Qtd]],Desc_TabelaToda,TB_Vendas[[#This Row],[Indice]],TRUE)</f>
        <v>0.15</v>
      </c>
      <c r="J50" s="43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43">
        <f>_xlfn.XLOOKUP(TB_Vendas[[#This Row],[Vendedor]],Vendedores!$A$5:$A$9,Vendedores!$D$5:$D$9)</f>
        <v>0.15</v>
      </c>
      <c r="L50" s="43">
        <f>IF(TB_Vendas[[#This Row],[Desconto 
(Diretão)]]&lt;=TB_Vendas[[#This Row],[Desconto 
(Vendedor)]],TB_Vendas[[#This Row],[Desconto 
(Diretão)]],TB_Vendas[[#This Row],[Desconto 
(Vendedor)]])</f>
        <v>0.15</v>
      </c>
      <c r="M50" s="2">
        <f>TB_Vendas[[#This Row],[Preço Unitário]]*TB_Vendas[[#This Row],[Qtd]]</f>
        <v>1039.5999999999999</v>
      </c>
      <c r="N50" s="1" t="s">
        <v>115</v>
      </c>
    </row>
    <row r="51" spans="1:14">
      <c r="A51" s="4">
        <f>MONTH(TB_Vendas[[#This Row],[Data]])</f>
        <v>6</v>
      </c>
      <c r="B51" s="4" t="str">
        <f>PROPER(TEXT(DATE(,TB_Vendas[[#This Row],[Nº]],1),"Mmm"))</f>
        <v>Jun</v>
      </c>
      <c r="C51" s="3">
        <v>45084</v>
      </c>
      <c r="D51" s="4" t="s">
        <v>35</v>
      </c>
      <c r="E51" s="4" t="str">
        <f>_xlfn.XLOOKUP(TB_Vendas[[#This Row],[Código]],TB_Produtos[Código],TB_Produtos[Categoria])</f>
        <v>Acessórios</v>
      </c>
      <c r="F51" s="1">
        <v>3</v>
      </c>
      <c r="G51" s="7">
        <f>VLOOKUP(TB_Vendas[[#This Row],[Código]],Produtos!$B$6:$G$66,6,0)</f>
        <v>145</v>
      </c>
      <c r="H51" s="1">
        <f>_xlfn.XMATCH(TB_Vendas[[#This Row],[Categoria]],Desc_Categorias,0)</f>
        <v>2</v>
      </c>
      <c r="I51" s="43">
        <f>VLOOKUP(TB_Vendas[[#This Row],[Qtd]],Desc_TabelaToda,TB_Vendas[[#This Row],[Indice]],TRUE)</f>
        <v>0.15</v>
      </c>
      <c r="J51" s="43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43">
        <f>_xlfn.XLOOKUP(TB_Vendas[[#This Row],[Vendedor]],Vendedores!$A$5:$A$9,Vendedores!$D$5:$D$9)</f>
        <v>0.2</v>
      </c>
      <c r="L51" s="43">
        <f>IF(TB_Vendas[[#This Row],[Desconto 
(Diretão)]]&lt;=TB_Vendas[[#This Row],[Desconto 
(Vendedor)]],TB_Vendas[[#This Row],[Desconto 
(Diretão)]],TB_Vendas[[#This Row],[Desconto 
(Vendedor)]])</f>
        <v>0.15</v>
      </c>
      <c r="M51" s="2">
        <f>TB_Vendas[[#This Row],[Preço Unitário]]*TB_Vendas[[#This Row],[Qtd]]</f>
        <v>435</v>
      </c>
      <c r="N51" s="1" t="s">
        <v>114</v>
      </c>
    </row>
    <row r="52" spans="1:14">
      <c r="A52" s="4">
        <f>MONTH(TB_Vendas[[#This Row],[Data]])</f>
        <v>6</v>
      </c>
      <c r="B52" s="4" t="str">
        <f>PROPER(TEXT(DATE(,TB_Vendas[[#This Row],[Nº]],1),"Mmm"))</f>
        <v>Jun</v>
      </c>
      <c r="C52" s="3">
        <v>45084</v>
      </c>
      <c r="D52" s="4" t="s">
        <v>69</v>
      </c>
      <c r="E52" s="4" t="str">
        <f>_xlfn.XLOOKUP(TB_Vendas[[#This Row],[Código]],TB_Produtos[Código],TB_Produtos[Categoria])</f>
        <v>Vestuário</v>
      </c>
      <c r="F52" s="1">
        <v>2</v>
      </c>
      <c r="G52" s="7">
        <f>VLOOKUP(TB_Vendas[[#This Row],[Código]],Produtos!$B$6:$G$66,6,0)</f>
        <v>142.9</v>
      </c>
      <c r="H52" s="1">
        <f>_xlfn.XMATCH(TB_Vendas[[#This Row],[Categoria]],Desc_Categorias,0)</f>
        <v>3</v>
      </c>
      <c r="I52" s="43">
        <f>VLOOKUP(TB_Vendas[[#This Row],[Qtd]],Desc_TabelaToda,TB_Vendas[[#This Row],[Indice]],TRUE)</f>
        <v>0.15</v>
      </c>
      <c r="J52" s="43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43">
        <f>_xlfn.XLOOKUP(TB_Vendas[[#This Row],[Vendedor]],Vendedores!$A$5:$A$9,Vendedores!$D$5:$D$9)</f>
        <v>0.1</v>
      </c>
      <c r="L52" s="43">
        <f>IF(TB_Vendas[[#This Row],[Desconto 
(Diretão)]]&lt;=TB_Vendas[[#This Row],[Desconto 
(Vendedor)]],TB_Vendas[[#This Row],[Desconto 
(Diretão)]],TB_Vendas[[#This Row],[Desconto 
(Vendedor)]])</f>
        <v>0.1</v>
      </c>
      <c r="M52" s="2">
        <f>TB_Vendas[[#This Row],[Preço Unitário]]*TB_Vendas[[#This Row],[Qtd]]</f>
        <v>285.8</v>
      </c>
      <c r="N52" s="1" t="s">
        <v>116</v>
      </c>
    </row>
    <row r="53" spans="1:14">
      <c r="A53" s="4">
        <f>MONTH(TB_Vendas[[#This Row],[Data]])</f>
        <v>6</v>
      </c>
      <c r="B53" s="4" t="str">
        <f>PROPER(TEXT(DATE(,TB_Vendas[[#This Row],[Nº]],1),"Mmm"))</f>
        <v>Jun</v>
      </c>
      <c r="C53" s="3">
        <v>45086</v>
      </c>
      <c r="D53" s="4" t="s">
        <v>110</v>
      </c>
      <c r="E53" s="4" t="str">
        <f>_xlfn.XLOOKUP(TB_Vendas[[#This Row],[Código]],TB_Produtos[Código],TB_Produtos[Categoria])</f>
        <v>Vestuário</v>
      </c>
      <c r="F53" s="1">
        <v>2</v>
      </c>
      <c r="G53" s="7">
        <f>VLOOKUP(TB_Vendas[[#This Row],[Código]],Produtos!$B$6:$G$66,6,0)</f>
        <v>180</v>
      </c>
      <c r="H53" s="1">
        <f>_xlfn.XMATCH(TB_Vendas[[#This Row],[Categoria]],Desc_Categorias,0)</f>
        <v>3</v>
      </c>
      <c r="I53" s="43">
        <f>VLOOKUP(TB_Vendas[[#This Row],[Qtd]],Desc_TabelaToda,TB_Vendas[[#This Row],[Indice]],TRUE)</f>
        <v>0.15</v>
      </c>
      <c r="J53" s="43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43">
        <f>_xlfn.XLOOKUP(TB_Vendas[[#This Row],[Vendedor]],Vendedores!$A$5:$A$9,Vendedores!$D$5:$D$9)</f>
        <v>0.2</v>
      </c>
      <c r="L53" s="43">
        <f>IF(TB_Vendas[[#This Row],[Desconto 
(Diretão)]]&lt;=TB_Vendas[[#This Row],[Desconto 
(Vendedor)]],TB_Vendas[[#This Row],[Desconto 
(Diretão)]],TB_Vendas[[#This Row],[Desconto 
(Vendedor)]])</f>
        <v>0.15</v>
      </c>
      <c r="M53" s="2">
        <f>TB_Vendas[[#This Row],[Preço Unitário]]*TB_Vendas[[#This Row],[Qtd]]</f>
        <v>360</v>
      </c>
      <c r="N53" s="1" t="s">
        <v>114</v>
      </c>
    </row>
    <row r="54" spans="1:14">
      <c r="A54" s="4">
        <f>MONTH(TB_Vendas[[#This Row],[Data]])</f>
        <v>6</v>
      </c>
      <c r="B54" s="4" t="str">
        <f>PROPER(TEXT(DATE(,TB_Vendas[[#This Row],[Nº]],1),"Mmm"))</f>
        <v>Jun</v>
      </c>
      <c r="C54" s="3">
        <v>45086</v>
      </c>
      <c r="D54" s="4" t="s">
        <v>46</v>
      </c>
      <c r="E54" s="4" t="str">
        <f>_xlfn.XLOOKUP(TB_Vendas[[#This Row],[Código]],TB_Produtos[Código],TB_Produtos[Categoria])</f>
        <v>Vestuário</v>
      </c>
      <c r="F54" s="1">
        <v>2</v>
      </c>
      <c r="G54" s="7">
        <f>VLOOKUP(TB_Vendas[[#This Row],[Código]],Produtos!$B$6:$G$66,6,0)</f>
        <v>42.5</v>
      </c>
      <c r="H54" s="1">
        <f>_xlfn.XMATCH(TB_Vendas[[#This Row],[Categoria]],Desc_Categorias,0)</f>
        <v>3</v>
      </c>
      <c r="I54" s="43">
        <f>VLOOKUP(TB_Vendas[[#This Row],[Qtd]],Desc_TabelaToda,TB_Vendas[[#This Row],[Indice]],TRUE)</f>
        <v>0.15</v>
      </c>
      <c r="J54" s="43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43">
        <f>_xlfn.XLOOKUP(TB_Vendas[[#This Row],[Vendedor]],Vendedores!$A$5:$A$9,Vendedores!$D$5:$D$9)</f>
        <v>0.1</v>
      </c>
      <c r="L54" s="43">
        <f>IF(TB_Vendas[[#This Row],[Desconto 
(Diretão)]]&lt;=TB_Vendas[[#This Row],[Desconto 
(Vendedor)]],TB_Vendas[[#This Row],[Desconto 
(Diretão)]],TB_Vendas[[#This Row],[Desconto 
(Vendedor)]])</f>
        <v>0.1</v>
      </c>
      <c r="M54" s="2">
        <f>TB_Vendas[[#This Row],[Preço Unitário]]*TB_Vendas[[#This Row],[Qtd]]</f>
        <v>85</v>
      </c>
      <c r="N54" s="1" t="s">
        <v>116</v>
      </c>
    </row>
    <row r="55" spans="1:14">
      <c r="A55" s="4">
        <f>MONTH(TB_Vendas[[#This Row],[Data]])</f>
        <v>6</v>
      </c>
      <c r="B55" s="4" t="str">
        <f>PROPER(TEXT(DATE(,TB_Vendas[[#This Row],[Nº]],1),"Mmm"))</f>
        <v>Jun</v>
      </c>
      <c r="C55" s="3">
        <v>45088</v>
      </c>
      <c r="D55" s="4" t="s">
        <v>32</v>
      </c>
      <c r="E55" s="4" t="str">
        <f>_xlfn.XLOOKUP(TB_Vendas[[#This Row],[Código]],TB_Produtos[Código],TB_Produtos[Categoria])</f>
        <v>Vestuário</v>
      </c>
      <c r="F55" s="1">
        <v>1</v>
      </c>
      <c r="G55" s="7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43">
        <f>VLOOKUP(TB_Vendas[[#This Row],[Qtd]],Desc_TabelaToda,TB_Vendas[[#This Row],[Indice]],TRUE)</f>
        <v>0.1</v>
      </c>
      <c r="J55" s="43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43">
        <f>_xlfn.XLOOKUP(TB_Vendas[[#This Row],[Vendedor]],Vendedores!$A$5:$A$9,Vendedores!$D$5:$D$9)</f>
        <v>0.15</v>
      </c>
      <c r="L55" s="43">
        <f>IF(TB_Vendas[[#This Row],[Desconto 
(Diretão)]]&lt;=TB_Vendas[[#This Row],[Desconto 
(Vendedor)]],TB_Vendas[[#This Row],[Desconto 
(Diretão)]],TB_Vendas[[#This Row],[Desconto 
(Vendedor)]])</f>
        <v>0.1</v>
      </c>
      <c r="M55" s="2">
        <f>TB_Vendas[[#This Row],[Preço Unitário]]*TB_Vendas[[#This Row],[Qtd]]</f>
        <v>65.900000000000006</v>
      </c>
      <c r="N55" s="1" t="s">
        <v>115</v>
      </c>
    </row>
    <row r="56" spans="1:14">
      <c r="A56" s="4">
        <f>MONTH(TB_Vendas[[#This Row],[Data]])</f>
        <v>6</v>
      </c>
      <c r="B56" s="4" t="str">
        <f>PROPER(TEXT(DATE(,TB_Vendas[[#This Row],[Nº]],1),"Mmm"))</f>
        <v>Jun</v>
      </c>
      <c r="C56" s="3">
        <v>45090</v>
      </c>
      <c r="D56" s="4" t="s">
        <v>107</v>
      </c>
      <c r="E56" s="4" t="str">
        <f>_xlfn.XLOOKUP(TB_Vendas[[#This Row],[Código]],TB_Produtos[Código],TB_Produtos[Categoria])</f>
        <v>Vestuário</v>
      </c>
      <c r="F56" s="1">
        <v>1</v>
      </c>
      <c r="G56" s="7">
        <f>VLOOKUP(TB_Vendas[[#This Row],[Código]],Produtos!$B$6:$G$66,6,0)</f>
        <v>180</v>
      </c>
      <c r="H56" s="1">
        <f>_xlfn.XMATCH(TB_Vendas[[#This Row],[Categoria]],Desc_Categorias,0)</f>
        <v>3</v>
      </c>
      <c r="I56" s="43">
        <f>VLOOKUP(TB_Vendas[[#This Row],[Qtd]],Desc_TabelaToda,TB_Vendas[[#This Row],[Indice]],TRUE)</f>
        <v>0.1</v>
      </c>
      <c r="J56" s="43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43">
        <f>_xlfn.XLOOKUP(TB_Vendas[[#This Row],[Vendedor]],Vendedores!$A$5:$A$9,Vendedores!$D$5:$D$9)</f>
        <v>0.1</v>
      </c>
      <c r="L56" s="43">
        <f>IF(TB_Vendas[[#This Row],[Desconto 
(Diretão)]]&lt;=TB_Vendas[[#This Row],[Desconto 
(Vendedor)]],TB_Vendas[[#This Row],[Desconto 
(Diretão)]],TB_Vendas[[#This Row],[Desconto 
(Vendedor)]])</f>
        <v>0.1</v>
      </c>
      <c r="M56" s="2">
        <f>TB_Vendas[[#This Row],[Preço Unitário]]*TB_Vendas[[#This Row],[Qtd]]</f>
        <v>180</v>
      </c>
      <c r="N56" s="1" t="s">
        <v>116</v>
      </c>
    </row>
    <row r="57" spans="1:14">
      <c r="A57" s="4">
        <f>MONTH(TB_Vendas[[#This Row],[Data]])</f>
        <v>6</v>
      </c>
      <c r="B57" s="4" t="str">
        <f>PROPER(TEXT(DATE(,TB_Vendas[[#This Row],[Nº]],1),"Mmm"))</f>
        <v>Jun</v>
      </c>
      <c r="C57" s="3">
        <v>45093</v>
      </c>
      <c r="D57" s="4" t="s">
        <v>97</v>
      </c>
      <c r="E57" s="4" t="str">
        <f>_xlfn.XLOOKUP(TB_Vendas[[#This Row],[Código]],TB_Produtos[Código],TB_Produtos[Categoria])</f>
        <v>Vestuário</v>
      </c>
      <c r="F57" s="1">
        <v>3</v>
      </c>
      <c r="G57" s="7">
        <f>VLOOKUP(TB_Vendas[[#This Row],[Código]],Produtos!$B$6:$G$66,6,0)</f>
        <v>32.9</v>
      </c>
      <c r="H57" s="1">
        <f>_xlfn.XMATCH(TB_Vendas[[#This Row],[Categoria]],Desc_Categorias,0)</f>
        <v>3</v>
      </c>
      <c r="I57" s="43">
        <f>VLOOKUP(TB_Vendas[[#This Row],[Qtd]],Desc_TabelaToda,TB_Vendas[[#This Row],[Indice]],TRUE)</f>
        <v>0.2</v>
      </c>
      <c r="J57" s="43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43">
        <f>_xlfn.XLOOKUP(TB_Vendas[[#This Row],[Vendedor]],Vendedores!$A$5:$A$9,Vendedores!$D$5:$D$9)</f>
        <v>0.15</v>
      </c>
      <c r="L57" s="43">
        <f>IF(TB_Vendas[[#This Row],[Desconto 
(Diretão)]]&lt;=TB_Vendas[[#This Row],[Desconto 
(Vendedor)]],TB_Vendas[[#This Row],[Desconto 
(Diretão)]],TB_Vendas[[#This Row],[Desconto 
(Vendedor)]])</f>
        <v>0.15</v>
      </c>
      <c r="M57" s="2">
        <f>TB_Vendas[[#This Row],[Preço Unitário]]*TB_Vendas[[#This Row],[Qtd]]</f>
        <v>98.699999999999989</v>
      </c>
      <c r="N57" s="1" t="s">
        <v>115</v>
      </c>
    </row>
    <row r="58" spans="1:14">
      <c r="A58" s="4">
        <f>MONTH(TB_Vendas[[#This Row],[Data]])</f>
        <v>6</v>
      </c>
      <c r="B58" s="4" t="str">
        <f>PROPER(TEXT(DATE(,TB_Vendas[[#This Row],[Nº]],1),"Mmm"))</f>
        <v>Jun</v>
      </c>
      <c r="C58" s="3">
        <v>45093</v>
      </c>
      <c r="D58" s="4" t="s">
        <v>40</v>
      </c>
      <c r="E58" s="4" t="str">
        <f>_xlfn.XLOOKUP(TB_Vendas[[#This Row],[Código]],TB_Produtos[Código],TB_Produtos[Categoria])</f>
        <v>Vestuário</v>
      </c>
      <c r="F58" s="1">
        <v>4</v>
      </c>
      <c r="G58" s="7">
        <f>VLOOKUP(TB_Vendas[[#This Row],[Código]],Produtos!$B$6:$G$66,6,0)</f>
        <v>92.9</v>
      </c>
      <c r="H58" s="1">
        <f>_xlfn.XMATCH(TB_Vendas[[#This Row],[Categoria]],Desc_Categorias,0)</f>
        <v>3</v>
      </c>
      <c r="I58" s="43">
        <f>VLOOKUP(TB_Vendas[[#This Row],[Qtd]],Desc_TabelaToda,TB_Vendas[[#This Row],[Indice]],TRUE)</f>
        <v>0.2</v>
      </c>
      <c r="J58" s="43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43">
        <f>_xlfn.XLOOKUP(TB_Vendas[[#This Row],[Vendedor]],Vendedores!$A$5:$A$9,Vendedores!$D$5:$D$9)</f>
        <v>0.2</v>
      </c>
      <c r="L58" s="43">
        <f>IF(TB_Vendas[[#This Row],[Desconto 
(Diretão)]]&lt;=TB_Vendas[[#This Row],[Desconto 
(Vendedor)]],TB_Vendas[[#This Row],[Desconto 
(Diretão)]],TB_Vendas[[#This Row],[Desconto 
(Vendedor)]])</f>
        <v>0.2</v>
      </c>
      <c r="M58" s="2">
        <f>TB_Vendas[[#This Row],[Preço Unitário]]*TB_Vendas[[#This Row],[Qtd]]</f>
        <v>371.6</v>
      </c>
      <c r="N58" s="1" t="s">
        <v>114</v>
      </c>
    </row>
    <row r="59" spans="1:14">
      <c r="A59" s="4">
        <f>MONTH(TB_Vendas[[#This Row],[Data]])</f>
        <v>6</v>
      </c>
      <c r="B59" s="4" t="str">
        <f>PROPER(TEXT(DATE(,TB_Vendas[[#This Row],[Nº]],1),"Mmm"))</f>
        <v>Jun</v>
      </c>
      <c r="C59" s="3">
        <v>45094</v>
      </c>
      <c r="D59" s="4" t="s">
        <v>64</v>
      </c>
      <c r="E59" s="4" t="str">
        <f>_xlfn.XLOOKUP(TB_Vendas[[#This Row],[Código]],TB_Produtos[Código],TB_Produtos[Categoria])</f>
        <v>Calçado</v>
      </c>
      <c r="F59" s="1">
        <v>2</v>
      </c>
      <c r="G59" s="7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43">
        <f>VLOOKUP(TB_Vendas[[#This Row],[Qtd]],Desc_TabelaToda,TB_Vendas[[#This Row],[Indice]],TRUE)</f>
        <v>0.1</v>
      </c>
      <c r="J59" s="43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43">
        <f>_xlfn.XLOOKUP(TB_Vendas[[#This Row],[Vendedor]],Vendedores!$A$5:$A$9,Vendedores!$D$5:$D$9)</f>
        <v>0.1</v>
      </c>
      <c r="L59" s="43">
        <f>IF(TB_Vendas[[#This Row],[Desconto 
(Diretão)]]&lt;=TB_Vendas[[#This Row],[Desconto 
(Vendedor)]],TB_Vendas[[#This Row],[Desconto 
(Diretão)]],TB_Vendas[[#This Row],[Desconto 
(Vendedor)]])</f>
        <v>0.1</v>
      </c>
      <c r="M59" s="2">
        <f>TB_Vendas[[#This Row],[Preço Unitário]]*TB_Vendas[[#This Row],[Qtd]]</f>
        <v>519.79999999999995</v>
      </c>
      <c r="N59" s="1" t="s">
        <v>116</v>
      </c>
    </row>
    <row r="60" spans="1:14">
      <c r="A60" s="4">
        <f>MONTH(TB_Vendas[[#This Row],[Data]])</f>
        <v>6</v>
      </c>
      <c r="B60" s="4" t="str">
        <f>PROPER(TEXT(DATE(,TB_Vendas[[#This Row],[Nº]],1),"Mmm"))</f>
        <v>Jun</v>
      </c>
      <c r="C60" s="3">
        <v>45097</v>
      </c>
      <c r="D60" s="4" t="s">
        <v>55</v>
      </c>
      <c r="E60" s="4" t="str">
        <f>_xlfn.XLOOKUP(TB_Vendas[[#This Row],[Código]],TB_Produtos[Código],TB_Produtos[Categoria])</f>
        <v>Vestuário</v>
      </c>
      <c r="F60" s="1">
        <v>1</v>
      </c>
      <c r="G60" s="7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43">
        <f>VLOOKUP(TB_Vendas[[#This Row],[Qtd]],Desc_TabelaToda,TB_Vendas[[#This Row],[Indice]],TRUE)</f>
        <v>0.1</v>
      </c>
      <c r="J60" s="43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43">
        <f>_xlfn.XLOOKUP(TB_Vendas[[#This Row],[Vendedor]],Vendedores!$A$5:$A$9,Vendedores!$D$5:$D$9)</f>
        <v>0.15</v>
      </c>
      <c r="L60" s="43">
        <f>IF(TB_Vendas[[#This Row],[Desconto 
(Diretão)]]&lt;=TB_Vendas[[#This Row],[Desconto 
(Vendedor)]],TB_Vendas[[#This Row],[Desconto 
(Diretão)]],TB_Vendas[[#This Row],[Desconto 
(Vendedor)]])</f>
        <v>0.1</v>
      </c>
      <c r="M60" s="2">
        <f>TB_Vendas[[#This Row],[Preço Unitário]]*TB_Vendas[[#This Row],[Qtd]]</f>
        <v>259.89999999999998</v>
      </c>
      <c r="N60" s="1" t="s">
        <v>118</v>
      </c>
    </row>
    <row r="61" spans="1:14">
      <c r="A61" s="4">
        <f>MONTH(TB_Vendas[[#This Row],[Data]])</f>
        <v>6</v>
      </c>
      <c r="B61" s="4" t="str">
        <f>PROPER(TEXT(DATE(,TB_Vendas[[#This Row],[Nº]],1),"Mmm"))</f>
        <v>Jun</v>
      </c>
      <c r="C61" s="3">
        <v>45105</v>
      </c>
      <c r="D61" s="4" t="s">
        <v>46</v>
      </c>
      <c r="E61" s="4" t="str">
        <f>_xlfn.XLOOKUP(TB_Vendas[[#This Row],[Código]],TB_Produtos[Código],TB_Produtos[Categoria])</f>
        <v>Vestuário</v>
      </c>
      <c r="F61" s="1">
        <v>5</v>
      </c>
      <c r="G61" s="7">
        <f>VLOOKUP(TB_Vendas[[#This Row],[Código]],Produtos!$B$6:$G$66,6,0)</f>
        <v>42.5</v>
      </c>
      <c r="H61" s="1">
        <f>_xlfn.XMATCH(TB_Vendas[[#This Row],[Categoria]],Desc_Categorias,0)</f>
        <v>3</v>
      </c>
      <c r="I61" s="43">
        <f>VLOOKUP(TB_Vendas[[#This Row],[Qtd]],Desc_TabelaToda,TB_Vendas[[#This Row],[Indice]],TRUE)</f>
        <v>0.25</v>
      </c>
      <c r="J61" s="43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43">
        <f>_xlfn.XLOOKUP(TB_Vendas[[#This Row],[Vendedor]],Vendedores!$A$5:$A$9,Vendedores!$D$5:$D$9)</f>
        <v>0.15</v>
      </c>
      <c r="L61" s="43">
        <f>IF(TB_Vendas[[#This Row],[Desconto 
(Diretão)]]&lt;=TB_Vendas[[#This Row],[Desconto 
(Vendedor)]],TB_Vendas[[#This Row],[Desconto 
(Diretão)]],TB_Vendas[[#This Row],[Desconto 
(Vendedor)]])</f>
        <v>0.15</v>
      </c>
      <c r="M61" s="2">
        <f>TB_Vendas[[#This Row],[Preço Unitário]]*TB_Vendas[[#This Row],[Qtd]]</f>
        <v>212.5</v>
      </c>
      <c r="N61" s="1" t="s">
        <v>118</v>
      </c>
    </row>
    <row r="62" spans="1:14">
      <c r="A62" s="4">
        <f>MONTH(TB_Vendas[[#This Row],[Data]])</f>
        <v>6</v>
      </c>
      <c r="B62" s="4" t="str">
        <f>PROPER(TEXT(DATE(,TB_Vendas[[#This Row],[Nº]],1),"Mmm"))</f>
        <v>Jun</v>
      </c>
      <c r="C62" s="3">
        <v>45105</v>
      </c>
      <c r="D62" s="4" t="s">
        <v>97</v>
      </c>
      <c r="E62" s="4" t="str">
        <f>_xlfn.XLOOKUP(TB_Vendas[[#This Row],[Código]],TB_Produtos[Código],TB_Produtos[Categoria])</f>
        <v>Vestuário</v>
      </c>
      <c r="F62" s="1">
        <v>2</v>
      </c>
      <c r="G62" s="7">
        <f>VLOOKUP(TB_Vendas[[#This Row],[Código]],Produtos!$B$6:$G$66,6,0)</f>
        <v>32.9</v>
      </c>
      <c r="H62" s="1">
        <f>_xlfn.XMATCH(TB_Vendas[[#This Row],[Categoria]],Desc_Categorias,0)</f>
        <v>3</v>
      </c>
      <c r="I62" s="43">
        <f>VLOOKUP(TB_Vendas[[#This Row],[Qtd]],Desc_TabelaToda,TB_Vendas[[#This Row],[Indice]],TRUE)</f>
        <v>0.15</v>
      </c>
      <c r="J62" s="43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43">
        <f>_xlfn.XLOOKUP(TB_Vendas[[#This Row],[Vendedor]],Vendedores!$A$5:$A$9,Vendedores!$D$5:$D$9)</f>
        <v>0.15</v>
      </c>
      <c r="L62" s="43">
        <f>IF(TB_Vendas[[#This Row],[Desconto 
(Diretão)]]&lt;=TB_Vendas[[#This Row],[Desconto 
(Vendedor)]],TB_Vendas[[#This Row],[Desconto 
(Diretão)]],TB_Vendas[[#This Row],[Desconto 
(Vendedor)]])</f>
        <v>0.15</v>
      </c>
      <c r="M62" s="2">
        <f>TB_Vendas[[#This Row],[Preço Unitário]]*TB_Vendas[[#This Row],[Qtd]]</f>
        <v>65.8</v>
      </c>
      <c r="N62" s="1" t="s">
        <v>118</v>
      </c>
    </row>
    <row r="63" spans="1:14">
      <c r="A63" s="4">
        <f>MONTH(TB_Vendas[[#This Row],[Data]])</f>
        <v>6</v>
      </c>
      <c r="B63" s="4" t="str">
        <f>PROPER(TEXT(DATE(,TB_Vendas[[#This Row],[Nº]],1),"Mmm"))</f>
        <v>Jun</v>
      </c>
      <c r="C63" s="3">
        <v>45106</v>
      </c>
      <c r="D63" s="4" t="s">
        <v>40</v>
      </c>
      <c r="E63" s="4" t="str">
        <f>_xlfn.XLOOKUP(TB_Vendas[[#This Row],[Código]],TB_Produtos[Código],TB_Produtos[Categoria])</f>
        <v>Vestuário</v>
      </c>
      <c r="F63" s="1">
        <v>3</v>
      </c>
      <c r="G63" s="7">
        <f>VLOOKUP(TB_Vendas[[#This Row],[Código]],Produtos!$B$6:$G$66,6,0)</f>
        <v>92.9</v>
      </c>
      <c r="H63" s="1">
        <f>_xlfn.XMATCH(TB_Vendas[[#This Row],[Categoria]],Desc_Categorias,0)</f>
        <v>3</v>
      </c>
      <c r="I63" s="43">
        <f>VLOOKUP(TB_Vendas[[#This Row],[Qtd]],Desc_TabelaToda,TB_Vendas[[#This Row],[Indice]],TRUE)</f>
        <v>0.2</v>
      </c>
      <c r="J63" s="43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43">
        <f>_xlfn.XLOOKUP(TB_Vendas[[#This Row],[Vendedor]],Vendedores!$A$5:$A$9,Vendedores!$D$5:$D$9)</f>
        <v>0.2</v>
      </c>
      <c r="L63" s="43">
        <f>IF(TB_Vendas[[#This Row],[Desconto 
(Diretão)]]&lt;=TB_Vendas[[#This Row],[Desconto 
(Vendedor)]],TB_Vendas[[#This Row],[Desconto 
(Diretão)]],TB_Vendas[[#This Row],[Desconto 
(Vendedor)]])</f>
        <v>0.2</v>
      </c>
      <c r="M63" s="2">
        <f>TB_Vendas[[#This Row],[Preço Unitário]]*TB_Vendas[[#This Row],[Qtd]]</f>
        <v>278.70000000000005</v>
      </c>
      <c r="N63" s="1" t="s">
        <v>114</v>
      </c>
    </row>
    <row r="64" spans="1:14">
      <c r="A64" s="1">
        <f>MONTH(TB_Vendas[[#This Row],[Data]])</f>
        <v>6</v>
      </c>
      <c r="B64" s="4" t="str">
        <f>PROPER(TEXT(DATE(,TB_Vendas[[#This Row],[Nº]],1),"Mmm"))</f>
        <v>Jun</v>
      </c>
      <c r="C64" s="3">
        <v>45107</v>
      </c>
      <c r="D64" s="4" t="s">
        <v>47</v>
      </c>
      <c r="E64" s="4" t="str">
        <f>_xlfn.XLOOKUP(TB_Vendas[[#This Row],[Código]],TB_Produtos[Código],TB_Produtos[Categoria])</f>
        <v>Vestuário</v>
      </c>
      <c r="F64" s="1">
        <v>10</v>
      </c>
      <c r="G64" s="7">
        <f>VLOOKUP(TB_Vendas[[#This Row],[Código]],Produtos!$B$6:$G$66,6,0)</f>
        <v>25.9</v>
      </c>
      <c r="H64" s="1">
        <f>_xlfn.XMATCH(TB_Vendas[[#This Row],[Categoria]],Desc_Categorias,0)</f>
        <v>3</v>
      </c>
      <c r="I64" s="43">
        <f>VLOOKUP(TB_Vendas[[#This Row],[Qtd]],Desc_TabelaToda,TB_Vendas[[#This Row],[Indice]],TRUE)</f>
        <v>0.3</v>
      </c>
      <c r="J64" s="43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43">
        <f>_xlfn.XLOOKUP(TB_Vendas[[#This Row],[Vendedor]],Vendedores!$A$5:$A$9,Vendedores!$D$5:$D$9)</f>
        <v>0.2</v>
      </c>
      <c r="L64" s="43">
        <f>IF(TB_Vendas[[#This Row],[Desconto 
(Diretão)]]&lt;=TB_Vendas[[#This Row],[Desconto 
(Vendedor)]],TB_Vendas[[#This Row],[Desconto 
(Diretão)]],TB_Vendas[[#This Row],[Desconto 
(Vendedor)]])</f>
        <v>0.2</v>
      </c>
      <c r="M64" s="2">
        <f>TB_Vendas[[#This Row],[Preço Unitário]]*TB_Vendas[[#This Row],[Qtd]]</f>
        <v>259</v>
      </c>
      <c r="N64" s="1" t="s">
        <v>114</v>
      </c>
    </row>
    <row r="65" spans="1:14">
      <c r="A65" s="1">
        <f>MONTH(TB_Vendas[[#This Row],[Data]])</f>
        <v>7</v>
      </c>
      <c r="B65" s="4" t="str">
        <f>PROPER(TEXT(DATE(,TB_Vendas[[#This Row],[Nº]],1),"Mmm"))</f>
        <v>Jul</v>
      </c>
      <c r="C65" s="3">
        <v>45112</v>
      </c>
      <c r="D65" s="4" t="s">
        <v>89</v>
      </c>
      <c r="E65" s="4" t="str">
        <f>_xlfn.XLOOKUP(TB_Vendas[[#This Row],[Código]],TB_Produtos[Código],TB_Produtos[Categoria])</f>
        <v>Vestuário</v>
      </c>
      <c r="F65" s="1">
        <v>1</v>
      </c>
      <c r="G65" s="7">
        <f>VLOOKUP(TB_Vendas[[#This Row],[Código]],Produtos!$B$6:$G$66,6,0)</f>
        <v>72.5</v>
      </c>
      <c r="H65" s="1">
        <f>_xlfn.XMATCH(TB_Vendas[[#This Row],[Categoria]],Desc_Categorias,0)</f>
        <v>3</v>
      </c>
      <c r="I65" s="43">
        <f>VLOOKUP(TB_Vendas[[#This Row],[Qtd]],Desc_TabelaToda,TB_Vendas[[#This Row],[Indice]],TRUE)</f>
        <v>0.1</v>
      </c>
      <c r="J65" s="43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43">
        <f>_xlfn.XLOOKUP(TB_Vendas[[#This Row],[Vendedor]],Vendedores!$A$5:$A$9,Vendedores!$D$5:$D$9)</f>
        <v>0.15</v>
      </c>
      <c r="L65" s="43">
        <f>IF(TB_Vendas[[#This Row],[Desconto 
(Diretão)]]&lt;=TB_Vendas[[#This Row],[Desconto 
(Vendedor)]],TB_Vendas[[#This Row],[Desconto 
(Diretão)]],TB_Vendas[[#This Row],[Desconto 
(Vendedor)]])</f>
        <v>0.1</v>
      </c>
      <c r="M65" s="2">
        <f>TB_Vendas[[#This Row],[Preço Unitário]]*TB_Vendas[[#This Row],[Qtd]]</f>
        <v>72.5</v>
      </c>
      <c r="N65" s="1" t="s">
        <v>115</v>
      </c>
    </row>
    <row r="66" spans="1:14">
      <c r="A66" s="1">
        <f>MONTH(TB_Vendas[[#This Row],[Data]])</f>
        <v>7</v>
      </c>
      <c r="B66" s="4" t="str">
        <f>PROPER(TEXT(DATE(,TB_Vendas[[#This Row],[Nº]],1),"Mmm"))</f>
        <v>Jul</v>
      </c>
      <c r="C66" s="3">
        <v>45113</v>
      </c>
      <c r="D66" s="4" t="s">
        <v>52</v>
      </c>
      <c r="E66" s="4" t="str">
        <f>_xlfn.XLOOKUP(TB_Vendas[[#This Row],[Código]],TB_Produtos[Código],TB_Produtos[Categoria])</f>
        <v>Vestuário</v>
      </c>
      <c r="F66" s="1">
        <v>4</v>
      </c>
      <c r="G66" s="7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43">
        <f>VLOOKUP(TB_Vendas[[#This Row],[Qtd]],Desc_TabelaToda,TB_Vendas[[#This Row],[Indice]],TRUE)</f>
        <v>0.2</v>
      </c>
      <c r="J66" s="43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43">
        <f>_xlfn.XLOOKUP(TB_Vendas[[#This Row],[Vendedor]],Vendedores!$A$5:$A$9,Vendedores!$D$5:$D$9)</f>
        <v>0.15</v>
      </c>
      <c r="L66" s="43">
        <f>IF(TB_Vendas[[#This Row],[Desconto 
(Diretão)]]&lt;=TB_Vendas[[#This Row],[Desconto 
(Vendedor)]],TB_Vendas[[#This Row],[Desconto 
(Diretão)]],TB_Vendas[[#This Row],[Desconto 
(Vendedor)]])</f>
        <v>0.15</v>
      </c>
      <c r="M66" s="2">
        <f>TB_Vendas[[#This Row],[Preço Unitário]]*TB_Vendas[[#This Row],[Qtd]]</f>
        <v>1211.5999999999999</v>
      </c>
      <c r="N66" s="1" t="s">
        <v>118</v>
      </c>
    </row>
    <row r="67" spans="1:14">
      <c r="A67" s="1">
        <f>MONTH(TB_Vendas[[#This Row],[Data]])</f>
        <v>7</v>
      </c>
      <c r="B67" s="4" t="str">
        <f>PROPER(TEXT(DATE(,TB_Vendas[[#This Row],[Nº]],1),"Mmm"))</f>
        <v>Jul</v>
      </c>
      <c r="C67" s="3">
        <v>45114</v>
      </c>
      <c r="D67" s="4" t="s">
        <v>94</v>
      </c>
      <c r="E67" s="4" t="str">
        <f>_xlfn.XLOOKUP(TB_Vendas[[#This Row],[Código]],TB_Produtos[Código],TB_Produtos[Categoria])</f>
        <v>Vestuário</v>
      </c>
      <c r="F67" s="1">
        <v>8</v>
      </c>
      <c r="G67" s="7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43">
        <f>VLOOKUP(TB_Vendas[[#This Row],[Qtd]],Desc_TabelaToda,TB_Vendas[[#This Row],[Indice]],TRUE)</f>
        <v>0.25</v>
      </c>
      <c r="J67" s="43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43">
        <f>_xlfn.XLOOKUP(TB_Vendas[[#This Row],[Vendedor]],Vendedores!$A$5:$A$9,Vendedores!$D$5:$D$9)</f>
        <v>0.2</v>
      </c>
      <c r="L67" s="43">
        <f>IF(TB_Vendas[[#This Row],[Desconto 
(Diretão)]]&lt;=TB_Vendas[[#This Row],[Desconto 
(Vendedor)]],TB_Vendas[[#This Row],[Desconto 
(Diretão)]],TB_Vendas[[#This Row],[Desconto 
(Vendedor)]])</f>
        <v>0.2</v>
      </c>
      <c r="M67" s="2">
        <f>TB_Vendas[[#This Row],[Preço Unitário]]*TB_Vendas[[#This Row],[Qtd]]</f>
        <v>2319.1999999999998</v>
      </c>
      <c r="N67" s="1" t="s">
        <v>114</v>
      </c>
    </row>
    <row r="68" spans="1:14">
      <c r="A68" s="1">
        <f>MONTH(TB_Vendas[[#This Row],[Data]])</f>
        <v>7</v>
      </c>
      <c r="B68" s="4" t="str">
        <f>PROPER(TEXT(DATE(,TB_Vendas[[#This Row],[Nº]],1),"Mmm"))</f>
        <v>Jul</v>
      </c>
      <c r="C68" s="3">
        <v>45119</v>
      </c>
      <c r="D68" s="4" t="s">
        <v>85</v>
      </c>
      <c r="E68" s="4" t="str">
        <f>_xlfn.XLOOKUP(TB_Vendas[[#This Row],[Código]],TB_Produtos[Código],TB_Produtos[Categoria])</f>
        <v>Vestuário</v>
      </c>
      <c r="F68" s="1">
        <v>2</v>
      </c>
      <c r="G68" s="7">
        <f>VLOOKUP(TB_Vendas[[#This Row],[Código]],Produtos!$B$6:$G$66,6,0)</f>
        <v>54.9</v>
      </c>
      <c r="H68" s="1">
        <f>_xlfn.XMATCH(TB_Vendas[[#This Row],[Categoria]],Desc_Categorias,0)</f>
        <v>3</v>
      </c>
      <c r="I68" s="43">
        <f>VLOOKUP(TB_Vendas[[#This Row],[Qtd]],Desc_TabelaToda,TB_Vendas[[#This Row],[Indice]],TRUE)</f>
        <v>0.15</v>
      </c>
      <c r="J68" s="43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43">
        <f>_xlfn.XLOOKUP(TB_Vendas[[#This Row],[Vendedor]],Vendedores!$A$5:$A$9,Vendedores!$D$5:$D$9)</f>
        <v>0.2</v>
      </c>
      <c r="L68" s="43">
        <f>IF(TB_Vendas[[#This Row],[Desconto 
(Diretão)]]&lt;=TB_Vendas[[#This Row],[Desconto 
(Vendedor)]],TB_Vendas[[#This Row],[Desconto 
(Diretão)]],TB_Vendas[[#This Row],[Desconto 
(Vendedor)]])</f>
        <v>0.15</v>
      </c>
      <c r="M68" s="2">
        <f>TB_Vendas[[#This Row],[Preço Unitário]]*TB_Vendas[[#This Row],[Qtd]]</f>
        <v>109.8</v>
      </c>
      <c r="N68" s="1" t="s">
        <v>114</v>
      </c>
    </row>
    <row r="69" spans="1:14">
      <c r="A69" s="1">
        <f>MONTH(TB_Vendas[[#This Row],[Data]])</f>
        <v>7</v>
      </c>
      <c r="B69" s="4" t="str">
        <f>PROPER(TEXT(DATE(,TB_Vendas[[#This Row],[Nº]],1),"Mmm"))</f>
        <v>Jul</v>
      </c>
      <c r="C69" s="3">
        <v>45120</v>
      </c>
      <c r="D69" s="4" t="s">
        <v>45</v>
      </c>
      <c r="E69" s="4" t="str">
        <f>_xlfn.XLOOKUP(TB_Vendas[[#This Row],[Código]],TB_Produtos[Código],TB_Produtos[Categoria])</f>
        <v>Vestuário</v>
      </c>
      <c r="F69" s="1">
        <v>2</v>
      </c>
      <c r="G69" s="7">
        <f>VLOOKUP(TB_Vendas[[#This Row],[Código]],Produtos!$B$6:$G$66,6,0)</f>
        <v>39.9</v>
      </c>
      <c r="H69" s="1">
        <f>_xlfn.XMATCH(TB_Vendas[[#This Row],[Categoria]],Desc_Categorias,0)</f>
        <v>3</v>
      </c>
      <c r="I69" s="43">
        <f>VLOOKUP(TB_Vendas[[#This Row],[Qtd]],Desc_TabelaToda,TB_Vendas[[#This Row],[Indice]],TRUE)</f>
        <v>0.15</v>
      </c>
      <c r="J69" s="43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43">
        <f>_xlfn.XLOOKUP(TB_Vendas[[#This Row],[Vendedor]],Vendedores!$A$5:$A$9,Vendedores!$D$5:$D$9)</f>
        <v>0.15</v>
      </c>
      <c r="L69" s="43">
        <f>IF(TB_Vendas[[#This Row],[Desconto 
(Diretão)]]&lt;=TB_Vendas[[#This Row],[Desconto 
(Vendedor)]],TB_Vendas[[#This Row],[Desconto 
(Diretão)]],TB_Vendas[[#This Row],[Desconto 
(Vendedor)]])</f>
        <v>0.15</v>
      </c>
      <c r="M69" s="2">
        <f>TB_Vendas[[#This Row],[Preço Unitário]]*TB_Vendas[[#This Row],[Qtd]]</f>
        <v>79.8</v>
      </c>
      <c r="N69" s="1" t="s">
        <v>118</v>
      </c>
    </row>
    <row r="70" spans="1:14">
      <c r="A70" s="1">
        <f>MONTH(TB_Vendas[[#This Row],[Data]])</f>
        <v>7</v>
      </c>
      <c r="B70" s="4" t="str">
        <f>PROPER(TEXT(DATE(,TB_Vendas[[#This Row],[Nº]],1),"Mmm"))</f>
        <v>Jul</v>
      </c>
      <c r="C70" s="3">
        <v>45124</v>
      </c>
      <c r="D70" s="4" t="s">
        <v>86</v>
      </c>
      <c r="E70" s="4" t="str">
        <f>_xlfn.XLOOKUP(TB_Vendas[[#This Row],[Código]],TB_Produtos[Código],TB_Produtos[Categoria])</f>
        <v>Vestuário</v>
      </c>
      <c r="F70" s="1">
        <v>7</v>
      </c>
      <c r="G70" s="7">
        <f>VLOOKUP(TB_Vendas[[#This Row],[Código]],Produtos!$B$6:$G$66,6,0)</f>
        <v>54.9</v>
      </c>
      <c r="H70" s="1">
        <f>_xlfn.XMATCH(TB_Vendas[[#This Row],[Categoria]],Desc_Categorias,0)</f>
        <v>3</v>
      </c>
      <c r="I70" s="43">
        <f>VLOOKUP(TB_Vendas[[#This Row],[Qtd]],Desc_TabelaToda,TB_Vendas[[#This Row],[Indice]],TRUE)</f>
        <v>0.25</v>
      </c>
      <c r="J70" s="43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43">
        <f>_xlfn.XLOOKUP(TB_Vendas[[#This Row],[Vendedor]],Vendedores!$A$5:$A$9,Vendedores!$D$5:$D$9)</f>
        <v>0.2</v>
      </c>
      <c r="L70" s="43">
        <f>IF(TB_Vendas[[#This Row],[Desconto 
(Diretão)]]&lt;=TB_Vendas[[#This Row],[Desconto 
(Vendedor)]],TB_Vendas[[#This Row],[Desconto 
(Diretão)]],TB_Vendas[[#This Row],[Desconto 
(Vendedor)]])</f>
        <v>0.2</v>
      </c>
      <c r="M70" s="2">
        <f>TB_Vendas[[#This Row],[Preço Unitário]]*TB_Vendas[[#This Row],[Qtd]]</f>
        <v>384.3</v>
      </c>
      <c r="N70" s="1" t="s">
        <v>117</v>
      </c>
    </row>
    <row r="71" spans="1:14">
      <c r="A71" s="1">
        <f>MONTH(TB_Vendas[[#This Row],[Data]])</f>
        <v>7</v>
      </c>
      <c r="B71" s="4" t="str">
        <f>PROPER(TEXT(DATE(,TB_Vendas[[#This Row],[Nº]],1),"Mmm"))</f>
        <v>Jul</v>
      </c>
      <c r="C71" s="3">
        <v>45130</v>
      </c>
      <c r="D71" s="4" t="s">
        <v>51</v>
      </c>
      <c r="E71" s="4" t="str">
        <f>_xlfn.XLOOKUP(TB_Vendas[[#This Row],[Código]],TB_Produtos[Código],TB_Produtos[Categoria])</f>
        <v>Vestuário</v>
      </c>
      <c r="F71" s="1">
        <v>4</v>
      </c>
      <c r="G71" s="7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43">
        <f>VLOOKUP(TB_Vendas[[#This Row],[Qtd]],Desc_TabelaToda,TB_Vendas[[#This Row],[Indice]],TRUE)</f>
        <v>0.2</v>
      </c>
      <c r="J71" s="43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43">
        <f>_xlfn.XLOOKUP(TB_Vendas[[#This Row],[Vendedor]],Vendedores!$A$5:$A$9,Vendedores!$D$5:$D$9)</f>
        <v>0.15</v>
      </c>
      <c r="L71" s="43">
        <f>IF(TB_Vendas[[#This Row],[Desconto 
(Diretão)]]&lt;=TB_Vendas[[#This Row],[Desconto 
(Vendedor)]],TB_Vendas[[#This Row],[Desconto 
(Diretão)]],TB_Vendas[[#This Row],[Desconto 
(Vendedor)]])</f>
        <v>0.15</v>
      </c>
      <c r="M71" s="2">
        <f>TB_Vendas[[#This Row],[Preço Unitário]]*TB_Vendas[[#This Row],[Qtd]]</f>
        <v>1199.5999999999999</v>
      </c>
      <c r="N71" s="1" t="s">
        <v>118</v>
      </c>
    </row>
    <row r="72" spans="1:14">
      <c r="A72" s="1">
        <f>MONTH(TB_Vendas[[#This Row],[Data]])</f>
        <v>7</v>
      </c>
      <c r="B72" s="4" t="str">
        <f>PROPER(TEXT(DATE(,TB_Vendas[[#This Row],[Nº]],1),"Mmm"))</f>
        <v>Jul</v>
      </c>
      <c r="C72" s="3">
        <v>45133</v>
      </c>
      <c r="D72" s="4" t="s">
        <v>55</v>
      </c>
      <c r="E72" s="4" t="str">
        <f>_xlfn.XLOOKUP(TB_Vendas[[#This Row],[Código]],TB_Produtos[Código],TB_Produtos[Categoria])</f>
        <v>Vestuário</v>
      </c>
      <c r="F72" s="1">
        <v>3</v>
      </c>
      <c r="G72" s="7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43">
        <f>VLOOKUP(TB_Vendas[[#This Row],[Qtd]],Desc_TabelaToda,TB_Vendas[[#This Row],[Indice]],TRUE)</f>
        <v>0.2</v>
      </c>
      <c r="J72" s="43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43">
        <f>_xlfn.XLOOKUP(TB_Vendas[[#This Row],[Vendedor]],Vendedores!$A$5:$A$9,Vendedores!$D$5:$D$9)</f>
        <v>0.2</v>
      </c>
      <c r="L72" s="43">
        <f>IF(TB_Vendas[[#This Row],[Desconto 
(Diretão)]]&lt;=TB_Vendas[[#This Row],[Desconto 
(Vendedor)]],TB_Vendas[[#This Row],[Desconto 
(Diretão)]],TB_Vendas[[#This Row],[Desconto 
(Vendedor)]])</f>
        <v>0.2</v>
      </c>
      <c r="M72" s="2">
        <f>TB_Vendas[[#This Row],[Preço Unitário]]*TB_Vendas[[#This Row],[Qtd]]</f>
        <v>779.69999999999993</v>
      </c>
      <c r="N72" s="1" t="s">
        <v>117</v>
      </c>
    </row>
    <row r="73" spans="1:14">
      <c r="A73" s="1">
        <f>MONTH(TB_Vendas[[#This Row],[Data]])</f>
        <v>7</v>
      </c>
      <c r="B73" s="4" t="str">
        <f>PROPER(TEXT(DATE(,TB_Vendas[[#This Row],[Nº]],1),"Mmm"))</f>
        <v>Jul</v>
      </c>
      <c r="C73" s="3">
        <v>45135</v>
      </c>
      <c r="D73" s="4" t="s">
        <v>89</v>
      </c>
      <c r="E73" s="4" t="str">
        <f>_xlfn.XLOOKUP(TB_Vendas[[#This Row],[Código]],TB_Produtos[Código],TB_Produtos[Categoria])</f>
        <v>Vestuário</v>
      </c>
      <c r="F73" s="1">
        <v>9</v>
      </c>
      <c r="G73" s="7">
        <f>VLOOKUP(TB_Vendas[[#This Row],[Código]],Produtos!$B$6:$G$66,6,0)</f>
        <v>72.5</v>
      </c>
      <c r="H73" s="1">
        <f>_xlfn.XMATCH(TB_Vendas[[#This Row],[Categoria]],Desc_Categorias,0)</f>
        <v>3</v>
      </c>
      <c r="I73" s="43">
        <f>VLOOKUP(TB_Vendas[[#This Row],[Qtd]],Desc_TabelaToda,TB_Vendas[[#This Row],[Indice]],TRUE)</f>
        <v>0.25</v>
      </c>
      <c r="J73" s="43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43">
        <f>_xlfn.XLOOKUP(TB_Vendas[[#This Row],[Vendedor]],Vendedores!$A$5:$A$9,Vendedores!$D$5:$D$9)</f>
        <v>0.1</v>
      </c>
      <c r="L73" s="43">
        <f>IF(TB_Vendas[[#This Row],[Desconto 
(Diretão)]]&lt;=TB_Vendas[[#This Row],[Desconto 
(Vendedor)]],TB_Vendas[[#This Row],[Desconto 
(Diretão)]],TB_Vendas[[#This Row],[Desconto 
(Vendedor)]])</f>
        <v>0.1</v>
      </c>
      <c r="M73" s="2">
        <f>TB_Vendas[[#This Row],[Preço Unitário]]*TB_Vendas[[#This Row],[Qtd]]</f>
        <v>652.5</v>
      </c>
      <c r="N73" s="1" t="s">
        <v>116</v>
      </c>
    </row>
    <row r="74" spans="1:14">
      <c r="A74" s="1">
        <f>MONTH(TB_Vendas[[#This Row],[Data]])</f>
        <v>7</v>
      </c>
      <c r="B74" s="4" t="str">
        <f>PROPER(TEXT(DATE(,TB_Vendas[[#This Row],[Nº]],1),"Mmm"))</f>
        <v>Jul</v>
      </c>
      <c r="C74" s="3">
        <v>45136</v>
      </c>
      <c r="D74" s="4" t="s">
        <v>53</v>
      </c>
      <c r="E74" s="4" t="str">
        <f>_xlfn.XLOOKUP(TB_Vendas[[#This Row],[Código]],TB_Produtos[Código],TB_Produtos[Categoria])</f>
        <v>Vestuário</v>
      </c>
      <c r="F74" s="1">
        <v>4</v>
      </c>
      <c r="G74" s="7">
        <f>VLOOKUP(TB_Vendas[[#This Row],[Código]],Produtos!$B$6:$G$66,6,0)</f>
        <v>300</v>
      </c>
      <c r="H74" s="1">
        <f>_xlfn.XMATCH(TB_Vendas[[#This Row],[Categoria]],Desc_Categorias,0)</f>
        <v>3</v>
      </c>
      <c r="I74" s="43">
        <f>VLOOKUP(TB_Vendas[[#This Row],[Qtd]],Desc_TabelaToda,TB_Vendas[[#This Row],[Indice]],TRUE)</f>
        <v>0.2</v>
      </c>
      <c r="J74" s="43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43">
        <f>_xlfn.XLOOKUP(TB_Vendas[[#This Row],[Vendedor]],Vendedores!$A$5:$A$9,Vendedores!$D$5:$D$9)</f>
        <v>0.15</v>
      </c>
      <c r="L74" s="43">
        <f>IF(TB_Vendas[[#This Row],[Desconto 
(Diretão)]]&lt;=TB_Vendas[[#This Row],[Desconto 
(Vendedor)]],TB_Vendas[[#This Row],[Desconto 
(Diretão)]],TB_Vendas[[#This Row],[Desconto 
(Vendedor)]])</f>
        <v>0.15</v>
      </c>
      <c r="M74" s="2">
        <f>TB_Vendas[[#This Row],[Preço Unitário]]*TB_Vendas[[#This Row],[Qtd]]</f>
        <v>1200</v>
      </c>
      <c r="N74" s="1" t="s">
        <v>118</v>
      </c>
    </row>
    <row r="75" spans="1:14">
      <c r="A75" s="1">
        <f>MONTH(TB_Vendas[[#This Row],[Data]])</f>
        <v>7</v>
      </c>
      <c r="B75" s="4" t="str">
        <f>PROPER(TEXT(DATE(,TB_Vendas[[#This Row],[Nº]],1),"Mmm"))</f>
        <v>Jul</v>
      </c>
      <c r="C75" s="3">
        <v>45137</v>
      </c>
      <c r="D75" s="4" t="s">
        <v>32</v>
      </c>
      <c r="E75" s="4" t="str">
        <f>_xlfn.XLOOKUP(TB_Vendas[[#This Row],[Código]],TB_Produtos[Código],TB_Produtos[Categoria])</f>
        <v>Vestuário</v>
      </c>
      <c r="F75" s="1">
        <v>9</v>
      </c>
      <c r="G75" s="7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43">
        <f>VLOOKUP(TB_Vendas[[#This Row],[Qtd]],Desc_TabelaToda,TB_Vendas[[#This Row],[Indice]],TRUE)</f>
        <v>0.25</v>
      </c>
      <c r="J75" s="43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43">
        <f>_xlfn.XLOOKUP(TB_Vendas[[#This Row],[Vendedor]],Vendedores!$A$5:$A$9,Vendedores!$D$5:$D$9)</f>
        <v>0.15</v>
      </c>
      <c r="L75" s="43">
        <f>IF(TB_Vendas[[#This Row],[Desconto 
(Diretão)]]&lt;=TB_Vendas[[#This Row],[Desconto 
(Vendedor)]],TB_Vendas[[#This Row],[Desconto 
(Diretão)]],TB_Vendas[[#This Row],[Desconto 
(Vendedor)]])</f>
        <v>0.15</v>
      </c>
      <c r="M75" s="2">
        <f>TB_Vendas[[#This Row],[Preço Unitário]]*TB_Vendas[[#This Row],[Qtd]]</f>
        <v>593.1</v>
      </c>
      <c r="N75" s="1" t="s">
        <v>118</v>
      </c>
    </row>
    <row r="76" spans="1:14">
      <c r="A76" s="1">
        <f>MONTH(TB_Vendas[[#This Row],[Data]])</f>
        <v>8</v>
      </c>
      <c r="B76" s="4" t="str">
        <f>PROPER(TEXT(DATE(,TB_Vendas[[#This Row],[Nº]],1),"Mmm"))</f>
        <v>Ago</v>
      </c>
      <c r="C76" s="3">
        <v>45143</v>
      </c>
      <c r="D76" s="4" t="s">
        <v>40</v>
      </c>
      <c r="E76" s="4" t="str">
        <f>_xlfn.XLOOKUP(TB_Vendas[[#This Row],[Código]],TB_Produtos[Código],TB_Produtos[Categoria])</f>
        <v>Vestuário</v>
      </c>
      <c r="F76" s="1">
        <v>10</v>
      </c>
      <c r="G76" s="7">
        <f>VLOOKUP(TB_Vendas[[#This Row],[Código]],Produtos!$B$6:$G$66,6,0)</f>
        <v>92.9</v>
      </c>
      <c r="H76" s="1">
        <f>_xlfn.XMATCH(TB_Vendas[[#This Row],[Categoria]],Desc_Categorias,0)</f>
        <v>3</v>
      </c>
      <c r="I76" s="43">
        <f>VLOOKUP(TB_Vendas[[#This Row],[Qtd]],Desc_TabelaToda,TB_Vendas[[#This Row],[Indice]],TRUE)</f>
        <v>0.3</v>
      </c>
      <c r="J76" s="43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43">
        <f>_xlfn.XLOOKUP(TB_Vendas[[#This Row],[Vendedor]],Vendedores!$A$5:$A$9,Vendedores!$D$5:$D$9)</f>
        <v>0.15</v>
      </c>
      <c r="L76" s="43">
        <f>IF(TB_Vendas[[#This Row],[Desconto 
(Diretão)]]&lt;=TB_Vendas[[#This Row],[Desconto 
(Vendedor)]],TB_Vendas[[#This Row],[Desconto 
(Diretão)]],TB_Vendas[[#This Row],[Desconto 
(Vendedor)]])</f>
        <v>0.15</v>
      </c>
      <c r="M76" s="2">
        <f>TB_Vendas[[#This Row],[Preço Unitário]]*TB_Vendas[[#This Row],[Qtd]]</f>
        <v>929</v>
      </c>
      <c r="N76" s="1" t="s">
        <v>118</v>
      </c>
    </row>
    <row r="77" spans="1:14">
      <c r="A77" s="1">
        <f>MONTH(TB_Vendas[[#This Row],[Data]])</f>
        <v>8</v>
      </c>
      <c r="B77" s="4" t="str">
        <f>PROPER(TEXT(DATE(,TB_Vendas[[#This Row],[Nº]],1),"Mmm"))</f>
        <v>Ago</v>
      </c>
      <c r="C77" s="3">
        <v>45144</v>
      </c>
      <c r="D77" s="4" t="s">
        <v>106</v>
      </c>
      <c r="E77" s="4" t="str">
        <f>_xlfn.XLOOKUP(TB_Vendas[[#This Row],[Código]],TB_Produtos[Código],TB_Produtos[Categoria])</f>
        <v>Calçado</v>
      </c>
      <c r="F77" s="1">
        <v>1</v>
      </c>
      <c r="G77" s="7">
        <f>VLOOKUP(TB_Vendas[[#This Row],[Código]],Produtos!$B$6:$G$66,6,0)</f>
        <v>89.9</v>
      </c>
      <c r="H77" s="1">
        <f>_xlfn.XMATCH(TB_Vendas[[#This Row],[Categoria]],Desc_Categorias,0)</f>
        <v>4</v>
      </c>
      <c r="I77" s="43">
        <f>VLOOKUP(TB_Vendas[[#This Row],[Qtd]],Desc_TabelaToda,TB_Vendas[[#This Row],[Indice]],TRUE)</f>
        <v>0</v>
      </c>
      <c r="J77" s="43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43">
        <f>_xlfn.XLOOKUP(TB_Vendas[[#This Row],[Vendedor]],Vendedores!$A$5:$A$9,Vendedores!$D$5:$D$9)</f>
        <v>0.1</v>
      </c>
      <c r="L77" s="43">
        <f>IF(TB_Vendas[[#This Row],[Desconto 
(Diretão)]]&lt;=TB_Vendas[[#This Row],[Desconto 
(Vendedor)]],TB_Vendas[[#This Row],[Desconto 
(Diretão)]],TB_Vendas[[#This Row],[Desconto 
(Vendedor)]])</f>
        <v>0</v>
      </c>
      <c r="M77" s="2">
        <f>TB_Vendas[[#This Row],[Preço Unitário]]*TB_Vendas[[#This Row],[Qtd]]</f>
        <v>89.9</v>
      </c>
      <c r="N77" s="1" t="s">
        <v>116</v>
      </c>
    </row>
    <row r="78" spans="1:14">
      <c r="A78" s="1">
        <f>MONTH(TB_Vendas[[#This Row],[Data]])</f>
        <v>8</v>
      </c>
      <c r="B78" s="4" t="str">
        <f>PROPER(TEXT(DATE(,TB_Vendas[[#This Row],[Nº]],1),"Mmm"))</f>
        <v>Ago</v>
      </c>
      <c r="C78" s="3">
        <v>45145</v>
      </c>
      <c r="D78" s="4" t="s">
        <v>99</v>
      </c>
      <c r="E78" s="4" t="str">
        <f>_xlfn.XLOOKUP(TB_Vendas[[#This Row],[Código]],TB_Produtos[Código],TB_Produtos[Categoria])</f>
        <v>Vestuário</v>
      </c>
      <c r="F78" s="1">
        <v>2</v>
      </c>
      <c r="G78" s="7">
        <f>VLOOKUP(TB_Vendas[[#This Row],[Código]],Produtos!$B$6:$G$66,6,0)</f>
        <v>49.9</v>
      </c>
      <c r="H78" s="1">
        <f>_xlfn.XMATCH(TB_Vendas[[#This Row],[Categoria]],Desc_Categorias,0)</f>
        <v>3</v>
      </c>
      <c r="I78" s="43">
        <f>VLOOKUP(TB_Vendas[[#This Row],[Qtd]],Desc_TabelaToda,TB_Vendas[[#This Row],[Indice]],TRUE)</f>
        <v>0.15</v>
      </c>
      <c r="J78" s="43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43">
        <f>_xlfn.XLOOKUP(TB_Vendas[[#This Row],[Vendedor]],Vendedores!$A$5:$A$9,Vendedores!$D$5:$D$9)</f>
        <v>0.1</v>
      </c>
      <c r="L78" s="43">
        <f>IF(TB_Vendas[[#This Row],[Desconto 
(Diretão)]]&lt;=TB_Vendas[[#This Row],[Desconto 
(Vendedor)]],TB_Vendas[[#This Row],[Desconto 
(Diretão)]],TB_Vendas[[#This Row],[Desconto 
(Vendedor)]])</f>
        <v>0.1</v>
      </c>
      <c r="M78" s="2">
        <f>TB_Vendas[[#This Row],[Preço Unitário]]*TB_Vendas[[#This Row],[Qtd]]</f>
        <v>99.8</v>
      </c>
      <c r="N78" s="1" t="s">
        <v>116</v>
      </c>
    </row>
    <row r="79" spans="1:14">
      <c r="A79" s="1">
        <f>MONTH(TB_Vendas[[#This Row],[Data]])</f>
        <v>8</v>
      </c>
      <c r="B79" s="4" t="str">
        <f>PROPER(TEXT(DATE(,TB_Vendas[[#This Row],[Nº]],1),"Mmm"))</f>
        <v>Ago</v>
      </c>
      <c r="C79" s="3">
        <v>45146</v>
      </c>
      <c r="D79" s="4" t="s">
        <v>84</v>
      </c>
      <c r="E79" s="4" t="str">
        <f>_xlfn.XLOOKUP(TB_Vendas[[#This Row],[Código]],TB_Produtos[Código],TB_Produtos[Categoria])</f>
        <v>Vestuário</v>
      </c>
      <c r="F79" s="1">
        <v>8</v>
      </c>
      <c r="G79" s="7">
        <f>VLOOKUP(TB_Vendas[[#This Row],[Código]],Produtos!$B$6:$G$66,6,0)</f>
        <v>70</v>
      </c>
      <c r="H79" s="1">
        <f>_xlfn.XMATCH(TB_Vendas[[#This Row],[Categoria]],Desc_Categorias,0)</f>
        <v>3</v>
      </c>
      <c r="I79" s="43">
        <f>VLOOKUP(TB_Vendas[[#This Row],[Qtd]],Desc_TabelaToda,TB_Vendas[[#This Row],[Indice]],TRUE)</f>
        <v>0.25</v>
      </c>
      <c r="J79" s="43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43">
        <f>_xlfn.XLOOKUP(TB_Vendas[[#This Row],[Vendedor]],Vendedores!$A$5:$A$9,Vendedores!$D$5:$D$9)</f>
        <v>0.15</v>
      </c>
      <c r="L79" s="43">
        <f>IF(TB_Vendas[[#This Row],[Desconto 
(Diretão)]]&lt;=TB_Vendas[[#This Row],[Desconto 
(Vendedor)]],TB_Vendas[[#This Row],[Desconto 
(Diretão)]],TB_Vendas[[#This Row],[Desconto 
(Vendedor)]])</f>
        <v>0.15</v>
      </c>
      <c r="M79" s="2">
        <f>TB_Vendas[[#This Row],[Preço Unitário]]*TB_Vendas[[#This Row],[Qtd]]</f>
        <v>560</v>
      </c>
      <c r="N79" s="1" t="s">
        <v>115</v>
      </c>
    </row>
    <row r="80" spans="1:14">
      <c r="A80" s="1">
        <f>MONTH(TB_Vendas[[#This Row],[Data]])</f>
        <v>8</v>
      </c>
      <c r="B80" s="4" t="str">
        <f>PROPER(TEXT(DATE(,TB_Vendas[[#This Row],[Nº]],1),"Mmm"))</f>
        <v>Ago</v>
      </c>
      <c r="C80" s="3">
        <v>45147</v>
      </c>
      <c r="D80" s="4" t="s">
        <v>42</v>
      </c>
      <c r="E80" s="4" t="str">
        <f>_xlfn.XLOOKUP(TB_Vendas[[#This Row],[Código]],TB_Produtos[Código],TB_Produtos[Categoria])</f>
        <v>Vestuário</v>
      </c>
      <c r="F80" s="1">
        <v>5</v>
      </c>
      <c r="G80" s="7">
        <f>VLOOKUP(TB_Vendas[[#This Row],[Código]],Produtos!$B$6:$G$66,6,0)</f>
        <v>46.9</v>
      </c>
      <c r="H80" s="1">
        <f>_xlfn.XMATCH(TB_Vendas[[#This Row],[Categoria]],Desc_Categorias,0)</f>
        <v>3</v>
      </c>
      <c r="I80" s="43">
        <f>VLOOKUP(TB_Vendas[[#This Row],[Qtd]],Desc_TabelaToda,TB_Vendas[[#This Row],[Indice]],TRUE)</f>
        <v>0.25</v>
      </c>
      <c r="J80" s="43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43">
        <f>_xlfn.XLOOKUP(TB_Vendas[[#This Row],[Vendedor]],Vendedores!$A$5:$A$9,Vendedores!$D$5:$D$9)</f>
        <v>0.1</v>
      </c>
      <c r="L80" s="43">
        <f>IF(TB_Vendas[[#This Row],[Desconto 
(Diretão)]]&lt;=TB_Vendas[[#This Row],[Desconto 
(Vendedor)]],TB_Vendas[[#This Row],[Desconto 
(Diretão)]],TB_Vendas[[#This Row],[Desconto 
(Vendedor)]])</f>
        <v>0.1</v>
      </c>
      <c r="M80" s="2">
        <f>TB_Vendas[[#This Row],[Preço Unitário]]*TB_Vendas[[#This Row],[Qtd]]</f>
        <v>234.5</v>
      </c>
      <c r="N80" s="1" t="s">
        <v>116</v>
      </c>
    </row>
    <row r="81" spans="1:14">
      <c r="A81" s="1">
        <f>MONTH(TB_Vendas[[#This Row],[Data]])</f>
        <v>8</v>
      </c>
      <c r="B81" s="4" t="str">
        <f>PROPER(TEXT(DATE(,TB_Vendas[[#This Row],[Nº]],1),"Mmm"))</f>
        <v>Ago</v>
      </c>
      <c r="C81" s="3">
        <v>45148</v>
      </c>
      <c r="D81" s="4" t="s">
        <v>93</v>
      </c>
      <c r="E81" s="4" t="str">
        <f>_xlfn.XLOOKUP(TB_Vendas[[#This Row],[Código]],TB_Produtos[Código],TB_Produtos[Categoria])</f>
        <v>Vestuário</v>
      </c>
      <c r="F81" s="1">
        <v>10</v>
      </c>
      <c r="G81" s="7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43">
        <f>VLOOKUP(TB_Vendas[[#This Row],[Qtd]],Desc_TabelaToda,TB_Vendas[[#This Row],[Indice]],TRUE)</f>
        <v>0.3</v>
      </c>
      <c r="J81" s="43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43">
        <f>_xlfn.XLOOKUP(TB_Vendas[[#This Row],[Vendedor]],Vendedores!$A$5:$A$9,Vendedores!$D$5:$D$9)</f>
        <v>0.15</v>
      </c>
      <c r="L81" s="43">
        <f>IF(TB_Vendas[[#This Row],[Desconto 
(Diretão)]]&lt;=TB_Vendas[[#This Row],[Desconto 
(Vendedor)]],TB_Vendas[[#This Row],[Desconto 
(Diretão)]],TB_Vendas[[#This Row],[Desconto 
(Vendedor)]])</f>
        <v>0.15</v>
      </c>
      <c r="M81" s="2">
        <f>TB_Vendas[[#This Row],[Preço Unitário]]*TB_Vendas[[#This Row],[Qtd]]</f>
        <v>2899</v>
      </c>
      <c r="N81" s="1" t="s">
        <v>115</v>
      </c>
    </row>
    <row r="82" spans="1:14">
      <c r="A82" s="1">
        <f>MONTH(TB_Vendas[[#This Row],[Data]])</f>
        <v>8</v>
      </c>
      <c r="B82" s="4" t="str">
        <f>PROPER(TEXT(DATE(,TB_Vendas[[#This Row],[Nº]],1),"Mmm"))</f>
        <v>Ago</v>
      </c>
      <c r="C82" s="3">
        <v>45149</v>
      </c>
      <c r="D82" s="4" t="s">
        <v>46</v>
      </c>
      <c r="E82" s="4" t="str">
        <f>_xlfn.XLOOKUP(TB_Vendas[[#This Row],[Código]],TB_Produtos[Código],TB_Produtos[Categoria])</f>
        <v>Vestuário</v>
      </c>
      <c r="F82" s="1">
        <v>1</v>
      </c>
      <c r="G82" s="7">
        <f>VLOOKUP(TB_Vendas[[#This Row],[Código]],Produtos!$B$6:$G$66,6,0)</f>
        <v>42.5</v>
      </c>
      <c r="H82" s="1">
        <f>_xlfn.XMATCH(TB_Vendas[[#This Row],[Categoria]],Desc_Categorias,0)</f>
        <v>3</v>
      </c>
      <c r="I82" s="43">
        <f>VLOOKUP(TB_Vendas[[#This Row],[Qtd]],Desc_TabelaToda,TB_Vendas[[#This Row],[Indice]],TRUE)</f>
        <v>0.1</v>
      </c>
      <c r="J82" s="43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43">
        <f>_xlfn.XLOOKUP(TB_Vendas[[#This Row],[Vendedor]],Vendedores!$A$5:$A$9,Vendedores!$D$5:$D$9)</f>
        <v>0.1</v>
      </c>
      <c r="L82" s="43">
        <f>IF(TB_Vendas[[#This Row],[Desconto 
(Diretão)]]&lt;=TB_Vendas[[#This Row],[Desconto 
(Vendedor)]],TB_Vendas[[#This Row],[Desconto 
(Diretão)]],TB_Vendas[[#This Row],[Desconto 
(Vendedor)]])</f>
        <v>0.1</v>
      </c>
      <c r="M82" s="2">
        <f>TB_Vendas[[#This Row],[Preço Unitário]]*TB_Vendas[[#This Row],[Qtd]]</f>
        <v>42.5</v>
      </c>
      <c r="N82" s="1" t="s">
        <v>116</v>
      </c>
    </row>
    <row r="83" spans="1:14">
      <c r="A83" s="1">
        <f>MONTH(TB_Vendas[[#This Row],[Data]])</f>
        <v>8</v>
      </c>
      <c r="B83" s="4" t="str">
        <f>PROPER(TEXT(DATE(,TB_Vendas[[#This Row],[Nº]],1),"Mmm"))</f>
        <v>Ago</v>
      </c>
      <c r="C83" s="3">
        <v>45150</v>
      </c>
      <c r="D83" s="4" t="s">
        <v>103</v>
      </c>
      <c r="E83" s="4" t="str">
        <f>_xlfn.XLOOKUP(TB_Vendas[[#This Row],[Código]],TB_Produtos[Código],TB_Produtos[Categoria])</f>
        <v>Calçado</v>
      </c>
      <c r="F83" s="1">
        <v>2</v>
      </c>
      <c r="G83" s="7">
        <f>VLOOKUP(TB_Vendas[[#This Row],[Código]],Produtos!$B$6:$G$66,6,0)</f>
        <v>89.9</v>
      </c>
      <c r="H83" s="1">
        <f>_xlfn.XMATCH(TB_Vendas[[#This Row],[Categoria]],Desc_Categorias,0)</f>
        <v>4</v>
      </c>
      <c r="I83" s="43">
        <f>VLOOKUP(TB_Vendas[[#This Row],[Qtd]],Desc_TabelaToda,TB_Vendas[[#This Row],[Indice]],TRUE)</f>
        <v>0.1</v>
      </c>
      <c r="J83" s="43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43">
        <f>_xlfn.XLOOKUP(TB_Vendas[[#This Row],[Vendedor]],Vendedores!$A$5:$A$9,Vendedores!$D$5:$D$9)</f>
        <v>0.15</v>
      </c>
      <c r="L83" s="43">
        <f>IF(TB_Vendas[[#This Row],[Desconto 
(Diretão)]]&lt;=TB_Vendas[[#This Row],[Desconto 
(Vendedor)]],TB_Vendas[[#This Row],[Desconto 
(Diretão)]],TB_Vendas[[#This Row],[Desconto 
(Vendedor)]])</f>
        <v>0.1</v>
      </c>
      <c r="M83" s="2">
        <f>TB_Vendas[[#This Row],[Preço Unitário]]*TB_Vendas[[#This Row],[Qtd]]</f>
        <v>179.8</v>
      </c>
      <c r="N83" s="1" t="s">
        <v>115</v>
      </c>
    </row>
    <row r="84" spans="1:14">
      <c r="A84" s="1">
        <f>MONTH(TB_Vendas[[#This Row],[Data]])</f>
        <v>8</v>
      </c>
      <c r="B84" s="4" t="str">
        <f>PROPER(TEXT(DATE(,TB_Vendas[[#This Row],[Nº]],1),"Mmm"))</f>
        <v>Ago</v>
      </c>
      <c r="C84" s="3">
        <v>45151</v>
      </c>
      <c r="D84" s="4" t="s">
        <v>60</v>
      </c>
      <c r="E84" s="4" t="str">
        <f>_xlfn.XLOOKUP(TB_Vendas[[#This Row],[Código]],TB_Produtos[Código],TB_Produtos[Categoria])</f>
        <v>Calçado</v>
      </c>
      <c r="F84" s="1">
        <v>3</v>
      </c>
      <c r="G84" s="7">
        <f>VLOOKUP(TB_Vendas[[#This Row],[Código]],Produtos!$B$6:$G$66,6,0)</f>
        <v>255</v>
      </c>
      <c r="H84" s="1">
        <f>_xlfn.XMATCH(TB_Vendas[[#This Row],[Categoria]],Desc_Categorias,0)</f>
        <v>4</v>
      </c>
      <c r="I84" s="43">
        <f>VLOOKUP(TB_Vendas[[#This Row],[Qtd]],Desc_TabelaToda,TB_Vendas[[#This Row],[Indice]],TRUE)</f>
        <v>0.15</v>
      </c>
      <c r="J84" s="43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43">
        <f>_xlfn.XLOOKUP(TB_Vendas[[#This Row],[Vendedor]],Vendedores!$A$5:$A$9,Vendedores!$D$5:$D$9)</f>
        <v>0.2</v>
      </c>
      <c r="L84" s="43">
        <f>IF(TB_Vendas[[#This Row],[Desconto 
(Diretão)]]&lt;=TB_Vendas[[#This Row],[Desconto 
(Vendedor)]],TB_Vendas[[#This Row],[Desconto 
(Diretão)]],TB_Vendas[[#This Row],[Desconto 
(Vendedor)]])</f>
        <v>0.15</v>
      </c>
      <c r="M84" s="2">
        <f>TB_Vendas[[#This Row],[Preço Unitário]]*TB_Vendas[[#This Row],[Qtd]]</f>
        <v>765</v>
      </c>
      <c r="N84" s="1" t="s">
        <v>114</v>
      </c>
    </row>
    <row r="85" spans="1:14">
      <c r="A85" s="1">
        <f>MONTH(TB_Vendas[[#This Row],[Data]])</f>
        <v>8</v>
      </c>
      <c r="B85" s="4" t="str">
        <f>PROPER(TEXT(DATE(,TB_Vendas[[#This Row],[Nº]],1),"Mmm"))</f>
        <v>Ago</v>
      </c>
      <c r="C85" s="3">
        <v>45152</v>
      </c>
      <c r="D85" s="4" t="s">
        <v>46</v>
      </c>
      <c r="E85" s="4" t="str">
        <f>_xlfn.XLOOKUP(TB_Vendas[[#This Row],[Código]],TB_Produtos[Código],TB_Produtos[Categoria])</f>
        <v>Vestuário</v>
      </c>
      <c r="F85" s="1">
        <v>6</v>
      </c>
      <c r="G85" s="7">
        <f>VLOOKUP(TB_Vendas[[#This Row],[Código]],Produtos!$B$6:$G$66,6,0)</f>
        <v>42.5</v>
      </c>
      <c r="H85" s="1">
        <f>_xlfn.XMATCH(TB_Vendas[[#This Row],[Categoria]],Desc_Categorias,0)</f>
        <v>3</v>
      </c>
      <c r="I85" s="43">
        <f>VLOOKUP(TB_Vendas[[#This Row],[Qtd]],Desc_TabelaToda,TB_Vendas[[#This Row],[Indice]],TRUE)</f>
        <v>0.25</v>
      </c>
      <c r="J85" s="43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43">
        <f>_xlfn.XLOOKUP(TB_Vendas[[#This Row],[Vendedor]],Vendedores!$A$5:$A$9,Vendedores!$D$5:$D$9)</f>
        <v>0.2</v>
      </c>
      <c r="L85" s="43">
        <f>IF(TB_Vendas[[#This Row],[Desconto 
(Diretão)]]&lt;=TB_Vendas[[#This Row],[Desconto 
(Vendedor)]],TB_Vendas[[#This Row],[Desconto 
(Diretão)]],TB_Vendas[[#This Row],[Desconto 
(Vendedor)]])</f>
        <v>0.2</v>
      </c>
      <c r="M85" s="2">
        <f>TB_Vendas[[#This Row],[Preço Unitário]]*TB_Vendas[[#This Row],[Qtd]]</f>
        <v>255</v>
      </c>
      <c r="N85" s="1" t="s">
        <v>117</v>
      </c>
    </row>
    <row r="86" spans="1:14">
      <c r="A86" s="1">
        <f>MONTH(TB_Vendas[[#This Row],[Data]])</f>
        <v>8</v>
      </c>
      <c r="B86" s="4" t="str">
        <f>PROPER(TEXT(DATE(,TB_Vendas[[#This Row],[Nº]],1),"Mmm"))</f>
        <v>Ago</v>
      </c>
      <c r="C86" s="3">
        <v>45153</v>
      </c>
      <c r="D86" s="4" t="s">
        <v>45</v>
      </c>
      <c r="E86" s="4" t="str">
        <f>_xlfn.XLOOKUP(TB_Vendas[[#This Row],[Código]],TB_Produtos[Código],TB_Produtos[Categoria])</f>
        <v>Vestuário</v>
      </c>
      <c r="F86" s="1">
        <v>8</v>
      </c>
      <c r="G86" s="7">
        <f>VLOOKUP(TB_Vendas[[#This Row],[Código]],Produtos!$B$6:$G$66,6,0)</f>
        <v>39.9</v>
      </c>
      <c r="H86" s="1">
        <f>_xlfn.XMATCH(TB_Vendas[[#This Row],[Categoria]],Desc_Categorias,0)</f>
        <v>3</v>
      </c>
      <c r="I86" s="43">
        <f>VLOOKUP(TB_Vendas[[#This Row],[Qtd]],Desc_TabelaToda,TB_Vendas[[#This Row],[Indice]],TRUE)</f>
        <v>0.25</v>
      </c>
      <c r="J86" s="43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43">
        <f>_xlfn.XLOOKUP(TB_Vendas[[#This Row],[Vendedor]],Vendedores!$A$5:$A$9,Vendedores!$D$5:$D$9)</f>
        <v>0.15</v>
      </c>
      <c r="L86" s="43">
        <f>IF(TB_Vendas[[#This Row],[Desconto 
(Diretão)]]&lt;=TB_Vendas[[#This Row],[Desconto 
(Vendedor)]],TB_Vendas[[#This Row],[Desconto 
(Diretão)]],TB_Vendas[[#This Row],[Desconto 
(Vendedor)]])</f>
        <v>0.15</v>
      </c>
      <c r="M86" s="2">
        <f>TB_Vendas[[#This Row],[Preço Unitário]]*TB_Vendas[[#This Row],[Qtd]]</f>
        <v>319.2</v>
      </c>
      <c r="N86" s="1" t="s">
        <v>115</v>
      </c>
    </row>
  </sheetData>
  <phoneticPr fontId="11" type="noConversion"/>
  <conditionalFormatting sqref="F4:L4">
    <cfRule type="cellIs" dxfId="16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C6" sqref="C6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132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68" t="s">
        <v>141</v>
      </c>
      <c r="C4" s="68"/>
      <c r="D4" s="15"/>
      <c r="E4" s="68" t="s">
        <v>148</v>
      </c>
      <c r="F4" s="68"/>
    </row>
    <row r="5" spans="1:9" ht="5.25" customHeight="1" thickBot="1"/>
    <row r="6" spans="1:9" ht="24.6" customHeight="1" thickBot="1">
      <c r="B6" s="45" t="s">
        <v>142</v>
      </c>
      <c r="C6" s="44" t="s">
        <v>103</v>
      </c>
      <c r="E6" s="45" t="s">
        <v>147</v>
      </c>
      <c r="F6" s="49">
        <v>44949</v>
      </c>
    </row>
    <row r="7" spans="1:9" ht="24.6" customHeight="1" thickTop="1" thickBot="1">
      <c r="B7" s="45" t="s">
        <v>143</v>
      </c>
      <c r="C7" s="23" t="str">
        <f>IFERROR(VLOOKUP(C6,TB_Produtos[#All],2,FALSE),"")</f>
        <v>Sandália Rasteira</v>
      </c>
      <c r="E7" s="45" t="s">
        <v>150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144</v>
      </c>
      <c r="C8" s="21" cm="1">
        <f t="array" ref="C8">_xlfn.XLOOKUP(C6,TB_Produtos[[#All],[Código]],TB_Produtos[[#All],[Tamanho]],"")</f>
        <v>35</v>
      </c>
      <c r="E8" s="46" t="s">
        <v>151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145</v>
      </c>
      <c r="C9" s="21" t="str">
        <f>IFERROR(VLOOKUP($C$6,Produtos!$B$6:$G$66,4,0),"")</f>
        <v>Calçado</v>
      </c>
      <c r="E9" s="48" t="s">
        <v>149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152</v>
      </c>
      <c r="C10" s="50">
        <f>_xlfn.XLOOKUP($C$6,Produtos!$B$6:$B$66,Produtos!$G$6:$G$66,"")</f>
        <v>89.9</v>
      </c>
      <c r="G10" s="22"/>
    </row>
    <row r="11" spans="1:9" ht="24.6" customHeight="1" thickTop="1" thickBot="1">
      <c r="B11" s="46" t="s">
        <v>146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153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155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24" sqref="E24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123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124</v>
      </c>
      <c r="C5" s="28" t="s">
        <v>125</v>
      </c>
      <c r="D5" s="28" t="s">
        <v>126</v>
      </c>
      <c r="E5" s="28" t="s">
        <v>127</v>
      </c>
      <c r="F5" s="28" t="s">
        <v>128</v>
      </c>
      <c r="G5" s="28" t="s">
        <v>129</v>
      </c>
      <c r="H5" s="28" t="s">
        <v>130</v>
      </c>
      <c r="I5" s="28" t="s">
        <v>131</v>
      </c>
    </row>
    <row r="7" spans="2:10" ht="15.75" thickBot="1"/>
    <row r="8" spans="2:10" ht="44.25" thickBot="1">
      <c r="B8" s="33" t="s">
        <v>140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154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C28" sqref="C28:AN46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69" t="s">
        <v>77</v>
      </c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1"/>
      <c r="AQ2" s="69" t="s">
        <v>78</v>
      </c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1"/>
      <c r="BK2" s="69" t="s">
        <v>79</v>
      </c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1"/>
    </row>
    <row r="3" spans="3:80" ht="9.75" customHeight="1" thickBot="1">
      <c r="W3" s="72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  <c r="AQ3" s="72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4"/>
      <c r="BK3" s="72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4"/>
    </row>
    <row r="4" spans="3:80" ht="9.75" customHeight="1">
      <c r="W4" s="84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6"/>
      <c r="AQ4" s="84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6"/>
      <c r="BK4" s="93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5"/>
    </row>
    <row r="5" spans="3:80" ht="9.75" customHeight="1">
      <c r="W5" s="87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9"/>
      <c r="AQ5" s="87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K5" s="96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8"/>
    </row>
    <row r="6" spans="3:80" ht="9.75" customHeight="1">
      <c r="W6" s="87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9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9"/>
      <c r="BK6" s="96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8"/>
    </row>
    <row r="7" spans="3:80" ht="9.75" customHeight="1" thickBot="1">
      <c r="W7" s="90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2"/>
      <c r="AQ7" s="90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2"/>
      <c r="BK7" s="99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1"/>
    </row>
    <row r="8" spans="3:80" ht="9.75" customHeight="1" thickBot="1"/>
    <row r="9" spans="3:80" ht="9.75" customHeight="1">
      <c r="C9" s="69" t="s">
        <v>80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1"/>
    </row>
    <row r="10" spans="3:80" ht="9.75" customHeight="1" thickBot="1"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4"/>
    </row>
    <row r="11" spans="3:80" ht="9.75" customHeight="1"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7"/>
    </row>
    <row r="12" spans="3:80" ht="9.75" customHeight="1">
      <c r="C12" s="78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80"/>
    </row>
    <row r="13" spans="3:80" ht="9.75" customHeight="1">
      <c r="C13" s="78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80"/>
    </row>
    <row r="14" spans="3:80" ht="9.75" customHeight="1">
      <c r="C14" s="78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80"/>
    </row>
    <row r="15" spans="3:80" ht="9.75" customHeight="1">
      <c r="C15" s="78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80"/>
    </row>
    <row r="16" spans="3:80" ht="9.75" customHeight="1">
      <c r="C16" s="78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80"/>
    </row>
    <row r="17" spans="3:80" ht="9.75" customHeight="1">
      <c r="C17" s="78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80"/>
    </row>
    <row r="18" spans="3:80" ht="9.75" customHeight="1">
      <c r="C18" s="78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80"/>
    </row>
    <row r="19" spans="3:80" ht="9.75" customHeight="1">
      <c r="C19" s="78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80"/>
    </row>
    <row r="20" spans="3:80" ht="9.75" customHeight="1">
      <c r="C20" s="78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80"/>
    </row>
    <row r="21" spans="3:80" ht="9.75" customHeight="1">
      <c r="C21" s="78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80"/>
    </row>
    <row r="22" spans="3:80" ht="9.75" customHeight="1">
      <c r="C22" s="78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80"/>
    </row>
    <row r="23" spans="3:80" ht="9.75" customHeight="1">
      <c r="C23" s="78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80"/>
    </row>
    <row r="24" spans="3:80" ht="9.75" customHeight="1" thickBot="1">
      <c r="C24" s="81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3"/>
    </row>
    <row r="25" spans="3:80" ht="9.75" customHeight="1" thickBot="1"/>
    <row r="26" spans="3:80" ht="9.75" customHeight="1">
      <c r="C26" s="69" t="s">
        <v>81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1"/>
      <c r="AO26" s="6"/>
      <c r="AP26" s="6"/>
      <c r="AQ26" s="69" t="s">
        <v>82</v>
      </c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1"/>
    </row>
    <row r="27" spans="3:80" ht="9.75" customHeight="1" thickBot="1">
      <c r="C27" s="72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4"/>
      <c r="AO27" s="6"/>
      <c r="AP27" s="6"/>
      <c r="AQ27" s="72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4"/>
    </row>
    <row r="28" spans="3:80" ht="9.75" customHeight="1">
      <c r="C28" s="75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7"/>
      <c r="AQ28" s="75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7"/>
    </row>
    <row r="29" spans="3:80" ht="9.75" customHeight="1">
      <c r="C29" s="78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80"/>
      <c r="AQ29" s="78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80"/>
    </row>
    <row r="30" spans="3:80" ht="9.75" customHeight="1">
      <c r="C30" s="78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80"/>
      <c r="AQ30" s="78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80"/>
    </row>
    <row r="31" spans="3:80" ht="9.75" customHeight="1">
      <c r="C31" s="78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80"/>
      <c r="AQ31" s="78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80"/>
    </row>
    <row r="32" spans="3:80" ht="9.75" customHeight="1">
      <c r="C32" s="78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80"/>
      <c r="AQ32" s="78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80"/>
    </row>
    <row r="33" spans="3:80" ht="9.75" customHeight="1">
      <c r="C33" s="78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80"/>
      <c r="AQ33" s="78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80"/>
    </row>
    <row r="34" spans="3:80" ht="9.75" customHeight="1">
      <c r="C34" s="78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80"/>
      <c r="AQ34" s="78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80"/>
    </row>
    <row r="35" spans="3:80" ht="9.75" customHeight="1">
      <c r="C35" s="78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80"/>
      <c r="AQ35" s="78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80"/>
    </row>
    <row r="36" spans="3:80" ht="9.75" customHeight="1">
      <c r="C36" s="78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80"/>
      <c r="AQ36" s="78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80"/>
    </row>
    <row r="37" spans="3:80" ht="9.75" customHeight="1">
      <c r="C37" s="78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80"/>
      <c r="AQ37" s="78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80"/>
    </row>
    <row r="38" spans="3:80" ht="9.75" customHeight="1">
      <c r="C38" s="78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80"/>
      <c r="AQ38" s="78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80"/>
    </row>
    <row r="39" spans="3:80" ht="9.75" customHeight="1">
      <c r="C39" s="78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80"/>
      <c r="AQ39" s="78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80"/>
    </row>
    <row r="40" spans="3:80" ht="9.75" customHeight="1">
      <c r="C40" s="78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80"/>
      <c r="AQ40" s="78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80"/>
    </row>
    <row r="41" spans="3:80" ht="9.75" customHeight="1">
      <c r="C41" s="78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80"/>
      <c r="AQ41" s="78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80"/>
    </row>
    <row r="42" spans="3:80" ht="9.75" customHeight="1">
      <c r="C42" s="78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80"/>
      <c r="AQ42" s="78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80"/>
    </row>
    <row r="43" spans="3:80" ht="9.75" customHeight="1">
      <c r="C43" s="78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80"/>
      <c r="AQ43" s="78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80"/>
    </row>
    <row r="44" spans="3:80" ht="9.75" customHeight="1"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80"/>
      <c r="AQ44" s="78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80"/>
    </row>
    <row r="45" spans="3:80" ht="9.75" customHeight="1">
      <c r="C45" s="78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80"/>
      <c r="AQ45" s="78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80"/>
    </row>
    <row r="46" spans="3:80" ht="9.75" customHeight="1" thickBot="1"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3"/>
      <c r="AQ46" s="81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3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Planilha3</vt:lpstr>
      <vt:lpstr>Planilha1</vt:lpstr>
      <vt:lpstr>Produtos</vt:lpstr>
      <vt:lpstr>Vendedores</vt:lpstr>
      <vt:lpstr>Planilha2</vt:lpstr>
      <vt:lpstr>Vendas</vt:lpstr>
      <vt:lpstr>Consultas</vt:lpstr>
      <vt:lpstr>Cadastros Auxiliares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2024-03-31T20:25:03Z</dcterms:modified>
</cp:coreProperties>
</file>