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1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Office Resolve\2908 - Excel com BI 1\Materiais do Curso\"/>
    </mc:Choice>
  </mc:AlternateContent>
  <xr:revisionPtr revIDLastSave="8" documentId="13_ncr:1_{45B317BA-370C-4D0B-8CC7-2EF028EFB639}" xr6:coauthVersionLast="47" xr6:coauthVersionMax="47" xr10:uidLastSave="{E9BC9E5B-D530-4F3E-A773-5897787C8E81}"/>
  <bookViews>
    <workbookView xWindow="-108" yWindow="-108" windowWidth="23256" windowHeight="12456" tabRatio="781" activeTab="5" xr2:uid="{87BE7180-3E81-4FE5-B433-FFDBA552102C}"/>
  </bookViews>
  <sheets>
    <sheet name="Produtos" sheetId="2" r:id="rId1"/>
    <sheet name="Fornecedor" sheetId="3" r:id="rId2"/>
    <sheet name="Entradas" sheetId="4" r:id="rId3"/>
    <sheet name="Saídas" sheetId="5" r:id="rId4"/>
    <sheet name="Consulta" sheetId="6" r:id="rId5"/>
    <sheet name="Controle de Estoque" sheetId="7" r:id="rId6"/>
  </sheets>
  <definedNames>
    <definedName name="Lista_Fornecedores">TB_Fornecedor[[#All],[Empresa]]</definedName>
    <definedName name="Lista_Produtos">TB_Produtos[[#All],[Produto]]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2" i="6" l="1"/>
  <c r="G6" i="7" a="1"/>
  <c r="G6" i="7" s="1"/>
  <c r="C6" i="7"/>
  <c r="E6" i="7" s="1"/>
  <c r="E6" i="5" a="1"/>
  <c r="E6" i="5" s="1"/>
  <c r="E7" i="5" a="1"/>
  <c r="E7" i="5" s="1"/>
  <c r="E8" i="5" a="1"/>
  <c r="E8" i="5"/>
  <c r="E9" i="5" a="1"/>
  <c r="E9" i="5" s="1"/>
  <c r="E10" i="5" a="1"/>
  <c r="E10" i="5"/>
  <c r="E11" i="5" a="1"/>
  <c r="E11" i="5" s="1"/>
  <c r="E12" i="5" a="1"/>
  <c r="E12" i="5"/>
  <c r="E13" i="5" a="1"/>
  <c r="E13" i="5"/>
  <c r="E14" i="5" a="1"/>
  <c r="E14" i="5"/>
  <c r="E15" i="5" a="1"/>
  <c r="E15" i="5" s="1"/>
  <c r="E16" i="5" a="1"/>
  <c r="E16" i="5" s="1"/>
  <c r="E17" i="5" a="1"/>
  <c r="E17" i="5"/>
  <c r="E18" i="5" a="1"/>
  <c r="E18" i="5"/>
  <c r="E19" i="5" a="1"/>
  <c r="E19" i="5" s="1"/>
  <c r="E20" i="5" a="1"/>
  <c r="E20" i="5" s="1"/>
  <c r="E21" i="5" a="1"/>
  <c r="E21" i="5"/>
  <c r="E22" i="5" a="1"/>
  <c r="E22" i="5" s="1"/>
  <c r="E23" i="5" a="1"/>
  <c r="E23" i="5" s="1"/>
  <c r="E24" i="5" a="1"/>
  <c r="E24" i="5"/>
  <c r="E25" i="5" a="1"/>
  <c r="E25" i="5" s="1"/>
  <c r="E26" i="5" a="1"/>
  <c r="E26" i="5" s="1"/>
  <c r="E27" i="5" a="1"/>
  <c r="E27" i="5" s="1"/>
  <c r="E28" i="5" a="1"/>
  <c r="E28" i="5"/>
  <c r="E29" i="5" a="1"/>
  <c r="E29" i="5" s="1"/>
  <c r="E30" i="5" a="1"/>
  <c r="E30" i="5" s="1"/>
  <c r="E31" i="5" a="1"/>
  <c r="E31" i="5" s="1"/>
  <c r="E32" i="5" a="1"/>
  <c r="E32" i="5" s="1"/>
  <c r="E33" i="5" a="1"/>
  <c r="E33" i="5" s="1"/>
  <c r="D6" i="7"/>
  <c r="F6" i="7"/>
  <c r="F7" i="7"/>
  <c r="F8" i="7"/>
  <c r="F9" i="7"/>
  <c r="F10" i="7"/>
  <c r="F11" i="7"/>
  <c r="F12" i="7"/>
  <c r="F13" i="7"/>
  <c r="F14" i="7"/>
  <c r="F15" i="7"/>
  <c r="F16" i="7"/>
  <c r="F17" i="7"/>
  <c r="D7" i="7"/>
  <c r="D8" i="7"/>
  <c r="D9" i="7"/>
  <c r="D10" i="7"/>
  <c r="D11" i="7"/>
  <c r="D12" i="7"/>
  <c r="D13" i="7"/>
  <c r="D14" i="7"/>
  <c r="D15" i="7"/>
  <c r="D16" i="7"/>
  <c r="D17" i="7"/>
  <c r="C9" i="7"/>
  <c r="E9" i="7" s="1"/>
  <c r="C7" i="7"/>
  <c r="C8" i="7"/>
  <c r="E8" i="7" s="1"/>
  <c r="G8" i="7" s="1" a="1"/>
  <c r="G8" i="7" s="1"/>
  <c r="C10" i="7"/>
  <c r="E10" i="7" s="1"/>
  <c r="C11" i="7"/>
  <c r="E11" i="7" s="1"/>
  <c r="G11" i="7" s="1" a="1"/>
  <c r="G11" i="7" s="1"/>
  <c r="C12" i="7"/>
  <c r="C13" i="7"/>
  <c r="C14" i="7"/>
  <c r="C15" i="7"/>
  <c r="C16" i="7"/>
  <c r="E16" i="7" s="1"/>
  <c r="C17" i="7"/>
  <c r="E17" i="7" s="1"/>
  <c r="E15" i="7" l="1"/>
  <c r="G15" i="7" s="1" a="1"/>
  <c r="G15" i="7" s="1"/>
  <c r="G9" i="7" a="1"/>
  <c r="G9" i="7" s="1"/>
  <c r="G10" i="7" a="1"/>
  <c r="G10" i="7" s="1"/>
  <c r="E7" i="7"/>
  <c r="G7" i="7" s="1" a="1"/>
  <c r="G7" i="7" s="1"/>
  <c r="E14" i="7"/>
  <c r="G14" i="7" s="1" a="1"/>
  <c r="G14" i="7" s="1"/>
  <c r="E13" i="7"/>
  <c r="G13" i="7" s="1" a="1"/>
  <c r="G13" i="7" s="1"/>
  <c r="G17" i="7" a="1"/>
  <c r="G17" i="7" s="1"/>
  <c r="G16" i="7" a="1"/>
  <c r="G16" i="7" s="1"/>
  <c r="E12" i="7"/>
  <c r="G12" i="7" s="1" a="1"/>
  <c r="G12" i="7" s="1"/>
  <c r="F6" i="6"/>
  <c r="F8" i="6"/>
  <c r="F10" i="6" s="1"/>
  <c r="F6" i="5" l="1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6" i="4" a="1"/>
  <c r="F6" i="4" s="1"/>
  <c r="G6" i="4" s="1"/>
  <c r="F7" i="4" a="1"/>
  <c r="F7" i="4" s="1"/>
  <c r="G7" i="4" s="1"/>
  <c r="F8" i="4" a="1"/>
  <c r="F8" i="4" s="1"/>
  <c r="G8" i="4" s="1"/>
  <c r="F9" i="4" a="1"/>
  <c r="F9" i="4" s="1"/>
  <c r="G9" i="4" s="1"/>
  <c r="F10" i="4" a="1"/>
  <c r="F10" i="4" s="1"/>
  <c r="G10" i="4" s="1"/>
  <c r="F11" i="4" a="1"/>
  <c r="F11" i="4" s="1"/>
  <c r="G11" i="4" s="1"/>
  <c r="F12" i="4" a="1"/>
  <c r="F12" i="4" s="1"/>
  <c r="G12" i="4" s="1"/>
  <c r="F13" i="4" a="1"/>
  <c r="F13" i="4" s="1"/>
  <c r="G13" i="4" s="1"/>
  <c r="F14" i="4" a="1"/>
  <c r="F14" i="4" s="1"/>
  <c r="G14" i="4" s="1"/>
  <c r="F15" i="4" a="1"/>
  <c r="F15" i="4" s="1"/>
  <c r="G15" i="4" s="1"/>
  <c r="F16" i="4" a="1"/>
  <c r="F16" i="4" s="1"/>
  <c r="G16" i="4" s="1"/>
  <c r="F17" i="4" a="1"/>
  <c r="F17" i="4" s="1"/>
  <c r="G17" i="4" s="1"/>
  <c r="F18" i="4" a="1"/>
  <c r="F18" i="4" s="1"/>
  <c r="G18" i="4" s="1"/>
  <c r="F19" i="4" a="1"/>
  <c r="F19" i="4" s="1"/>
  <c r="G19" i="4" s="1"/>
  <c r="F20" i="4" a="1"/>
  <c r="F20" i="4" s="1"/>
  <c r="G20" i="4" s="1"/>
  <c r="F21" i="4" a="1"/>
  <c r="F21" i="4" s="1"/>
  <c r="G21" i="4" s="1"/>
  <c r="F22" i="4" a="1"/>
  <c r="F22" i="4" s="1"/>
  <c r="G22" i="4" s="1"/>
  <c r="F23" i="4" a="1"/>
  <c r="F23" i="4" s="1"/>
  <c r="G23" i="4" s="1"/>
  <c r="F24" i="4" a="1"/>
  <c r="F24" i="4" s="1"/>
  <c r="G24" i="4" s="1"/>
  <c r="F25" i="4" a="1"/>
  <c r="F25" i="4" s="1"/>
  <c r="G25" i="4" s="1"/>
  <c r="F26" i="4" a="1"/>
  <c r="F26" i="4" s="1"/>
  <c r="G26" i="4" s="1"/>
  <c r="F27" i="4" a="1"/>
  <c r="F27" i="4" s="1"/>
  <c r="G27" i="4" s="1"/>
  <c r="F28" i="4" a="1"/>
  <c r="F28" i="4" s="1"/>
  <c r="G28" i="4" s="1"/>
  <c r="F29" i="4" a="1"/>
  <c r="F29" i="4" s="1"/>
  <c r="G29" i="4" s="1"/>
  <c r="F30" i="4" a="1"/>
  <c r="F30" i="4" s="1"/>
  <c r="G30" i="4" s="1"/>
  <c r="F31" i="4" a="1"/>
  <c r="F31" i="4" s="1"/>
  <c r="G31" i="4" s="1"/>
  <c r="F14" i="6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<sst xmlns="http://schemas.openxmlformats.org/spreadsheetml/2006/main" count="206" uniqueCount="78">
  <si>
    <t>Cadastro de Produtos</t>
  </si>
  <si>
    <t>Produto</t>
  </si>
  <si>
    <t>Unidade de Medida</t>
  </si>
  <si>
    <t>Estoque Mínimo</t>
  </si>
  <si>
    <t>Custo Unitário</t>
  </si>
  <si>
    <t>Preço Unitário</t>
  </si>
  <si>
    <t>Café</t>
  </si>
  <si>
    <t xml:space="preserve">Unidade </t>
  </si>
  <si>
    <t>Pão</t>
  </si>
  <si>
    <t>Kg</t>
  </si>
  <si>
    <t>Coxinha</t>
  </si>
  <si>
    <t>Esfiha</t>
  </si>
  <si>
    <t>Risoles</t>
  </si>
  <si>
    <t>Empada</t>
  </si>
  <si>
    <t>Quibe</t>
  </si>
  <si>
    <t>Chá</t>
  </si>
  <si>
    <t>Unidade</t>
  </si>
  <si>
    <t>Manteiga</t>
  </si>
  <si>
    <t>Requeijão</t>
  </si>
  <si>
    <t>Chocolate</t>
  </si>
  <si>
    <t>Caixa</t>
  </si>
  <si>
    <t xml:space="preserve">Leite </t>
  </si>
  <si>
    <t>Açúcar</t>
  </si>
  <si>
    <t>Mini Pizza</t>
  </si>
  <si>
    <t>Chantilly</t>
  </si>
  <si>
    <t>Pão de Queijo</t>
  </si>
  <si>
    <t>Suco de Laranja</t>
  </si>
  <si>
    <t>Hamburguer</t>
  </si>
  <si>
    <t>Frango</t>
  </si>
  <si>
    <t xml:space="preserve">Água </t>
  </si>
  <si>
    <t>Embalagem</t>
  </si>
  <si>
    <t>Cerveja</t>
  </si>
  <si>
    <t>Queijo</t>
  </si>
  <si>
    <t>Presunto</t>
  </si>
  <si>
    <t>Mortadela</t>
  </si>
  <si>
    <t>Peito de Peru</t>
  </si>
  <si>
    <t>Refrigerante</t>
  </si>
  <si>
    <t>Enroladinho</t>
  </si>
  <si>
    <t>Cadastro de Fornecedor</t>
  </si>
  <si>
    <t>Empresa</t>
  </si>
  <si>
    <t>Telefone</t>
  </si>
  <si>
    <t>Responsável</t>
  </si>
  <si>
    <t>E-mail</t>
  </si>
  <si>
    <t>Mercado Express</t>
  </si>
  <si>
    <t>(11) 1122-4422</t>
  </si>
  <si>
    <t>Maria</t>
  </si>
  <si>
    <t>maria@mercadoexpress.com.br</t>
  </si>
  <si>
    <t>Frigorífico Z</t>
  </si>
  <si>
    <t>(11) 1001-2022</t>
  </si>
  <si>
    <t>Carlos</t>
  </si>
  <si>
    <t>carlos@frigoríficoz.com.br</t>
  </si>
  <si>
    <t>Distribuídora KS</t>
  </si>
  <si>
    <t>(11) 1300-4033</t>
  </si>
  <si>
    <t>Eduardo</t>
  </si>
  <si>
    <t>eduardo@distribuídoraks.com.br</t>
  </si>
  <si>
    <t xml:space="preserve"> </t>
  </si>
  <si>
    <t>Salgados Gran</t>
  </si>
  <si>
    <t>(11) 1400-3022</t>
  </si>
  <si>
    <t>Claudia</t>
  </si>
  <si>
    <t>claudia@salgadosgran.com.br</t>
  </si>
  <si>
    <t>Controle de Entradas</t>
  </si>
  <si>
    <t>Data</t>
  </si>
  <si>
    <t>Fornecedor</t>
  </si>
  <si>
    <t>Quantidade Comprada</t>
  </si>
  <si>
    <t>Valor da Compra</t>
  </si>
  <si>
    <t>Controle de Saídas</t>
  </si>
  <si>
    <t>Quantidade Vendida</t>
  </si>
  <si>
    <t>Valor de Venda</t>
  </si>
  <si>
    <t>Consulta Estoque</t>
  </si>
  <si>
    <t>&lt;10/05/2022</t>
  </si>
  <si>
    <t/>
  </si>
  <si>
    <t xml:space="preserve">Quantidade em Estoque </t>
  </si>
  <si>
    <t>Entradas</t>
  </si>
  <si>
    <t xml:space="preserve">Saídas </t>
  </si>
  <si>
    <t>Saldo em Estoque</t>
  </si>
  <si>
    <t>Status do Estoque</t>
  </si>
  <si>
    <t>Custo Total</t>
  </si>
  <si>
    <t>Lucro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</si>
</sst>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4" formatCode="_-&quot;R$&quot;\ * #,##0.00_-;\-&quot;R$&quot;\ * #,##0.00_-;_-&quot;R$&quot;\ * &quot;-&quot;??_-;_-@_-"/>
    <numFmt numFmtId="164" formatCode="_-[$R$-416]\ * #,##0.00_-;\-[$R$-416]\ * #,##0.00_-;_-[$R$-416]\ * &quot;-&quot;??_-;_-@_-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24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rgb="FF4472C4"/>
      <name val="Calibri"/>
      <family val="2"/>
      <scheme val="minor"/>
    </font>
    <font>
      <b/>
      <sz val="14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51932"/>
        <bgColor indexed="64"/>
      </patternFill>
    </fill>
    <fill>
      <patternFill patternType="solid">
        <fgColor rgb="FF093364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1"/>
      </bottom>
      <diagonal/>
    </border>
    <border>
      <left/>
      <right/>
      <top style="medium">
        <color rgb="FF4472C4"/>
      </top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46">
    <xf numFmtId="0" fontId="0" fillId="0" borderId="0" xfId="0"/>
    <xf numFmtId="0" fontId="0" fillId="2" borderId="0" xfId="0" applyFill="1"/>
    <xf numFmtId="0" fontId="0" fillId="3" borderId="0" xfId="0" applyFill="1"/>
    <xf numFmtId="44" fontId="0" fillId="0" borderId="0" xfId="1" applyFont="1"/>
    <xf numFmtId="0" fontId="0" fillId="0" borderId="0" xfId="0" applyAlignment="1">
      <alignment horizontal="center"/>
    </xf>
    <xf numFmtId="0" fontId="3" fillId="2" borderId="0" xfId="0" applyFont="1" applyFill="1" applyAlignment="1">
      <alignment vertic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3" fillId="2" borderId="0" xfId="0" applyFont="1" applyFill="1" applyAlignment="1">
      <alignment horizontal="left" vertical="center"/>
    </xf>
    <xf numFmtId="44" fontId="0" fillId="2" borderId="0" xfId="1" applyFont="1" applyFill="1"/>
    <xf numFmtId="44" fontId="0" fillId="3" borderId="0" xfId="1" applyFont="1" applyFill="1"/>
    <xf numFmtId="14" fontId="0" fillId="0" borderId="0" xfId="0" applyNumberFormat="1"/>
    <xf numFmtId="0" fontId="0" fillId="0" borderId="0" xfId="0" applyAlignment="1">
      <alignment vertical="center" wrapText="1"/>
    </xf>
    <xf numFmtId="14" fontId="6" fillId="0" borderId="0" xfId="0" applyNumberFormat="1" applyFont="1" applyAlignment="1">
      <alignment horizontal="center"/>
    </xf>
    <xf numFmtId="0" fontId="7" fillId="0" borderId="0" xfId="0" applyFont="1"/>
    <xf numFmtId="0" fontId="7" fillId="0" borderId="0" xfId="0" applyFont="1" applyAlignment="1">
      <alignment horizontal="center"/>
    </xf>
    <xf numFmtId="164" fontId="7" fillId="0" borderId="0" xfId="1" applyNumberFormat="1" applyFont="1" applyFill="1" applyBorder="1"/>
    <xf numFmtId="14" fontId="6" fillId="0" borderId="0" xfId="0" applyNumberFormat="1" applyFont="1" applyAlignment="1">
      <alignment horizontal="center" vertical="center" wrapText="1"/>
    </xf>
    <xf numFmtId="14" fontId="7" fillId="0" borderId="0" xfId="0" applyNumberFormat="1" applyFont="1"/>
    <xf numFmtId="0" fontId="7" fillId="0" borderId="0" xfId="0" applyFont="1" applyAlignment="1">
      <alignment horizontal="left"/>
    </xf>
    <xf numFmtId="0" fontId="7" fillId="0" borderId="0" xfId="1" applyNumberFormat="1" applyFont="1" applyFill="1" applyBorder="1" applyAlignment="1">
      <alignment horizontal="center"/>
    </xf>
    <xf numFmtId="14" fontId="8" fillId="0" borderId="0" xfId="0" applyNumberFormat="1" applyFont="1" applyAlignment="1">
      <alignment horizontal="center" vertical="center" wrapText="1"/>
    </xf>
    <xf numFmtId="164" fontId="9" fillId="0" borderId="0" xfId="0" applyNumberFormat="1" applyFont="1"/>
    <xf numFmtId="164" fontId="9" fillId="0" borderId="0" xfId="1" applyNumberFormat="1" applyFont="1"/>
    <xf numFmtId="0" fontId="2" fillId="0" borderId="0" xfId="0" applyFont="1" applyAlignment="1">
      <alignment horizontal="center"/>
    </xf>
    <xf numFmtId="1" fontId="0" fillId="5" borderId="0" xfId="0" applyNumberFormat="1" applyFill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/>
    </xf>
    <xf numFmtId="0" fontId="0" fillId="0" borderId="0" xfId="0" applyAlignment="1">
      <alignment vertical="center"/>
    </xf>
    <xf numFmtId="1" fontId="0" fillId="0" borderId="0" xfId="0" applyNumberFormat="1" applyAlignment="1">
      <alignment horizontal="center" vertical="center"/>
    </xf>
    <xf numFmtId="0" fontId="2" fillId="4" borderId="0" xfId="0" applyFont="1" applyFill="1" applyAlignment="1">
      <alignment horizontal="center"/>
    </xf>
    <xf numFmtId="0" fontId="0" fillId="4" borderId="0" xfId="0" applyFill="1"/>
    <xf numFmtId="0" fontId="2" fillId="6" borderId="0" xfId="0" applyFont="1" applyFill="1" applyAlignment="1">
      <alignment horizontal="center" vertical="center"/>
    </xf>
    <xf numFmtId="1" fontId="0" fillId="7" borderId="0" xfId="0" applyNumberFormat="1" applyFill="1" applyAlignment="1">
      <alignment horizontal="center" vertical="center"/>
    </xf>
    <xf numFmtId="0" fontId="2" fillId="6" borderId="0" xfId="0" applyFont="1" applyFill="1" applyAlignment="1">
      <alignment horizontal="right" vertical="center"/>
    </xf>
    <xf numFmtId="164" fontId="0" fillId="7" borderId="0" xfId="0" applyNumberFormat="1" applyFill="1" applyAlignment="1">
      <alignment horizontal="center" vertical="center"/>
    </xf>
    <xf numFmtId="1" fontId="0" fillId="7" borderId="1" xfId="0" applyNumberForma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/>
    </xf>
    <xf numFmtId="1" fontId="10" fillId="4" borderId="0" xfId="0" applyNumberFormat="1" applyFont="1" applyFill="1" applyAlignment="1">
      <alignment horizontal="center" vertical="center"/>
    </xf>
    <xf numFmtId="14" fontId="0" fillId="0" borderId="0" xfId="0" applyNumberFormat="1" applyAlignment="1">
      <alignment vertical="center"/>
    </xf>
    <xf numFmtId="1" fontId="0" fillId="0" borderId="0" xfId="0" applyNumberFormat="1" applyAlignment="1">
      <alignment vertical="center"/>
    </xf>
    <xf numFmtId="0" fontId="0" fillId="7" borderId="1" xfId="0" quotePrefix="1" applyFill="1" applyBorder="1" applyAlignment="1">
      <alignment horizontal="center" vertical="center"/>
    </xf>
    <xf numFmtId="164" fontId="0" fillId="0" borderId="0" xfId="0" applyNumberFormat="1"/>
    <xf numFmtId="0" fontId="0" fillId="0" borderId="0" xfId="0" applyAlignment="1">
      <alignment wrapText="1"/>
    </xf>
    <xf numFmtId="0" fontId="11" fillId="0" borderId="0" xfId="0" applyFont="1" applyAlignment="1">
      <alignment horizontal="center" vertical="center" wrapText="1"/>
    </xf>
    <xf numFmtId="0" fontId="11" fillId="0" borderId="0" xfId="0" applyFont="1" applyAlignment="1">
      <alignment vertical="center"/>
    </xf>
  </cellXfs>
  <cellStyles count="3">
    <cellStyle name="Hyperlink" xfId="2" xr:uid="{00000000-000B-0000-0000-000008000000}"/>
    <cellStyle name="Moeda" xfId="1" builtinId="4"/>
    <cellStyle name="Normal" xfId="0" builtinId="0"/>
  </cellStyles>
  <dxfs count="31"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4"/>
        <color auto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164" formatCode="_-[$R$-416]\ * #,##0.00_-;\-[$R$-416]\ * #,##0.00_-;_-[$R$-416]\ * &quot;-&quot;??_-;_-@_-"/>
    </dxf>
    <dxf>
      <font>
        <strike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164" formatCode="_-[$R$-416]\ * #,##0.00_-;\-[$R$-416]\ * #,##0.00_-;_-[$R$-416]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9" formatCode="dd/mm/yyyy"/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9" formatCode="dd/mm/yyyy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164" formatCode="_-[$R$-416]\ * #,##0.00_-;\-[$R$-416]\ * #,##0.00_-;_-[$R$-416]\ * &quot;-&quot;??_-;_-@_-"/>
    </dxf>
    <dxf>
      <font>
        <strike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164" formatCode="_-[$R$-416]\ * #,##0.00_-;\-[$R$-416]\ * #,##0.00_-;_-[$R$-416]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9" formatCode="dd/mm/yyyy"/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9" formatCode="dd/mm/yyyy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_-[$R$-416]\ * #,##0.00_-;\-[$R$-416]\ * #,##0.00_-;_-[$R$-416]\ * &quot;-&quot;??_-;_-@_-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9" formatCode="dd/mm/yyyy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_-[$R$-416]\ * #,##0.00_-;\-[$R$-416]\ * #,##0.00_-;_-[$R$-416]\ * &quot;-&quot;??_-;_-@_-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_-[$R$-416]\ * #,##0.00_-;\-[$R$-416]\ * #,##0.00_-;_-[$R$-416]\ * &quot;-&quot;??_-;_-@_-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9" formatCode="dd/mm/yyyy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>
          <bgColor rgb="FF002060"/>
        </patternFill>
      </fill>
    </dxf>
  </dxfs>
  <tableStyles count="1" defaultTableStyle="TableStyleMedium2" defaultPivotStyle="PivotStyleLight16">
    <tableStyle name="Estilo de Tabela 1" pivot="0" count="1" xr9:uid="{7A5046BA-566E-471B-A33D-508741E9D76C}">
      <tableStyleElement type="wholeTable" dxfId="30"/>
    </tableStyle>
  </tableStyles>
  <colors>
    <mruColors>
      <color rgb="FF4472C4"/>
      <color rgb="FF093364"/>
      <color rgb="FF051932"/>
      <color rgb="FF68A490"/>
      <color rgb="FFBF8F00"/>
      <color rgb="FFF5B68F"/>
      <color rgb="FFFFE38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160020</xdr:colOff>
      <xdr:row>0</xdr:row>
      <xdr:rowOff>99060</xdr:rowOff>
    </xdr:from>
    <xdr:to>
      <xdr:col>1</xdr:col>
      <xdr:colOff>952020</xdr:colOff>
      <xdr:row>1</xdr:row>
      <xdr:rowOff>51385</xdr:rowOff>
    </xdr:to>
    <xdr:grpSp>
      <xdr:nvGrpSpPr>
        <xdr:cNvPr id="4" name="Agrupar 3">
          <a:extLst>
            <a:ext uri="{FF2B5EF4-FFF2-40B4-BE49-F238E27FC236}">
              <a16:creationId xmlns:a16="http://schemas.microsoft.com/office/drawing/2014/main" id="{2EE2CA90-89EB-4562-A9DE-4CE744601F21}"/>
            </a:ext>
          </a:extLst>
        </xdr:cNvPr>
        <xdr:cNvGrpSpPr/>
      </xdr:nvGrpSpPr>
      <xdr:grpSpPr>
        <a:xfrm>
          <a:off x="512445" y="99060"/>
          <a:ext cx="792000" cy="714325"/>
          <a:chOff x="311150" y="28625"/>
          <a:chExt cx="792000" cy="714325"/>
        </a:xfrm>
      </xdr:grpSpPr>
      <xdr:sp macro="" textlink="">
        <xdr:nvSpPr>
          <xdr:cNvPr id="5" name="CaixaDeTexto 4">
            <a:extLst>
              <a:ext uri="{FF2B5EF4-FFF2-40B4-BE49-F238E27FC236}">
                <a16:creationId xmlns:a16="http://schemas.microsoft.com/office/drawing/2014/main" id="{2B748910-DC41-0DAA-CDE2-4A5BDC242114}"/>
              </a:ext>
            </a:extLst>
          </xdr:cNvPr>
          <xdr:cNvSpPr txBox="1"/>
        </xdr:nvSpPr>
        <xdr:spPr>
          <a:xfrm>
            <a:off x="311150" y="526950"/>
            <a:ext cx="792000" cy="2160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prstTxWarp prst="textChevronInverted">
              <a:avLst/>
            </a:prstTxWarp>
            <a:spAutoFit/>
          </a:bodyPr>
          <a:lstStyle/>
          <a:p>
            <a:r>
              <a:rPr lang="pt-BR" sz="1100">
                <a:ln>
                  <a:noFill/>
                </a:ln>
                <a:solidFill>
                  <a:schemeClr val="bg1"/>
                </a:solidFill>
                <a:latin typeface="Baguet Script" panose="020B0604020202020204" pitchFamily="2" charset="0"/>
              </a:rPr>
              <a:t>Café Alura</a:t>
            </a:r>
          </a:p>
        </xdr:txBody>
      </xdr:sp>
      <xdr:pic>
        <xdr:nvPicPr>
          <xdr:cNvPr id="6" name="Imagem 5">
            <a:extLst>
              <a:ext uri="{FF2B5EF4-FFF2-40B4-BE49-F238E27FC236}">
                <a16:creationId xmlns:a16="http://schemas.microsoft.com/office/drawing/2014/main" id="{D477145A-92A6-616E-B550-17440FAFF71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 rot="193126">
            <a:off x="469902" y="28625"/>
            <a:ext cx="438822" cy="507999"/>
          </a:xfrm>
          <a:prstGeom prst="rect">
            <a:avLst/>
          </a:prstGeom>
        </xdr:spPr>
      </xdr:pic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137160</xdr:colOff>
      <xdr:row>0</xdr:row>
      <xdr:rowOff>68580</xdr:rowOff>
    </xdr:from>
    <xdr:to>
      <xdr:col>1</xdr:col>
      <xdr:colOff>929160</xdr:colOff>
      <xdr:row>1</xdr:row>
      <xdr:rowOff>20905</xdr:rowOff>
    </xdr:to>
    <xdr:grpSp>
      <xdr:nvGrpSpPr>
        <xdr:cNvPr id="2" name="Agrupar 1">
          <a:extLst>
            <a:ext uri="{FF2B5EF4-FFF2-40B4-BE49-F238E27FC236}">
              <a16:creationId xmlns:a16="http://schemas.microsoft.com/office/drawing/2014/main" id="{80FF15D6-E00C-4B5E-835B-D515B3AF3F6D}"/>
            </a:ext>
          </a:extLst>
        </xdr:cNvPr>
        <xdr:cNvGrpSpPr/>
      </xdr:nvGrpSpPr>
      <xdr:grpSpPr>
        <a:xfrm>
          <a:off x="489585" y="68580"/>
          <a:ext cx="792000" cy="714325"/>
          <a:chOff x="311150" y="28625"/>
          <a:chExt cx="792000" cy="714325"/>
        </a:xfrm>
      </xdr:grpSpPr>
      <xdr:sp macro="" textlink="">
        <xdr:nvSpPr>
          <xdr:cNvPr id="3" name="CaixaDeTexto 2">
            <a:extLst>
              <a:ext uri="{FF2B5EF4-FFF2-40B4-BE49-F238E27FC236}">
                <a16:creationId xmlns:a16="http://schemas.microsoft.com/office/drawing/2014/main" id="{959D9714-2002-C112-605B-C305C6457A66}"/>
              </a:ext>
            </a:extLst>
          </xdr:cNvPr>
          <xdr:cNvSpPr txBox="1"/>
        </xdr:nvSpPr>
        <xdr:spPr>
          <a:xfrm>
            <a:off x="311150" y="526950"/>
            <a:ext cx="792000" cy="2160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prstTxWarp prst="textChevronInverted">
              <a:avLst/>
            </a:prstTxWarp>
            <a:spAutoFit/>
          </a:bodyPr>
          <a:lstStyle/>
          <a:p>
            <a:r>
              <a:rPr lang="pt-BR" sz="1100">
                <a:ln>
                  <a:noFill/>
                </a:ln>
                <a:solidFill>
                  <a:schemeClr val="bg1"/>
                </a:solidFill>
                <a:latin typeface="Baguet Script" panose="020B0604020202020204" pitchFamily="2" charset="0"/>
              </a:rPr>
              <a:t>Café Alura</a:t>
            </a:r>
          </a:p>
        </xdr:txBody>
      </xdr:sp>
      <xdr:pic>
        <xdr:nvPicPr>
          <xdr:cNvPr id="4" name="Imagem 3">
            <a:extLst>
              <a:ext uri="{FF2B5EF4-FFF2-40B4-BE49-F238E27FC236}">
                <a16:creationId xmlns:a16="http://schemas.microsoft.com/office/drawing/2014/main" id="{C245F0B0-A0AB-CC2D-CAD1-AA6A2621586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 rot="193126">
            <a:off x="469902" y="28625"/>
            <a:ext cx="438822" cy="507999"/>
          </a:xfrm>
          <a:prstGeom prst="rect">
            <a:avLst/>
          </a:prstGeom>
        </xdr:spPr>
      </xdr:pic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274320</xdr:colOff>
      <xdr:row>0</xdr:row>
      <xdr:rowOff>68580</xdr:rowOff>
    </xdr:from>
    <xdr:to>
      <xdr:col>1</xdr:col>
      <xdr:colOff>1066320</xdr:colOff>
      <xdr:row>1</xdr:row>
      <xdr:rowOff>20905</xdr:rowOff>
    </xdr:to>
    <xdr:grpSp>
      <xdr:nvGrpSpPr>
        <xdr:cNvPr id="2" name="Agrupar 1">
          <a:extLst>
            <a:ext uri="{FF2B5EF4-FFF2-40B4-BE49-F238E27FC236}">
              <a16:creationId xmlns:a16="http://schemas.microsoft.com/office/drawing/2014/main" id="{1BE1BF78-B7E3-446F-89C0-53519E2D4981}"/>
            </a:ext>
          </a:extLst>
        </xdr:cNvPr>
        <xdr:cNvGrpSpPr/>
      </xdr:nvGrpSpPr>
      <xdr:grpSpPr>
        <a:xfrm>
          <a:off x="626745" y="68580"/>
          <a:ext cx="782475" cy="714325"/>
          <a:chOff x="311150" y="28625"/>
          <a:chExt cx="792000" cy="714325"/>
        </a:xfrm>
      </xdr:grpSpPr>
      <xdr:sp macro="" textlink="">
        <xdr:nvSpPr>
          <xdr:cNvPr id="3" name="CaixaDeTexto 2">
            <a:extLst>
              <a:ext uri="{FF2B5EF4-FFF2-40B4-BE49-F238E27FC236}">
                <a16:creationId xmlns:a16="http://schemas.microsoft.com/office/drawing/2014/main" id="{DB5AAF35-4216-B682-F8DD-40D403649E83}"/>
              </a:ext>
            </a:extLst>
          </xdr:cNvPr>
          <xdr:cNvSpPr txBox="1"/>
        </xdr:nvSpPr>
        <xdr:spPr>
          <a:xfrm>
            <a:off x="311150" y="526950"/>
            <a:ext cx="792000" cy="2160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prstTxWarp prst="textChevronInverted">
              <a:avLst/>
            </a:prstTxWarp>
            <a:spAutoFit/>
          </a:bodyPr>
          <a:lstStyle/>
          <a:p>
            <a:r>
              <a:rPr lang="pt-BR" sz="1100">
                <a:ln>
                  <a:noFill/>
                </a:ln>
                <a:solidFill>
                  <a:schemeClr val="bg1"/>
                </a:solidFill>
                <a:latin typeface="Baguet Script" panose="020B0604020202020204" pitchFamily="2" charset="0"/>
              </a:rPr>
              <a:t>Café Alura</a:t>
            </a:r>
          </a:p>
        </xdr:txBody>
      </xdr:sp>
      <xdr:pic>
        <xdr:nvPicPr>
          <xdr:cNvPr id="4" name="Imagem 3">
            <a:extLst>
              <a:ext uri="{FF2B5EF4-FFF2-40B4-BE49-F238E27FC236}">
                <a16:creationId xmlns:a16="http://schemas.microsoft.com/office/drawing/2014/main" id="{2032B60E-54B8-36A7-E529-832DA9A98C1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 rot="193126">
            <a:off x="469902" y="28625"/>
            <a:ext cx="438822" cy="507999"/>
          </a:xfrm>
          <a:prstGeom prst="rect">
            <a:avLst/>
          </a:prstGeom>
        </xdr:spPr>
      </xdr:pic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160020</xdr:colOff>
      <xdr:row>0</xdr:row>
      <xdr:rowOff>99060</xdr:rowOff>
    </xdr:from>
    <xdr:to>
      <xdr:col>1</xdr:col>
      <xdr:colOff>952020</xdr:colOff>
      <xdr:row>1</xdr:row>
      <xdr:rowOff>51385</xdr:rowOff>
    </xdr:to>
    <xdr:grpSp>
      <xdr:nvGrpSpPr>
        <xdr:cNvPr id="2" name="Agrupar 1">
          <a:extLst>
            <a:ext uri="{FF2B5EF4-FFF2-40B4-BE49-F238E27FC236}">
              <a16:creationId xmlns:a16="http://schemas.microsoft.com/office/drawing/2014/main" id="{871E2A4E-2218-462E-88A9-7C65F5EFE0FF}"/>
            </a:ext>
          </a:extLst>
        </xdr:cNvPr>
        <xdr:cNvGrpSpPr/>
      </xdr:nvGrpSpPr>
      <xdr:grpSpPr>
        <a:xfrm>
          <a:off x="512445" y="99060"/>
          <a:ext cx="792000" cy="714325"/>
          <a:chOff x="311150" y="28625"/>
          <a:chExt cx="792000" cy="714325"/>
        </a:xfrm>
      </xdr:grpSpPr>
      <xdr:sp macro="" textlink="">
        <xdr:nvSpPr>
          <xdr:cNvPr id="3" name="CaixaDeTexto 2">
            <a:extLst>
              <a:ext uri="{FF2B5EF4-FFF2-40B4-BE49-F238E27FC236}">
                <a16:creationId xmlns:a16="http://schemas.microsoft.com/office/drawing/2014/main" id="{9F77A817-E2CF-302C-4A67-CC5D7C654BB7}"/>
              </a:ext>
            </a:extLst>
          </xdr:cNvPr>
          <xdr:cNvSpPr txBox="1"/>
        </xdr:nvSpPr>
        <xdr:spPr>
          <a:xfrm>
            <a:off x="311150" y="526950"/>
            <a:ext cx="792000" cy="2160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prstTxWarp prst="textChevronInverted">
              <a:avLst/>
            </a:prstTxWarp>
            <a:spAutoFit/>
          </a:bodyPr>
          <a:lstStyle/>
          <a:p>
            <a:r>
              <a:rPr lang="pt-BR" sz="1100">
                <a:ln>
                  <a:noFill/>
                </a:ln>
                <a:solidFill>
                  <a:schemeClr val="bg1"/>
                </a:solidFill>
                <a:latin typeface="Baguet Script" panose="020B0604020202020204" pitchFamily="2" charset="0"/>
              </a:rPr>
              <a:t>Café Alura</a:t>
            </a:r>
          </a:p>
        </xdr:txBody>
      </xdr:sp>
      <xdr:pic>
        <xdr:nvPicPr>
          <xdr:cNvPr id="4" name="Imagem 3">
            <a:extLst>
              <a:ext uri="{FF2B5EF4-FFF2-40B4-BE49-F238E27FC236}">
                <a16:creationId xmlns:a16="http://schemas.microsoft.com/office/drawing/2014/main" id="{C94D3EA3-6852-58CE-1B54-279E8A5BA89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 rot="193126">
            <a:off x="469902" y="28625"/>
            <a:ext cx="438822" cy="507999"/>
          </a:xfrm>
          <a:prstGeom prst="rect">
            <a:avLst/>
          </a:prstGeom>
        </xdr:spPr>
      </xdr:pic>
    </xdr:grp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352425</xdr:colOff>
      <xdr:row>0</xdr:row>
      <xdr:rowOff>19050</xdr:rowOff>
    </xdr:from>
    <xdr:to>
      <xdr:col>3</xdr:col>
      <xdr:colOff>1257300</xdr:colOff>
      <xdr:row>1</xdr:row>
      <xdr:rowOff>28575</xdr:rowOff>
    </xdr:to>
    <xdr:pic>
      <xdr:nvPicPr>
        <xdr:cNvPr id="2" name="Imagem 7">
          <a:extLst>
            <a:ext uri="{FF2B5EF4-FFF2-40B4-BE49-F238E27FC236}">
              <a16:creationId xmlns:a16="http://schemas.microsoft.com/office/drawing/2014/main" id="{42242A53-32D7-4CED-BA7E-E2D15FDB03D9}"/>
            </a:ext>
            <a:ext uri="{147F2762-F138-4A5C-976F-8EAC2B608ADB}">
              <a16:predDERef xmlns:a16="http://schemas.microsoft.com/office/drawing/2014/main" pred="{9E0DC377-49C3-474B-96CE-C0349F56CB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71550" y="19050"/>
          <a:ext cx="904875" cy="771525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400050</xdr:colOff>
      <xdr:row>0</xdr:row>
      <xdr:rowOff>9525</xdr:rowOff>
    </xdr:from>
    <xdr:to>
      <xdr:col>2</xdr:col>
      <xdr:colOff>66675</xdr:colOff>
      <xdr:row>1</xdr:row>
      <xdr:rowOff>19050</xdr:rowOff>
    </xdr:to>
    <xdr:pic>
      <xdr:nvPicPr>
        <xdr:cNvPr id="4" name="Imagem 7">
          <a:extLst>
            <a:ext uri="{FF2B5EF4-FFF2-40B4-BE49-F238E27FC236}">
              <a16:creationId xmlns:a16="http://schemas.microsoft.com/office/drawing/2014/main" id="{8CB3F641-7A5E-449D-8002-9649FC5D4F3D}"/>
            </a:ext>
            <a:ext uri="{147F2762-F138-4A5C-976F-8EAC2B608ADB}">
              <a16:predDERef xmlns:a16="http://schemas.microsoft.com/office/drawing/2014/main" pred="{9E0DC377-49C3-474B-96CE-C0349F56CB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7225" y="9525"/>
          <a:ext cx="904875" cy="771525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F78AD2E-2996-4673-93A5-FBABBADBFCAD}" name="TB_Produtos" displayName="TB_Produtos" ref="B4:F31" totalsRowShown="0" headerRowDxfId="29">
  <autoFilter ref="B4:F31" xr:uid="{BF78AD2E-2996-4673-93A5-FBABBADBFCAD}"/>
  <tableColumns count="5">
    <tableColumn id="1" xr3:uid="{377E90C8-0A45-4737-AC04-4C7CDB0AEAE2}" name="Produto" dataDxfId="28"/>
    <tableColumn id="2" xr3:uid="{4EB804C9-8A27-4783-BD36-FB9E656AE6E9}" name="Unidade de Medida" dataDxfId="27"/>
    <tableColumn id="3" xr3:uid="{A21D3E1F-EEC0-4E4A-BE5D-F1FC07B6F8D6}" name="Estoque Mínimo" dataDxfId="26"/>
    <tableColumn id="4" xr3:uid="{56ACBABD-1CFA-40E7-BC2B-DBA4120CD2CF}" name="Custo Unitário" dataDxfId="25" dataCellStyle="Moeda"/>
    <tableColumn id="5" xr3:uid="{96CD541B-A2C4-4577-95D7-DC8135FFC00B}" name="Preço Unitário" dataDxfId="24" dataCellStyle="Moeda"/>
  </tableColumns>
  <tableStyleInfo name="TableStyleMedium1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FE8CB29-2D3F-4475-8076-85314FAA5C42}" name="TB_Fornecedor" displayName="TB_Fornecedor" ref="B5:E9" totalsRowShown="0" headerRowDxfId="23">
  <autoFilter ref="B5:E9" xr:uid="{3FE8CB29-2D3F-4475-8076-85314FAA5C42}"/>
  <tableColumns count="4">
    <tableColumn id="1" xr3:uid="{5957F8AA-CE75-4BE8-A28F-E63751C6F321}" name="Empresa" dataDxfId="22"/>
    <tableColumn id="2" xr3:uid="{714E240A-6400-4353-BAFA-98056A75BEB8}" name="Telefone" dataDxfId="21"/>
    <tableColumn id="3" xr3:uid="{83F2A368-4F63-4459-A8E0-C24478833107}" name="Responsável" dataDxfId="20"/>
    <tableColumn id="4" xr3:uid="{B26AA4D1-77D3-4E4E-8E26-1DD67159E60C}" name="E-mail" dataDxfId="19" dataCellStyle="Moeda"/>
  </tableColumns>
  <tableStyleInfo name="TableStyleMedium1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96889516-6D39-4469-A223-4B0F7168EF79}" name="TB_Entradas" displayName="TB_Entradas" ref="B5:G31" totalsRowShown="0" headerRowDxfId="18">
  <autoFilter ref="B5:G31" xr:uid="{96889516-6D39-4469-A223-4B0F7168EF79}"/>
  <tableColumns count="6">
    <tableColumn id="1" xr3:uid="{701AD28A-1CD8-44C9-BCEB-958AEB0E91DD}" name="Data" dataDxfId="17"/>
    <tableColumn id="2" xr3:uid="{F247CE0B-0EF4-4B75-A4B5-2205D8CF8B59}" name="Produto" dataDxfId="16"/>
    <tableColumn id="3" xr3:uid="{1A5D1499-6E9D-496F-95A9-F290D6FBA0EA}" name="Fornecedor" dataDxfId="15"/>
    <tableColumn id="4" xr3:uid="{8E9FF413-1C84-4664-AA13-4DDF2E3D7D9D}" name="Quantidade Comprada" dataDxfId="14" dataCellStyle="Moeda"/>
    <tableColumn id="5" xr3:uid="{A02F7FDA-CBAC-4B18-A2AB-0654AA440E5C}" name="Custo Unitário" dataDxfId="13">
      <calculatedColumnFormula array="1">_xlfn.XLOOKUP(TB_Entradas[[#This Row],[Produto]],TB_Produtos[[#All],[Produto]],TB_Produtos[[#All],[Custo Unitário]],"Produto não Encontrado",0,1)</calculatedColumnFormula>
    </tableColumn>
    <tableColumn id="6" xr3:uid="{C58A77A0-4427-4854-BE4E-4859DEF6E459}" name="Valor da Compra" dataDxfId="12">
      <calculatedColumnFormula>IFERROR(TB_Entradas[[#This Row],[Quantidade Comprada]]*TB_Entradas[[#This Row],[Custo Unitário]],"Erro ao calcular")</calculatedColumnFormula>
    </tableColumn>
  </tableColumns>
  <tableStyleInfo name="TableStyleMedium1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86A585A-A0FE-42A4-967D-5B04DAD1156E}" name="TB_Saídas" displayName="TB_Saídas" ref="B5:F33" totalsRowShown="0" headerRowDxfId="11">
  <autoFilter ref="B5:F33" xr:uid="{586A585A-A0FE-42A4-967D-5B04DAD1156E}"/>
  <tableColumns count="5">
    <tableColumn id="1" xr3:uid="{B4F598A6-4052-4062-950B-44B21BB57036}" name="Data" dataDxfId="10"/>
    <tableColumn id="2" xr3:uid="{370468ED-B740-49DE-AB89-5354284A2ABF}" name="Produto" dataDxfId="9"/>
    <tableColumn id="3" xr3:uid="{BE1ABBF0-3358-4840-B3C0-322DEDC290E1}" name="Quantidade Vendida" dataDxfId="8"/>
    <tableColumn id="4" xr3:uid="{561D4B7F-EDFE-4DF1-8FB5-D94F09D99A20}" name="Preço Unitário" dataDxfId="7" dataCellStyle="Moeda">
      <calculatedColumnFormula array="1">_xlfn.XLOOKUP(TB_Saídas[[#This Row],[Produto]],TB_Produtos[[#All],[Produto]],TB_Produtos[[#All],[Preço Unitário]],"Produto não Encontrado",0,1)</calculatedColumnFormula>
    </tableColumn>
    <tableColumn id="5" xr3:uid="{E2ABB07D-4494-43CF-A1D0-BB7188F908E0}" name="Valor de Venda" dataDxfId="6">
      <calculatedColumnFormula>IFERROR(TB_Saídas[[#This Row],[Quantidade Vendida]]*TB_Saídas[[#This Row],[Preço Unitário]],"Não foi possível calcular")</calculatedColumnFormula>
    </tableColumn>
  </tableColumns>
  <tableStyleInfo name="TableStyleMedium1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47EF29C-00D0-4030-B676-536CD20FE6BA}" name="TB_ControleEstoque" displayName="TB_ControleEstoque" ref="B5:J17" totalsRowShown="0" headerRowDxfId="5">
  <autoFilter ref="B5:J17" xr:uid="{347EF29C-00D0-4030-B676-536CD20FE6BA}"/>
  <tableColumns count="9">
    <tableColumn id="1" xr3:uid="{78F980A1-14CD-4F6E-AB99-C4BA00BC2581}" name="Produto"/>
    <tableColumn id="2" xr3:uid="{9FA7D6B5-DE47-4204-B1E9-DAFE01D4EAF5}" name="Entradas" dataDxfId="4">
      <calculatedColumnFormula>IFERROR(SUMIF(TB_Entradas[Produto],TB_ControleEstoque[[#This Row],[Produto]],TB_Entradas[Quantidade Comprada]),0)</calculatedColumnFormula>
    </tableColumn>
    <tableColumn id="3" xr3:uid="{04DB3B99-65C1-4C73-B7D8-37E1EF01C436}" name="Saídas " dataDxfId="3">
      <calculatedColumnFormula>IFERROR(SUMIF(TB_Saídas[Produto],TB_ControleEstoque[[#This Row],[Produto]],TB_Saídas[Quantidade Vendida]),0)</calculatedColumnFormula>
    </tableColumn>
    <tableColumn id="4" xr3:uid="{B85F1C2D-6598-4EDB-AA8B-8C804F21F72A}" name="Saldo em Estoque" dataDxfId="2">
      <calculatedColumnFormula>TB_ControleEstoque[[#This Row],[Entradas]]-TB_ControleEstoque[[#This Row],[Saídas ]]</calculatedColumnFormula>
    </tableColumn>
    <tableColumn id="5" xr3:uid="{758D7A90-134E-40AE-9F13-5CDB85014396}" name="Estoque Mínimo" dataDxfId="1">
      <calculatedColumnFormula>_xlfn.XLOOKUP(TB_ControleEstoque[[#This Row],[Produto]],TB_Produtos[Produto],TB_Produtos[Estoque Mínimo],"Erro",0,1)</calculatedColumnFormula>
    </tableColumn>
    <tableColumn id="6" xr3:uid="{4FAD9CB5-0E7D-4896-A58D-3F8ECEA4574F}" name="Status do Estoque" dataDxfId="0">
      <calculatedColumnFormula array="1">_xlfn.IFS(TB_ControleEstoque[[#This Row],[Saldo em Estoque]]&gt;TB_ControleEstoque[[#This Row],[Estoque Mínimo]],"Estoque OK",TB_ControleEstoque[[#This Row],[Saldo em Estoque]]=0,"Estoque Zerado",1,"Repor Estoque")</calculatedColumnFormula>
    </tableColumn>
    <tableColumn id="7" xr3:uid="{0A19DE5A-1DA5-4990-856A-1447B740447E}" name="Valor de Venda"/>
    <tableColumn id="8" xr3:uid="{DB00E371-8CEA-4DB3-9B0C-5445F8370CE3}" name="Custo Total"/>
    <tableColumn id="9" xr3:uid="{15E00F21-6DB5-437E-ABC8-BDF107CA8A75}" name="Lucro"/>
  </tableColumns>
  <tableStyleInfo name="TableStyleMedium19" showFirstColumn="0" showLastColumn="0" showRowStripes="1" showColumnStripes="0"/>
</table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eduardo@distribu&#237;doraks.com.br" TargetMode="External"/><Relationship Id="rId2" Type="http://schemas.openxmlformats.org/officeDocument/2006/relationships/hyperlink" Target="mailto:carlos@frigor&#237;ficoz.com.br" TargetMode="External"/><Relationship Id="rId1" Type="http://schemas.openxmlformats.org/officeDocument/2006/relationships/hyperlink" Target="mailto:maria@mercadoexpress.com.br" TargetMode="External"/><Relationship Id="rId6" Type="http://schemas.openxmlformats.org/officeDocument/2006/relationships/table" Target="../tables/table2.xml"/><Relationship Id="rId5" Type="http://schemas.openxmlformats.org/officeDocument/2006/relationships/drawing" Target="../drawings/drawing2.xml"/><Relationship Id="rId4" Type="http://schemas.openxmlformats.org/officeDocument/2006/relationships/hyperlink" Target="mailto:claudia@salgadosgran.com.br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CCC56-36B7-4ACB-9B81-325E71099216}">
  <dimension ref="B1:I31"/>
  <sheetViews>
    <sheetView showGridLines="0" zoomScale="150" zoomScaleNormal="150" workbookViewId="0"/>
  </sheetViews>
  <sheetFormatPr defaultColWidth="9.140625" defaultRowHeight="14.45"/>
  <cols>
    <col min="1" max="1" width="5.28515625" customWidth="1"/>
    <col min="2" max="2" width="15.28515625" customWidth="1"/>
    <col min="3" max="3" width="19.7109375" customWidth="1"/>
    <col min="4" max="4" width="17.140625" bestFit="1" customWidth="1"/>
    <col min="5" max="5" width="18.42578125" customWidth="1"/>
    <col min="6" max="6" width="20.42578125" style="3" customWidth="1"/>
    <col min="8" max="8" width="13.5703125" customWidth="1"/>
    <col min="9" max="9" width="15.28515625" customWidth="1"/>
  </cols>
  <sheetData>
    <row r="1" spans="2:9" s="1" customFormat="1" ht="60" customHeight="1">
      <c r="C1" s="5" t="s">
        <v>0</v>
      </c>
      <c r="F1" s="9"/>
    </row>
    <row r="2" spans="2:9" s="2" customFormat="1" ht="6" customHeight="1">
      <c r="F2" s="10"/>
    </row>
    <row r="4" spans="2:9">
      <c r="B4" s="13" t="s">
        <v>1</v>
      </c>
      <c r="C4" s="13" t="s">
        <v>2</v>
      </c>
      <c r="D4" s="13" t="s">
        <v>3</v>
      </c>
      <c r="E4" s="13" t="s">
        <v>4</v>
      </c>
      <c r="F4" s="13" t="s">
        <v>5</v>
      </c>
    </row>
    <row r="5" spans="2:9">
      <c r="B5" s="14" t="s">
        <v>6</v>
      </c>
      <c r="C5" s="15" t="s">
        <v>7</v>
      </c>
      <c r="D5" s="15">
        <v>50</v>
      </c>
      <c r="E5" s="16">
        <v>2</v>
      </c>
      <c r="F5" s="16">
        <v>6</v>
      </c>
      <c r="G5" s="11"/>
      <c r="H5" s="11"/>
    </row>
    <row r="6" spans="2:9">
      <c r="B6" s="14" t="s">
        <v>8</v>
      </c>
      <c r="C6" s="15" t="s">
        <v>9</v>
      </c>
      <c r="D6" s="15">
        <v>5</v>
      </c>
      <c r="E6" s="16">
        <v>1.5</v>
      </c>
      <c r="F6" s="16">
        <v>3</v>
      </c>
      <c r="H6" s="11"/>
    </row>
    <row r="7" spans="2:9">
      <c r="B7" s="14" t="s">
        <v>10</v>
      </c>
      <c r="C7" s="15" t="s">
        <v>9</v>
      </c>
      <c r="D7" s="15">
        <v>50</v>
      </c>
      <c r="E7" s="16">
        <v>0.5</v>
      </c>
      <c r="F7" s="16">
        <v>6.5</v>
      </c>
      <c r="H7" s="11"/>
    </row>
    <row r="8" spans="2:9">
      <c r="B8" s="14" t="s">
        <v>11</v>
      </c>
      <c r="C8" s="15" t="s">
        <v>9</v>
      </c>
      <c r="D8" s="15">
        <v>50</v>
      </c>
      <c r="E8" s="16">
        <v>1</v>
      </c>
      <c r="F8" s="16">
        <v>4.5</v>
      </c>
      <c r="H8" s="11"/>
    </row>
    <row r="9" spans="2:9">
      <c r="B9" s="14" t="s">
        <v>12</v>
      </c>
      <c r="C9" s="15" t="s">
        <v>9</v>
      </c>
      <c r="D9" s="15">
        <v>50</v>
      </c>
      <c r="E9" s="16">
        <v>1</v>
      </c>
      <c r="F9" s="16">
        <v>4</v>
      </c>
      <c r="H9" s="11"/>
      <c r="I9" s="42"/>
    </row>
    <row r="10" spans="2:9">
      <c r="B10" s="14" t="s">
        <v>13</v>
      </c>
      <c r="C10" s="15" t="s">
        <v>9</v>
      </c>
      <c r="D10" s="15">
        <v>50</v>
      </c>
      <c r="E10" s="16">
        <v>1</v>
      </c>
      <c r="F10" s="16">
        <v>4</v>
      </c>
    </row>
    <row r="11" spans="2:9">
      <c r="B11" s="14" t="s">
        <v>14</v>
      </c>
      <c r="C11" s="15" t="s">
        <v>9</v>
      </c>
      <c r="D11" s="15">
        <v>50</v>
      </c>
      <c r="E11" s="16">
        <v>1</v>
      </c>
      <c r="F11" s="16">
        <v>4</v>
      </c>
    </row>
    <row r="12" spans="2:9">
      <c r="B12" s="14" t="s">
        <v>15</v>
      </c>
      <c r="C12" s="15" t="s">
        <v>16</v>
      </c>
      <c r="D12" s="15">
        <v>15</v>
      </c>
      <c r="E12" s="16">
        <v>0.5</v>
      </c>
      <c r="F12" s="16">
        <v>2</v>
      </c>
    </row>
    <row r="13" spans="2:9">
      <c r="B13" s="14" t="s">
        <v>17</v>
      </c>
      <c r="C13" s="15" t="s">
        <v>16</v>
      </c>
      <c r="D13" s="15">
        <v>15</v>
      </c>
      <c r="E13" s="16">
        <v>0.25</v>
      </c>
      <c r="F13" s="16">
        <v>1</v>
      </c>
    </row>
    <row r="14" spans="2:9">
      <c r="B14" s="14" t="s">
        <v>18</v>
      </c>
      <c r="C14" s="15" t="s">
        <v>16</v>
      </c>
      <c r="D14" s="15">
        <v>15</v>
      </c>
      <c r="E14" s="16">
        <v>0.25</v>
      </c>
      <c r="F14" s="16">
        <v>1</v>
      </c>
    </row>
    <row r="15" spans="2:9">
      <c r="B15" s="14" t="s">
        <v>19</v>
      </c>
      <c r="C15" s="15" t="s">
        <v>20</v>
      </c>
      <c r="D15" s="15">
        <v>10</v>
      </c>
      <c r="E15" s="16">
        <v>0.25</v>
      </c>
      <c r="F15" s="16">
        <v>8.5</v>
      </c>
    </row>
    <row r="16" spans="2:9">
      <c r="B16" s="14" t="s">
        <v>21</v>
      </c>
      <c r="C16" s="15" t="s">
        <v>20</v>
      </c>
      <c r="D16" s="15">
        <v>12</v>
      </c>
      <c r="E16" s="16">
        <v>10</v>
      </c>
      <c r="F16" s="16">
        <v>5</v>
      </c>
    </row>
    <row r="17" spans="2:6">
      <c r="B17" s="14" t="s">
        <v>22</v>
      </c>
      <c r="C17" s="15" t="s">
        <v>9</v>
      </c>
      <c r="D17" s="15">
        <v>4</v>
      </c>
      <c r="E17" s="16">
        <v>2</v>
      </c>
      <c r="F17" s="16">
        <v>2</v>
      </c>
    </row>
    <row r="18" spans="2:6">
      <c r="B18" s="14" t="s">
        <v>23</v>
      </c>
      <c r="C18" s="15" t="s">
        <v>16</v>
      </c>
      <c r="D18" s="15">
        <v>10</v>
      </c>
      <c r="E18" s="16">
        <v>1</v>
      </c>
      <c r="F18" s="16">
        <v>5</v>
      </c>
    </row>
    <row r="19" spans="2:6">
      <c r="B19" s="14" t="s">
        <v>24</v>
      </c>
      <c r="C19" s="15" t="s">
        <v>16</v>
      </c>
      <c r="D19" s="15">
        <v>2</v>
      </c>
      <c r="E19" s="16">
        <v>0.75</v>
      </c>
      <c r="F19" s="16">
        <v>1.5</v>
      </c>
    </row>
    <row r="20" spans="2:6">
      <c r="B20" s="14" t="s">
        <v>25</v>
      </c>
      <c r="C20" s="15" t="s">
        <v>9</v>
      </c>
      <c r="D20" s="15">
        <v>10</v>
      </c>
      <c r="E20" s="16">
        <v>0.25</v>
      </c>
      <c r="F20" s="16">
        <v>7.5</v>
      </c>
    </row>
    <row r="21" spans="2:6">
      <c r="B21" s="14" t="s">
        <v>26</v>
      </c>
      <c r="C21" s="15" t="s">
        <v>16</v>
      </c>
      <c r="D21" s="15">
        <v>5</v>
      </c>
      <c r="E21" s="16">
        <v>0.75</v>
      </c>
      <c r="F21" s="16">
        <v>10</v>
      </c>
    </row>
    <row r="22" spans="2:6">
      <c r="B22" s="14" t="s">
        <v>27</v>
      </c>
      <c r="C22" s="15" t="s">
        <v>9</v>
      </c>
      <c r="D22" s="15">
        <v>2</v>
      </c>
      <c r="E22" s="16">
        <v>8</v>
      </c>
      <c r="F22" s="16">
        <v>15</v>
      </c>
    </row>
    <row r="23" spans="2:6">
      <c r="B23" s="14" t="s">
        <v>28</v>
      </c>
      <c r="C23" s="15" t="s">
        <v>9</v>
      </c>
      <c r="D23" s="15">
        <v>2</v>
      </c>
      <c r="E23" s="16">
        <v>4.5</v>
      </c>
      <c r="F23" s="16">
        <v>15</v>
      </c>
    </row>
    <row r="24" spans="2:6">
      <c r="B24" s="14" t="s">
        <v>29</v>
      </c>
      <c r="C24" s="15" t="s">
        <v>30</v>
      </c>
      <c r="D24" s="15">
        <v>5</v>
      </c>
      <c r="E24" s="16">
        <v>0.75</v>
      </c>
      <c r="F24" s="16">
        <v>2</v>
      </c>
    </row>
    <row r="25" spans="2:6">
      <c r="B25" s="14" t="s">
        <v>31</v>
      </c>
      <c r="C25" s="15" t="s">
        <v>30</v>
      </c>
      <c r="D25" s="15">
        <v>5</v>
      </c>
      <c r="E25" s="16">
        <v>0.75</v>
      </c>
      <c r="F25" s="16">
        <v>8</v>
      </c>
    </row>
    <row r="26" spans="2:6">
      <c r="B26" s="14" t="s">
        <v>32</v>
      </c>
      <c r="C26" s="15" t="s">
        <v>9</v>
      </c>
      <c r="D26" s="15">
        <v>2</v>
      </c>
      <c r="E26" s="16">
        <v>1</v>
      </c>
      <c r="F26" s="16">
        <v>3</v>
      </c>
    </row>
    <row r="27" spans="2:6">
      <c r="B27" s="14" t="s">
        <v>33</v>
      </c>
      <c r="C27" s="15" t="s">
        <v>9</v>
      </c>
      <c r="D27" s="15">
        <v>2</v>
      </c>
      <c r="E27" s="16">
        <v>2.5</v>
      </c>
      <c r="F27" s="16">
        <v>3.5</v>
      </c>
    </row>
    <row r="28" spans="2:6">
      <c r="B28" s="14" t="s">
        <v>34</v>
      </c>
      <c r="C28" s="15" t="s">
        <v>9</v>
      </c>
      <c r="D28" s="15">
        <v>2</v>
      </c>
      <c r="E28" s="16">
        <v>1.5</v>
      </c>
      <c r="F28" s="16">
        <v>3</v>
      </c>
    </row>
    <row r="29" spans="2:6">
      <c r="B29" s="14" t="s">
        <v>35</v>
      </c>
      <c r="C29" s="15" t="s">
        <v>9</v>
      </c>
      <c r="D29" s="15">
        <v>2</v>
      </c>
      <c r="E29" s="16">
        <v>3</v>
      </c>
      <c r="F29" s="16">
        <v>4.5</v>
      </c>
    </row>
    <row r="30" spans="2:6">
      <c r="B30" s="14" t="s">
        <v>36</v>
      </c>
      <c r="C30" s="15" t="s">
        <v>16</v>
      </c>
      <c r="D30" s="15">
        <v>10</v>
      </c>
      <c r="E30" s="16">
        <v>2</v>
      </c>
      <c r="F30" s="16">
        <v>8</v>
      </c>
    </row>
    <row r="31" spans="2:6">
      <c r="B31" s="14" t="s">
        <v>37</v>
      </c>
      <c r="C31" s="15" t="s">
        <v>9</v>
      </c>
      <c r="D31" s="15">
        <v>10</v>
      </c>
      <c r="E31" s="16">
        <v>0.25</v>
      </c>
      <c r="F31" s="16">
        <v>5</v>
      </c>
    </row>
  </sheetData>
  <dataValidations count="1">
    <dataValidation type="custom" allowBlank="1" showInputMessage="1" showErrorMessage="1" errorTitle="Produto Duplicado" error="Não é permitido cadastrar dois produtos com mesmo nome na base de dados!" sqref="B5:B31" xr:uid="{6FD65472-361F-4C37-92CC-80C66E375847}">
      <formula1>COUNTIF(Lista_Produtos,B5)&lt;=1</formula1>
    </dataValidation>
  </dataValidations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A3A1B-7859-43EA-97D0-F19D9DFDF7BB}">
  <dimension ref="B1:H9"/>
  <sheetViews>
    <sheetView showGridLines="0" zoomScale="110" zoomScaleNormal="110" workbookViewId="0">
      <selection activeCell="B10" sqref="B10"/>
    </sheetView>
  </sheetViews>
  <sheetFormatPr defaultColWidth="9.140625" defaultRowHeight="14.45"/>
  <cols>
    <col min="1" max="1" width="5.28515625" customWidth="1"/>
    <col min="2" max="2" width="17.85546875" customWidth="1"/>
    <col min="3" max="3" width="16.85546875" bestFit="1" customWidth="1"/>
    <col min="4" max="4" width="14.28515625" bestFit="1" customWidth="1"/>
    <col min="5" max="5" width="31.85546875" customWidth="1"/>
  </cols>
  <sheetData>
    <row r="1" spans="2:8" s="1" customFormat="1" ht="60" customHeight="1">
      <c r="C1" s="5" t="s">
        <v>38</v>
      </c>
    </row>
    <row r="2" spans="2:8" s="2" customFormat="1" ht="6" customHeight="1"/>
    <row r="5" spans="2:8">
      <c r="B5" s="13" t="s">
        <v>39</v>
      </c>
      <c r="C5" s="13" t="s">
        <v>40</v>
      </c>
      <c r="D5" s="13" t="s">
        <v>41</v>
      </c>
      <c r="E5" s="13" t="s">
        <v>42</v>
      </c>
    </row>
    <row r="6" spans="2:8">
      <c r="B6" s="14" t="s">
        <v>43</v>
      </c>
      <c r="C6" s="15" t="s">
        <v>44</v>
      </c>
      <c r="D6" s="15" t="s">
        <v>45</v>
      </c>
      <c r="E6" s="16" t="s">
        <v>46</v>
      </c>
    </row>
    <row r="7" spans="2:8">
      <c r="B7" s="14" t="s">
        <v>47</v>
      </c>
      <c r="C7" s="15" t="s">
        <v>48</v>
      </c>
      <c r="D7" s="15" t="s">
        <v>49</v>
      </c>
      <c r="E7" s="16" t="s">
        <v>50</v>
      </c>
    </row>
    <row r="8" spans="2:8">
      <c r="B8" s="14" t="s">
        <v>51</v>
      </c>
      <c r="C8" s="15" t="s">
        <v>52</v>
      </c>
      <c r="D8" s="15" t="s">
        <v>53</v>
      </c>
      <c r="E8" s="16" t="s">
        <v>54</v>
      </c>
      <c r="H8" t="s">
        <v>55</v>
      </c>
    </row>
    <row r="9" spans="2:8">
      <c r="B9" s="14" t="s">
        <v>56</v>
      </c>
      <c r="C9" s="15" t="s">
        <v>57</v>
      </c>
      <c r="D9" s="15" t="s">
        <v>58</v>
      </c>
      <c r="E9" s="16" t="s">
        <v>59</v>
      </c>
    </row>
  </sheetData>
  <dataValidations count="1">
    <dataValidation type="custom" allowBlank="1" showInputMessage="1" showErrorMessage="1" errorTitle="Fornecedor Duplicado" error="Não é permitido cadastrar dois fornecedores com mesmo nome!" sqref="B6:B9" xr:uid="{CB0A8FAC-1E94-4C7B-B66C-BC840809AA8D}">
      <formula1>COUNTIF(Lista_Fornecedores,B6)&lt;=1</formula1>
    </dataValidation>
  </dataValidations>
  <hyperlinks>
    <hyperlink ref="E6" r:id="rId1" display="mailto:maria@mercadoexpress.com.br" xr:uid="{BFA96C7E-CFA4-43C1-BA94-93E939CAF61B}"/>
    <hyperlink ref="E7" r:id="rId2" xr:uid="{B2F5BAB3-8645-48D1-8743-F6B02EAFE6F1}"/>
    <hyperlink ref="E8" r:id="rId3" display="mailto:eduardo@distribuídoraks.com.br" xr:uid="{1E6B527E-51F9-4124-9C35-5E328A13FBAD}"/>
    <hyperlink ref="E9" r:id="rId4" display="mailto:claudia@salgadosgran.com.br" xr:uid="{6C1289BE-A6BD-4250-839B-0A00703A4967}"/>
  </hyperlinks>
  <pageMargins left="0.511811024" right="0.511811024" top="0.78740157499999996" bottom="0.78740157499999996" header="0.31496062000000002" footer="0.31496062000000002"/>
  <drawing r:id="rId5"/>
  <tableParts count="1">
    <tablePart r:id="rId6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DDA20-855E-4FED-9FAD-F203EB96D68D}">
  <dimension ref="B1:G31"/>
  <sheetViews>
    <sheetView showGridLines="0" topLeftCell="A3" zoomScale="110" zoomScaleNormal="110" workbookViewId="0">
      <selection activeCell="G5" sqref="G5"/>
    </sheetView>
  </sheetViews>
  <sheetFormatPr defaultColWidth="9.140625" defaultRowHeight="14.45"/>
  <cols>
    <col min="1" max="1" width="5.28515625" customWidth="1"/>
    <col min="2" max="2" width="15.85546875" style="4" customWidth="1"/>
    <col min="3" max="3" width="16.85546875" style="4" bestFit="1" customWidth="1"/>
    <col min="4" max="4" width="20.5703125" customWidth="1"/>
    <col min="5" max="5" width="21.140625" style="4" customWidth="1"/>
    <col min="6" max="6" width="17.42578125" customWidth="1"/>
    <col min="7" max="7" width="18.42578125" customWidth="1"/>
  </cols>
  <sheetData>
    <row r="1" spans="2:7" s="1" customFormat="1" ht="60" customHeight="1">
      <c r="B1" s="6"/>
      <c r="C1" s="8" t="s">
        <v>60</v>
      </c>
      <c r="E1" s="6"/>
    </row>
    <row r="2" spans="2:7" s="2" customFormat="1" ht="6" customHeight="1">
      <c r="B2" s="7"/>
      <c r="C2" s="7"/>
      <c r="E2" s="7"/>
    </row>
    <row r="4" spans="2:7">
      <c r="B4"/>
    </row>
    <row r="5" spans="2:7" s="12" customFormat="1">
      <c r="B5" s="17" t="s">
        <v>61</v>
      </c>
      <c r="C5" s="17" t="s">
        <v>1</v>
      </c>
      <c r="D5" s="17" t="s">
        <v>62</v>
      </c>
      <c r="E5" s="17" t="s">
        <v>63</v>
      </c>
      <c r="F5" s="21" t="s">
        <v>4</v>
      </c>
      <c r="G5" s="21" t="s">
        <v>64</v>
      </c>
    </row>
    <row r="6" spans="2:7">
      <c r="B6" s="18">
        <v>44566</v>
      </c>
      <c r="C6" s="19" t="s">
        <v>6</v>
      </c>
      <c r="D6" s="15" t="s">
        <v>43</v>
      </c>
      <c r="E6" s="20">
        <v>400</v>
      </c>
      <c r="F6" s="22" cm="1">
        <f t="array" ref="F6">_xlfn.XLOOKUP(TB_Entradas[[#This Row],[Produto]],TB_Produtos[[#All],[Produto]],TB_Produtos[[#All],[Custo Unitário]],"Produto não Encontrado",0,1)</f>
        <v>2</v>
      </c>
      <c r="G6" s="22">
        <f>IFERROR(TB_Entradas[[#This Row],[Quantidade Comprada]]*TB_Entradas[[#This Row],[Custo Unitário]],"Erro ao calcular")</f>
        <v>800</v>
      </c>
    </row>
    <row r="7" spans="2:7">
      <c r="B7" s="18">
        <v>44566</v>
      </c>
      <c r="C7" s="19" t="s">
        <v>10</v>
      </c>
      <c r="D7" s="15" t="s">
        <v>56</v>
      </c>
      <c r="E7" s="20">
        <v>500</v>
      </c>
      <c r="F7" s="22" cm="1">
        <f t="array" ref="F7">_xlfn.XLOOKUP(TB_Entradas[[#This Row],[Produto]],TB_Produtos[[#All],[Produto]],TB_Produtos[[#All],[Custo Unitário]],"Produto não Encontrado",0,1)</f>
        <v>0.5</v>
      </c>
      <c r="G7" s="22">
        <f>IFERROR(TB_Entradas[[#This Row],[Quantidade Comprada]]*TB_Entradas[[#This Row],[Custo Unitário]],"Erro ao calcular")</f>
        <v>250</v>
      </c>
    </row>
    <row r="8" spans="2:7">
      <c r="B8" s="18">
        <v>44593</v>
      </c>
      <c r="C8" s="19" t="s">
        <v>11</v>
      </c>
      <c r="D8" s="15" t="s">
        <v>56</v>
      </c>
      <c r="E8" s="20">
        <v>550</v>
      </c>
      <c r="F8" s="22" cm="1">
        <f t="array" ref="F8">_xlfn.XLOOKUP(TB_Entradas[[#This Row],[Produto]],TB_Produtos[[#All],[Produto]],TB_Produtos[[#All],[Custo Unitário]],"Produto não Encontrado",0,1)</f>
        <v>1</v>
      </c>
      <c r="G8" s="22">
        <f>IFERROR(TB_Entradas[[#This Row],[Quantidade Comprada]]*TB_Entradas[[#This Row],[Custo Unitário]],"Erro ao calcular")</f>
        <v>550</v>
      </c>
    </row>
    <row r="9" spans="2:7">
      <c r="B9" s="18">
        <v>44594</v>
      </c>
      <c r="C9" s="19" t="s">
        <v>37</v>
      </c>
      <c r="D9" s="15" t="s">
        <v>43</v>
      </c>
      <c r="E9" s="20">
        <v>300</v>
      </c>
      <c r="F9" s="22" cm="1">
        <f t="array" ref="F9">_xlfn.XLOOKUP(TB_Entradas[[#This Row],[Produto]],TB_Produtos[[#All],[Produto]],TB_Produtos[[#All],[Custo Unitário]],"Produto não Encontrado",0,1)</f>
        <v>0.25</v>
      </c>
      <c r="G9" s="22">
        <f>IFERROR(TB_Entradas[[#This Row],[Quantidade Comprada]]*TB_Entradas[[#This Row],[Custo Unitário]],"Erro ao calcular")</f>
        <v>75</v>
      </c>
    </row>
    <row r="10" spans="2:7">
      <c r="B10" s="18">
        <v>44598</v>
      </c>
      <c r="C10" s="19" t="s">
        <v>6</v>
      </c>
      <c r="D10" s="15" t="s">
        <v>43</v>
      </c>
      <c r="E10" s="20">
        <v>200</v>
      </c>
      <c r="F10" s="22" cm="1">
        <f t="array" ref="F10">_xlfn.XLOOKUP(TB_Entradas[[#This Row],[Produto]],TB_Produtos[[#All],[Produto]],TB_Produtos[[#All],[Custo Unitário]],"Produto não Encontrado",0,1)</f>
        <v>2</v>
      </c>
      <c r="G10" s="22">
        <f>IFERROR(TB_Entradas[[#This Row],[Quantidade Comprada]]*TB_Entradas[[#This Row],[Custo Unitário]],"Erro ao calcular")</f>
        <v>400</v>
      </c>
    </row>
    <row r="11" spans="2:7">
      <c r="B11" s="18">
        <v>44625</v>
      </c>
      <c r="C11" s="19" t="s">
        <v>36</v>
      </c>
      <c r="D11" s="15" t="s">
        <v>51</v>
      </c>
      <c r="E11" s="20">
        <v>600</v>
      </c>
      <c r="F11" s="22" cm="1">
        <f t="array" ref="F11">_xlfn.XLOOKUP(TB_Entradas[[#This Row],[Produto]],TB_Produtos[[#All],[Produto]],TB_Produtos[[#All],[Custo Unitário]],"Produto não Encontrado",0,1)</f>
        <v>2</v>
      </c>
      <c r="G11" s="22">
        <f>IFERROR(TB_Entradas[[#This Row],[Quantidade Comprada]]*TB_Entradas[[#This Row],[Custo Unitário]],"Erro ao calcular")</f>
        <v>1200</v>
      </c>
    </row>
    <row r="12" spans="2:7">
      <c r="B12" s="18">
        <v>44630</v>
      </c>
      <c r="C12" s="19" t="s">
        <v>21</v>
      </c>
      <c r="D12" s="15" t="s">
        <v>43</v>
      </c>
      <c r="E12" s="20">
        <v>200</v>
      </c>
      <c r="F12" s="22" cm="1">
        <f t="array" ref="F12">_xlfn.XLOOKUP(TB_Entradas[[#This Row],[Produto]],TB_Produtos[[#All],[Produto]],TB_Produtos[[#All],[Custo Unitário]],"Produto não Encontrado",0,1)</f>
        <v>10</v>
      </c>
      <c r="G12" s="22">
        <f>IFERROR(TB_Entradas[[#This Row],[Quantidade Comprada]]*TB_Entradas[[#This Row],[Custo Unitário]],"Erro ao calcular")</f>
        <v>2000</v>
      </c>
    </row>
    <row r="13" spans="2:7">
      <c r="B13" s="18">
        <v>44635</v>
      </c>
      <c r="C13" s="19" t="s">
        <v>6</v>
      </c>
      <c r="D13" s="15" t="s">
        <v>43</v>
      </c>
      <c r="E13" s="20">
        <v>300</v>
      </c>
      <c r="F13" s="22" cm="1">
        <f t="array" ref="F13">_xlfn.XLOOKUP(TB_Entradas[[#This Row],[Produto]],TB_Produtos[[#All],[Produto]],TB_Produtos[[#All],[Custo Unitário]],"Produto não Encontrado",0,1)</f>
        <v>2</v>
      </c>
      <c r="G13" s="22">
        <f>IFERROR(TB_Entradas[[#This Row],[Quantidade Comprada]]*TB_Entradas[[#This Row],[Custo Unitário]],"Erro ao calcular")</f>
        <v>600</v>
      </c>
    </row>
    <row r="14" spans="2:7">
      <c r="B14" s="18">
        <v>44655</v>
      </c>
      <c r="C14" s="19" t="s">
        <v>31</v>
      </c>
      <c r="D14" s="15" t="s">
        <v>51</v>
      </c>
      <c r="E14" s="20">
        <v>800</v>
      </c>
      <c r="F14" s="22" cm="1">
        <f t="array" ref="F14">_xlfn.XLOOKUP(TB_Entradas[[#This Row],[Produto]],TB_Produtos[[#All],[Produto]],TB_Produtos[[#All],[Custo Unitário]],"Produto não Encontrado",0,1)</f>
        <v>0.75</v>
      </c>
      <c r="G14" s="22">
        <f>IFERROR(TB_Entradas[[#This Row],[Quantidade Comprada]]*TB_Entradas[[#This Row],[Custo Unitário]],"Erro ao calcular")</f>
        <v>600</v>
      </c>
    </row>
    <row r="15" spans="2:7">
      <c r="B15" s="18">
        <v>44661</v>
      </c>
      <c r="C15" s="19" t="s">
        <v>6</v>
      </c>
      <c r="D15" s="15" t="s">
        <v>43</v>
      </c>
      <c r="E15" s="20">
        <v>700</v>
      </c>
      <c r="F15" s="22" cm="1">
        <f t="array" ref="F15">_xlfn.XLOOKUP(TB_Entradas[[#This Row],[Produto]],TB_Produtos[[#All],[Produto]],TB_Produtos[[#All],[Custo Unitário]],"Produto não Encontrado",0,1)</f>
        <v>2</v>
      </c>
      <c r="G15" s="22">
        <f>IFERROR(TB_Entradas[[#This Row],[Quantidade Comprada]]*TB_Entradas[[#This Row],[Custo Unitário]],"Erro ao calcular")</f>
        <v>1400</v>
      </c>
    </row>
    <row r="16" spans="2:7">
      <c r="B16" s="18">
        <v>44686</v>
      </c>
      <c r="C16" s="19" t="s">
        <v>27</v>
      </c>
      <c r="D16" s="15" t="s">
        <v>47</v>
      </c>
      <c r="E16" s="20">
        <v>400</v>
      </c>
      <c r="F16" s="22" cm="1">
        <f t="array" ref="F16">_xlfn.XLOOKUP(TB_Entradas[[#This Row],[Produto]],TB_Produtos[[#All],[Produto]],TB_Produtos[[#All],[Custo Unitário]],"Produto não Encontrado",0,1)</f>
        <v>8</v>
      </c>
      <c r="G16" s="22">
        <f>IFERROR(TB_Entradas[[#This Row],[Quantidade Comprada]]*TB_Entradas[[#This Row],[Custo Unitário]],"Erro ao calcular")</f>
        <v>3200</v>
      </c>
    </row>
    <row r="17" spans="2:7">
      <c r="B17" s="18">
        <v>44691</v>
      </c>
      <c r="C17" s="19" t="s">
        <v>13</v>
      </c>
      <c r="D17" s="15" t="s">
        <v>56</v>
      </c>
      <c r="E17" s="20">
        <v>500</v>
      </c>
      <c r="F17" s="22" cm="1">
        <f t="array" ref="F17">_xlfn.XLOOKUP(TB_Entradas[[#This Row],[Produto]],TB_Produtos[[#All],[Produto]],TB_Produtos[[#All],[Custo Unitário]],"Produto não Encontrado",0,1)</f>
        <v>1</v>
      </c>
      <c r="G17" s="22">
        <f>IFERROR(TB_Entradas[[#This Row],[Quantidade Comprada]]*TB_Entradas[[#This Row],[Custo Unitário]],"Erro ao calcular")</f>
        <v>500</v>
      </c>
    </row>
    <row r="18" spans="2:7">
      <c r="B18" s="18">
        <v>44691</v>
      </c>
      <c r="C18" s="19" t="s">
        <v>6</v>
      </c>
      <c r="D18" s="15" t="s">
        <v>43</v>
      </c>
      <c r="E18" s="20">
        <v>100</v>
      </c>
      <c r="F18" s="22" cm="1">
        <f t="array" ref="F18">_xlfn.XLOOKUP(TB_Entradas[[#This Row],[Produto]],TB_Produtos[[#All],[Produto]],TB_Produtos[[#All],[Custo Unitário]],"Produto não Encontrado",0,1)</f>
        <v>2</v>
      </c>
      <c r="G18" s="22">
        <f>IFERROR(TB_Entradas[[#This Row],[Quantidade Comprada]]*TB_Entradas[[#This Row],[Custo Unitário]],"Erro ao calcular")</f>
        <v>200</v>
      </c>
    </row>
    <row r="19" spans="2:7">
      <c r="B19" s="18">
        <v>44714</v>
      </c>
      <c r="C19" s="19" t="s">
        <v>6</v>
      </c>
      <c r="D19" s="15" t="s">
        <v>43</v>
      </c>
      <c r="E19" s="20">
        <v>150</v>
      </c>
      <c r="F19" s="22" cm="1">
        <f t="array" ref="F19">_xlfn.XLOOKUP(TB_Entradas[[#This Row],[Produto]],TB_Produtos[[#All],[Produto]],TB_Produtos[[#All],[Custo Unitário]],"Produto não Encontrado",0,1)</f>
        <v>2</v>
      </c>
      <c r="G19" s="22">
        <f>IFERROR(TB_Entradas[[#This Row],[Quantidade Comprada]]*TB_Entradas[[#This Row],[Custo Unitário]],"Erro ao calcular")</f>
        <v>300</v>
      </c>
    </row>
    <row r="20" spans="2:7">
      <c r="B20" s="18">
        <v>44719</v>
      </c>
      <c r="C20" s="19" t="s">
        <v>19</v>
      </c>
      <c r="D20" s="15" t="s">
        <v>43</v>
      </c>
      <c r="E20" s="20">
        <v>350</v>
      </c>
      <c r="F20" s="22" cm="1">
        <f t="array" ref="F20">_xlfn.XLOOKUP(TB_Entradas[[#This Row],[Produto]],TB_Produtos[[#All],[Produto]],TB_Produtos[[#All],[Custo Unitário]],"Produto não Encontrado",0,1)</f>
        <v>0.25</v>
      </c>
      <c r="G20" s="22">
        <f>IFERROR(TB_Entradas[[#This Row],[Quantidade Comprada]]*TB_Entradas[[#This Row],[Custo Unitário]],"Erro ao calcular")</f>
        <v>87.5</v>
      </c>
    </row>
    <row r="21" spans="2:7">
      <c r="B21" s="18">
        <v>44743</v>
      </c>
      <c r="C21" s="19" t="s">
        <v>6</v>
      </c>
      <c r="D21" s="15" t="s">
        <v>43</v>
      </c>
      <c r="E21" s="20">
        <v>400</v>
      </c>
      <c r="F21" s="22" cm="1">
        <f t="array" ref="F21">_xlfn.XLOOKUP(TB_Entradas[[#This Row],[Produto]],TB_Produtos[[#All],[Produto]],TB_Produtos[[#All],[Custo Unitário]],"Produto não Encontrado",0,1)</f>
        <v>2</v>
      </c>
      <c r="G21" s="22">
        <f>IFERROR(TB_Entradas[[#This Row],[Quantidade Comprada]]*TB_Entradas[[#This Row],[Custo Unitário]],"Erro ao calcular")</f>
        <v>800</v>
      </c>
    </row>
    <row r="22" spans="2:7">
      <c r="B22" s="18">
        <v>44747</v>
      </c>
      <c r="C22" s="19" t="s">
        <v>26</v>
      </c>
      <c r="D22" s="15" t="s">
        <v>51</v>
      </c>
      <c r="E22" s="20">
        <v>450</v>
      </c>
      <c r="F22" s="22" cm="1">
        <f t="array" ref="F22">_xlfn.XLOOKUP(TB_Entradas[[#This Row],[Produto]],TB_Produtos[[#All],[Produto]],TB_Produtos[[#All],[Custo Unitário]],"Produto não Encontrado",0,1)</f>
        <v>0.75</v>
      </c>
      <c r="G22" s="22">
        <f>IFERROR(TB_Entradas[[#This Row],[Quantidade Comprada]]*TB_Entradas[[#This Row],[Custo Unitário]],"Erro ao calcular")</f>
        <v>337.5</v>
      </c>
    </row>
    <row r="23" spans="2:7">
      <c r="B23" s="18">
        <v>44783</v>
      </c>
      <c r="C23" s="19" t="s">
        <v>23</v>
      </c>
      <c r="D23" s="15" t="s">
        <v>43</v>
      </c>
      <c r="E23" s="20">
        <v>350</v>
      </c>
      <c r="F23" s="22" cm="1">
        <f t="array" ref="F23">_xlfn.XLOOKUP(TB_Entradas[[#This Row],[Produto]],TB_Produtos[[#All],[Produto]],TB_Produtos[[#All],[Custo Unitário]],"Produto não Encontrado",0,1)</f>
        <v>1</v>
      </c>
      <c r="G23" s="22">
        <f>IFERROR(TB_Entradas[[#This Row],[Quantidade Comprada]]*TB_Entradas[[#This Row],[Custo Unitário]],"Erro ao calcular")</f>
        <v>350</v>
      </c>
    </row>
    <row r="24" spans="2:7">
      <c r="B24" s="18">
        <v>44794</v>
      </c>
      <c r="C24" s="19" t="s">
        <v>25</v>
      </c>
      <c r="D24" s="15" t="s">
        <v>56</v>
      </c>
      <c r="E24" s="20">
        <v>300</v>
      </c>
      <c r="F24" s="22" cm="1">
        <f t="array" ref="F24">_xlfn.XLOOKUP(TB_Entradas[[#This Row],[Produto]],TB_Produtos[[#All],[Produto]],TB_Produtos[[#All],[Custo Unitário]],"Produto não Encontrado",0,1)</f>
        <v>0.25</v>
      </c>
      <c r="G24" s="22">
        <f>IFERROR(TB_Entradas[[#This Row],[Quantidade Comprada]]*TB_Entradas[[#This Row],[Custo Unitário]],"Erro ao calcular")</f>
        <v>75</v>
      </c>
    </row>
    <row r="25" spans="2:7">
      <c r="B25" s="18">
        <v>44804</v>
      </c>
      <c r="C25" s="19" t="s">
        <v>6</v>
      </c>
      <c r="D25" s="15" t="s">
        <v>43</v>
      </c>
      <c r="E25" s="20">
        <v>400</v>
      </c>
      <c r="F25" s="22" cm="1">
        <f t="array" ref="F25">_xlfn.XLOOKUP(TB_Entradas[[#This Row],[Produto]],TB_Produtos[[#All],[Produto]],TB_Produtos[[#All],[Custo Unitário]],"Produto não Encontrado",0,1)</f>
        <v>2</v>
      </c>
      <c r="G25" s="22">
        <f>IFERROR(TB_Entradas[[#This Row],[Quantidade Comprada]]*TB_Entradas[[#This Row],[Custo Unitário]],"Erro ao calcular")</f>
        <v>800</v>
      </c>
    </row>
    <row r="26" spans="2:7">
      <c r="B26" s="18">
        <v>44806</v>
      </c>
      <c r="C26" s="19" t="s">
        <v>36</v>
      </c>
      <c r="D26" s="15" t="s">
        <v>51</v>
      </c>
      <c r="E26" s="20">
        <v>550</v>
      </c>
      <c r="F26" s="22" cm="1">
        <f t="array" ref="F26">_xlfn.XLOOKUP(TB_Entradas[[#This Row],[Produto]],TB_Produtos[[#All],[Produto]],TB_Produtos[[#All],[Custo Unitário]],"Produto não Encontrado",0,1)</f>
        <v>2</v>
      </c>
      <c r="G26" s="22">
        <f>IFERROR(TB_Entradas[[#This Row],[Quantidade Comprada]]*TB_Entradas[[#This Row],[Custo Unitário]],"Erro ao calcular")</f>
        <v>1100</v>
      </c>
    </row>
    <row r="27" spans="2:7">
      <c r="B27" s="18">
        <v>44821</v>
      </c>
      <c r="C27" s="19" t="s">
        <v>28</v>
      </c>
      <c r="D27" s="15" t="s">
        <v>47</v>
      </c>
      <c r="E27" s="20">
        <v>100</v>
      </c>
      <c r="F27" s="22" cm="1">
        <f t="array" ref="F27">_xlfn.XLOOKUP(TB_Entradas[[#This Row],[Produto]],TB_Produtos[[#All],[Produto]],TB_Produtos[[#All],[Custo Unitário]],"Produto não Encontrado",0,1)</f>
        <v>4.5</v>
      </c>
      <c r="G27" s="22">
        <f>IFERROR(TB_Entradas[[#This Row],[Quantidade Comprada]]*TB_Entradas[[#This Row],[Custo Unitário]],"Erro ao calcular")</f>
        <v>450</v>
      </c>
    </row>
    <row r="28" spans="2:7">
      <c r="B28" s="18">
        <v>44834</v>
      </c>
      <c r="C28" s="19" t="s">
        <v>6</v>
      </c>
      <c r="D28" s="15" t="s">
        <v>43</v>
      </c>
      <c r="E28" s="20">
        <v>100</v>
      </c>
      <c r="F28" s="22" cm="1">
        <f t="array" ref="F28">_xlfn.XLOOKUP(TB_Entradas[[#This Row],[Produto]],TB_Produtos[[#All],[Produto]],TB_Produtos[[#All],[Custo Unitário]],"Produto não Encontrado",0,1)</f>
        <v>2</v>
      </c>
      <c r="G28" s="22">
        <f>IFERROR(TB_Entradas[[#This Row],[Quantidade Comprada]]*TB_Entradas[[#This Row],[Custo Unitário]],"Erro ao calcular")</f>
        <v>200</v>
      </c>
    </row>
    <row r="29" spans="2:7">
      <c r="B29" s="18">
        <v>44854</v>
      </c>
      <c r="C29" s="19" t="s">
        <v>6</v>
      </c>
      <c r="D29" s="15" t="s">
        <v>43</v>
      </c>
      <c r="E29" s="20">
        <v>400</v>
      </c>
      <c r="F29" s="22" cm="1">
        <f t="array" ref="F29">_xlfn.XLOOKUP(TB_Entradas[[#This Row],[Produto]],TB_Produtos[[#All],[Produto]],TB_Produtos[[#All],[Custo Unitário]],"Produto não Encontrado",0,1)</f>
        <v>2</v>
      </c>
      <c r="G29" s="22">
        <f>IFERROR(TB_Entradas[[#This Row],[Quantidade Comprada]]*TB_Entradas[[#This Row],[Custo Unitário]],"Erro ao calcular")</f>
        <v>800</v>
      </c>
    </row>
    <row r="30" spans="2:7">
      <c r="B30" s="18">
        <v>44874</v>
      </c>
      <c r="C30" s="19" t="s">
        <v>29</v>
      </c>
      <c r="D30" s="15" t="s">
        <v>51</v>
      </c>
      <c r="E30" s="20">
        <v>150</v>
      </c>
      <c r="F30" s="22" cm="1">
        <f t="array" ref="F30">_xlfn.XLOOKUP(TB_Entradas[[#This Row],[Produto]],TB_Produtos[[#All],[Produto]],TB_Produtos[[#All],[Custo Unitário]],"Produto não Encontrado",0,1)</f>
        <v>0.75</v>
      </c>
      <c r="G30" s="22">
        <f>IFERROR(TB_Entradas[[#This Row],[Quantidade Comprada]]*TB_Entradas[[#This Row],[Custo Unitário]],"Erro ao calcular")</f>
        <v>112.5</v>
      </c>
    </row>
    <row r="31" spans="2:7">
      <c r="B31" s="18">
        <v>44883</v>
      </c>
      <c r="C31" s="19" t="s">
        <v>31</v>
      </c>
      <c r="D31" s="15" t="s">
        <v>51</v>
      </c>
      <c r="E31" s="20">
        <v>400</v>
      </c>
      <c r="F31" s="22" cm="1">
        <f t="array" ref="F31">_xlfn.XLOOKUP(TB_Entradas[[#This Row],[Produto]],TB_Produtos[[#All],[Produto]],TB_Produtos[[#All],[Custo Unitário]],"Produto não Encontrado",0,1)</f>
        <v>0.75</v>
      </c>
      <c r="G31" s="22">
        <f>IFERROR(TB_Entradas[[#This Row],[Quantidade Comprada]]*TB_Entradas[[#This Row],[Custo Unitário]],"Erro ao calcular")</f>
        <v>300</v>
      </c>
    </row>
  </sheetData>
  <dataValidations count="1">
    <dataValidation type="list" allowBlank="1" showInputMessage="1" showErrorMessage="1" sqref="C6:C31" xr:uid="{30B5F2FC-77F0-434A-8A4F-A5BAEF973762}">
      <formula1>Lista_Produtos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AE41A-892F-4677-8FC0-DD6D99AB3FB4}">
  <dimension ref="B1:F33"/>
  <sheetViews>
    <sheetView showGridLines="0" zoomScale="110" zoomScaleNormal="110" workbookViewId="0">
      <selection activeCell="E7" sqref="E7"/>
    </sheetView>
  </sheetViews>
  <sheetFormatPr defaultColWidth="9.140625" defaultRowHeight="14.45"/>
  <cols>
    <col min="1" max="1" width="5.28515625" customWidth="1"/>
    <col min="2" max="2" width="15.28515625" customWidth="1"/>
    <col min="3" max="3" width="20.85546875" customWidth="1"/>
    <col min="4" max="4" width="23.28515625" customWidth="1"/>
    <col min="5" max="5" width="17.28515625" customWidth="1"/>
    <col min="6" max="6" width="17.5703125" customWidth="1"/>
  </cols>
  <sheetData>
    <row r="1" spans="2:6" s="1" customFormat="1" ht="60" customHeight="1">
      <c r="C1" s="5" t="s">
        <v>65</v>
      </c>
    </row>
    <row r="2" spans="2:6" s="2" customFormat="1" ht="6" customHeight="1"/>
    <row r="5" spans="2:6">
      <c r="B5" s="17" t="s">
        <v>61</v>
      </c>
      <c r="C5" s="17" t="s">
        <v>1</v>
      </c>
      <c r="D5" s="17" t="s">
        <v>66</v>
      </c>
      <c r="E5" s="21" t="s">
        <v>5</v>
      </c>
      <c r="F5" s="21" t="s">
        <v>67</v>
      </c>
    </row>
    <row r="6" spans="2:6">
      <c r="B6" s="18">
        <v>44566</v>
      </c>
      <c r="C6" s="19" t="s">
        <v>10</v>
      </c>
      <c r="D6" s="15">
        <v>150</v>
      </c>
      <c r="E6" s="23" cm="1">
        <f t="array" ref="E6">_xlfn.XLOOKUP(TB_Saídas[[#This Row],[Produto]],TB_Produtos[[#All],[Produto]],TB_Produtos[[#All],[Preço Unitário]],"Produto não Encontrado",0,1)</f>
        <v>6.5</v>
      </c>
      <c r="F6" s="22">
        <f>IFERROR(TB_Saídas[[#This Row],[Quantidade Vendida]]*TB_Saídas[[#This Row],[Preço Unitário]],"Não foi possível calcular")</f>
        <v>975</v>
      </c>
    </row>
    <row r="7" spans="2:6">
      <c r="B7" s="18">
        <v>44567</v>
      </c>
      <c r="C7" s="19" t="s">
        <v>6</v>
      </c>
      <c r="D7" s="15">
        <v>200</v>
      </c>
      <c r="E7" s="23" cm="1">
        <f t="array" ref="E7">_xlfn.XLOOKUP(TB_Saídas[[#This Row],[Produto]],TB_Produtos[[#All],[Produto]],TB_Produtos[[#All],[Preço Unitário]],"Produto não Encontrado",0,1)</f>
        <v>6</v>
      </c>
      <c r="F7" s="22">
        <f>IFERROR(TB_Saídas[[#This Row],[Quantidade Vendida]]*TB_Saídas[[#This Row],[Preço Unitário]],"Não foi possível calcular")</f>
        <v>1200</v>
      </c>
    </row>
    <row r="8" spans="2:6">
      <c r="B8" s="18">
        <v>44597</v>
      </c>
      <c r="C8" s="19" t="s">
        <v>11</v>
      </c>
      <c r="D8" s="15">
        <v>325</v>
      </c>
      <c r="E8" s="23" cm="1">
        <f t="array" ref="E8">_xlfn.XLOOKUP(TB_Saídas[[#This Row],[Produto]],TB_Produtos[[#All],[Produto]],TB_Produtos[[#All],[Preço Unitário]],"Produto não Encontrado",0,1)</f>
        <v>4.5</v>
      </c>
      <c r="F8" s="22">
        <f>IFERROR(TB_Saídas[[#This Row],[Quantidade Vendida]]*TB_Saídas[[#This Row],[Preço Unitário]],"Não foi possível calcular")</f>
        <v>1462.5</v>
      </c>
    </row>
    <row r="9" spans="2:6">
      <c r="B9" s="18">
        <v>44598</v>
      </c>
      <c r="C9" s="19" t="s">
        <v>37</v>
      </c>
      <c r="D9" s="15">
        <v>250</v>
      </c>
      <c r="E9" s="23" cm="1">
        <f t="array" ref="E9">_xlfn.XLOOKUP(TB_Saídas[[#This Row],[Produto]],TB_Produtos[[#All],[Produto]],TB_Produtos[[#All],[Preço Unitário]],"Produto não Encontrado",0,1)</f>
        <v>5</v>
      </c>
      <c r="F9" s="22">
        <f>IFERROR(TB_Saídas[[#This Row],[Quantidade Vendida]]*TB_Saídas[[#This Row],[Preço Unitário]],"Não foi possível calcular")</f>
        <v>1250</v>
      </c>
    </row>
    <row r="10" spans="2:6">
      <c r="B10" s="18">
        <v>44626</v>
      </c>
      <c r="C10" s="19" t="s">
        <v>36</v>
      </c>
      <c r="D10" s="15">
        <v>400</v>
      </c>
      <c r="E10" s="23" cm="1">
        <f t="array" ref="E10">_xlfn.XLOOKUP(TB_Saídas[[#This Row],[Produto]],TB_Produtos[[#All],[Produto]],TB_Produtos[[#All],[Preço Unitário]],"Produto não Encontrado",0,1)</f>
        <v>8</v>
      </c>
      <c r="F10" s="22">
        <f>IFERROR(TB_Saídas[[#This Row],[Quantidade Vendida]]*TB_Saídas[[#This Row],[Preço Unitário]],"Não foi possível calcular")</f>
        <v>3200</v>
      </c>
    </row>
    <row r="11" spans="2:6">
      <c r="B11" s="18">
        <v>44630</v>
      </c>
      <c r="C11" s="19" t="s">
        <v>6</v>
      </c>
      <c r="D11" s="15">
        <v>50</v>
      </c>
      <c r="E11" s="23" cm="1">
        <f t="array" ref="E11">_xlfn.XLOOKUP(TB_Saídas[[#This Row],[Produto]],TB_Produtos[[#All],[Produto]],TB_Produtos[[#All],[Preço Unitário]],"Produto não Encontrado",0,1)</f>
        <v>6</v>
      </c>
      <c r="F11" s="22">
        <f>IFERROR(TB_Saídas[[#This Row],[Quantidade Vendida]]*TB_Saídas[[#This Row],[Preço Unitário]],"Não foi possível calcular")</f>
        <v>300</v>
      </c>
    </row>
    <row r="12" spans="2:6">
      <c r="B12" s="18">
        <v>44659</v>
      </c>
      <c r="C12" s="19" t="s">
        <v>10</v>
      </c>
      <c r="D12" s="15">
        <v>100</v>
      </c>
      <c r="E12" s="23" cm="1">
        <f t="array" ref="E12">_xlfn.XLOOKUP(TB_Saídas[[#This Row],[Produto]],TB_Produtos[[#All],[Produto]],TB_Produtos[[#All],[Preço Unitário]],"Produto não Encontrado",0,1)</f>
        <v>6.5</v>
      </c>
      <c r="F12" s="22">
        <f>IFERROR(TB_Saídas[[#This Row],[Quantidade Vendida]]*TB_Saídas[[#This Row],[Preço Unitário]],"Não foi possível calcular")</f>
        <v>650</v>
      </c>
    </row>
    <row r="13" spans="2:6">
      <c r="B13" s="18">
        <v>44663</v>
      </c>
      <c r="C13" s="19" t="s">
        <v>6</v>
      </c>
      <c r="D13" s="15">
        <v>200</v>
      </c>
      <c r="E13" s="23" cm="1">
        <f t="array" ref="E13">_xlfn.XLOOKUP(TB_Saídas[[#This Row],[Produto]],TB_Produtos[[#All],[Produto]],TB_Produtos[[#All],[Preço Unitário]],"Produto não Encontrado",0,1)</f>
        <v>6</v>
      </c>
      <c r="F13" s="22">
        <f>IFERROR(TB_Saídas[[#This Row],[Quantidade Vendida]]*TB_Saídas[[#This Row],[Preço Unitário]],"Não foi possível calcular")</f>
        <v>1200</v>
      </c>
    </row>
    <row r="14" spans="2:6">
      <c r="B14" s="18">
        <v>44667</v>
      </c>
      <c r="C14" s="19" t="s">
        <v>31</v>
      </c>
      <c r="D14" s="15">
        <v>250</v>
      </c>
      <c r="E14" s="23" cm="1">
        <f t="array" ref="E14">_xlfn.XLOOKUP(TB_Saídas[[#This Row],[Produto]],TB_Produtos[[#All],[Produto]],TB_Produtos[[#All],[Preço Unitário]],"Produto não Encontrado",0,1)</f>
        <v>8</v>
      </c>
      <c r="F14" s="22">
        <f>IFERROR(TB_Saídas[[#This Row],[Quantidade Vendida]]*TB_Saídas[[#This Row],[Preço Unitário]],"Não foi possível calcular")</f>
        <v>2000</v>
      </c>
    </row>
    <row r="15" spans="2:6">
      <c r="B15" s="18">
        <v>44691</v>
      </c>
      <c r="C15" s="19" t="s">
        <v>10</v>
      </c>
      <c r="D15" s="15">
        <v>200</v>
      </c>
      <c r="E15" s="23" cm="1">
        <f t="array" ref="E15">_xlfn.XLOOKUP(TB_Saídas[[#This Row],[Produto]],TB_Produtos[[#All],[Produto]],TB_Produtos[[#All],[Preço Unitário]],"Produto não Encontrado",0,1)</f>
        <v>6.5</v>
      </c>
      <c r="F15" s="22">
        <f>IFERROR(TB_Saídas[[#This Row],[Quantidade Vendida]]*TB_Saídas[[#This Row],[Preço Unitário]],"Não foi possível calcular")</f>
        <v>1300</v>
      </c>
    </row>
    <row r="16" spans="2:6">
      <c r="B16" s="18">
        <v>44691</v>
      </c>
      <c r="C16" s="19" t="s">
        <v>11</v>
      </c>
      <c r="D16" s="15">
        <v>175</v>
      </c>
      <c r="E16" s="23" cm="1">
        <f t="array" ref="E16">_xlfn.XLOOKUP(TB_Saídas[[#This Row],[Produto]],TB_Produtos[[#All],[Produto]],TB_Produtos[[#All],[Preço Unitário]],"Produto não Encontrado",0,1)</f>
        <v>4.5</v>
      </c>
      <c r="F16" s="22">
        <f>IFERROR(TB_Saídas[[#This Row],[Quantidade Vendida]]*TB_Saídas[[#This Row],[Preço Unitário]],"Não foi possível calcular")</f>
        <v>787.5</v>
      </c>
    </row>
    <row r="17" spans="2:6">
      <c r="B17" s="18">
        <v>44692</v>
      </c>
      <c r="C17" s="19" t="s">
        <v>27</v>
      </c>
      <c r="D17" s="15">
        <v>150</v>
      </c>
      <c r="E17" s="23" cm="1">
        <f t="array" ref="E17">_xlfn.XLOOKUP(TB_Saídas[[#This Row],[Produto]],TB_Produtos[[#All],[Produto]],TB_Produtos[[#All],[Preço Unitário]],"Produto não Encontrado",0,1)</f>
        <v>15</v>
      </c>
      <c r="F17" s="22">
        <f>IFERROR(TB_Saídas[[#This Row],[Quantidade Vendida]]*TB_Saídas[[#This Row],[Preço Unitário]],"Não foi possível calcular")</f>
        <v>2250</v>
      </c>
    </row>
    <row r="18" spans="2:6">
      <c r="B18" s="18">
        <v>44692</v>
      </c>
      <c r="C18" s="19" t="s">
        <v>6</v>
      </c>
      <c r="D18" s="15">
        <v>350</v>
      </c>
      <c r="E18" s="23" cm="1">
        <f t="array" ref="E18">_xlfn.XLOOKUP(TB_Saídas[[#This Row],[Produto]],TB_Produtos[[#All],[Produto]],TB_Produtos[[#All],[Preço Unitário]],"Produto não Encontrado",0,1)</f>
        <v>6</v>
      </c>
      <c r="F18" s="22">
        <f>IFERROR(TB_Saídas[[#This Row],[Quantidade Vendida]]*TB_Saídas[[#This Row],[Preço Unitário]],"Não foi possível calcular")</f>
        <v>2100</v>
      </c>
    </row>
    <row r="19" spans="2:6">
      <c r="B19" s="18">
        <v>44737</v>
      </c>
      <c r="C19" s="19" t="s">
        <v>19</v>
      </c>
      <c r="D19" s="15">
        <v>150</v>
      </c>
      <c r="E19" s="23" cm="1">
        <f t="array" ref="E19">_xlfn.XLOOKUP(TB_Saídas[[#This Row],[Produto]],TB_Produtos[[#All],[Produto]],TB_Produtos[[#All],[Preço Unitário]],"Produto não Encontrado",0,1)</f>
        <v>8.5</v>
      </c>
      <c r="F19" s="22">
        <f>IFERROR(TB_Saídas[[#This Row],[Quantidade Vendida]]*TB_Saídas[[#This Row],[Preço Unitário]],"Não foi possível calcular")</f>
        <v>1275</v>
      </c>
    </row>
    <row r="20" spans="2:6">
      <c r="B20" s="18">
        <v>44749</v>
      </c>
      <c r="C20" s="19" t="s">
        <v>26</v>
      </c>
      <c r="D20" s="15">
        <v>225</v>
      </c>
      <c r="E20" s="23" cm="1">
        <f t="array" ref="E20">_xlfn.XLOOKUP(TB_Saídas[[#This Row],[Produto]],TB_Produtos[[#All],[Produto]],TB_Produtos[[#All],[Preço Unitário]],"Produto não Encontrado",0,1)</f>
        <v>10</v>
      </c>
      <c r="F20" s="22">
        <f>IFERROR(TB_Saídas[[#This Row],[Quantidade Vendida]]*TB_Saídas[[#This Row],[Preço Unitário]],"Não foi possível calcular")</f>
        <v>2250</v>
      </c>
    </row>
    <row r="21" spans="2:6">
      <c r="B21" s="18">
        <v>44749</v>
      </c>
      <c r="C21" s="19" t="s">
        <v>6</v>
      </c>
      <c r="D21" s="15">
        <v>375</v>
      </c>
      <c r="E21" s="23" cm="1">
        <f t="array" ref="E21">_xlfn.XLOOKUP(TB_Saídas[[#This Row],[Produto]],TB_Produtos[[#All],[Produto]],TB_Produtos[[#All],[Preço Unitário]],"Produto não Encontrado",0,1)</f>
        <v>6</v>
      </c>
      <c r="F21" s="22">
        <f>IFERROR(TB_Saídas[[#This Row],[Quantidade Vendida]]*TB_Saídas[[#This Row],[Preço Unitário]],"Não foi possível calcular")</f>
        <v>2250</v>
      </c>
    </row>
    <row r="22" spans="2:6">
      <c r="B22" s="18">
        <v>44803</v>
      </c>
      <c r="C22" s="19" t="s">
        <v>23</v>
      </c>
      <c r="D22" s="15">
        <v>150</v>
      </c>
      <c r="E22" s="23" cm="1">
        <f t="array" ref="E22">_xlfn.XLOOKUP(TB_Saídas[[#This Row],[Produto]],TB_Produtos[[#All],[Produto]],TB_Produtos[[#All],[Preço Unitário]],"Produto não Encontrado",0,1)</f>
        <v>5</v>
      </c>
      <c r="F22" s="22">
        <f>IFERROR(TB_Saídas[[#This Row],[Quantidade Vendida]]*TB_Saídas[[#This Row],[Preço Unitário]],"Não foi possível calcular")</f>
        <v>750</v>
      </c>
    </row>
    <row r="23" spans="2:6">
      <c r="B23" s="18">
        <v>44803</v>
      </c>
      <c r="C23" s="19" t="s">
        <v>25</v>
      </c>
      <c r="D23" s="15">
        <v>245</v>
      </c>
      <c r="E23" s="23" cm="1">
        <f t="array" ref="E23">_xlfn.XLOOKUP(TB_Saídas[[#This Row],[Produto]],TB_Produtos[[#All],[Produto]],TB_Produtos[[#All],[Preço Unitário]],"Produto não Encontrado",0,1)</f>
        <v>7.5</v>
      </c>
      <c r="F23" s="22">
        <f>IFERROR(TB_Saídas[[#This Row],[Quantidade Vendida]]*TB_Saídas[[#This Row],[Preço Unitário]],"Não foi possível calcular")</f>
        <v>1837.5</v>
      </c>
    </row>
    <row r="24" spans="2:6">
      <c r="B24" s="18">
        <v>44811</v>
      </c>
      <c r="C24" s="19" t="s">
        <v>36</v>
      </c>
      <c r="D24" s="15">
        <v>248</v>
      </c>
      <c r="E24" s="23" cm="1">
        <f t="array" ref="E24">_xlfn.XLOOKUP(TB_Saídas[[#This Row],[Produto]],TB_Produtos[[#All],[Produto]],TB_Produtos[[#All],[Preço Unitário]],"Produto não Encontrado",0,1)</f>
        <v>8</v>
      </c>
      <c r="F24" s="22">
        <f>IFERROR(TB_Saídas[[#This Row],[Quantidade Vendida]]*TB_Saídas[[#This Row],[Preço Unitário]],"Não foi possível calcular")</f>
        <v>1984</v>
      </c>
    </row>
    <row r="25" spans="2:6">
      <c r="B25" s="18">
        <v>44811</v>
      </c>
      <c r="C25" s="19" t="s">
        <v>6</v>
      </c>
      <c r="D25" s="15">
        <v>75</v>
      </c>
      <c r="E25" s="23" cm="1">
        <f t="array" ref="E25">_xlfn.XLOOKUP(TB_Saídas[[#This Row],[Produto]],TB_Produtos[[#All],[Produto]],TB_Produtos[[#All],[Preço Unitário]],"Produto não Encontrado",0,1)</f>
        <v>6</v>
      </c>
      <c r="F25" s="22">
        <f>IFERROR(TB_Saídas[[#This Row],[Quantidade Vendida]]*TB_Saídas[[#This Row],[Preço Unitário]],"Não foi possível calcular")</f>
        <v>450</v>
      </c>
    </row>
    <row r="26" spans="2:6">
      <c r="B26" s="18">
        <v>44823</v>
      </c>
      <c r="C26" s="19" t="s">
        <v>28</v>
      </c>
      <c r="D26" s="15">
        <v>35</v>
      </c>
      <c r="E26" s="23" cm="1">
        <f t="array" ref="E26">_xlfn.XLOOKUP(TB_Saídas[[#This Row],[Produto]],TB_Produtos[[#All],[Produto]],TB_Produtos[[#All],[Preço Unitário]],"Produto não Encontrado",0,1)</f>
        <v>15</v>
      </c>
      <c r="F26" s="22">
        <f>IFERROR(TB_Saídas[[#This Row],[Quantidade Vendida]]*TB_Saídas[[#This Row],[Preço Unitário]],"Não foi possível calcular")</f>
        <v>525</v>
      </c>
    </row>
    <row r="27" spans="2:6">
      <c r="B27" s="18">
        <v>44847</v>
      </c>
      <c r="C27" s="19" t="s">
        <v>27</v>
      </c>
      <c r="D27" s="15">
        <v>85</v>
      </c>
      <c r="E27" s="23" cm="1">
        <f t="array" ref="E27">_xlfn.XLOOKUP(TB_Saídas[[#This Row],[Produto]],TB_Produtos[[#All],[Produto]],TB_Produtos[[#All],[Preço Unitário]],"Produto não Encontrado",0,1)</f>
        <v>15</v>
      </c>
      <c r="F27" s="22">
        <f>IFERROR(TB_Saídas[[#This Row],[Quantidade Vendida]]*TB_Saídas[[#This Row],[Preço Unitário]],"Não foi possível calcular")</f>
        <v>1275</v>
      </c>
    </row>
    <row r="28" spans="2:6">
      <c r="B28" s="18">
        <v>44865</v>
      </c>
      <c r="C28" s="19" t="s">
        <v>26</v>
      </c>
      <c r="D28" s="15">
        <v>75</v>
      </c>
      <c r="E28" s="23" cm="1">
        <f t="array" ref="E28">_xlfn.XLOOKUP(TB_Saídas[[#This Row],[Produto]],TB_Produtos[[#All],[Produto]],TB_Produtos[[#All],[Preço Unitário]],"Produto não Encontrado",0,1)</f>
        <v>10</v>
      </c>
      <c r="F28" s="22">
        <f>IFERROR(TB_Saídas[[#This Row],[Quantidade Vendida]]*TB_Saídas[[#This Row],[Preço Unitário]],"Não foi possível calcular")</f>
        <v>750</v>
      </c>
    </row>
    <row r="29" spans="2:6">
      <c r="B29" s="18">
        <v>44866</v>
      </c>
      <c r="C29" s="19" t="s">
        <v>6</v>
      </c>
      <c r="D29" s="15">
        <v>155</v>
      </c>
      <c r="E29" s="23" cm="1">
        <f t="array" ref="E29">_xlfn.XLOOKUP(TB_Saídas[[#This Row],[Produto]],TB_Produtos[[#All],[Produto]],TB_Produtos[[#All],[Preço Unitário]],"Produto não Encontrado",0,1)</f>
        <v>6</v>
      </c>
      <c r="F29" s="22">
        <f>IFERROR(TB_Saídas[[#This Row],[Quantidade Vendida]]*TB_Saídas[[#This Row],[Preço Unitário]],"Não foi possível calcular")</f>
        <v>930</v>
      </c>
    </row>
    <row r="30" spans="2:6">
      <c r="B30" s="18">
        <v>44869</v>
      </c>
      <c r="C30" s="19" t="s">
        <v>10</v>
      </c>
      <c r="D30" s="15">
        <v>50</v>
      </c>
      <c r="E30" s="23" cm="1">
        <f t="array" ref="E30">_xlfn.XLOOKUP(TB_Saídas[[#This Row],[Produto]],TB_Produtos[[#All],[Produto]],TB_Produtos[[#All],[Preço Unitário]],"Produto não Encontrado",0,1)</f>
        <v>6.5</v>
      </c>
      <c r="F30" s="22">
        <f>IFERROR(TB_Saídas[[#This Row],[Quantidade Vendida]]*TB_Saídas[[#This Row],[Preço Unitário]],"Não foi possível calcular")</f>
        <v>325</v>
      </c>
    </row>
    <row r="31" spans="2:6">
      <c r="B31" s="18">
        <v>44872</v>
      </c>
      <c r="C31" s="19" t="s">
        <v>6</v>
      </c>
      <c r="D31" s="15">
        <v>100</v>
      </c>
      <c r="E31" s="23" cm="1">
        <f t="array" ref="E31">_xlfn.XLOOKUP(TB_Saídas[[#This Row],[Produto]],TB_Produtos[[#All],[Produto]],TB_Produtos[[#All],[Preço Unitário]],"Produto não Encontrado",0,1)</f>
        <v>6</v>
      </c>
      <c r="F31" s="22">
        <f>IFERROR(TB_Saídas[[#This Row],[Quantidade Vendida]]*TB_Saídas[[#This Row],[Preço Unitário]],"Não foi possível calcular")</f>
        <v>600</v>
      </c>
    </row>
    <row r="32" spans="2:6">
      <c r="B32" s="18">
        <v>44886</v>
      </c>
      <c r="C32" s="19" t="s">
        <v>31</v>
      </c>
      <c r="D32" s="15">
        <v>695</v>
      </c>
      <c r="E32" s="23" cm="1">
        <f t="array" ref="E32">_xlfn.XLOOKUP(TB_Saídas[[#This Row],[Produto]],TB_Produtos[[#All],[Produto]],TB_Produtos[[#All],[Preço Unitário]],"Produto não Encontrado",0,1)</f>
        <v>8</v>
      </c>
      <c r="F32" s="22">
        <f>IFERROR(TB_Saídas[[#This Row],[Quantidade Vendida]]*TB_Saídas[[#This Row],[Preço Unitário]],"Não foi possível calcular")</f>
        <v>5560</v>
      </c>
    </row>
    <row r="33" spans="2:6">
      <c r="B33" s="18">
        <v>44888</v>
      </c>
      <c r="C33" s="19" t="s">
        <v>6</v>
      </c>
      <c r="D33" s="15">
        <v>86</v>
      </c>
      <c r="E33" s="23" cm="1">
        <f t="array" ref="E33">_xlfn.XLOOKUP(TB_Saídas[[#This Row],[Produto]],TB_Produtos[[#All],[Produto]],TB_Produtos[[#All],[Preço Unitário]],"Produto não Encontrado",0,1)</f>
        <v>6</v>
      </c>
      <c r="F33" s="22">
        <f>IFERROR(TB_Saídas[[#This Row],[Quantidade Vendida]]*TB_Saídas[[#This Row],[Preço Unitário]],"Não foi possível calcular")</f>
        <v>516</v>
      </c>
    </row>
  </sheetData>
  <phoneticPr fontId="4" type="noConversion"/>
  <dataValidations count="1">
    <dataValidation type="list" allowBlank="1" showInputMessage="1" showErrorMessage="1" sqref="C6:C33" xr:uid="{C915EF8A-EC10-4320-A524-64111B80C901}">
      <formula1>Lista_Produtos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  <drawing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E6BB8-FBDA-4261-94B1-9C28905DFD45}">
  <dimension ref="B1:J16"/>
  <sheetViews>
    <sheetView showGridLines="0" topLeftCell="A3" workbookViewId="0">
      <selection activeCell="F15" sqref="F15"/>
    </sheetView>
  </sheetViews>
  <sheetFormatPr defaultColWidth="9.140625" defaultRowHeight="14.45"/>
  <cols>
    <col min="1" max="1" width="5.140625" customWidth="1"/>
    <col min="2" max="2" width="2.42578125" customWidth="1"/>
    <col min="3" max="3" width="1.7109375" customWidth="1"/>
    <col min="4" max="4" width="21.85546875" customWidth="1"/>
    <col min="5" max="5" width="0.85546875" customWidth="1"/>
    <col min="6" max="6" width="25.140625" bestFit="1" customWidth="1"/>
    <col min="7" max="7" width="3.28515625" customWidth="1"/>
  </cols>
  <sheetData>
    <row r="1" spans="2:10" s="1" customFormat="1" ht="60" customHeight="1">
      <c r="F1" s="5" t="s">
        <v>68</v>
      </c>
    </row>
    <row r="2" spans="2:10" s="2" customFormat="1" ht="6" customHeight="1"/>
    <row r="3" spans="2:10">
      <c r="C3" s="24"/>
      <c r="F3" s="24"/>
    </row>
    <row r="4" spans="2:10" ht="9.75" customHeight="1" thickBot="1">
      <c r="C4" s="30"/>
      <c r="D4" s="31"/>
      <c r="E4" s="31"/>
      <c r="F4" s="31"/>
      <c r="G4" s="30"/>
    </row>
    <row r="5" spans="2:10" ht="27.75" customHeight="1">
      <c r="B5" s="25"/>
      <c r="C5" s="30"/>
      <c r="D5" s="26" t="s">
        <v>61</v>
      </c>
      <c r="E5" s="27"/>
      <c r="F5" s="26" t="s">
        <v>1</v>
      </c>
      <c r="G5" s="30"/>
    </row>
    <row r="6" spans="2:10" s="28" customFormat="1" ht="27.75" customHeight="1" thickBot="1">
      <c r="B6" s="25"/>
      <c r="C6" s="30"/>
      <c r="D6" s="41" t="s">
        <v>69</v>
      </c>
      <c r="E6" s="37"/>
      <c r="F6" s="36" t="str">
        <f>"=Café"</f>
        <v>=Café</v>
      </c>
      <c r="G6" s="30"/>
      <c r="I6" s="39"/>
      <c r="J6" s="40"/>
    </row>
    <row r="7" spans="2:10" s="28" customFormat="1" ht="15" customHeight="1">
      <c r="B7" s="25"/>
      <c r="C7" s="30"/>
      <c r="D7" s="38"/>
      <c r="E7" s="30"/>
      <c r="F7" s="38"/>
      <c r="G7" s="30"/>
    </row>
    <row r="8" spans="2:10" ht="27.75" customHeight="1">
      <c r="B8" s="25"/>
      <c r="C8" s="32"/>
      <c r="D8" s="34" t="s">
        <v>66</v>
      </c>
      <c r="E8" s="34"/>
      <c r="F8" s="33">
        <f>DSUM(TB_Saídas[#All],Consulta!D8,Consulta!D5:F6)</f>
        <v>450</v>
      </c>
      <c r="G8" s="32" t="s">
        <v>70</v>
      </c>
    </row>
    <row r="9" spans="2:10" ht="15" customHeight="1">
      <c r="B9" s="25"/>
      <c r="C9" s="32"/>
      <c r="D9" s="34"/>
      <c r="E9" s="34"/>
      <c r="F9" s="32"/>
      <c r="G9" s="32"/>
    </row>
    <row r="10" spans="2:10" ht="27.75" customHeight="1">
      <c r="B10" s="25"/>
      <c r="C10" s="32"/>
      <c r="D10" s="34" t="s">
        <v>71</v>
      </c>
      <c r="E10" s="34"/>
      <c r="F10" s="33">
        <f>DSUM(TB_Entradas[#All],"Quantidade Comprada",Consulta!D5:F6)-F8</f>
        <v>1150</v>
      </c>
      <c r="G10" s="32"/>
    </row>
    <row r="11" spans="2:10" ht="15" customHeight="1">
      <c r="B11" s="25"/>
      <c r="C11" s="32"/>
      <c r="D11" s="34"/>
      <c r="E11" s="34"/>
      <c r="F11" s="32"/>
      <c r="G11" s="32"/>
    </row>
    <row r="12" spans="2:10" ht="27.75" customHeight="1">
      <c r="B12" s="25"/>
      <c r="C12" s="32"/>
      <c r="D12" s="34" t="s">
        <v>64</v>
      </c>
      <c r="E12" s="34"/>
      <c r="F12" s="35">
        <f>DSUM(TB_Entradas[#All],Consulta!D12,Consulta!D5:F6)</f>
        <v>3200</v>
      </c>
      <c r="G12" s="32"/>
    </row>
    <row r="13" spans="2:10" ht="15" customHeight="1">
      <c r="B13" s="25"/>
      <c r="C13" s="32"/>
      <c r="D13" s="34"/>
      <c r="E13" s="34"/>
      <c r="F13" s="32"/>
      <c r="G13" s="32"/>
    </row>
    <row r="14" spans="2:10" ht="27.75" customHeight="1">
      <c r="B14" s="25"/>
      <c r="C14" s="32"/>
      <c r="D14" s="34" t="s">
        <v>67</v>
      </c>
      <c r="E14" s="34"/>
      <c r="F14" s="35">
        <f>DSUM(TB_Saídas[#All],Consulta!D14,Consulta!D5:F6)</f>
        <v>2700</v>
      </c>
      <c r="G14" s="32"/>
    </row>
    <row r="15" spans="2:10" ht="21.75" customHeight="1">
      <c r="B15" s="25"/>
      <c r="C15" s="32"/>
      <c r="D15" s="32"/>
      <c r="E15" s="32"/>
      <c r="F15" s="32"/>
      <c r="G15" s="32"/>
    </row>
    <row r="16" spans="2:10" ht="12" customHeight="1">
      <c r="B16" s="25"/>
      <c r="C16" s="25"/>
      <c r="D16" s="25"/>
      <c r="E16" s="25"/>
      <c r="F16" s="25"/>
      <c r="G16" s="29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85387-DA16-4F73-A97C-38B09EAE6A43}">
  <dimension ref="B1:J17"/>
  <sheetViews>
    <sheetView showGridLines="0" tabSelected="1" topLeftCell="E3" zoomScale="140" zoomScaleNormal="140" workbookViewId="0">
      <selection activeCell="G7" sqref="G7"/>
    </sheetView>
  </sheetViews>
  <sheetFormatPr defaultRowHeight="14.45"/>
  <cols>
    <col min="1" max="1" width="3.85546875" customWidth="1"/>
    <col min="2" max="2" width="18.5703125" customWidth="1"/>
    <col min="3" max="10" width="13.42578125" customWidth="1"/>
  </cols>
  <sheetData>
    <row r="1" spans="2:10" s="1" customFormat="1" ht="60" customHeight="1">
      <c r="E1" s="5" t="s">
        <v>68</v>
      </c>
    </row>
    <row r="2" spans="2:10" s="2" customFormat="1" ht="6" customHeight="1"/>
    <row r="5" spans="2:10" s="43" customFormat="1" ht="36">
      <c r="B5" s="45" t="s">
        <v>1</v>
      </c>
      <c r="C5" s="44" t="s">
        <v>72</v>
      </c>
      <c r="D5" s="44" t="s">
        <v>73</v>
      </c>
      <c r="E5" s="44" t="s">
        <v>74</v>
      </c>
      <c r="F5" s="44" t="s">
        <v>3</v>
      </c>
      <c r="G5" s="44" t="s">
        <v>75</v>
      </c>
      <c r="H5" s="44" t="s">
        <v>67</v>
      </c>
      <c r="I5" s="44" t="s">
        <v>76</v>
      </c>
      <c r="J5" s="44" t="s">
        <v>77</v>
      </c>
    </row>
    <row r="6" spans="2:10">
      <c r="B6" t="s">
        <v>36</v>
      </c>
      <c r="C6" s="4">
        <f>IFERROR(SUMIF(TB_Entradas[Produto],TB_ControleEstoque[[#This Row],[Produto]],TB_Entradas[Quantidade Comprada]),0)</f>
        <v>1150</v>
      </c>
      <c r="D6" s="4">
        <f>IFERROR(SUMIF(TB_Saídas[Produto],TB_ControleEstoque[[#This Row],[Produto]],TB_Saídas[Quantidade Vendida]),0)</f>
        <v>648</v>
      </c>
      <c r="E6" s="4">
        <f>TB_ControleEstoque[[#This Row],[Entradas]]-TB_ControleEstoque[[#This Row],[Saídas ]]</f>
        <v>502</v>
      </c>
      <c r="F6" s="4">
        <f>_xlfn.XLOOKUP(TB_ControleEstoque[[#This Row],[Produto]],TB_Produtos[Produto],TB_Produtos[Estoque Mínimo],"Erro",0,1)</f>
        <v>10</v>
      </c>
      <c r="G6" t="str" cm="1">
        <f t="array" ref="G6">_xlfn.IFS(TB_ControleEstoque[[#This Row],[Saldo em Estoque]]&gt;TB_ControleEstoque[[#This Row],[Estoque Mínimo]],"Estoque OK",TB_ControleEstoque[[#This Row],[Saldo em Estoque]]=0,"Estoque Zerado",1,"Repor Estoque")</f>
        <v>Estoque OK</v>
      </c>
    </row>
    <row r="7" spans="2:10">
      <c r="B7" t="s">
        <v>11</v>
      </c>
      <c r="C7" s="4">
        <f>IFERROR(SUMIF(TB_Entradas[Produto],TB_ControleEstoque[[#This Row],[Produto]],TB_Entradas[Quantidade Comprada]),0)</f>
        <v>550</v>
      </c>
      <c r="D7" s="4">
        <f>IFERROR(SUMIF(TB_Saídas[Produto],TB_ControleEstoque[[#This Row],[Produto]],TB_Saídas[Quantidade Vendida]),0)</f>
        <v>500</v>
      </c>
      <c r="E7" s="4">
        <f>TB_ControleEstoque[[#This Row],[Entradas]]-TB_ControleEstoque[[#This Row],[Saídas ]]</f>
        <v>50</v>
      </c>
      <c r="F7" s="4">
        <f>_xlfn.XLOOKUP(TB_ControleEstoque[[#This Row],[Produto]],TB_Produtos[Produto],TB_Produtos[Estoque Mínimo],"Erro",0,1)</f>
        <v>50</v>
      </c>
      <c r="G7" t="str" cm="1">
        <f t="array" ref="G7">_xlfn.IFS(TB_ControleEstoque[[#This Row],[Saldo em Estoque]]&gt;TB_ControleEstoque[[#This Row],[Estoque Mínimo]],"Estoque OK",TB_ControleEstoque[[#This Row],[Saldo em Estoque]]=0,"Estoque Zerado",1,"Repor Estoque")</f>
        <v>Repor Estoque</v>
      </c>
    </row>
    <row r="8" spans="2:10">
      <c r="B8" t="s">
        <v>6</v>
      </c>
      <c r="C8" s="4">
        <f>IFERROR(SUMIF(TB_Entradas[Produto],TB_ControleEstoque[[#This Row],[Produto]],TB_Entradas[Quantidade Comprada]),0)</f>
        <v>3150</v>
      </c>
      <c r="D8" s="4">
        <f>IFERROR(SUMIF(TB_Saídas[Produto],TB_ControleEstoque[[#This Row],[Produto]],TB_Saídas[Quantidade Vendida]),0)</f>
        <v>1591</v>
      </c>
      <c r="E8" s="4">
        <f>TB_ControleEstoque[[#This Row],[Entradas]]-TB_ControleEstoque[[#This Row],[Saídas ]]</f>
        <v>1559</v>
      </c>
      <c r="F8" s="4">
        <f>_xlfn.XLOOKUP(TB_ControleEstoque[[#This Row],[Produto]],TB_Produtos[Produto],TB_Produtos[Estoque Mínimo],"Erro",0,1)</f>
        <v>50</v>
      </c>
      <c r="G8" t="str" cm="1">
        <f t="array" ref="G8">_xlfn.IFS(TB_ControleEstoque[[#This Row],[Saldo em Estoque]]&gt;TB_ControleEstoque[[#This Row],[Estoque Mínimo]],"Estoque OK",TB_ControleEstoque[[#This Row],[Saldo em Estoque]]=0,"Estoque Zerado",1,"Repor Estoque")</f>
        <v>Estoque OK</v>
      </c>
    </row>
    <row r="9" spans="2:10">
      <c r="B9" t="s">
        <v>26</v>
      </c>
      <c r="C9" s="4">
        <f>IFERROR(SUMIF(TB_Entradas[Produto],TB_ControleEstoque[[#This Row],[Produto]],TB_Entradas[Quantidade Comprada]),0)</f>
        <v>450</v>
      </c>
      <c r="D9" s="4">
        <f>IFERROR(SUMIF(TB_Saídas[Produto],TB_ControleEstoque[[#This Row],[Produto]],TB_Saídas[Quantidade Vendida]),0)</f>
        <v>300</v>
      </c>
      <c r="E9" s="4">
        <f>TB_ControleEstoque[[#This Row],[Entradas]]-TB_ControleEstoque[[#This Row],[Saídas ]]</f>
        <v>150</v>
      </c>
      <c r="F9" s="4">
        <f>_xlfn.XLOOKUP(TB_ControleEstoque[[#This Row],[Produto]],TB_Produtos[Produto],TB_Produtos[Estoque Mínimo],"Erro",0,1)</f>
        <v>5</v>
      </c>
      <c r="G9" t="str" cm="1">
        <f t="array" ref="G9">_xlfn.IFS(TB_ControleEstoque[[#This Row],[Saldo em Estoque]]&gt;TB_ControleEstoque[[#This Row],[Estoque Mínimo]],"Estoque OK",TB_ControleEstoque[[#This Row],[Saldo em Estoque]]=0,"Estoque Zerado",1,"Repor Estoque")</f>
        <v>Estoque OK</v>
      </c>
    </row>
    <row r="10" spans="2:10">
      <c r="B10" t="s">
        <v>37</v>
      </c>
      <c r="C10" s="4">
        <f>IFERROR(SUMIF(TB_Entradas[Produto],TB_ControleEstoque[[#This Row],[Produto]],TB_Entradas[Quantidade Comprada]),0)</f>
        <v>300</v>
      </c>
      <c r="D10" s="4">
        <f>IFERROR(SUMIF(TB_Saídas[Produto],TB_ControleEstoque[[#This Row],[Produto]],TB_Saídas[Quantidade Vendida]),0)</f>
        <v>250</v>
      </c>
      <c r="E10" s="4">
        <f>TB_ControleEstoque[[#This Row],[Entradas]]-TB_ControleEstoque[[#This Row],[Saídas ]]</f>
        <v>50</v>
      </c>
      <c r="F10" s="4">
        <f>_xlfn.XLOOKUP(TB_ControleEstoque[[#This Row],[Produto]],TB_Produtos[Produto],TB_Produtos[Estoque Mínimo],"Erro",0,1)</f>
        <v>10</v>
      </c>
      <c r="G10" t="str" cm="1">
        <f t="array" ref="G10">_xlfn.IFS(TB_ControleEstoque[[#This Row],[Saldo em Estoque]]&gt;TB_ControleEstoque[[#This Row],[Estoque Mínimo]],"Estoque OK",TB_ControleEstoque[[#This Row],[Saldo em Estoque]]=0,"Estoque Zerado",1,"Repor Estoque")</f>
        <v>Estoque OK</v>
      </c>
    </row>
    <row r="11" spans="2:10">
      <c r="B11" t="s">
        <v>31</v>
      </c>
      <c r="C11" s="4">
        <f>IFERROR(SUMIF(TB_Entradas[Produto],TB_ControleEstoque[[#This Row],[Produto]],TB_Entradas[Quantidade Comprada]),0)</f>
        <v>1200</v>
      </c>
      <c r="D11" s="4">
        <f>IFERROR(SUMIF(TB_Saídas[Produto],TB_ControleEstoque[[#This Row],[Produto]],TB_Saídas[Quantidade Vendida]),0)</f>
        <v>945</v>
      </c>
      <c r="E11" s="4">
        <f>TB_ControleEstoque[[#This Row],[Entradas]]-TB_ControleEstoque[[#This Row],[Saídas ]]</f>
        <v>255</v>
      </c>
      <c r="F11" s="4">
        <f>_xlfn.XLOOKUP(TB_ControleEstoque[[#This Row],[Produto]],TB_Produtos[Produto],TB_Produtos[Estoque Mínimo],"Erro",0,1)</f>
        <v>5</v>
      </c>
      <c r="G11" t="str" cm="1">
        <f t="array" ref="G11">_xlfn.IFS(TB_ControleEstoque[[#This Row],[Saldo em Estoque]]&gt;TB_ControleEstoque[[#This Row],[Estoque Mínimo]],"Estoque OK",TB_ControleEstoque[[#This Row],[Saldo em Estoque]]=0,"Estoque Zerado",1,"Repor Estoque")</f>
        <v>Estoque OK</v>
      </c>
    </row>
    <row r="12" spans="2:10">
      <c r="B12" t="s">
        <v>19</v>
      </c>
      <c r="C12" s="4">
        <f>IFERROR(SUMIF(TB_Entradas[Produto],TB_ControleEstoque[[#This Row],[Produto]],TB_Entradas[Quantidade Comprada]),0)</f>
        <v>350</v>
      </c>
      <c r="D12" s="4">
        <f>IFERROR(SUMIF(TB_Saídas[Produto],TB_ControleEstoque[[#This Row],[Produto]],TB_Saídas[Quantidade Vendida]),0)</f>
        <v>150</v>
      </c>
      <c r="E12" s="4">
        <f>TB_ControleEstoque[[#This Row],[Entradas]]-TB_ControleEstoque[[#This Row],[Saídas ]]</f>
        <v>200</v>
      </c>
      <c r="F12" s="4">
        <f>_xlfn.XLOOKUP(TB_ControleEstoque[[#This Row],[Produto]],TB_Produtos[Produto],TB_Produtos[Estoque Mínimo],"Erro",0,1)</f>
        <v>10</v>
      </c>
      <c r="G12" t="str" cm="1">
        <f t="array" ref="G12">_xlfn.IFS(TB_ControleEstoque[[#This Row],[Saldo em Estoque]]&gt;TB_ControleEstoque[[#This Row],[Estoque Mínimo]],"Estoque OK",TB_ControleEstoque[[#This Row],[Saldo em Estoque]]=0,"Estoque Zerado",1,"Repor Estoque")</f>
        <v>Estoque OK</v>
      </c>
    </row>
    <row r="13" spans="2:10">
      <c r="B13" t="s">
        <v>25</v>
      </c>
      <c r="C13" s="4">
        <f>IFERROR(SUMIF(TB_Entradas[Produto],TB_ControleEstoque[[#This Row],[Produto]],TB_Entradas[Quantidade Comprada]),0)</f>
        <v>300</v>
      </c>
      <c r="D13" s="4">
        <f>IFERROR(SUMIF(TB_Saídas[Produto],TB_ControleEstoque[[#This Row],[Produto]],TB_Saídas[Quantidade Vendida]),0)</f>
        <v>245</v>
      </c>
      <c r="E13" s="4">
        <f>TB_ControleEstoque[[#This Row],[Entradas]]-TB_ControleEstoque[[#This Row],[Saídas ]]</f>
        <v>55</v>
      </c>
      <c r="F13" s="4">
        <f>_xlfn.XLOOKUP(TB_ControleEstoque[[#This Row],[Produto]],TB_Produtos[Produto],TB_Produtos[Estoque Mínimo],"Erro",0,1)</f>
        <v>10</v>
      </c>
      <c r="G13" t="str" cm="1">
        <f t="array" ref="G13">_xlfn.IFS(TB_ControleEstoque[[#This Row],[Saldo em Estoque]]&gt;TB_ControleEstoque[[#This Row],[Estoque Mínimo]],"Estoque OK",TB_ControleEstoque[[#This Row],[Saldo em Estoque]]=0,"Estoque Zerado",1,"Repor Estoque")</f>
        <v>Estoque OK</v>
      </c>
    </row>
    <row r="14" spans="2:10">
      <c r="B14" t="s">
        <v>10</v>
      </c>
      <c r="C14" s="4">
        <f>IFERROR(SUMIF(TB_Entradas[Produto],TB_ControleEstoque[[#This Row],[Produto]],TB_Entradas[Quantidade Comprada]),0)</f>
        <v>500</v>
      </c>
      <c r="D14" s="4">
        <f>IFERROR(SUMIF(TB_Saídas[Produto],TB_ControleEstoque[[#This Row],[Produto]],TB_Saídas[Quantidade Vendida]),0)</f>
        <v>500</v>
      </c>
      <c r="E14" s="4">
        <f>TB_ControleEstoque[[#This Row],[Entradas]]-TB_ControleEstoque[[#This Row],[Saídas ]]</f>
        <v>0</v>
      </c>
      <c r="F14" s="4">
        <f>_xlfn.XLOOKUP(TB_ControleEstoque[[#This Row],[Produto]],TB_Produtos[Produto],TB_Produtos[Estoque Mínimo],"Erro",0,1)</f>
        <v>50</v>
      </c>
      <c r="G14" t="str" cm="1">
        <f t="array" ref="G14">_xlfn.IFS(TB_ControleEstoque[[#This Row],[Saldo em Estoque]]&gt;TB_ControleEstoque[[#This Row],[Estoque Mínimo]],"Estoque OK",TB_ControleEstoque[[#This Row],[Saldo em Estoque]]=0,"Estoque Zerado",1,"Repor Estoque")</f>
        <v>Estoque Zerado</v>
      </c>
    </row>
    <row r="15" spans="2:10">
      <c r="B15" t="s">
        <v>28</v>
      </c>
      <c r="C15" s="4">
        <f>IFERROR(SUMIF(TB_Entradas[Produto],TB_ControleEstoque[[#This Row],[Produto]],TB_Entradas[Quantidade Comprada]),0)</f>
        <v>100</v>
      </c>
      <c r="D15" s="4">
        <f>IFERROR(SUMIF(TB_Saídas[Produto],TB_ControleEstoque[[#This Row],[Produto]],TB_Saídas[Quantidade Vendida]),0)</f>
        <v>35</v>
      </c>
      <c r="E15" s="4">
        <f>TB_ControleEstoque[[#This Row],[Entradas]]-TB_ControleEstoque[[#This Row],[Saídas ]]</f>
        <v>65</v>
      </c>
      <c r="F15" s="4">
        <f>_xlfn.XLOOKUP(TB_ControleEstoque[[#This Row],[Produto]],TB_Produtos[Produto],TB_Produtos[Estoque Mínimo],"Erro",0,1)</f>
        <v>2</v>
      </c>
      <c r="G15" t="str" cm="1">
        <f t="array" ref="G15">_xlfn.IFS(TB_ControleEstoque[[#This Row],[Saldo em Estoque]]&gt;TB_ControleEstoque[[#This Row],[Estoque Mínimo]],"Estoque OK",TB_ControleEstoque[[#This Row],[Saldo em Estoque]]=0,"Estoque Zerado",1,"Repor Estoque")</f>
        <v>Estoque OK</v>
      </c>
    </row>
    <row r="16" spans="2:10">
      <c r="B16" t="s">
        <v>23</v>
      </c>
      <c r="C16" s="4">
        <f>IFERROR(SUMIF(TB_Entradas[Produto],TB_ControleEstoque[[#This Row],[Produto]],TB_Entradas[Quantidade Comprada]),0)</f>
        <v>350</v>
      </c>
      <c r="D16" s="4">
        <f>IFERROR(SUMIF(TB_Saídas[Produto],TB_ControleEstoque[[#This Row],[Produto]],TB_Saídas[Quantidade Vendida]),0)</f>
        <v>150</v>
      </c>
      <c r="E16" s="4">
        <f>TB_ControleEstoque[[#This Row],[Entradas]]-TB_ControleEstoque[[#This Row],[Saídas ]]</f>
        <v>200</v>
      </c>
      <c r="F16" s="4">
        <f>_xlfn.XLOOKUP(TB_ControleEstoque[[#This Row],[Produto]],TB_Produtos[Produto],TB_Produtos[Estoque Mínimo],"Erro",0,1)</f>
        <v>10</v>
      </c>
      <c r="G16" t="str" cm="1">
        <f t="array" ref="G16">_xlfn.IFS(TB_ControleEstoque[[#This Row],[Saldo em Estoque]]&gt;TB_ControleEstoque[[#This Row],[Estoque Mínimo]],"Estoque OK",TB_ControleEstoque[[#This Row],[Saldo em Estoque]]=0,"Estoque Zerado",1,"Repor Estoque")</f>
        <v>Estoque OK</v>
      </c>
    </row>
    <row r="17" spans="2:7">
      <c r="B17" t="s">
        <v>27</v>
      </c>
      <c r="C17" s="4">
        <f>IFERROR(SUMIF(TB_Entradas[Produto],TB_ControleEstoque[[#This Row],[Produto]],TB_Entradas[Quantidade Comprada]),0)</f>
        <v>400</v>
      </c>
      <c r="D17" s="4">
        <f>IFERROR(SUMIF(TB_Saídas[Produto],TB_ControleEstoque[[#This Row],[Produto]],TB_Saídas[Quantidade Vendida]),0)</f>
        <v>235</v>
      </c>
      <c r="E17" s="4">
        <f>TB_ControleEstoque[[#This Row],[Entradas]]-TB_ControleEstoque[[#This Row],[Saídas ]]</f>
        <v>165</v>
      </c>
      <c r="F17" s="4">
        <f>_xlfn.XLOOKUP(TB_ControleEstoque[[#This Row],[Produto]],TB_Produtos[Produto],TB_Produtos[Estoque Mínimo],"Erro",0,1)</f>
        <v>2</v>
      </c>
      <c r="G17" t="str" cm="1">
        <f t="array" ref="G17">_xlfn.IFS(TB_ControleEstoque[[#This Row],[Saldo em Estoque]]&gt;TB_ControleEstoque[[#This Row],[Estoque Mínimo]],"Estoque OK",TB_ControleEstoque[[#This Row],[Saldo em Estoque]]=0,"Estoque Zerado",1,"Repor Estoque")</f>
        <v>Estoque OK</v>
      </c>
    </row>
  </sheetData>
  <dataValidations count="1">
    <dataValidation type="list" allowBlank="1" showInputMessage="1" showErrorMessage="1" sqref="B6:B17" xr:uid="{8AC61758-FD11-40E3-B22B-102EEFB58504}">
      <formula1>Lista_Produtos</formula1>
    </dataValidation>
  </dataValidations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f05b7ab-9a2f-41ed-818c-74617ab702a7">
      <Terms xmlns="http://schemas.microsoft.com/office/infopath/2007/PartnerControls"/>
    </lcf76f155ced4ddcb4097134ff3c332f>
    <TaxCatchAll xmlns="b7f85c95-9dfd-4a18-b8b1-0a9182cc4fb7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56B0A36441F0D4DAD3991578DF7F2F0" ma:contentTypeVersion="13" ma:contentTypeDescription="Crie um novo documento." ma:contentTypeScope="" ma:versionID="b525bbb6548c187a5866d207a61ee26f">
  <xsd:schema xmlns:xsd="http://www.w3.org/2001/XMLSchema" xmlns:xs="http://www.w3.org/2001/XMLSchema" xmlns:p="http://schemas.microsoft.com/office/2006/metadata/properties" xmlns:ns2="4f05b7ab-9a2f-41ed-818c-74617ab702a7" xmlns:ns3="b7f85c95-9dfd-4a18-b8b1-0a9182cc4fb7" targetNamespace="http://schemas.microsoft.com/office/2006/metadata/properties" ma:root="true" ma:fieldsID="d9daf2d0a880eba26c6dec90f44db6ed" ns2:_="" ns3:_="">
    <xsd:import namespace="4f05b7ab-9a2f-41ed-818c-74617ab702a7"/>
    <xsd:import namespace="b7f85c95-9dfd-4a18-b8b1-0a9182cc4fb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05b7ab-9a2f-41ed-818c-74617ab702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Marcações de imagem" ma:readOnly="false" ma:fieldId="{5cf76f15-5ced-4ddc-b409-7134ff3c332f}" ma:taxonomyMulti="true" ma:sspId="efc7ddc0-9a8c-4dc4-996d-f4d816cbaac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f85c95-9dfd-4a18-b8b1-0a9182cc4fb7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dc0bbb76-aa18-45ff-9b51-618ac78a5513}" ma:internalName="TaxCatchAll" ma:showField="CatchAllData" ma:web="b7f85c95-9dfd-4a18-b8b1-0a9182cc4fb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1CF2D06-1FF9-49FF-8812-2D4AC65E587D}"/>
</file>

<file path=customXml/itemProps2.xml><?xml version="1.0" encoding="utf-8"?>
<ds:datastoreItem xmlns:ds="http://schemas.openxmlformats.org/officeDocument/2006/customXml" ds:itemID="{B8D9DDA8-8D83-494B-91DD-98616E9713D8}"/>
</file>

<file path=customXml/itemProps3.xml><?xml version="1.0" encoding="utf-8"?>
<ds:datastoreItem xmlns:ds="http://schemas.openxmlformats.org/officeDocument/2006/customXml" ds:itemID="{2EEE9F2F-8385-4E62-9B94-4D21CAC728A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Okamoto</dc:creator>
  <cp:keywords/>
  <dc:description/>
  <cp:lastModifiedBy>sbfaustino@gmail.com</cp:lastModifiedBy>
  <cp:revision/>
  <dcterms:created xsi:type="dcterms:W3CDTF">2022-11-17T13:49:56Z</dcterms:created>
  <dcterms:modified xsi:type="dcterms:W3CDTF">2022-12-15T23:36:11Z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2022-11-17T14:16:04Z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e9925f55-e63e-42cf-82e9-e2e3b4f28421</vt:lpwstr>
  </property>
  <property fmtid="{D5CDD505-2E9C-101B-9397-08002B2CF9AE}" pid="7" name="MSIP_Label_defa4170-0d19-0005-0004-bc88714345d2_ActionId">
    <vt:lpwstr>d1712c9e-5847-482d-92dd-40d44dad60d7</vt:lpwstr>
  </property>
  <property fmtid="{D5CDD505-2E9C-101B-9397-08002B2CF9AE}" pid="8" name="MSIP_Label_defa4170-0d19-0005-0004-bc88714345d2_ContentBits">
    <vt:lpwstr>0</vt:lpwstr>
  </property>
  <property fmtid="{D5CDD505-2E9C-101B-9397-08002B2CF9AE}" pid="9" name="ContentTypeId">
    <vt:lpwstr>0x010100556B0A36441F0D4DAD3991578DF7F2F0</vt:lpwstr>
  </property>
  <property fmtid="{D5CDD505-2E9C-101B-9397-08002B2CF9AE}" pid="10" name="MediaServiceImageTags">
    <vt:lpwstr/>
  </property>
</Properties>
</file>