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ri\Downloads\"/>
    </mc:Choice>
  </mc:AlternateContent>
  <xr:revisionPtr revIDLastSave="0" documentId="13_ncr:1_{C7DCBF83-6555-45EC-911F-36298E91D484}" xr6:coauthVersionLast="47" xr6:coauthVersionMax="47" xr10:uidLastSave="{00000000-0000-0000-0000-000000000000}"/>
  <bookViews>
    <workbookView xWindow="-120" yWindow="-120" windowWidth="29040" windowHeight="15720" xr2:uid="{B92D6044-8048-410E-A76B-5D9369510741}"/>
  </bookViews>
  <sheets>
    <sheet name="dio" sheetId="1" r:id="rId1"/>
    <sheet name="base" sheetId="2" state="hidden" r:id="rId2"/>
  </sheets>
  <externalReferences>
    <externalReference r:id="rId3"/>
  </externalReferences>
  <definedNames>
    <definedName name="Aporte" localSheetId="1">[1]Planilha1!$D$15</definedName>
    <definedName name="Aporte">dio!$D$15</definedName>
    <definedName name="Patrimonio" localSheetId="1">[1]Planilha1!$D$18</definedName>
    <definedName name="Patrimonio">dio!$D$18</definedName>
    <definedName name="Qtd_Anos" localSheetId="1">[1]Planilha1!$D$16</definedName>
    <definedName name="Qtd_Anos">dio!$D$16</definedName>
    <definedName name="Rendimento_carteira" localSheetId="1">[1]Planilha1!$D$11</definedName>
    <definedName name="Rendimento_carteira">dio!$D$11</definedName>
    <definedName name="Salario" localSheetId="1">[1]Planilha1!$D$10</definedName>
    <definedName name="Salario">dio!$D$10</definedName>
    <definedName name="Taxa_rend" localSheetId="1">[1]Planilha1!$D$17</definedName>
    <definedName name="Taxa_rend">dio!$D$17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12" i="1"/>
  <c r="C26" i="1"/>
  <c r="C22" i="1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E2" i="2" s="1"/>
  <c r="C39" i="1" l="1"/>
  <c r="C34" i="1"/>
  <c r="C38" i="1"/>
  <c r="C37" i="1"/>
  <c r="C36" i="1"/>
  <c r="C35" i="1"/>
  <c r="D26" i="1" l="1"/>
  <c r="C25" i="1"/>
  <c r="D25" i="1" s="1"/>
  <c r="C24" i="1"/>
  <c r="D24" i="1" s="1"/>
  <c r="C23" i="1"/>
  <c r="D23" i="1" s="1"/>
  <c r="D22" i="1"/>
  <c r="D18" i="1"/>
  <c r="D19" i="1" s="1"/>
  <c r="D35" i="1" l="1"/>
  <c r="D34" i="1"/>
  <c r="D38" i="1"/>
  <c r="D39" i="1"/>
  <c r="D36" i="1"/>
  <c r="D37" i="1"/>
  <c r="D40" i="1" l="1"/>
</calcChain>
</file>

<file path=xl/sharedStrings.xml><?xml version="1.0" encoding="utf-8"?>
<sst xmlns="http://schemas.openxmlformats.org/spreadsheetml/2006/main" count="72" uniqueCount="42">
  <si>
    <t>Salário</t>
  </si>
  <si>
    <t>Rendimento Carteira</t>
  </si>
  <si>
    <t>Sujestão de Investimento</t>
  </si>
  <si>
    <t>Cenários</t>
  </si>
  <si>
    <t>Dividendo</t>
  </si>
  <si>
    <t>Quanto em 02 Anos ?</t>
  </si>
  <si>
    <t>Quanto em 05 Anos ?</t>
  </si>
  <si>
    <t>Quanto em 10 Anos ?</t>
  </si>
  <si>
    <t>Quanto em 20 Anos ?</t>
  </si>
  <si>
    <t>Quanto em 30 Anos ?</t>
  </si>
  <si>
    <t>PERFIL</t>
  </si>
  <si>
    <t>Conservador</t>
  </si>
  <si>
    <t>TIPO DE FII</t>
  </si>
  <si>
    <t>Valores</t>
  </si>
  <si>
    <t>PAPEL</t>
  </si>
  <si>
    <t>TIJOLO</t>
  </si>
  <si>
    <t>HIBRIDOS</t>
  </si>
  <si>
    <t>FOFs</t>
  </si>
  <si>
    <t>DESENVOLVIMENTO</t>
  </si>
  <si>
    <t>HOTELARIAS</t>
  </si>
  <si>
    <t>Moderado</t>
  </si>
  <si>
    <t>Agressivo</t>
  </si>
  <si>
    <t>selecione sue perfil</t>
  </si>
  <si>
    <t>CHAVE</t>
  </si>
  <si>
    <t>%</t>
  </si>
  <si>
    <t>Configurações</t>
  </si>
  <si>
    <t>Invertimento mensal</t>
  </si>
  <si>
    <t>Valor a ser invertido por mês</t>
  </si>
  <si>
    <t>Tipo de FII</t>
  </si>
  <si>
    <t>Perfil</t>
  </si>
  <si>
    <t>Percentual sugerido</t>
  </si>
  <si>
    <t>Papel</t>
  </si>
  <si>
    <t>Tijolo</t>
  </si>
  <si>
    <t>Hibridos</t>
  </si>
  <si>
    <t>Desenvolvimento</t>
  </si>
  <si>
    <t>Conservador-FOFs</t>
  </si>
  <si>
    <t>Hotelarias</t>
  </si>
  <si>
    <t>Quanto investir por mês?</t>
  </si>
  <si>
    <t>Por Quantos anos?</t>
  </si>
  <si>
    <t>Taxa de rendimento mensal?</t>
  </si>
  <si>
    <t>Patrimônio acumulado?</t>
  </si>
  <si>
    <t>Dividendos mensais?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</si>
</sst>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0.0000%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Segoe UI Variable Display"/>
    </font>
    <font>
      <sz val="11"/>
      <color theme="1"/>
      <name val="Segoe UI Variable Display"/>
    </font>
    <font>
      <b/>
      <sz val="16"/>
      <color theme="0" tint="-4.9989318521683403E-2"/>
      <name val="Segoe UI Variable Display"/>
    </font>
    <font>
      <b/>
      <sz val="14"/>
      <color theme="0" tint="-4.9989318521683403E-2"/>
      <name val="Segoe UI Variable Display"/>
    </font>
    <font>
      <sz val="11"/>
      <color theme="0"/>
      <name val="Segoe UI Variable Display"/>
    </font>
    <font>
      <sz val="11"/>
      <color rgb="FF9C5700"/>
      <name val="Segoe UI Variable Display"/>
    </font>
    <font>
      <sz val="10"/>
      <color theme="1" tint="0.499984740745262"/>
      <name val="Segoe UI Variable Display"/>
    </font>
    <font>
      <b/>
      <sz val="11"/>
      <color theme="0"/>
      <name val="Segoe UI Variable Display"/>
    </font>
    <font>
      <sz val="11"/>
      <color theme="0" tint="-0.14999847407452621"/>
      <name val="Segoe UI Variable Display"/>
    </font>
    <font>
      <b/>
      <sz val="11"/>
      <color theme="0" tint="-4.9989318521683403E-2"/>
      <name val="Segoe UI Variable Display"/>
    </font>
    <font>
      <b/>
      <sz val="14"/>
      <color rgb="FF9C5700"/>
      <name val="Segoe UI Variable Display"/>
    </font>
    <font>
      <b/>
      <sz val="14"/>
      <color theme="0"/>
      <name val="Segoe UI Variable Display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medium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medium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medium">
        <color theme="1" tint="4.9989318521683403E-2"/>
      </bottom>
      <diagonal/>
    </border>
    <border>
      <left style="thin">
        <color theme="1" tint="4.9989318521683403E-2"/>
      </left>
      <right style="medium">
        <color theme="1" tint="4.9989318521683403E-2"/>
      </right>
      <top style="thin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medium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medium">
        <color theme="1" tint="4.9989318521683403E-2"/>
      </left>
      <right style="thin">
        <color theme="1" tint="4.9989318521683403E-2"/>
      </right>
      <top/>
      <bottom style="medium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medium">
        <color theme="1" tint="4.9989318521683403E-2"/>
      </bottom>
      <diagonal/>
    </border>
    <border>
      <left style="thin">
        <color theme="1" tint="4.9989318521683403E-2"/>
      </left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medium">
        <color theme="1" tint="4.9989318521683403E-2"/>
      </right>
      <top/>
      <bottom style="thin">
        <color theme="1" tint="4.9989318521683403E-2"/>
      </bottom>
      <diagonal/>
    </border>
    <border>
      <left style="medium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7">
    <xf numFmtId="0" fontId="0" fillId="0" borderId="0" xfId="0"/>
    <xf numFmtId="0" fontId="6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 indent="1"/>
    </xf>
    <xf numFmtId="0" fontId="7" fillId="8" borderId="2" xfId="0" applyFont="1" applyFill="1" applyBorder="1" applyAlignment="1">
      <alignment horizontal="left" vertical="center" indent="1"/>
    </xf>
    <xf numFmtId="0" fontId="5" fillId="4" borderId="0" xfId="0" applyFont="1" applyFill="1"/>
    <xf numFmtId="0" fontId="5" fillId="4" borderId="0" xfId="0" applyFont="1" applyFill="1" applyAlignment="1">
      <alignment vertical="center"/>
    </xf>
    <xf numFmtId="0" fontId="8" fillId="4" borderId="0" xfId="0" applyFont="1" applyFill="1"/>
    <xf numFmtId="0" fontId="10" fillId="4" borderId="0" xfId="0" applyFont="1" applyFill="1" applyAlignment="1">
      <alignment horizontal="center"/>
    </xf>
    <xf numFmtId="44" fontId="4" fillId="4" borderId="13" xfId="2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left" indent="1"/>
    </xf>
    <xf numFmtId="44" fontId="4" fillId="4" borderId="16" xfId="2" applyFont="1" applyFill="1" applyBorder="1"/>
    <xf numFmtId="0" fontId="5" fillId="4" borderId="17" xfId="0" applyFont="1" applyFill="1" applyBorder="1" applyAlignment="1">
      <alignment horizontal="left" indent="1"/>
    </xf>
    <xf numFmtId="44" fontId="4" fillId="4" borderId="18" xfId="2" applyFont="1" applyFill="1" applyBorder="1" applyAlignment="1">
      <alignment horizontal="center" vertical="center"/>
    </xf>
    <xf numFmtId="44" fontId="4" fillId="4" borderId="19" xfId="2" applyFont="1" applyFill="1" applyBorder="1"/>
    <xf numFmtId="0" fontId="5" fillId="4" borderId="15" xfId="0" applyFont="1" applyFill="1" applyBorder="1" applyAlignment="1">
      <alignment horizontal="left" vertical="center" indent="1"/>
    </xf>
    <xf numFmtId="0" fontId="5" fillId="6" borderId="20" xfId="0" applyFont="1" applyFill="1" applyBorder="1" applyAlignment="1">
      <alignment vertical="center"/>
    </xf>
    <xf numFmtId="0" fontId="5" fillId="6" borderId="21" xfId="0" applyFont="1" applyFill="1" applyBorder="1" applyAlignment="1">
      <alignment vertical="center"/>
    </xf>
    <xf numFmtId="44" fontId="11" fillId="6" borderId="22" xfId="2" applyFont="1" applyFill="1" applyBorder="1" applyAlignment="1">
      <alignment horizontal="left" vertical="center"/>
    </xf>
    <xf numFmtId="0" fontId="5" fillId="4" borderId="23" xfId="0" applyFont="1" applyFill="1" applyBorder="1" applyAlignment="1">
      <alignment horizontal="left" vertical="center" indent="1"/>
    </xf>
    <xf numFmtId="0" fontId="5" fillId="4" borderId="17" xfId="0" applyFont="1" applyFill="1" applyBorder="1" applyAlignment="1">
      <alignment horizontal="left" vertical="center" indent="1"/>
    </xf>
    <xf numFmtId="44" fontId="4" fillId="4" borderId="27" xfId="2" applyFont="1" applyFill="1" applyBorder="1" applyAlignment="1">
      <alignment horizontal="center"/>
    </xf>
    <xf numFmtId="44" fontId="4" fillId="4" borderId="28" xfId="2" applyFont="1" applyFill="1" applyBorder="1" applyAlignment="1">
      <alignment horizontal="center"/>
    </xf>
    <xf numFmtId="44" fontId="4" fillId="4" borderId="9" xfId="2" applyFont="1" applyFill="1" applyBorder="1" applyAlignment="1">
      <alignment horizontal="right" vertical="center"/>
    </xf>
    <xf numFmtId="44" fontId="4" fillId="4" borderId="12" xfId="2" applyFont="1" applyFill="1" applyBorder="1" applyAlignment="1">
      <alignment horizontal="right"/>
    </xf>
    <xf numFmtId="0" fontId="12" fillId="4" borderId="0" xfId="0" applyFont="1" applyFill="1"/>
    <xf numFmtId="44" fontId="4" fillId="4" borderId="25" xfId="2" applyFont="1" applyFill="1" applyBorder="1" applyAlignment="1">
      <alignment horizontal="center"/>
    </xf>
    <xf numFmtId="44" fontId="4" fillId="4" borderId="16" xfId="2" applyFont="1" applyFill="1" applyBorder="1" applyAlignment="1">
      <alignment horizontal="center"/>
    </xf>
    <xf numFmtId="44" fontId="4" fillId="4" borderId="19" xfId="2" applyFont="1" applyFill="1" applyBorder="1" applyAlignment="1">
      <alignment horizontal="center"/>
    </xf>
    <xf numFmtId="9" fontId="4" fillId="4" borderId="24" xfId="0" applyNumberFormat="1" applyFont="1" applyFill="1" applyBorder="1" applyAlignment="1">
      <alignment horizontal="center"/>
    </xf>
    <xf numFmtId="9" fontId="4" fillId="4" borderId="13" xfId="0" applyNumberFormat="1" applyFont="1" applyFill="1" applyBorder="1" applyAlignment="1">
      <alignment horizontal="center"/>
    </xf>
    <xf numFmtId="9" fontId="4" fillId="4" borderId="18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left" indent="1"/>
    </xf>
    <xf numFmtId="0" fontId="5" fillId="4" borderId="5" xfId="0" applyFont="1" applyFill="1" applyBorder="1" applyAlignment="1">
      <alignment horizontal="left" indent="1"/>
    </xf>
    <xf numFmtId="0" fontId="5" fillId="4" borderId="7" xfId="0" applyFont="1" applyFill="1" applyBorder="1" applyAlignment="1">
      <alignment horizontal="left" indent="1"/>
    </xf>
    <xf numFmtId="0" fontId="5" fillId="4" borderId="8" xfId="0" applyFont="1" applyFill="1" applyBorder="1" applyAlignment="1">
      <alignment horizontal="left" indent="1"/>
    </xf>
    <xf numFmtId="0" fontId="5" fillId="4" borderId="10" xfId="0" applyFont="1" applyFill="1" applyBorder="1" applyAlignment="1">
      <alignment horizontal="left" indent="1"/>
    </xf>
    <xf numFmtId="0" fontId="5" fillId="4" borderId="11" xfId="0" applyFont="1" applyFill="1" applyBorder="1" applyAlignment="1">
      <alignment horizontal="left" indent="1"/>
    </xf>
    <xf numFmtId="9" fontId="5" fillId="4" borderId="4" xfId="1" applyNumberFormat="1" applyFont="1" applyFill="1" applyBorder="1" applyAlignment="1">
      <alignment horizontal="left" indent="1"/>
    </xf>
    <xf numFmtId="9" fontId="5" fillId="4" borderId="5" xfId="1" applyNumberFormat="1" applyFont="1" applyFill="1" applyBorder="1" applyAlignment="1">
      <alignment horizontal="left" indent="1"/>
    </xf>
    <xf numFmtId="9" fontId="5" fillId="4" borderId="7" xfId="1" applyNumberFormat="1" applyFont="1" applyFill="1" applyBorder="1" applyAlignment="1">
      <alignment horizontal="left" indent="1"/>
    </xf>
    <xf numFmtId="9" fontId="5" fillId="4" borderId="8" xfId="1" applyNumberFormat="1" applyFont="1" applyFill="1" applyBorder="1" applyAlignment="1">
      <alignment horizontal="left" indent="1"/>
    </xf>
    <xf numFmtId="9" fontId="5" fillId="4" borderId="10" xfId="1" applyNumberFormat="1" applyFont="1" applyFill="1" applyBorder="1" applyAlignment="1">
      <alignment horizontal="left" indent="1"/>
    </xf>
    <xf numFmtId="9" fontId="5" fillId="4" borderId="11" xfId="1" applyNumberFormat="1" applyFont="1" applyFill="1" applyBorder="1" applyAlignment="1">
      <alignment horizontal="left" indent="1"/>
    </xf>
    <xf numFmtId="44" fontId="4" fillId="4" borderId="12" xfId="2" applyFont="1" applyFill="1" applyBorder="1" applyAlignment="1">
      <alignment horizontal="left"/>
    </xf>
    <xf numFmtId="44" fontId="4" fillId="4" borderId="31" xfId="2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44" fontId="4" fillId="4" borderId="32" xfId="2" applyFont="1" applyFill="1" applyBorder="1"/>
    <xf numFmtId="0" fontId="5" fillId="4" borderId="33" xfId="0" applyFont="1" applyFill="1" applyBorder="1" applyAlignment="1">
      <alignment horizontal="left" indent="1"/>
    </xf>
    <xf numFmtId="0" fontId="7" fillId="5" borderId="14" xfId="0" applyFont="1" applyFill="1" applyBorder="1" applyAlignment="1">
      <alignment horizontal="left" vertical="center" indent="1"/>
    </xf>
    <xf numFmtId="0" fontId="4" fillId="4" borderId="26" xfId="0" applyFont="1" applyFill="1" applyBorder="1" applyAlignment="1">
      <alignment horizontal="left" indent="1"/>
    </xf>
    <xf numFmtId="0" fontId="14" fillId="2" borderId="29" xfId="3" applyFont="1" applyBorder="1" applyAlignment="1">
      <alignment horizontal="left" vertical="center" indent="1"/>
    </xf>
    <xf numFmtId="0" fontId="11" fillId="6" borderId="14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 indent="1"/>
    </xf>
    <xf numFmtId="0" fontId="7" fillId="7" borderId="2" xfId="0" applyFont="1" applyFill="1" applyBorder="1" applyAlignment="1">
      <alignment horizontal="left" vertical="center" indent="1"/>
    </xf>
    <xf numFmtId="0" fontId="15" fillId="6" borderId="14" xfId="0" applyFont="1" applyFill="1" applyBorder="1" applyAlignment="1">
      <alignment horizontal="left" vertical="center" indent="1"/>
    </xf>
    <xf numFmtId="44" fontId="4" fillId="4" borderId="6" xfId="2" applyFont="1" applyFill="1" applyBorder="1" applyAlignment="1" applyProtection="1">
      <alignment horizontal="left"/>
      <protection locked="0"/>
    </xf>
    <xf numFmtId="10" fontId="4" fillId="4" borderId="9" xfId="0" applyNumberFormat="1" applyFont="1" applyFill="1" applyBorder="1" applyAlignment="1" applyProtection="1">
      <alignment horizontal="center"/>
      <protection locked="0"/>
    </xf>
    <xf numFmtId="44" fontId="4" fillId="4" borderId="6" xfId="2" applyFont="1" applyFill="1" applyBorder="1" applyAlignment="1" applyProtection="1">
      <alignment horizontal="right" vertical="center"/>
      <protection locked="0"/>
    </xf>
    <xf numFmtId="0" fontId="4" fillId="4" borderId="9" xfId="0" applyFont="1" applyFill="1" applyBorder="1" applyAlignment="1" applyProtection="1">
      <alignment horizontal="center" vertical="center"/>
      <protection locked="0"/>
    </xf>
    <xf numFmtId="10" fontId="4" fillId="4" borderId="9" xfId="1" applyNumberFormat="1" applyFont="1" applyFill="1" applyBorder="1" applyAlignment="1" applyProtection="1">
      <alignment horizontal="center" vertical="center"/>
      <protection locked="0"/>
    </xf>
    <xf numFmtId="0" fontId="9" fillId="2" borderId="30" xfId="3" applyFont="1" applyBorder="1" applyAlignment="1" applyProtection="1">
      <alignment horizontal="center" vertical="center"/>
      <protection locked="0"/>
    </xf>
    <xf numFmtId="0" fontId="9" fillId="2" borderId="29" xfId="3" applyFont="1" applyBorder="1" applyAlignment="1" applyProtection="1">
      <alignment horizontal="center" vertical="center"/>
      <protection locked="0"/>
    </xf>
    <xf numFmtId="0" fontId="0" fillId="4" borderId="0" xfId="0" applyFill="1"/>
    <xf numFmtId="165" fontId="0" fillId="4" borderId="0" xfId="0" applyNumberFormat="1" applyFill="1"/>
    <xf numFmtId="0" fontId="0" fillId="4" borderId="13" xfId="0" applyFill="1" applyBorder="1"/>
    <xf numFmtId="0" fontId="0" fillId="4" borderId="13" xfId="0" applyFill="1" applyBorder="1" applyAlignment="1">
      <alignment horizontal="center"/>
    </xf>
    <xf numFmtId="9" fontId="0" fillId="4" borderId="13" xfId="0" applyNumberFormat="1" applyFill="1" applyBorder="1" applyAlignment="1">
      <alignment horizontal="center"/>
    </xf>
    <xf numFmtId="0" fontId="0" fillId="4" borderId="0" xfId="0" applyFill="1" applyBorder="1"/>
    <xf numFmtId="0" fontId="0" fillId="4" borderId="31" xfId="0" applyFill="1" applyBorder="1"/>
    <xf numFmtId="0" fontId="0" fillId="4" borderId="31" xfId="0" applyFill="1" applyBorder="1" applyAlignment="1">
      <alignment horizontal="center"/>
    </xf>
    <xf numFmtId="9" fontId="0" fillId="4" borderId="31" xfId="0" applyNumberFormat="1" applyFill="1" applyBorder="1" applyAlignment="1">
      <alignment horizontal="center"/>
    </xf>
    <xf numFmtId="0" fontId="3" fillId="3" borderId="29" xfId="0" applyFont="1" applyFill="1" applyBorder="1"/>
    <xf numFmtId="0" fontId="3" fillId="3" borderId="14" xfId="0" applyFont="1" applyFill="1" applyBorder="1"/>
    <xf numFmtId="0" fontId="3" fillId="3" borderId="14" xfId="0" applyFont="1" applyFill="1" applyBorder="1" applyAlignment="1">
      <alignment horizontal="center"/>
    </xf>
    <xf numFmtId="9" fontId="3" fillId="3" borderId="14" xfId="3" applyNumberFormat="1" applyFont="1" applyFill="1" applyBorder="1" applyAlignment="1">
      <alignment horizontal="center" vertical="center"/>
    </xf>
    <xf numFmtId="0" fontId="3" fillId="3" borderId="14" xfId="3" applyFont="1" applyFill="1" applyBorder="1" applyProtection="1">
      <protection locked="0"/>
    </xf>
  </cellXfs>
  <cellStyles count="4">
    <cellStyle name="Moeda" xfId="2" builtinId="4"/>
    <cellStyle name="Neutro" xfId="3" builtinId="2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 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A4B-4BA0-B87C-0930B7F90A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4B-4BA0-B87C-0930B7F90A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A4B-4BA0-B87C-0930B7F90A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A4B-4BA0-B87C-0930B7F90A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A4B-4BA0-B87C-0930B7F90A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A4B-4BA0-B87C-0930B7F90A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dio!$B$34:$B$39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dio!$C$34:$C$39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4B-4BA0-B87C-0930B7F90A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438927</xdr:colOff>
      <xdr:row>40</xdr:row>
      <xdr:rowOff>158621</xdr:rowOff>
    </xdr:from>
    <xdr:to>
      <xdr:col>4</xdr:col>
      <xdr:colOff>228600</xdr:colOff>
      <xdr:row>55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263289-C6F8-4B4C-9DB5-F345A7B80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991391</xdr:colOff>
      <xdr:row>1</xdr:row>
      <xdr:rowOff>47625</xdr:rowOff>
    </xdr:from>
    <xdr:to>
      <xdr:col>3</xdr:col>
      <xdr:colOff>0</xdr:colOff>
      <xdr:row>6</xdr:row>
      <xdr:rowOff>133912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2F8E661-84E2-F68E-B735-4BE1467786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33594" b="65137" l="6348" r="95020">
                      <a14:foregroundMark x1="6445" y1="37012" x2="9668" y2="60938"/>
                      <a14:foregroundMark x1="8691" y1="61523" x2="18750" y2="63184"/>
                      <a14:foregroundMark x1="18750" y1="63184" x2="35742" y2="54688"/>
                      <a14:foregroundMark x1="35742" y1="54688" x2="35645" y2="40918"/>
                      <a14:foregroundMark x1="34863" y1="40332" x2="17188" y2="46973"/>
                      <a14:foregroundMark x1="17188" y1="46973" x2="17188" y2="50586"/>
                      <a14:foregroundMark x1="13672" y1="39355" x2="13965" y2="49805"/>
                      <a14:foregroundMark x1="13965" y1="49805" x2="26758" y2="55566"/>
                      <a14:foregroundMark x1="26758" y1="55566" x2="30957" y2="46094"/>
                      <a14:foregroundMark x1="21875" y1="45020" x2="19629" y2="52051"/>
                      <a14:foregroundMark x1="19629" y1="52051" x2="34570" y2="50098"/>
                      <a14:foregroundMark x1="34570" y1="50098" x2="25781" y2="42578"/>
                      <a14:foregroundMark x1="25781" y1="42578" x2="24805" y2="45020"/>
                      <a14:foregroundMark x1="33496" y1="45801" x2="26855" y2="52441"/>
                      <a14:foregroundMark x1="26855" y1="52441" x2="13477" y2="55664"/>
                      <a14:foregroundMark x1="13477" y1="55664" x2="23926" y2="63672"/>
                      <a14:foregroundMark x1="23926" y1="63672" x2="33594" y2="65137"/>
                      <a14:foregroundMark x1="33594" y1="65137" x2="37793" y2="57813"/>
                      <a14:foregroundMark x1="37793" y1="57813" x2="37598" y2="55469"/>
                      <a14:foregroundMark x1="13281" y1="60449" x2="10938" y2="54785"/>
                      <a14:foregroundMark x1="47852" y1="57129" x2="47852" y2="57129"/>
                      <a14:foregroundMark x1="51660" y1="56934" x2="51660" y2="56934"/>
                      <a14:foregroundMark x1="46875" y1="42676" x2="46875" y2="42676"/>
                      <a14:foregroundMark x1="66602" y1="58789" x2="66602" y2="58789"/>
                      <a14:foregroundMark x1="72266" y1="57422" x2="72266" y2="57422"/>
                      <a14:foregroundMark x1="71387" y1="43359" x2="71387" y2="43359"/>
                      <a14:foregroundMark x1="81152" y1="56934" x2="81152" y2="56934"/>
                      <a14:foregroundMark x1="91992" y1="54688" x2="91992" y2="54688"/>
                      <a14:foregroundMark x1="8789" y1="46094" x2="30664" y2="63477"/>
                      <a14:foregroundMark x1="30664" y1="63477" x2="34863" y2="55859"/>
                      <a14:foregroundMark x1="34863" y1="55859" x2="26367" y2="36719"/>
                      <a14:foregroundMark x1="26367" y1="36719" x2="22461" y2="34180"/>
                      <a14:foregroundMark x1="10840" y1="37598" x2="11816" y2="57227"/>
                      <a14:foregroundMark x1="8398" y1="33594" x2="21387" y2="33984"/>
                      <a14:foregroundMark x1="46973" y1="38672" x2="48438" y2="45996"/>
                      <a14:foregroundMark x1="48047" y1="36523" x2="48340" y2="41699"/>
                      <a14:foregroundMark x1="54102" y1="37207" x2="54102" y2="44727"/>
                      <a14:foregroundMark x1="63184" y1="38770" x2="63184" y2="47754"/>
                      <a14:foregroundMark x1="72852" y1="40234" x2="70898" y2="45605"/>
                      <a14:foregroundMark x1="46973" y1="54883" x2="47266" y2="60547"/>
                      <a14:foregroundMark x1="51465" y1="56055" x2="52344" y2="55762"/>
                      <a14:foregroundMark x1="52930" y1="56641" x2="56543" y2="62598"/>
                      <a14:foregroundMark x1="56543" y1="62598" x2="57129" y2="62988"/>
                      <a14:foregroundMark x1="72949" y1="55664" x2="72852" y2="60742"/>
                      <a14:foregroundMark x1="91504" y1="55371" x2="91309" y2="59668"/>
                      <a14:foregroundMark x1="95020" y1="54199" x2="90723" y2="54395"/>
                      <a14:foregroundMark x1="72727" y1="36080" x2="72727" y2="36080"/>
                      <a14:foregroundMark x1="23916" y1="46023" x2="23916" y2="46023"/>
                      <a14:foregroundMark x1="24755" y1="46449" x2="24755" y2="46449"/>
                      <a14:foregroundMark x1="62657" y1="57244" x2="62657" y2="57244"/>
                      <a14:foregroundMark x1="62657" y1="57244" x2="63636" y2="60369"/>
                      <a14:foregroundMark x1="80839" y1="57955" x2="82517" y2="59233"/>
                      <a14:foregroundMark x1="84196" y1="59091" x2="86014" y2="6008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0277" b="30940"/>
        <a:stretch/>
      </xdr:blipFill>
      <xdr:spPr>
        <a:xfrm>
          <a:off x="1572416" y="257175"/>
          <a:ext cx="2971009" cy="11340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enri\Downloads\dioexcelfinalizado.xlsx" TargetMode="External"/><Relationship Id="rId1" Type="http://schemas.openxmlformats.org/officeDocument/2006/relationships/externalLinkPath" Target="dioexcelfinaliz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  <sheetName val="Planilha2"/>
    </sheetNames>
    <sheetDataSet>
      <sheetData sheetId="0">
        <row r="10">
          <cell r="D10">
            <v>2000</v>
          </cell>
        </row>
        <row r="11">
          <cell r="D11">
            <v>6.0000000000000001E-3</v>
          </cell>
        </row>
        <row r="15">
          <cell r="D15">
            <v>200</v>
          </cell>
        </row>
        <row r="16">
          <cell r="D16">
            <v>5</v>
          </cell>
        </row>
        <row r="17">
          <cell r="D17">
            <v>1.0789999999999999E-2</v>
          </cell>
        </row>
        <row r="18">
          <cell r="D18">
            <v>16755.382799697527</v>
          </cell>
        </row>
        <row r="34">
          <cell r="B34" t="str">
            <v>PAPEL</v>
          </cell>
          <cell r="C34">
            <v>0.3</v>
          </cell>
        </row>
        <row r="35">
          <cell r="B35" t="str">
            <v>TIJOLO</v>
          </cell>
          <cell r="C35">
            <v>0.5</v>
          </cell>
        </row>
        <row r="36">
          <cell r="B36" t="str">
            <v>HIBRIDOS</v>
          </cell>
          <cell r="C36">
            <v>0.1</v>
          </cell>
        </row>
        <row r="37">
          <cell r="B37" t="str">
            <v>FOFs</v>
          </cell>
          <cell r="C37">
            <v>0.1</v>
          </cell>
        </row>
        <row r="38">
          <cell r="B38" t="str">
            <v>DESENVOLVIMENTO</v>
          </cell>
          <cell r="C38">
            <v>0</v>
          </cell>
        </row>
        <row r="39">
          <cell r="B39" t="str">
            <v>HOTELARIAS</v>
          </cell>
          <cell r="C3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58FE5-696D-495A-9A18-80DB7A49AD67}">
  <dimension ref="A1:F57"/>
  <sheetViews>
    <sheetView tabSelected="1" zoomScaleNormal="100" workbookViewId="0">
      <selection activeCell="IH7" sqref="IH7"/>
    </sheetView>
  </sheetViews>
  <sheetFormatPr defaultColWidth="0" defaultRowHeight="16.5" zeroHeight="1" x14ac:dyDescent="0.3"/>
  <cols>
    <col min="1" max="1" width="8.7109375" style="5" customWidth="1"/>
    <col min="2" max="2" width="37.42578125" style="5" bestFit="1" customWidth="1"/>
    <col min="3" max="3" width="22" style="5" bestFit="1" customWidth="1"/>
    <col min="4" max="4" width="16.140625" style="5" bestFit="1" customWidth="1"/>
    <col min="5" max="5" width="8.7109375" style="5" customWidth="1"/>
    <col min="6" max="6" width="8.85546875" style="5" hidden="1" customWidth="1"/>
    <col min="7" max="12" width="9.140625" style="5" hidden="1" customWidth="1"/>
    <col min="13" max="16384" width="9.140625" style="5" hidden="1"/>
  </cols>
  <sheetData>
    <row r="1" spans="2:4" x14ac:dyDescent="0.3"/>
    <row r="2" spans="2:4" x14ac:dyDescent="0.3"/>
    <row r="3" spans="2:4" x14ac:dyDescent="0.3"/>
    <row r="4" spans="2:4" x14ac:dyDescent="0.3"/>
    <row r="5" spans="2:4" x14ac:dyDescent="0.3"/>
    <row r="6" spans="2:4" x14ac:dyDescent="0.3"/>
    <row r="7" spans="2:4" x14ac:dyDescent="0.3"/>
    <row r="8" spans="2:4" ht="17.25" thickBot="1" x14ac:dyDescent="0.35"/>
    <row r="9" spans="2:4" s="6" customFormat="1" ht="24.95" customHeight="1" x14ac:dyDescent="0.25">
      <c r="B9" s="53" t="s">
        <v>25</v>
      </c>
      <c r="C9" s="54"/>
      <c r="D9" s="1"/>
    </row>
    <row r="10" spans="2:4" ht="20.100000000000001" customHeight="1" x14ac:dyDescent="0.3">
      <c r="B10" s="38" t="s">
        <v>0</v>
      </c>
      <c r="C10" s="39"/>
      <c r="D10" s="56">
        <v>2000</v>
      </c>
    </row>
    <row r="11" spans="2:4" ht="20.100000000000001" customHeight="1" x14ac:dyDescent="0.3">
      <c r="B11" s="40" t="s">
        <v>1</v>
      </c>
      <c r="C11" s="41"/>
      <c r="D11" s="57">
        <v>6.0000000000000001E-3</v>
      </c>
    </row>
    <row r="12" spans="2:4" ht="20.100000000000001" customHeight="1" thickBot="1" x14ac:dyDescent="0.35">
      <c r="B12" s="42" t="s">
        <v>2</v>
      </c>
      <c r="C12" s="43"/>
      <c r="D12" s="44">
        <f>Salario*30%</f>
        <v>600</v>
      </c>
    </row>
    <row r="13" spans="2:4" ht="17.25" thickBot="1" x14ac:dyDescent="0.35"/>
    <row r="14" spans="2:4" s="6" customFormat="1" ht="24.95" customHeight="1" x14ac:dyDescent="0.25">
      <c r="B14" s="3" t="s">
        <v>26</v>
      </c>
      <c r="C14" s="4"/>
      <c r="D14" s="2"/>
    </row>
    <row r="15" spans="2:4" ht="20.100000000000001" customHeight="1" x14ac:dyDescent="0.3">
      <c r="B15" s="32" t="s">
        <v>37</v>
      </c>
      <c r="C15" s="33"/>
      <c r="D15" s="58">
        <v>200</v>
      </c>
    </row>
    <row r="16" spans="2:4" ht="20.100000000000001" customHeight="1" x14ac:dyDescent="0.3">
      <c r="B16" s="34" t="s">
        <v>38</v>
      </c>
      <c r="C16" s="35"/>
      <c r="D16" s="59">
        <v>5</v>
      </c>
    </row>
    <row r="17" spans="1:4" ht="20.100000000000001" customHeight="1" x14ac:dyDescent="0.3">
      <c r="B17" s="34" t="s">
        <v>39</v>
      </c>
      <c r="C17" s="35"/>
      <c r="D17" s="60">
        <v>1.0789999999999999E-2</v>
      </c>
    </row>
    <row r="18" spans="1:4" ht="20.100000000000001" customHeight="1" x14ac:dyDescent="0.3">
      <c r="B18" s="34" t="s">
        <v>40</v>
      </c>
      <c r="C18" s="35"/>
      <c r="D18" s="23">
        <f>FV(Taxa_rend,Qtd_Anos*12,Aporte*-1)</f>
        <v>16755.382799697527</v>
      </c>
    </row>
    <row r="19" spans="1:4" ht="20.100000000000001" customHeight="1" thickBot="1" x14ac:dyDescent="0.35">
      <c r="B19" s="36" t="s">
        <v>41</v>
      </c>
      <c r="C19" s="37"/>
      <c r="D19" s="24">
        <f>Patrimonio*Rendimento_carteira</f>
        <v>100.53229679818516</v>
      </c>
    </row>
    <row r="20" spans="1:4" ht="17.25" thickBot="1" x14ac:dyDescent="0.35"/>
    <row r="21" spans="1:4" s="6" customFormat="1" ht="24.95" customHeight="1" thickBot="1" x14ac:dyDescent="0.3">
      <c r="B21" s="49" t="s">
        <v>3</v>
      </c>
      <c r="C21" s="46" t="s">
        <v>13</v>
      </c>
      <c r="D21" s="46" t="s">
        <v>4</v>
      </c>
    </row>
    <row r="22" spans="1:4" ht="20.100000000000001" customHeight="1" x14ac:dyDescent="0.3">
      <c r="A22" s="25">
        <v>2</v>
      </c>
      <c r="B22" s="48" t="s">
        <v>5</v>
      </c>
      <c r="C22" s="45">
        <f>FV($D$17,$A22*12,$D$15*-1)</f>
        <v>5445.5254595290435</v>
      </c>
      <c r="D22" s="47">
        <f>C22*Rendimento_carteira</f>
        <v>32.673152757174265</v>
      </c>
    </row>
    <row r="23" spans="1:4" ht="20.100000000000001" customHeight="1" x14ac:dyDescent="0.3">
      <c r="A23" s="25">
        <v>5</v>
      </c>
      <c r="B23" s="10" t="s">
        <v>6</v>
      </c>
      <c r="C23" s="9">
        <f>FV($D$17,$A23*12,$D$15*-1)</f>
        <v>16755.382799697527</v>
      </c>
      <c r="D23" s="11">
        <f>C23*Rendimento_carteira</f>
        <v>100.53229679818516</v>
      </c>
    </row>
    <row r="24" spans="1:4" ht="20.100000000000001" customHeight="1" x14ac:dyDescent="0.3">
      <c r="A24" s="25">
        <v>10</v>
      </c>
      <c r="B24" s="10" t="s">
        <v>7</v>
      </c>
      <c r="C24" s="9">
        <f>FV($D$17,$A24*12,$D$15*-1)</f>
        <v>48656.842506034438</v>
      </c>
      <c r="D24" s="11">
        <f>C24*Rendimento_carteira</f>
        <v>291.94105503620665</v>
      </c>
    </row>
    <row r="25" spans="1:4" ht="20.100000000000001" customHeight="1" x14ac:dyDescent="0.3">
      <c r="A25" s="25">
        <v>20</v>
      </c>
      <c r="B25" s="10" t="s">
        <v>8</v>
      </c>
      <c r="C25" s="9">
        <f>FV($D$17,$A25*12,$D$15*-1)</f>
        <v>225039.68001941612</v>
      </c>
      <c r="D25" s="11">
        <f>C25*Rendimento_carteira</f>
        <v>1350.2380801164968</v>
      </c>
    </row>
    <row r="26" spans="1:4" ht="20.100000000000001" customHeight="1" thickBot="1" x14ac:dyDescent="0.35">
      <c r="A26" s="25">
        <v>30</v>
      </c>
      <c r="B26" s="12" t="s">
        <v>9</v>
      </c>
      <c r="C26" s="13">
        <f>FV($D$17,$A26*12,$D$15*-1)</f>
        <v>864433.93100094295</v>
      </c>
      <c r="D26" s="14">
        <f>C26*Rendimento_carteira</f>
        <v>5186.6035860056581</v>
      </c>
    </row>
    <row r="27" spans="1:4" x14ac:dyDescent="0.3">
      <c r="A27" s="7"/>
    </row>
    <row r="28" spans="1:4" ht="17.25" thickBot="1" x14ac:dyDescent="0.35">
      <c r="C28" s="8" t="s">
        <v>22</v>
      </c>
      <c r="D28" s="8"/>
    </row>
    <row r="29" spans="1:4" s="6" customFormat="1" ht="24.95" customHeight="1" thickBot="1" x14ac:dyDescent="0.3">
      <c r="B29" s="51" t="s">
        <v>29</v>
      </c>
      <c r="C29" s="62" t="s">
        <v>21</v>
      </c>
      <c r="D29" s="61"/>
    </row>
    <row r="30" spans="1:4" ht="20.100000000000001" customHeight="1" thickBot="1" x14ac:dyDescent="0.35">
      <c r="B30" s="50" t="s">
        <v>27</v>
      </c>
      <c r="C30" s="21">
        <f>Aporte</f>
        <v>200</v>
      </c>
      <c r="D30" s="22"/>
    </row>
    <row r="31" spans="1:4" ht="20.100000000000001" customHeight="1" x14ac:dyDescent="0.3"/>
    <row r="32" spans="1:4" ht="17.25" thickBot="1" x14ac:dyDescent="0.35"/>
    <row r="33" spans="2:4" s="6" customFormat="1" ht="24.95" customHeight="1" thickBot="1" x14ac:dyDescent="0.3">
      <c r="B33" s="55" t="s">
        <v>28</v>
      </c>
      <c r="C33" s="52" t="s">
        <v>30</v>
      </c>
      <c r="D33" s="52" t="s">
        <v>13</v>
      </c>
    </row>
    <row r="34" spans="2:4" ht="20.100000000000001" customHeight="1" x14ac:dyDescent="0.3">
      <c r="B34" s="19" t="s">
        <v>31</v>
      </c>
      <c r="C34" s="29">
        <f>VLOOKUP($C$29&amp;"-"&amp; B34,base!$B:$E,4,FALSE)</f>
        <v>0.5</v>
      </c>
      <c r="D34" s="26">
        <f>C34*$C$30</f>
        <v>100</v>
      </c>
    </row>
    <row r="35" spans="2:4" ht="20.100000000000001" customHeight="1" x14ac:dyDescent="0.3">
      <c r="B35" s="15" t="s">
        <v>32</v>
      </c>
      <c r="C35" s="30">
        <f>VLOOKUP($C$29&amp;"-"&amp; B35,base!$B:$E,4,FALSE)</f>
        <v>0.1</v>
      </c>
      <c r="D35" s="27">
        <f>C35*$C$30</f>
        <v>20</v>
      </c>
    </row>
    <row r="36" spans="2:4" ht="20.100000000000001" customHeight="1" x14ac:dyDescent="0.3">
      <c r="B36" s="15" t="s">
        <v>33</v>
      </c>
      <c r="C36" s="30">
        <f>VLOOKUP($C$29&amp;"-"&amp; B36,base!$B:$E,4,FALSE)</f>
        <v>0.05</v>
      </c>
      <c r="D36" s="27">
        <f>C36*$C$30</f>
        <v>10</v>
      </c>
    </row>
    <row r="37" spans="2:4" ht="20.100000000000001" customHeight="1" x14ac:dyDescent="0.3">
      <c r="B37" s="15" t="s">
        <v>17</v>
      </c>
      <c r="C37" s="30">
        <f>VLOOKUP($C$29&amp;"-"&amp; B37,base!$B:$E,4,FALSE)</f>
        <v>0.05</v>
      </c>
      <c r="D37" s="27">
        <f>C37*$C$30</f>
        <v>10</v>
      </c>
    </row>
    <row r="38" spans="2:4" ht="20.100000000000001" customHeight="1" x14ac:dyDescent="0.3">
      <c r="B38" s="15" t="s">
        <v>34</v>
      </c>
      <c r="C38" s="30">
        <f>VLOOKUP($C$29&amp;"-"&amp; B38,base!$B:$E,4,FALSE)</f>
        <v>0.2</v>
      </c>
      <c r="D38" s="27">
        <f>C38*$C$30</f>
        <v>40</v>
      </c>
    </row>
    <row r="39" spans="2:4" ht="20.100000000000001" customHeight="1" thickBot="1" x14ac:dyDescent="0.35">
      <c r="B39" s="20" t="s">
        <v>36</v>
      </c>
      <c r="C39" s="31">
        <f>VLOOKUP($C$29&amp;"-"&amp; B39,base!$B:$E,4,FALSE)</f>
        <v>0.1</v>
      </c>
      <c r="D39" s="28">
        <f>C39*$C$30</f>
        <v>20</v>
      </c>
    </row>
    <row r="40" spans="2:4" s="6" customFormat="1" ht="24.95" customHeight="1" thickBot="1" x14ac:dyDescent="0.3">
      <c r="B40" s="16"/>
      <c r="C40" s="17"/>
      <c r="D40" s="18">
        <f>SUM(D34:D39)</f>
        <v>200</v>
      </c>
    </row>
    <row r="41" spans="2:4" x14ac:dyDescent="0.3"/>
    <row r="42" spans="2:4" x14ac:dyDescent="0.3"/>
    <row r="43" spans="2:4" x14ac:dyDescent="0.3"/>
    <row r="44" spans="2:4" x14ac:dyDescent="0.3"/>
    <row r="45" spans="2:4" x14ac:dyDescent="0.3"/>
    <row r="46" spans="2:4" x14ac:dyDescent="0.3"/>
    <row r="47" spans="2:4" x14ac:dyDescent="0.3"/>
    <row r="48" spans="2:4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</sheetData>
  <sheetProtection algorithmName="SHA-512" hashValue="0VolVkLR/alN+vkn5wcvUyJ1tHvDpBfgzFzOgGsiRGYHSR+W+K7BSfdfTXr3EYogcYT1qKUG9nGGak3lNqje8g==" saltValue="AeauCNAl4nNpkcPj7h6Ckg==" spinCount="100000" sheet="1" objects="1" scenarios="1" sort="0" autoFilter="0"/>
  <mergeCells count="13">
    <mergeCell ref="C30:D30"/>
    <mergeCell ref="C28:D28"/>
    <mergeCell ref="B16:C16"/>
    <mergeCell ref="B17:C17"/>
    <mergeCell ref="B18:C18"/>
    <mergeCell ref="B19:C19"/>
    <mergeCell ref="C29:D29"/>
    <mergeCell ref="B9:C9"/>
    <mergeCell ref="B10:C10"/>
    <mergeCell ref="B11:C11"/>
    <mergeCell ref="B12:C12"/>
    <mergeCell ref="B14:C14"/>
    <mergeCell ref="B15:C15"/>
  </mergeCells>
  <dataValidations count="1">
    <dataValidation type="list" allowBlank="1" showInputMessage="1" showErrorMessage="1" sqref="C29" xr:uid="{6DA95E01-590B-4970-8893-B9E821604493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76EF-CA84-4B24-B92E-060538ACD45E}">
  <dimension ref="A1:H23"/>
  <sheetViews>
    <sheetView workbookViewId="0">
      <selection activeCell="D2" sqref="D2"/>
    </sheetView>
  </sheetViews>
  <sheetFormatPr defaultColWidth="0" defaultRowHeight="15" zeroHeight="1" x14ac:dyDescent="0.25"/>
  <cols>
    <col min="1" max="1" width="8.7109375" style="68" customWidth="1"/>
    <col min="2" max="2" width="30.85546875" style="63" bestFit="1" customWidth="1"/>
    <col min="3" max="3" width="15.28515625" style="63" customWidth="1"/>
    <col min="4" max="4" width="18.5703125" style="63" bestFit="1" customWidth="1"/>
    <col min="5" max="5" width="9.140625" style="63" customWidth="1"/>
    <col min="6" max="6" width="8.7109375" style="63" customWidth="1"/>
    <col min="7" max="7" width="20.7109375" style="63" hidden="1"/>
    <col min="8" max="8" width="7.7109375" style="63" hidden="1"/>
    <col min="9" max="16384" width="9.140625" style="63" hidden="1"/>
  </cols>
  <sheetData>
    <row r="1" spans="2:8" ht="15.75" thickBot="1" x14ac:dyDescent="0.3"/>
    <row r="2" spans="2:8" ht="15.75" thickBot="1" x14ac:dyDescent="0.3">
      <c r="D2" s="76" t="s">
        <v>35</v>
      </c>
      <c r="E2" s="75">
        <f>VLOOKUP(D2,$B:$E,4,FALSE)</f>
        <v>0.1</v>
      </c>
    </row>
    <row r="3" spans="2:8" ht="15.75" thickBot="1" x14ac:dyDescent="0.3"/>
    <row r="4" spans="2:8" ht="15.75" thickBot="1" x14ac:dyDescent="0.3">
      <c r="B4" s="72" t="s">
        <v>23</v>
      </c>
      <c r="C4" s="73" t="s">
        <v>10</v>
      </c>
      <c r="D4" s="74" t="s">
        <v>12</v>
      </c>
      <c r="E4" s="74" t="s">
        <v>24</v>
      </c>
    </row>
    <row r="5" spans="2:8" x14ac:dyDescent="0.25">
      <c r="B5" s="69" t="str">
        <f>C5&amp;"-"&amp;D5</f>
        <v>Conservador-PAPEL</v>
      </c>
      <c r="C5" s="69" t="s">
        <v>11</v>
      </c>
      <c r="D5" s="70" t="s">
        <v>14</v>
      </c>
      <c r="E5" s="71">
        <v>0.3</v>
      </c>
    </row>
    <row r="6" spans="2:8" x14ac:dyDescent="0.25">
      <c r="B6" s="65" t="str">
        <f t="shared" ref="B6:B22" si="0">C6&amp;"-"&amp;D6</f>
        <v>Conservador-TIJOLO</v>
      </c>
      <c r="C6" s="65" t="s">
        <v>11</v>
      </c>
      <c r="D6" s="66" t="s">
        <v>15</v>
      </c>
      <c r="E6" s="67">
        <v>0.5</v>
      </c>
    </row>
    <row r="7" spans="2:8" x14ac:dyDescent="0.25">
      <c r="B7" s="65" t="str">
        <f t="shared" si="0"/>
        <v>Conservador-HIBRIDOS</v>
      </c>
      <c r="C7" s="65" t="s">
        <v>11</v>
      </c>
      <c r="D7" s="66" t="s">
        <v>16</v>
      </c>
      <c r="E7" s="67">
        <v>0.1</v>
      </c>
      <c r="H7" s="64"/>
    </row>
    <row r="8" spans="2:8" x14ac:dyDescent="0.25">
      <c r="B8" s="65" t="str">
        <f t="shared" si="0"/>
        <v>Conservador-FOFs</v>
      </c>
      <c r="C8" s="65" t="s">
        <v>11</v>
      </c>
      <c r="D8" s="66" t="s">
        <v>17</v>
      </c>
      <c r="E8" s="67">
        <v>0.1</v>
      </c>
    </row>
    <row r="9" spans="2:8" x14ac:dyDescent="0.25">
      <c r="B9" s="65" t="str">
        <f t="shared" si="0"/>
        <v>Conservador-DESENVOLVIMENTO</v>
      </c>
      <c r="C9" s="65" t="s">
        <v>11</v>
      </c>
      <c r="D9" s="66" t="s">
        <v>18</v>
      </c>
      <c r="E9" s="67">
        <v>0</v>
      </c>
    </row>
    <row r="10" spans="2:8" x14ac:dyDescent="0.25">
      <c r="B10" s="65" t="str">
        <f t="shared" si="0"/>
        <v>Conservador-HOTELARIAS</v>
      </c>
      <c r="C10" s="65" t="s">
        <v>11</v>
      </c>
      <c r="D10" s="66" t="s">
        <v>19</v>
      </c>
      <c r="E10" s="67">
        <v>0</v>
      </c>
    </row>
    <row r="11" spans="2:8" x14ac:dyDescent="0.25">
      <c r="B11" s="65" t="str">
        <f t="shared" si="0"/>
        <v>Moderado-PAPEL</v>
      </c>
      <c r="C11" s="65" t="s">
        <v>20</v>
      </c>
      <c r="D11" s="66" t="s">
        <v>14</v>
      </c>
      <c r="E11" s="67">
        <v>0.32</v>
      </c>
    </row>
    <row r="12" spans="2:8" x14ac:dyDescent="0.25">
      <c r="B12" s="65" t="str">
        <f t="shared" si="0"/>
        <v>Moderado-TIJOLO</v>
      </c>
      <c r="C12" s="65" t="s">
        <v>20</v>
      </c>
      <c r="D12" s="66" t="s">
        <v>15</v>
      </c>
      <c r="E12" s="67">
        <v>0.35</v>
      </c>
    </row>
    <row r="13" spans="2:8" x14ac:dyDescent="0.25">
      <c r="B13" s="65" t="str">
        <f t="shared" si="0"/>
        <v>Moderado-HIBRIDOS</v>
      </c>
      <c r="C13" s="65" t="s">
        <v>20</v>
      </c>
      <c r="D13" s="66" t="s">
        <v>16</v>
      </c>
      <c r="E13" s="67">
        <v>0.08</v>
      </c>
    </row>
    <row r="14" spans="2:8" x14ac:dyDescent="0.25">
      <c r="B14" s="65" t="str">
        <f t="shared" si="0"/>
        <v>Moderado-FOFs</v>
      </c>
      <c r="C14" s="65" t="s">
        <v>20</v>
      </c>
      <c r="D14" s="66" t="s">
        <v>17</v>
      </c>
      <c r="E14" s="67">
        <v>0.05</v>
      </c>
    </row>
    <row r="15" spans="2:8" x14ac:dyDescent="0.25">
      <c r="B15" s="65" t="str">
        <f t="shared" si="0"/>
        <v>Moderado-DESENVOLVIMENTO</v>
      </c>
      <c r="C15" s="65" t="s">
        <v>20</v>
      </c>
      <c r="D15" s="66" t="s">
        <v>18</v>
      </c>
      <c r="E15" s="67">
        <v>0.1</v>
      </c>
    </row>
    <row r="16" spans="2:8" x14ac:dyDescent="0.25">
      <c r="B16" s="65" t="str">
        <f t="shared" si="0"/>
        <v>Moderado-HOTELARIAS</v>
      </c>
      <c r="C16" s="65" t="s">
        <v>20</v>
      </c>
      <c r="D16" s="66" t="s">
        <v>19</v>
      </c>
      <c r="E16" s="67">
        <v>0.1</v>
      </c>
    </row>
    <row r="17" spans="2:5" x14ac:dyDescent="0.25">
      <c r="B17" s="65" t="str">
        <f t="shared" si="0"/>
        <v>Agressivo-PAPEL</v>
      </c>
      <c r="C17" s="65" t="s">
        <v>21</v>
      </c>
      <c r="D17" s="66" t="s">
        <v>14</v>
      </c>
      <c r="E17" s="67">
        <v>0.5</v>
      </c>
    </row>
    <row r="18" spans="2:5" x14ac:dyDescent="0.25">
      <c r="B18" s="65" t="str">
        <f t="shared" si="0"/>
        <v>Agressivo-TIJOLO</v>
      </c>
      <c r="C18" s="65" t="s">
        <v>21</v>
      </c>
      <c r="D18" s="66" t="s">
        <v>15</v>
      </c>
      <c r="E18" s="67">
        <v>0.1</v>
      </c>
    </row>
    <row r="19" spans="2:5" x14ac:dyDescent="0.25">
      <c r="B19" s="65" t="str">
        <f t="shared" si="0"/>
        <v>Agressivo-HIBRIDOS</v>
      </c>
      <c r="C19" s="65" t="s">
        <v>21</v>
      </c>
      <c r="D19" s="66" t="s">
        <v>16</v>
      </c>
      <c r="E19" s="67">
        <v>0.05</v>
      </c>
    </row>
    <row r="20" spans="2:5" x14ac:dyDescent="0.25">
      <c r="B20" s="65" t="str">
        <f t="shared" si="0"/>
        <v>Agressivo-FOFs</v>
      </c>
      <c r="C20" s="65" t="s">
        <v>21</v>
      </c>
      <c r="D20" s="66" t="s">
        <v>17</v>
      </c>
      <c r="E20" s="67">
        <v>0.05</v>
      </c>
    </row>
    <row r="21" spans="2:5" x14ac:dyDescent="0.25">
      <c r="B21" s="65" t="str">
        <f t="shared" si="0"/>
        <v>Agressivo-DESENVOLVIMENTO</v>
      </c>
      <c r="C21" s="65" t="s">
        <v>21</v>
      </c>
      <c r="D21" s="66" t="s">
        <v>18</v>
      </c>
      <c r="E21" s="67">
        <v>0.2</v>
      </c>
    </row>
    <row r="22" spans="2:5" x14ac:dyDescent="0.25">
      <c r="B22" s="65" t="str">
        <f t="shared" si="0"/>
        <v>Agressivo-HOTELARIAS</v>
      </c>
      <c r="C22" s="65" t="s">
        <v>21</v>
      </c>
      <c r="D22" s="66" t="s">
        <v>19</v>
      </c>
      <c r="E22" s="67">
        <v>0.1</v>
      </c>
    </row>
    <row r="23" spans="2:5" x14ac:dyDescent="0.25"/>
  </sheetData>
  <sheetProtection algorithmName="SHA-512" hashValue="t493y0XR9mA79RLM7A0xzrGcKSsKKRhfbUQCUarBOvvjbokD64ZMR9DwsajR+iHqj+xPEUZ7Px0HtlBJSZ17dA==" saltValue="XZe2wfVncbBLwIgScp31XA==" spinCount="100000" sheet="1" objects="1" scenarios="1" sort="0" autoFilter="0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dio</vt:lpstr>
      <vt:lpstr>base</vt:lpstr>
      <vt:lpstr>Aporte</vt:lpstr>
      <vt:lpstr>Patrimonio</vt:lpstr>
      <vt:lpstr>Qtd_Anos</vt:lpstr>
      <vt:lpstr>Rendimento_carteira</vt:lpstr>
      <vt:lpstr>Salario</vt:lpstr>
      <vt:lpstr>Taxa_rend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desafio_DIO</dc:title>
  <dc:creator>ih7</dc:creator>
  <cp:keywords>ih7</cp:keywords>
  <cp:lastModifiedBy>henrique c</cp:lastModifiedBy>
  <dcterms:created xsi:type="dcterms:W3CDTF">2025-05-17T15:02:09Z</dcterms:created>
  <dcterms:modified xsi:type="dcterms:W3CDTF">2025-05-17T19:32:48Z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