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1" l="1"/>
  <c r="B56" i="2" l="1"/>
  <c r="A160" i="1" l="1"/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</calcChain>
</file>

<file path=xl/sharedStrings.xml><?xml version="1.0" encoding="utf-8"?>
<sst xmlns="http://schemas.openxmlformats.org/spreadsheetml/2006/main" count="1224" uniqueCount="157">
  <si>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</si>
  <si>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</si>
  <si>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</si>
  <si>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</si>
  <si>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</si>
  <si>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</si>
  <si>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</si>
  <si>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</si>
  <si>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</si>
  <si>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</si>
  <si>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</si>
  <si>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</si>
  <si>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</si>
  <si>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</si>
  <si>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</si>
  <si>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</si>
  <si>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</si>
  <si>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</si>
  <si>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</si>
  <si>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</si>
  <si>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</si>
  <si>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</si>
  <si>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</si>
  <si>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</si>
  <si>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</si>
  <si>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</si>
  <si>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</si>
  <si>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</si>
  <si>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</si>
  <si>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</si>
  <si>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</si>
  <si>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</si>
  <si>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</si>
  <si>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</si>
  <si>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</si>
  <si>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</si>
  <si>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</si>
  <si>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</si>
  <si>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</si>
  <si>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</si>
  <si>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</si>
  <si>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</si>
  <si>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</si>
  <si>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</si>
  <si>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</si>
  <si>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</si>
  <si>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</si>
  <si>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</si>
  <si>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</si>
  <si>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</si>
  <si>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</si>
  <si>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</si>
  <si>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</si>
  <si>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</si>
  <si>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</si>
  <si>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</si>
  <si>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</si>
  <si>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</si>
  <si>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</si>
  <si>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</si>
  <si>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</si>
  <si>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</si>
  <si>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</si>
  <si>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</si>
  <si>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</si>
  <si>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</si>
  <si>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</si>
  <si>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</si>
  <si>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</si>
  <si>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</si>
  <si>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</si>
  <si>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</si>
  <si>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</si>
  <si>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</si>
  <si>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</si>
  <si>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</si>
  <si>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</si>
  <si>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</si>
  <si>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</si>
  <si>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</si>
  <si>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</si>
  <si>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</si>
  <si>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</si>
  <si>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</si>
  <si>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</si>
  <si>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</si>
  <si>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</si>
  <si>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</si>
  <si>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</si>
  <si>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</si>
  <si>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</si>
  <si>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</si>
  <si>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</si>
  <si>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</si>
  <si>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</si>
  <si>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</si>
  <si>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</si>
  <si>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</si>
  <si>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</si>
  <si>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</si>
  <si>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</si>
  <si>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</si>
  <si>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</si>
  <si>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</si>
  <si>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</si>
  <si>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</si>
  <si>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</si>
  <si>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</si>
  <si>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</si>
  <si>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</si>
  <si>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</si>
  <si>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</si>
  <si>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</si>
  <si>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</si>
  <si>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</si>
  <si>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</si>
  <si>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</si>
  <si>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</si>
  <si>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</si>
  <si>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</si>
  <si>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</si>
  <si>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</si>
  <si>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</si>
  <si>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</si>
  <si>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</si>
  <si>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</si>
  <si>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</si>
  <si>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</si>
  <si>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</si>
  <si>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</si>
  <si>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</si>
  <si>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</si>
  <si>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</si>
  <si>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</si>
  <si>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</si>
  <si>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</si>
  <si>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</si>
  <si>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</si>
  <si>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</si>
  <si>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</si>
  <si>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</si>
  <si>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</si>
  <si>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</si>
  <si>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</si>
  <si>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</si>
  <si>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</si>
  <si>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</si>
  <si>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</si>
  <si>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</si>
  <si>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</si>
  <si>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</si>
  <si>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</si>
  <si>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</si>
  <si>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</si>
  <si>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</si>
  <si>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</si>
  <si>
    <t>Defensa y Justicia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</si>
</sst>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20</xdr:row>
      <xdr:rowOff>95251</xdr:rowOff>
    </xdr:from>
    <xdr:to>
      <xdr:col>1</xdr:col>
      <xdr:colOff>1581151</xdr:colOff>
      <xdr:row>21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38100</xdr:rowOff>
    </xdr:from>
    <xdr:to>
      <xdr:col>1</xdr:col>
      <xdr:colOff>1577318</xdr:colOff>
      <xdr:row>15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</xdr:row>
      <xdr:rowOff>57150</xdr:rowOff>
    </xdr:from>
    <xdr:to>
      <xdr:col>1</xdr:col>
      <xdr:colOff>1657350</xdr:colOff>
      <xdr:row>15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16</xdr:row>
      <xdr:rowOff>38100</xdr:rowOff>
    </xdr:from>
    <xdr:to>
      <xdr:col>1</xdr:col>
      <xdr:colOff>1428750</xdr:colOff>
      <xdr:row>16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38100</xdr:rowOff>
    </xdr:from>
    <xdr:to>
      <xdr:col>1</xdr:col>
      <xdr:colOff>1600200</xdr:colOff>
      <xdr:row>17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18</xdr:row>
      <xdr:rowOff>38101</xdr:rowOff>
    </xdr:from>
    <xdr:to>
      <xdr:col>1</xdr:col>
      <xdr:colOff>1657351</xdr:colOff>
      <xdr:row>18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38100</xdr:rowOff>
    </xdr:from>
    <xdr:to>
      <xdr:col>1</xdr:col>
      <xdr:colOff>1714501</xdr:colOff>
      <xdr:row>20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157</xdr:row>
      <xdr:rowOff>47625</xdr:rowOff>
    </xdr:from>
    <xdr:to>
      <xdr:col>1</xdr:col>
      <xdr:colOff>1643062</xdr:colOff>
      <xdr:row>157</xdr:row>
      <xdr:rowOff>1495424</xdr:rowOff>
    </xdr:to>
    <xdr:pic>
      <xdr:nvPicPr>
        <xdr:cNvPr id="166" name="Imagem 165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5435438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158</xdr:row>
      <xdr:rowOff>71438</xdr:rowOff>
    </xdr:from>
    <xdr:to>
      <xdr:col>1</xdr:col>
      <xdr:colOff>1714500</xdr:colOff>
      <xdr:row>158</xdr:row>
      <xdr:rowOff>1547813</xdr:rowOff>
    </xdr:to>
    <xdr:pic>
      <xdr:nvPicPr>
        <xdr:cNvPr id="167" name="Imagem 16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247030876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159</xdr:row>
      <xdr:rowOff>47625</xdr:rowOff>
    </xdr:from>
    <xdr:to>
      <xdr:col>1</xdr:col>
      <xdr:colOff>1608297</xdr:colOff>
      <xdr:row>159</xdr:row>
      <xdr:rowOff>1547812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8" y="248578688"/>
          <a:ext cx="1346359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160</xdr:row>
      <xdr:rowOff>71437</xdr:rowOff>
    </xdr:from>
    <xdr:to>
      <xdr:col>1</xdr:col>
      <xdr:colOff>1666875</xdr:colOff>
      <xdr:row>160</xdr:row>
      <xdr:rowOff>1523999</xdr:rowOff>
    </xdr:to>
    <xdr:pic>
      <xdr:nvPicPr>
        <xdr:cNvPr id="165" name="Imagem 16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563" y="250174125"/>
          <a:ext cx="1452562" cy="1452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1"/>
  <sheetViews>
    <sheetView tabSelected="1" topLeftCell="A155" zoomScale="40" zoomScaleNormal="40" workbookViewId="0">
      <selection activeCell="D161" sqref="D161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54.85546875" bestFit="1" customWidth="1"/>
    <col min="12" max="12" width="32" customWidth="1"/>
    <col min="13" max="13" width="42.28515625" bestFit="1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69</v>
      </c>
      <c r="B1" s="7" t="s">
        <v>115</v>
      </c>
      <c r="C1" s="8" t="s">
        <v>68</v>
      </c>
      <c r="D1" s="7" t="s">
        <v>67</v>
      </c>
      <c r="E1" s="7" t="s">
        <v>66</v>
      </c>
      <c r="F1" s="7" t="s">
        <v>122</v>
      </c>
      <c r="G1" s="7" t="s">
        <v>80</v>
      </c>
      <c r="H1" s="7" t="s">
        <v>81</v>
      </c>
      <c r="I1" s="7" t="s">
        <v>87</v>
      </c>
      <c r="J1" s="7" t="s">
        <v>88</v>
      </c>
      <c r="K1" s="69" t="s">
        <v>133</v>
      </c>
      <c r="L1" s="7" t="s">
        <v>65</v>
      </c>
      <c r="M1" s="7" t="s">
        <v>64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9" t="s">
        <v>29</v>
      </c>
      <c r="D2" s="9" t="s">
        <v>7</v>
      </c>
      <c r="E2" s="13">
        <v>37555</v>
      </c>
      <c r="F2" s="13" t="s">
        <v>123</v>
      </c>
      <c r="G2" s="9">
        <v>2002</v>
      </c>
      <c r="H2" s="9" t="s">
        <v>83</v>
      </c>
      <c r="I2" s="9">
        <v>2</v>
      </c>
      <c r="J2" s="9">
        <v>3</v>
      </c>
      <c r="K2" s="9" t="s">
        <v>149</v>
      </c>
      <c r="L2" s="9" t="s">
        <v>37</v>
      </c>
      <c r="M2" s="9" t="s">
        <v>22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31</v>
      </c>
      <c r="D3" s="9" t="s">
        <v>30</v>
      </c>
      <c r="E3" s="13">
        <v>38060</v>
      </c>
      <c r="F3" s="13" t="s">
        <v>124</v>
      </c>
      <c r="G3" s="16">
        <v>2004</v>
      </c>
      <c r="H3" s="13" t="s">
        <v>19</v>
      </c>
      <c r="I3" s="17">
        <v>1</v>
      </c>
      <c r="J3" s="16">
        <v>0</v>
      </c>
      <c r="K3" s="12" t="s">
        <v>150</v>
      </c>
      <c r="L3" s="9" t="s">
        <v>23</v>
      </c>
      <c r="M3" s="9" t="s">
        <v>22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58</v>
      </c>
      <c r="D4" s="9" t="s">
        <v>14</v>
      </c>
      <c r="E4" s="13">
        <v>38211</v>
      </c>
      <c r="F4" s="13" t="s">
        <v>125</v>
      </c>
      <c r="G4" s="16">
        <v>2004</v>
      </c>
      <c r="H4" s="13" t="s">
        <v>82</v>
      </c>
      <c r="I4" s="17">
        <v>1</v>
      </c>
      <c r="J4" s="16">
        <v>1</v>
      </c>
      <c r="K4" s="12" t="s">
        <v>151</v>
      </c>
      <c r="L4" s="9" t="s">
        <v>37</v>
      </c>
      <c r="M4" s="9" t="s">
        <v>60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10</v>
      </c>
      <c r="D5" s="7" t="s">
        <v>14</v>
      </c>
      <c r="E5" s="22">
        <v>38227</v>
      </c>
      <c r="F5" s="13" t="s">
        <v>123</v>
      </c>
      <c r="G5" s="16">
        <v>2004</v>
      </c>
      <c r="H5" s="22" t="s">
        <v>82</v>
      </c>
      <c r="I5" s="23">
        <v>1</v>
      </c>
      <c r="J5" s="24">
        <v>1</v>
      </c>
      <c r="K5" s="69" t="s">
        <v>152</v>
      </c>
      <c r="L5" s="7" t="s">
        <v>37</v>
      </c>
      <c r="M5" s="7" t="s">
        <v>60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29</v>
      </c>
      <c r="D6" s="7" t="s">
        <v>20</v>
      </c>
      <c r="E6" s="22">
        <v>38262</v>
      </c>
      <c r="F6" s="13" t="s">
        <v>123</v>
      </c>
      <c r="G6" s="16">
        <v>2004</v>
      </c>
      <c r="H6" s="22" t="s">
        <v>19</v>
      </c>
      <c r="I6" s="23">
        <v>4</v>
      </c>
      <c r="J6" s="24">
        <v>1</v>
      </c>
      <c r="K6" s="69" t="s">
        <v>152</v>
      </c>
      <c r="L6" s="7" t="s">
        <v>37</v>
      </c>
      <c r="M6" s="7" t="s">
        <v>22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22" si="0">SUM(A6+1)</f>
        <v>6</v>
      </c>
      <c r="B7" s="15"/>
      <c r="C7" s="8" t="s">
        <v>63</v>
      </c>
      <c r="D7" s="7" t="s">
        <v>20</v>
      </c>
      <c r="E7" s="22">
        <v>38304</v>
      </c>
      <c r="F7" s="13" t="s">
        <v>123</v>
      </c>
      <c r="G7" s="16">
        <v>2004</v>
      </c>
      <c r="H7" s="22" t="s">
        <v>19</v>
      </c>
      <c r="I7" s="23">
        <v>4</v>
      </c>
      <c r="J7" s="24">
        <v>1</v>
      </c>
      <c r="K7" s="69" t="s">
        <v>152</v>
      </c>
      <c r="L7" s="7" t="s">
        <v>37</v>
      </c>
      <c r="M7" s="7" t="s">
        <v>60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62</v>
      </c>
      <c r="D8" s="7" t="s">
        <v>30</v>
      </c>
      <c r="E8" s="22">
        <v>38318</v>
      </c>
      <c r="F8" s="13" t="s">
        <v>123</v>
      </c>
      <c r="G8" s="16">
        <v>2004</v>
      </c>
      <c r="H8" s="22" t="s">
        <v>19</v>
      </c>
      <c r="I8" s="23">
        <v>1</v>
      </c>
      <c r="J8" s="24">
        <v>0</v>
      </c>
      <c r="K8" s="69" t="s">
        <v>152</v>
      </c>
      <c r="L8" s="7" t="s">
        <v>37</v>
      </c>
      <c r="M8" s="7" t="s">
        <v>60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61</v>
      </c>
      <c r="D9" s="7" t="s">
        <v>24</v>
      </c>
      <c r="E9" s="22">
        <v>38333</v>
      </c>
      <c r="F9" s="13" t="s">
        <v>124</v>
      </c>
      <c r="G9" s="16">
        <v>2004</v>
      </c>
      <c r="H9" s="22" t="s">
        <v>83</v>
      </c>
      <c r="I9" s="23">
        <v>1</v>
      </c>
      <c r="J9" s="24">
        <v>2</v>
      </c>
      <c r="K9" s="69" t="s">
        <v>152</v>
      </c>
      <c r="L9" s="7" t="s">
        <v>37</v>
      </c>
      <c r="M9" s="7" t="s">
        <v>60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100</v>
      </c>
      <c r="D10" s="7" t="s">
        <v>101</v>
      </c>
      <c r="E10" s="22">
        <v>38396</v>
      </c>
      <c r="F10" s="13" t="s">
        <v>124</v>
      </c>
      <c r="G10" s="16">
        <v>2005</v>
      </c>
      <c r="H10" s="22" t="s">
        <v>83</v>
      </c>
      <c r="I10" s="23">
        <v>1</v>
      </c>
      <c r="J10" s="24">
        <v>2</v>
      </c>
      <c r="K10" s="69" t="s">
        <v>152</v>
      </c>
      <c r="L10" s="7" t="s">
        <v>23</v>
      </c>
      <c r="M10" s="7" t="s">
        <v>22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29</v>
      </c>
      <c r="D11" s="7" t="s">
        <v>59</v>
      </c>
      <c r="E11" s="22">
        <v>38424</v>
      </c>
      <c r="F11" s="22" t="s">
        <v>124</v>
      </c>
      <c r="G11" s="24">
        <v>2005</v>
      </c>
      <c r="H11" s="22" t="s">
        <v>83</v>
      </c>
      <c r="I11" s="23">
        <v>0</v>
      </c>
      <c r="J11" s="24">
        <v>4</v>
      </c>
      <c r="K11" s="69" t="s">
        <v>152</v>
      </c>
      <c r="L11" s="7" t="s">
        <v>23</v>
      </c>
      <c r="M11" s="7" t="s">
        <v>22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58</v>
      </c>
      <c r="D12" s="7" t="s">
        <v>18</v>
      </c>
      <c r="E12" s="22">
        <v>38501</v>
      </c>
      <c r="F12" s="22" t="s">
        <v>124</v>
      </c>
      <c r="G12" s="24">
        <v>2005</v>
      </c>
      <c r="H12" s="22" t="s">
        <v>19</v>
      </c>
      <c r="I12" s="23">
        <v>2</v>
      </c>
      <c r="J12" s="24">
        <v>0</v>
      </c>
      <c r="K12" s="69" t="s">
        <v>153</v>
      </c>
      <c r="L12" s="7" t="s">
        <v>37</v>
      </c>
      <c r="M12" s="30" t="s">
        <v>74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54</v>
      </c>
      <c r="D13" s="7" t="s">
        <v>28</v>
      </c>
      <c r="E13" s="22">
        <v>38613</v>
      </c>
      <c r="F13" s="22" t="s">
        <v>124</v>
      </c>
      <c r="G13" s="24">
        <v>2005</v>
      </c>
      <c r="H13" s="22" t="s">
        <v>19</v>
      </c>
      <c r="I13" s="23">
        <v>3</v>
      </c>
      <c r="J13" s="24">
        <v>1</v>
      </c>
      <c r="K13" s="69" t="s">
        <v>154</v>
      </c>
      <c r="L13" s="7" t="s">
        <v>37</v>
      </c>
      <c r="M13" s="30" t="s">
        <v>74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38</v>
      </c>
      <c r="D14" s="7" t="s">
        <v>24</v>
      </c>
      <c r="E14" s="22">
        <v>38633</v>
      </c>
      <c r="F14" s="22" t="s">
        <v>123</v>
      </c>
      <c r="G14" s="24">
        <v>2005</v>
      </c>
      <c r="H14" s="22" t="s">
        <v>83</v>
      </c>
      <c r="I14" s="23">
        <v>1</v>
      </c>
      <c r="J14" s="24">
        <v>2</v>
      </c>
      <c r="K14" s="69" t="s">
        <v>154</v>
      </c>
      <c r="L14" s="7" t="s">
        <v>37</v>
      </c>
      <c r="M14" s="30" t="s">
        <v>74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72">
        <f t="shared" si="0"/>
        <v>14</v>
      </c>
      <c r="B15" s="15"/>
      <c r="C15" s="8" t="s">
        <v>96</v>
      </c>
      <c r="D15" s="7" t="s">
        <v>18</v>
      </c>
      <c r="E15" s="22">
        <v>38668</v>
      </c>
      <c r="F15" s="22" t="s">
        <v>123</v>
      </c>
      <c r="G15" s="24">
        <v>2005</v>
      </c>
      <c r="H15" s="22" t="s">
        <v>19</v>
      </c>
      <c r="I15" s="23">
        <v>2</v>
      </c>
      <c r="J15" s="24">
        <v>0</v>
      </c>
      <c r="K15" s="69" t="s">
        <v>154</v>
      </c>
      <c r="L15" s="7" t="s">
        <v>37</v>
      </c>
      <c r="M15" s="7" t="s">
        <v>74</v>
      </c>
      <c r="AB15" s="2"/>
      <c r="AC15" s="1"/>
      <c r="AD15" s="1"/>
      <c r="AE15" s="1"/>
      <c r="AF15" s="1"/>
      <c r="AG15" s="1"/>
    </row>
    <row r="16" spans="1:33" ht="123" customHeight="1" x14ac:dyDescent="0.25">
      <c r="A16" s="72">
        <f t="shared" si="0"/>
        <v>15</v>
      </c>
      <c r="B16" s="15"/>
      <c r="C16" s="8" t="s">
        <v>25</v>
      </c>
      <c r="D16" s="7" t="s">
        <v>56</v>
      </c>
      <c r="E16" s="22">
        <v>38739</v>
      </c>
      <c r="F16" s="22" t="s">
        <v>124</v>
      </c>
      <c r="G16" s="24">
        <v>2006</v>
      </c>
      <c r="H16" s="22" t="s">
        <v>19</v>
      </c>
      <c r="I16" s="23">
        <v>5</v>
      </c>
      <c r="J16" s="24">
        <v>3</v>
      </c>
      <c r="K16" s="69" t="s">
        <v>155</v>
      </c>
      <c r="L16" s="7" t="s">
        <v>23</v>
      </c>
      <c r="M16" s="7" t="s">
        <v>22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72">
        <f t="shared" si="0"/>
        <v>16</v>
      </c>
      <c r="B17" s="15"/>
      <c r="C17" s="8" t="s">
        <v>33</v>
      </c>
      <c r="D17" s="7" t="s">
        <v>14</v>
      </c>
      <c r="E17" s="22">
        <v>38767</v>
      </c>
      <c r="F17" s="22" t="s">
        <v>124</v>
      </c>
      <c r="G17" s="24">
        <v>2006</v>
      </c>
      <c r="H17" s="22" t="s">
        <v>82</v>
      </c>
      <c r="I17" s="23">
        <v>1</v>
      </c>
      <c r="J17" s="24">
        <v>1</v>
      </c>
      <c r="K17" s="69" t="s">
        <v>155</v>
      </c>
      <c r="L17" s="7" t="s">
        <v>23</v>
      </c>
      <c r="M17" s="7" t="s">
        <v>22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72">
        <f t="shared" si="0"/>
        <v>17</v>
      </c>
      <c r="B18" s="26"/>
      <c r="C18" s="8" t="s">
        <v>26</v>
      </c>
      <c r="D18" s="7" t="s">
        <v>28</v>
      </c>
      <c r="E18" s="22">
        <v>38816</v>
      </c>
      <c r="F18" s="22" t="s">
        <v>124</v>
      </c>
      <c r="G18" s="24">
        <v>2006</v>
      </c>
      <c r="H18" s="22" t="s">
        <v>19</v>
      </c>
      <c r="I18" s="23">
        <v>3</v>
      </c>
      <c r="J18" s="24">
        <v>1</v>
      </c>
      <c r="K18" s="69" t="s">
        <v>155</v>
      </c>
      <c r="L18" s="7" t="s">
        <v>23</v>
      </c>
      <c r="M18" s="7" t="s">
        <v>22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72">
        <f t="shared" si="0"/>
        <v>18</v>
      </c>
      <c r="B19" s="15"/>
      <c r="C19" s="8" t="s">
        <v>45</v>
      </c>
      <c r="D19" s="7" t="s">
        <v>46</v>
      </c>
      <c r="E19" s="22">
        <v>38850</v>
      </c>
      <c r="F19" s="22" t="s">
        <v>123</v>
      </c>
      <c r="G19" s="24">
        <v>2006</v>
      </c>
      <c r="H19" s="22" t="s">
        <v>82</v>
      </c>
      <c r="I19" s="23">
        <v>2</v>
      </c>
      <c r="J19" s="24">
        <v>2</v>
      </c>
      <c r="K19" s="69" t="s">
        <v>155</v>
      </c>
      <c r="L19" s="7" t="s">
        <v>37</v>
      </c>
      <c r="M19" s="7" t="s">
        <v>22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72">
        <f t="shared" si="0"/>
        <v>19</v>
      </c>
      <c r="B20" s="15"/>
      <c r="C20" s="8" t="s">
        <v>40</v>
      </c>
      <c r="D20" s="7" t="s">
        <v>55</v>
      </c>
      <c r="E20" s="22">
        <v>39004</v>
      </c>
      <c r="F20" s="22" t="s">
        <v>123</v>
      </c>
      <c r="G20" s="24">
        <v>2006</v>
      </c>
      <c r="H20" s="22" t="s">
        <v>19</v>
      </c>
      <c r="I20" s="23">
        <v>4</v>
      </c>
      <c r="J20" s="24">
        <v>3</v>
      </c>
      <c r="K20" s="69" t="s">
        <v>145</v>
      </c>
      <c r="L20" s="7" t="s">
        <v>37</v>
      </c>
      <c r="M20" s="7" t="s">
        <v>22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72">
        <f t="shared" si="0"/>
        <v>20</v>
      </c>
      <c r="B21" s="15"/>
      <c r="C21" s="8" t="s">
        <v>57</v>
      </c>
      <c r="D21" s="7" t="s">
        <v>32</v>
      </c>
      <c r="E21" s="22">
        <v>39012</v>
      </c>
      <c r="F21" s="22" t="s">
        <v>123</v>
      </c>
      <c r="G21" s="24">
        <v>2006</v>
      </c>
      <c r="H21" s="22" t="s">
        <v>19</v>
      </c>
      <c r="I21" s="23">
        <v>2</v>
      </c>
      <c r="J21" s="24">
        <v>1</v>
      </c>
      <c r="K21" s="73" t="s">
        <v>145</v>
      </c>
      <c r="L21" s="7" t="s">
        <v>37</v>
      </c>
      <c r="M21" s="7" t="s">
        <v>22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72">
        <f t="shared" si="0"/>
        <v>21</v>
      </c>
      <c r="B22" s="15"/>
      <c r="C22" s="8" t="s">
        <v>53</v>
      </c>
      <c r="D22" s="7" t="s">
        <v>12</v>
      </c>
      <c r="E22" s="22">
        <v>39023</v>
      </c>
      <c r="F22" s="22" t="s">
        <v>125</v>
      </c>
      <c r="G22" s="24">
        <v>2006</v>
      </c>
      <c r="H22" s="22" t="s">
        <v>83</v>
      </c>
      <c r="I22" s="23">
        <v>0</v>
      </c>
      <c r="J22" s="24">
        <v>1</v>
      </c>
      <c r="K22" s="69" t="s">
        <v>145</v>
      </c>
      <c r="L22" s="7" t="s">
        <v>37</v>
      </c>
      <c r="M22" s="7" t="s">
        <v>22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ref="A23" si="1">SUM(A22+1)</f>
        <v>22</v>
      </c>
      <c r="B23" s="15"/>
      <c r="C23" s="8" t="s">
        <v>54</v>
      </c>
      <c r="D23" s="7" t="s">
        <v>46</v>
      </c>
      <c r="E23" s="22">
        <v>39040</v>
      </c>
      <c r="F23" s="22" t="s">
        <v>124</v>
      </c>
      <c r="G23" s="24">
        <v>2006</v>
      </c>
      <c r="H23" s="22" t="s">
        <v>82</v>
      </c>
      <c r="I23" s="23">
        <v>2</v>
      </c>
      <c r="J23" s="24">
        <v>2</v>
      </c>
      <c r="K23" s="69" t="s">
        <v>145</v>
      </c>
      <c r="L23" s="7" t="s">
        <v>37</v>
      </c>
      <c r="M23" s="7" t="s">
        <v>22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13</v>
      </c>
      <c r="D24" s="7" t="s">
        <v>28</v>
      </c>
      <c r="E24" s="22">
        <v>39225</v>
      </c>
      <c r="F24" s="22" t="s">
        <v>126</v>
      </c>
      <c r="G24" s="24">
        <v>2007</v>
      </c>
      <c r="H24" s="22" t="s">
        <v>19</v>
      </c>
      <c r="I24" s="23">
        <v>3</v>
      </c>
      <c r="J24" s="24">
        <v>1</v>
      </c>
      <c r="K24" s="69" t="s">
        <v>145</v>
      </c>
      <c r="L24" s="7" t="s">
        <v>11</v>
      </c>
      <c r="M24" s="7" t="s">
        <v>22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45</v>
      </c>
      <c r="D25" s="7" t="s">
        <v>16</v>
      </c>
      <c r="E25" s="22">
        <v>39235</v>
      </c>
      <c r="F25" s="22" t="s">
        <v>123</v>
      </c>
      <c r="G25" s="24">
        <v>2007</v>
      </c>
      <c r="H25" s="22" t="s">
        <v>19</v>
      </c>
      <c r="I25" s="23">
        <v>3</v>
      </c>
      <c r="J25" s="24">
        <v>0</v>
      </c>
      <c r="K25" s="69" t="s">
        <v>145</v>
      </c>
      <c r="L25" s="7" t="s">
        <v>37</v>
      </c>
      <c r="M25" s="7" t="s">
        <v>22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52</v>
      </c>
      <c r="D26" s="7" t="s">
        <v>28</v>
      </c>
      <c r="E26" s="22">
        <v>39250</v>
      </c>
      <c r="F26" s="22" t="s">
        <v>124</v>
      </c>
      <c r="G26" s="24">
        <v>2007</v>
      </c>
      <c r="H26" s="22" t="s">
        <v>19</v>
      </c>
      <c r="I26" s="23">
        <v>3</v>
      </c>
      <c r="J26" s="24">
        <v>1</v>
      </c>
      <c r="K26" s="69" t="s">
        <v>145</v>
      </c>
      <c r="L26" s="7" t="s">
        <v>37</v>
      </c>
      <c r="M26" s="7" t="s">
        <v>22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53</v>
      </c>
      <c r="D27" s="7" t="s">
        <v>14</v>
      </c>
      <c r="E27" s="22">
        <v>39313</v>
      </c>
      <c r="F27" s="22" t="s">
        <v>124</v>
      </c>
      <c r="G27" s="24">
        <v>2007</v>
      </c>
      <c r="H27" s="22" t="s">
        <v>82</v>
      </c>
      <c r="I27" s="23">
        <v>1</v>
      </c>
      <c r="J27" s="24">
        <v>1</v>
      </c>
      <c r="K27" s="69" t="s">
        <v>145</v>
      </c>
      <c r="L27" s="7" t="s">
        <v>37</v>
      </c>
      <c r="M27" s="7" t="s">
        <v>22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29</v>
      </c>
      <c r="D28" s="34" t="s">
        <v>48</v>
      </c>
      <c r="E28" s="35">
        <v>39348</v>
      </c>
      <c r="F28" s="22" t="s">
        <v>124</v>
      </c>
      <c r="G28" s="36">
        <v>2007</v>
      </c>
      <c r="H28" s="37" t="s">
        <v>83</v>
      </c>
      <c r="I28" s="38">
        <v>0</v>
      </c>
      <c r="J28" s="36">
        <v>2</v>
      </c>
      <c r="K28" s="69" t="s">
        <v>145</v>
      </c>
      <c r="L28" s="34" t="s">
        <v>37</v>
      </c>
      <c r="M28" s="34" t="s">
        <v>22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29</v>
      </c>
      <c r="D29" s="7" t="s">
        <v>28</v>
      </c>
      <c r="E29" s="22">
        <v>39537</v>
      </c>
      <c r="F29" s="22" t="s">
        <v>124</v>
      </c>
      <c r="G29" s="24">
        <v>2008</v>
      </c>
      <c r="H29" s="22" t="s">
        <v>19</v>
      </c>
      <c r="I29" s="23">
        <v>3</v>
      </c>
      <c r="J29" s="24">
        <v>1</v>
      </c>
      <c r="K29" s="69" t="s">
        <v>145</v>
      </c>
      <c r="L29" s="7" t="s">
        <v>23</v>
      </c>
      <c r="M29" s="7" t="s">
        <v>22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51</v>
      </c>
      <c r="D30" s="7" t="s">
        <v>18</v>
      </c>
      <c r="E30" s="22">
        <v>39582</v>
      </c>
      <c r="F30" s="22" t="s">
        <v>126</v>
      </c>
      <c r="G30" s="24">
        <v>2008</v>
      </c>
      <c r="H30" s="22" t="s">
        <v>19</v>
      </c>
      <c r="I30" s="23">
        <v>2</v>
      </c>
      <c r="J30" s="24">
        <v>0</v>
      </c>
      <c r="K30" s="69" t="s">
        <v>145</v>
      </c>
      <c r="L30" s="7" t="s">
        <v>11</v>
      </c>
      <c r="M30" s="7" t="s">
        <v>0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25</v>
      </c>
      <c r="D31" s="7" t="s">
        <v>14</v>
      </c>
      <c r="E31" s="22">
        <v>39593</v>
      </c>
      <c r="F31" s="22" t="s">
        <v>124</v>
      </c>
      <c r="G31" s="24">
        <v>2008</v>
      </c>
      <c r="H31" s="22" t="s">
        <v>82</v>
      </c>
      <c r="I31" s="23">
        <v>1</v>
      </c>
      <c r="J31" s="24">
        <v>1</v>
      </c>
      <c r="K31" s="69" t="s">
        <v>145</v>
      </c>
      <c r="L31" s="7" t="s">
        <v>37</v>
      </c>
      <c r="M31" s="7" t="s">
        <v>0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52</v>
      </c>
      <c r="D32" s="7" t="s">
        <v>14</v>
      </c>
      <c r="E32" s="22">
        <v>39690</v>
      </c>
      <c r="F32" s="22" t="s">
        <v>123</v>
      </c>
      <c r="G32" s="24">
        <v>2008</v>
      </c>
      <c r="H32" s="22" t="s">
        <v>82</v>
      </c>
      <c r="I32" s="23">
        <v>1</v>
      </c>
      <c r="J32" s="24">
        <v>1</v>
      </c>
      <c r="K32" s="69" t="s">
        <v>146</v>
      </c>
      <c r="L32" s="7" t="s">
        <v>37</v>
      </c>
      <c r="M32" s="7" t="s">
        <v>0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29</v>
      </c>
      <c r="D33" s="7" t="s">
        <v>24</v>
      </c>
      <c r="E33" s="22">
        <v>39900</v>
      </c>
      <c r="F33" s="22" t="s">
        <v>123</v>
      </c>
      <c r="G33" s="24">
        <v>2009</v>
      </c>
      <c r="H33" s="22" t="s">
        <v>83</v>
      </c>
      <c r="I33" s="23">
        <v>1</v>
      </c>
      <c r="J33" s="24">
        <v>2</v>
      </c>
      <c r="K33" s="69" t="s">
        <v>146</v>
      </c>
      <c r="L33" s="7" t="s">
        <v>23</v>
      </c>
      <c r="M33" s="7" t="s">
        <v>22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36</v>
      </c>
      <c r="D34" s="7" t="s">
        <v>20</v>
      </c>
      <c r="E34" s="22">
        <v>40266</v>
      </c>
      <c r="F34" s="22" t="s">
        <v>127</v>
      </c>
      <c r="G34" s="24">
        <v>2010</v>
      </c>
      <c r="H34" s="22" t="s">
        <v>19</v>
      </c>
      <c r="I34" s="23">
        <v>4</v>
      </c>
      <c r="J34" s="24">
        <v>1</v>
      </c>
      <c r="K34" s="69" t="s">
        <v>147</v>
      </c>
      <c r="L34" s="7" t="s">
        <v>23</v>
      </c>
      <c r="M34" s="7" t="s">
        <v>35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51</v>
      </c>
      <c r="D35" s="7" t="s">
        <v>16</v>
      </c>
      <c r="E35" s="22">
        <v>40397</v>
      </c>
      <c r="F35" s="22" t="s">
        <v>123</v>
      </c>
      <c r="G35" s="24">
        <v>2010</v>
      </c>
      <c r="H35" s="22" t="s">
        <v>19</v>
      </c>
      <c r="I35" s="23">
        <v>3</v>
      </c>
      <c r="J35" s="24">
        <v>0</v>
      </c>
      <c r="K35" s="69" t="s">
        <v>147</v>
      </c>
      <c r="L35" s="7" t="s">
        <v>37</v>
      </c>
      <c r="M35" s="7" t="s">
        <v>0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19</v>
      </c>
      <c r="D36" s="7" t="s">
        <v>30</v>
      </c>
      <c r="E36" s="22">
        <v>40474</v>
      </c>
      <c r="F36" s="22" t="s">
        <v>123</v>
      </c>
      <c r="G36" s="24">
        <v>2010</v>
      </c>
      <c r="H36" s="22" t="s">
        <v>19</v>
      </c>
      <c r="I36" s="23">
        <v>1</v>
      </c>
      <c r="J36" s="24">
        <v>0</v>
      </c>
      <c r="K36" s="69" t="s">
        <v>147</v>
      </c>
      <c r="L36" s="7" t="s">
        <v>37</v>
      </c>
      <c r="M36" s="7" t="s">
        <v>0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50</v>
      </c>
      <c r="D37" s="7" t="s">
        <v>49</v>
      </c>
      <c r="E37" s="22">
        <v>40607</v>
      </c>
      <c r="F37" s="22" t="s">
        <v>123</v>
      </c>
      <c r="G37" s="24">
        <v>2011</v>
      </c>
      <c r="H37" s="22" t="s">
        <v>19</v>
      </c>
      <c r="I37" s="23">
        <v>4</v>
      </c>
      <c r="J37" s="24">
        <v>2</v>
      </c>
      <c r="K37" s="69" t="s">
        <v>147</v>
      </c>
      <c r="L37" s="7" t="s">
        <v>23</v>
      </c>
      <c r="M37" s="7" t="s">
        <v>0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25</v>
      </c>
      <c r="D38" s="7" t="s">
        <v>48</v>
      </c>
      <c r="E38" s="22">
        <v>40622</v>
      </c>
      <c r="F38" s="22" t="s">
        <v>124</v>
      </c>
      <c r="G38" s="24">
        <v>2011</v>
      </c>
      <c r="H38" s="22" t="s">
        <v>83</v>
      </c>
      <c r="I38" s="23">
        <v>0</v>
      </c>
      <c r="J38" s="24">
        <v>2</v>
      </c>
      <c r="K38" s="69" t="s">
        <v>147</v>
      </c>
      <c r="L38" s="7" t="s">
        <v>23</v>
      </c>
      <c r="M38" s="7" t="s">
        <v>0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47</v>
      </c>
      <c r="D39" s="7" t="s">
        <v>5</v>
      </c>
      <c r="E39" s="22">
        <v>40793</v>
      </c>
      <c r="F39" s="22" t="s">
        <v>126</v>
      </c>
      <c r="G39" s="24">
        <v>2011</v>
      </c>
      <c r="H39" s="22" t="s">
        <v>19</v>
      </c>
      <c r="I39" s="23">
        <v>4</v>
      </c>
      <c r="J39" s="24">
        <v>0</v>
      </c>
      <c r="K39" s="69" t="s">
        <v>143</v>
      </c>
      <c r="L39" s="7" t="s">
        <v>37</v>
      </c>
      <c r="M39" s="7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39</v>
      </c>
      <c r="D40" s="7" t="s">
        <v>46</v>
      </c>
      <c r="E40" s="22">
        <v>40824</v>
      </c>
      <c r="F40" s="22" t="s">
        <v>123</v>
      </c>
      <c r="G40" s="24">
        <v>2011</v>
      </c>
      <c r="H40" s="22" t="s">
        <v>82</v>
      </c>
      <c r="I40" s="23">
        <v>2</v>
      </c>
      <c r="J40" s="24">
        <v>2</v>
      </c>
      <c r="K40" s="69" t="s">
        <v>143</v>
      </c>
      <c r="L40" s="7" t="s">
        <v>37</v>
      </c>
      <c r="M40" s="7" t="s">
        <v>35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25</v>
      </c>
      <c r="D41" s="7" t="s">
        <v>28</v>
      </c>
      <c r="E41" s="22">
        <v>41028</v>
      </c>
      <c r="F41" s="22" t="s">
        <v>124</v>
      </c>
      <c r="G41" s="24">
        <v>2012</v>
      </c>
      <c r="H41" s="22" t="s">
        <v>19</v>
      </c>
      <c r="I41" s="23">
        <v>3</v>
      </c>
      <c r="J41" s="24">
        <v>1</v>
      </c>
      <c r="K41" s="69" t="s">
        <v>134</v>
      </c>
      <c r="L41" s="7" t="s">
        <v>23</v>
      </c>
      <c r="M41" s="7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31</v>
      </c>
      <c r="D42" s="7" t="s">
        <v>12</v>
      </c>
      <c r="E42" s="22">
        <v>41322</v>
      </c>
      <c r="F42" s="22" t="s">
        <v>124</v>
      </c>
      <c r="G42" s="24">
        <v>2013</v>
      </c>
      <c r="H42" s="22" t="s">
        <v>83</v>
      </c>
      <c r="I42" s="23">
        <v>0</v>
      </c>
      <c r="J42" s="24">
        <v>1</v>
      </c>
      <c r="K42" s="69" t="s">
        <v>134</v>
      </c>
      <c r="L42" s="7" t="s">
        <v>23</v>
      </c>
      <c r="M42" s="7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29</v>
      </c>
      <c r="D43" s="7" t="s">
        <v>30</v>
      </c>
      <c r="E43" s="22">
        <v>41399</v>
      </c>
      <c r="F43" s="22" t="s">
        <v>124</v>
      </c>
      <c r="G43" s="24">
        <v>2013</v>
      </c>
      <c r="H43" s="22" t="s">
        <v>19</v>
      </c>
      <c r="I43" s="23">
        <v>1</v>
      </c>
      <c r="J43" s="24">
        <v>0</v>
      </c>
      <c r="K43" s="69" t="s">
        <v>134</v>
      </c>
      <c r="L43" s="7" t="s">
        <v>23</v>
      </c>
      <c r="M43" s="30" t="s">
        <v>75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45</v>
      </c>
      <c r="D44" s="7" t="s">
        <v>12</v>
      </c>
      <c r="E44" s="22">
        <v>41552</v>
      </c>
      <c r="F44" s="22" t="s">
        <v>123</v>
      </c>
      <c r="G44" s="24">
        <v>2013</v>
      </c>
      <c r="H44" s="22" t="s">
        <v>83</v>
      </c>
      <c r="I44" s="23">
        <v>0</v>
      </c>
      <c r="J44" s="24">
        <v>1</v>
      </c>
      <c r="K44" s="69" t="s">
        <v>134</v>
      </c>
      <c r="L44" s="7" t="s">
        <v>37</v>
      </c>
      <c r="M44" s="7" t="s">
        <v>22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10</v>
      </c>
      <c r="D45" s="7" t="s">
        <v>16</v>
      </c>
      <c r="E45" s="22">
        <v>41616</v>
      </c>
      <c r="F45" s="22" t="s">
        <v>124</v>
      </c>
      <c r="G45" s="24">
        <v>2013</v>
      </c>
      <c r="H45" s="22" t="s">
        <v>19</v>
      </c>
      <c r="I45" s="23">
        <v>3</v>
      </c>
      <c r="J45" s="24">
        <v>0</v>
      </c>
      <c r="K45" s="69" t="s">
        <v>134</v>
      </c>
      <c r="L45" s="7" t="s">
        <v>37</v>
      </c>
      <c r="M45" s="7" t="s">
        <v>22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44</v>
      </c>
      <c r="D46" s="7" t="s">
        <v>5</v>
      </c>
      <c r="E46" s="22">
        <v>41675</v>
      </c>
      <c r="F46" s="22" t="s">
        <v>126</v>
      </c>
      <c r="G46" s="24">
        <v>2014</v>
      </c>
      <c r="H46" s="22" t="s">
        <v>19</v>
      </c>
      <c r="I46" s="23">
        <v>4</v>
      </c>
      <c r="J46" s="24">
        <v>0</v>
      </c>
      <c r="K46" s="69" t="s">
        <v>144</v>
      </c>
      <c r="L46" s="7" t="s">
        <v>42</v>
      </c>
      <c r="M46" s="7" t="s">
        <v>22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43</v>
      </c>
      <c r="D47" s="7" t="s">
        <v>30</v>
      </c>
      <c r="E47" s="22">
        <v>41716</v>
      </c>
      <c r="F47" s="22" t="s">
        <v>128</v>
      </c>
      <c r="G47" s="24">
        <v>2014</v>
      </c>
      <c r="H47" s="22" t="s">
        <v>19</v>
      </c>
      <c r="I47" s="23">
        <v>1</v>
      </c>
      <c r="J47" s="24">
        <v>0</v>
      </c>
      <c r="K47" s="69" t="s">
        <v>144</v>
      </c>
      <c r="L47" s="7" t="s">
        <v>42</v>
      </c>
      <c r="M47" s="7" t="s">
        <v>22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0">
        <f t="shared" si="3"/>
        <v>47</v>
      </c>
      <c r="B48" s="15"/>
      <c r="C48" s="8" t="s">
        <v>31</v>
      </c>
      <c r="D48" s="7" t="s">
        <v>12</v>
      </c>
      <c r="E48" s="22">
        <v>41847</v>
      </c>
      <c r="F48" s="22" t="s">
        <v>124</v>
      </c>
      <c r="G48" s="24">
        <v>2014</v>
      </c>
      <c r="H48" s="22" t="s">
        <v>83</v>
      </c>
      <c r="I48" s="23">
        <v>0</v>
      </c>
      <c r="J48" s="24">
        <v>1</v>
      </c>
      <c r="K48" s="69" t="s">
        <v>148</v>
      </c>
      <c r="L48" s="7" t="s">
        <v>37</v>
      </c>
      <c r="M48" s="7" t="s">
        <v>22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41</v>
      </c>
      <c r="D49" s="7" t="s">
        <v>30</v>
      </c>
      <c r="E49" s="22">
        <v>41874</v>
      </c>
      <c r="F49" s="22" t="s">
        <v>123</v>
      </c>
      <c r="G49" s="24">
        <v>2014</v>
      </c>
      <c r="H49" s="22" t="s">
        <v>19</v>
      </c>
      <c r="I49" s="23">
        <v>1</v>
      </c>
      <c r="J49" s="24">
        <v>0</v>
      </c>
      <c r="K49" s="69" t="s">
        <v>148</v>
      </c>
      <c r="L49" s="7" t="s">
        <v>37</v>
      </c>
      <c r="M49" s="7" t="s">
        <v>22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40</v>
      </c>
      <c r="D50" s="7" t="s">
        <v>30</v>
      </c>
      <c r="E50" s="22">
        <v>41882</v>
      </c>
      <c r="F50" s="22" t="s">
        <v>124</v>
      </c>
      <c r="G50" s="24">
        <v>2014</v>
      </c>
      <c r="H50" s="22" t="s">
        <v>19</v>
      </c>
      <c r="I50" s="23">
        <v>1</v>
      </c>
      <c r="J50" s="24">
        <v>0</v>
      </c>
      <c r="K50" s="69" t="s">
        <v>148</v>
      </c>
      <c r="L50" s="7" t="s">
        <v>37</v>
      </c>
      <c r="M50" s="7" t="s">
        <v>22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1" t="s">
        <v>39</v>
      </c>
      <c r="D51" s="42" t="s">
        <v>7</v>
      </c>
      <c r="E51" s="43">
        <v>41899</v>
      </c>
      <c r="F51" s="43" t="s">
        <v>126</v>
      </c>
      <c r="G51" s="44">
        <v>2014</v>
      </c>
      <c r="H51" s="43" t="s">
        <v>83</v>
      </c>
      <c r="I51" s="45">
        <v>2</v>
      </c>
      <c r="J51" s="44">
        <v>3</v>
      </c>
      <c r="K51" s="69" t="s">
        <v>148</v>
      </c>
      <c r="L51" s="42" t="s">
        <v>37</v>
      </c>
      <c r="M51" s="42" t="s">
        <v>22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38</v>
      </c>
      <c r="D52" s="7" t="s">
        <v>12</v>
      </c>
      <c r="E52" s="22">
        <v>41920</v>
      </c>
      <c r="F52" s="22" t="s">
        <v>126</v>
      </c>
      <c r="G52" s="24">
        <v>2014</v>
      </c>
      <c r="H52" s="22" t="s">
        <v>83</v>
      </c>
      <c r="I52" s="23">
        <v>0</v>
      </c>
      <c r="J52" s="24">
        <v>1</v>
      </c>
      <c r="K52" s="69" t="s">
        <v>148</v>
      </c>
      <c r="L52" s="7" t="s">
        <v>37</v>
      </c>
      <c r="M52" s="7" t="s">
        <v>22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36</v>
      </c>
      <c r="D53" s="7" t="s">
        <v>30</v>
      </c>
      <c r="E53" s="22">
        <v>42035</v>
      </c>
      <c r="F53" s="22" t="s">
        <v>123</v>
      </c>
      <c r="G53" s="24">
        <v>2015</v>
      </c>
      <c r="H53" s="22" t="s">
        <v>19</v>
      </c>
      <c r="I53" s="23">
        <v>1</v>
      </c>
      <c r="J53" s="24">
        <v>0</v>
      </c>
      <c r="K53" s="69" t="s">
        <v>142</v>
      </c>
      <c r="L53" s="7" t="s">
        <v>23</v>
      </c>
      <c r="M53" s="7" t="s">
        <v>35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34</v>
      </c>
      <c r="D54" s="7" t="s">
        <v>5</v>
      </c>
      <c r="E54" s="22">
        <v>42042</v>
      </c>
      <c r="F54" s="22" t="s">
        <v>123</v>
      </c>
      <c r="G54" s="24">
        <v>2015</v>
      </c>
      <c r="H54" s="22" t="s">
        <v>19</v>
      </c>
      <c r="I54" s="23">
        <v>4</v>
      </c>
      <c r="J54" s="24">
        <v>0</v>
      </c>
      <c r="K54" s="69" t="s">
        <v>142</v>
      </c>
      <c r="L54" s="7" t="s">
        <v>23</v>
      </c>
      <c r="M54" s="7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33</v>
      </c>
      <c r="D55" s="7" t="s">
        <v>32</v>
      </c>
      <c r="E55" s="22">
        <v>42056</v>
      </c>
      <c r="F55" s="22" t="s">
        <v>123</v>
      </c>
      <c r="G55" s="24">
        <v>2015</v>
      </c>
      <c r="H55" s="22" t="s">
        <v>19</v>
      </c>
      <c r="I55" s="23">
        <v>2</v>
      </c>
      <c r="J55" s="24">
        <v>1</v>
      </c>
      <c r="K55" s="69" t="s">
        <v>142</v>
      </c>
      <c r="L55" s="7" t="s">
        <v>23</v>
      </c>
      <c r="M55" s="7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31</v>
      </c>
      <c r="D56" s="7" t="s">
        <v>30</v>
      </c>
      <c r="E56" s="22">
        <v>42064</v>
      </c>
      <c r="F56" s="22" t="s">
        <v>124</v>
      </c>
      <c r="G56" s="24">
        <v>2015</v>
      </c>
      <c r="H56" s="22" t="s">
        <v>19</v>
      </c>
      <c r="I56" s="23">
        <v>1</v>
      </c>
      <c r="J56" s="24">
        <v>0</v>
      </c>
      <c r="K56" s="69" t="s">
        <v>142</v>
      </c>
      <c r="L56" s="7" t="s">
        <v>23</v>
      </c>
      <c r="M56" s="7" t="s">
        <v>22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29</v>
      </c>
      <c r="D57" s="7" t="s">
        <v>72</v>
      </c>
      <c r="E57" s="22">
        <v>42071</v>
      </c>
      <c r="F57" s="22" t="s">
        <v>124</v>
      </c>
      <c r="G57" s="24">
        <v>2015</v>
      </c>
      <c r="H57" s="22" t="s">
        <v>83</v>
      </c>
      <c r="I57" s="23">
        <v>1</v>
      </c>
      <c r="J57" s="24">
        <v>3</v>
      </c>
      <c r="K57" s="69" t="s">
        <v>142</v>
      </c>
      <c r="L57" s="7" t="s">
        <v>23</v>
      </c>
      <c r="M57" s="7" t="s">
        <v>22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27</v>
      </c>
      <c r="D58" s="7" t="s">
        <v>16</v>
      </c>
      <c r="E58" s="22">
        <v>42078</v>
      </c>
      <c r="F58" s="22" t="s">
        <v>124</v>
      </c>
      <c r="G58" s="24">
        <v>2015</v>
      </c>
      <c r="H58" s="22" t="s">
        <v>19</v>
      </c>
      <c r="I58" s="23">
        <v>3</v>
      </c>
      <c r="J58" s="24">
        <v>0</v>
      </c>
      <c r="K58" s="69" t="s">
        <v>142</v>
      </c>
      <c r="L58" s="7" t="s">
        <v>23</v>
      </c>
      <c r="M58" s="7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25</v>
      </c>
      <c r="D59" s="7" t="s">
        <v>14</v>
      </c>
      <c r="E59" s="22">
        <v>42092</v>
      </c>
      <c r="F59" s="22" t="s">
        <v>124</v>
      </c>
      <c r="G59" s="24">
        <v>2015</v>
      </c>
      <c r="H59" s="22" t="s">
        <v>82</v>
      </c>
      <c r="I59" s="23">
        <v>1</v>
      </c>
      <c r="J59" s="24">
        <v>1</v>
      </c>
      <c r="K59" s="69" t="s">
        <v>142</v>
      </c>
      <c r="L59" s="7" t="s">
        <v>23</v>
      </c>
      <c r="M59" s="7" t="s">
        <v>22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26</v>
      </c>
      <c r="D60" s="7" t="s">
        <v>20</v>
      </c>
      <c r="E60" s="22">
        <v>42099</v>
      </c>
      <c r="F60" s="22" t="s">
        <v>124</v>
      </c>
      <c r="G60" s="24">
        <v>2015</v>
      </c>
      <c r="H60" s="22" t="s">
        <v>19</v>
      </c>
      <c r="I60" s="23">
        <v>4</v>
      </c>
      <c r="J60" s="24">
        <v>1</v>
      </c>
      <c r="K60" s="69" t="s">
        <v>142</v>
      </c>
      <c r="L60" s="7" t="s">
        <v>23</v>
      </c>
      <c r="M60" s="7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25</v>
      </c>
      <c r="D61" s="7" t="s">
        <v>24</v>
      </c>
      <c r="E61" s="22">
        <v>42127</v>
      </c>
      <c r="F61" s="22" t="s">
        <v>124</v>
      </c>
      <c r="G61" s="24">
        <v>2015</v>
      </c>
      <c r="H61" s="22" t="s">
        <v>83</v>
      </c>
      <c r="I61" s="23">
        <v>1</v>
      </c>
      <c r="J61" s="24">
        <v>2</v>
      </c>
      <c r="K61" s="69" t="s">
        <v>142</v>
      </c>
      <c r="L61" s="7" t="s">
        <v>23</v>
      </c>
      <c r="M61" s="7" t="s">
        <v>22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21</v>
      </c>
      <c r="D62" s="7" t="s">
        <v>20</v>
      </c>
      <c r="E62" s="22">
        <v>42140</v>
      </c>
      <c r="F62" s="22" t="s">
        <v>123</v>
      </c>
      <c r="G62" s="24">
        <v>2015</v>
      </c>
      <c r="H62" s="22" t="s">
        <v>19</v>
      </c>
      <c r="I62" s="23">
        <v>4</v>
      </c>
      <c r="J62" s="24">
        <v>1</v>
      </c>
      <c r="K62" s="69" t="s">
        <v>142</v>
      </c>
      <c r="L62" s="7" t="s">
        <v>1</v>
      </c>
      <c r="M62" s="7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19</v>
      </c>
      <c r="D63" s="7" t="s">
        <v>18</v>
      </c>
      <c r="E63" s="22">
        <v>42154</v>
      </c>
      <c r="F63" s="22" t="s">
        <v>123</v>
      </c>
      <c r="G63" s="24">
        <v>2015</v>
      </c>
      <c r="H63" s="22" t="s">
        <v>19</v>
      </c>
      <c r="I63" s="23">
        <v>2</v>
      </c>
      <c r="J63" s="24">
        <v>0</v>
      </c>
      <c r="K63" s="69" t="s">
        <v>142</v>
      </c>
      <c r="L63" s="7" t="s">
        <v>1</v>
      </c>
      <c r="M63" s="7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17</v>
      </c>
      <c r="D64" s="7" t="s">
        <v>16</v>
      </c>
      <c r="E64" s="22">
        <v>42160</v>
      </c>
      <c r="F64" s="22" t="s">
        <v>129</v>
      </c>
      <c r="G64" s="24">
        <v>2015</v>
      </c>
      <c r="H64" s="22" t="s">
        <v>19</v>
      </c>
      <c r="I64" s="23">
        <v>3</v>
      </c>
      <c r="J64" s="24">
        <v>0</v>
      </c>
      <c r="K64" s="69" t="s">
        <v>142</v>
      </c>
      <c r="L64" s="7" t="s">
        <v>1</v>
      </c>
      <c r="M64" s="7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15</v>
      </c>
      <c r="D65" s="7" t="s">
        <v>14</v>
      </c>
      <c r="E65" s="22">
        <v>42174</v>
      </c>
      <c r="F65" s="22" t="s">
        <v>129</v>
      </c>
      <c r="G65" s="24">
        <v>2015</v>
      </c>
      <c r="H65" s="22" t="s">
        <v>82</v>
      </c>
      <c r="I65" s="23">
        <v>1</v>
      </c>
      <c r="J65" s="24">
        <v>1</v>
      </c>
      <c r="K65" s="69" t="s">
        <v>142</v>
      </c>
      <c r="L65" s="7" t="s">
        <v>1</v>
      </c>
      <c r="M65" s="7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13</v>
      </c>
      <c r="D66" s="7" t="s">
        <v>12</v>
      </c>
      <c r="E66" s="22">
        <v>42199</v>
      </c>
      <c r="F66" s="22" t="s">
        <v>128</v>
      </c>
      <c r="G66" s="24">
        <v>2015</v>
      </c>
      <c r="H66" s="22" t="s">
        <v>83</v>
      </c>
      <c r="I66" s="23">
        <v>0</v>
      </c>
      <c r="J66" s="24">
        <v>1</v>
      </c>
      <c r="K66" s="69" t="s">
        <v>142</v>
      </c>
      <c r="L66" s="7" t="s">
        <v>11</v>
      </c>
      <c r="M66" s="7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10</v>
      </c>
      <c r="D67" s="7" t="s">
        <v>9</v>
      </c>
      <c r="E67" s="22">
        <v>42213</v>
      </c>
      <c r="F67" s="22" t="s">
        <v>128</v>
      </c>
      <c r="G67" s="24">
        <v>2015</v>
      </c>
      <c r="H67" s="22" t="s">
        <v>82</v>
      </c>
      <c r="I67" s="23">
        <v>0</v>
      </c>
      <c r="J67" s="24">
        <v>0</v>
      </c>
      <c r="K67" s="69" t="s">
        <v>141</v>
      </c>
      <c r="L67" s="7" t="s">
        <v>1</v>
      </c>
      <c r="M67" s="7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8</v>
      </c>
      <c r="D68" s="7" t="s">
        <v>7</v>
      </c>
      <c r="E68" s="22">
        <v>42239</v>
      </c>
      <c r="F68" s="22" t="s">
        <v>124</v>
      </c>
      <c r="G68" s="24">
        <v>2015</v>
      </c>
      <c r="H68" s="22" t="s">
        <v>83</v>
      </c>
      <c r="I68" s="23">
        <v>2</v>
      </c>
      <c r="J68" s="24">
        <v>3</v>
      </c>
      <c r="K68" s="69" t="s">
        <v>141</v>
      </c>
      <c r="L68" s="7" t="s">
        <v>1</v>
      </c>
      <c r="M68" s="7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6</v>
      </c>
      <c r="D69" s="7" t="s">
        <v>5</v>
      </c>
      <c r="E69" s="22">
        <v>42294</v>
      </c>
      <c r="F69" s="22" t="s">
        <v>123</v>
      </c>
      <c r="G69" s="24">
        <v>2015</v>
      </c>
      <c r="H69" s="22" t="s">
        <v>19</v>
      </c>
      <c r="I69" s="23">
        <v>4</v>
      </c>
      <c r="J69" s="24">
        <v>0</v>
      </c>
      <c r="K69" s="69" t="s">
        <v>141</v>
      </c>
      <c r="L69" s="7" t="s">
        <v>1</v>
      </c>
      <c r="M69" s="7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4</v>
      </c>
      <c r="D70" s="7" t="s">
        <v>3</v>
      </c>
      <c r="E70" s="22">
        <v>42322</v>
      </c>
      <c r="F70" s="22" t="s">
        <v>123</v>
      </c>
      <c r="G70" s="24">
        <v>2015</v>
      </c>
      <c r="H70" s="22" t="s">
        <v>83</v>
      </c>
      <c r="I70" s="23">
        <v>0</v>
      </c>
      <c r="J70" s="24">
        <v>3</v>
      </c>
      <c r="K70" s="69" t="s">
        <v>141</v>
      </c>
      <c r="L70" s="7" t="s">
        <v>1</v>
      </c>
      <c r="M70" s="7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2</v>
      </c>
      <c r="D71" s="7" t="s">
        <v>9</v>
      </c>
      <c r="E71" s="22">
        <v>42336</v>
      </c>
      <c r="F71" s="22" t="s">
        <v>123</v>
      </c>
      <c r="G71" s="24">
        <v>2015</v>
      </c>
      <c r="H71" s="22" t="s">
        <v>82</v>
      </c>
      <c r="I71" s="23">
        <v>0</v>
      </c>
      <c r="J71" s="24">
        <v>0</v>
      </c>
      <c r="K71" s="69" t="s">
        <v>141</v>
      </c>
      <c r="L71" s="7" t="s">
        <v>1</v>
      </c>
      <c r="M71" s="7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70</v>
      </c>
      <c r="D72" s="7" t="s">
        <v>32</v>
      </c>
      <c r="E72" s="22">
        <v>42402</v>
      </c>
      <c r="F72" s="22" t="s">
        <v>128</v>
      </c>
      <c r="G72" s="24">
        <v>2016</v>
      </c>
      <c r="H72" s="22" t="s">
        <v>19</v>
      </c>
      <c r="I72" s="23">
        <v>2</v>
      </c>
      <c r="J72" s="24">
        <v>1</v>
      </c>
      <c r="K72" s="69" t="s">
        <v>141</v>
      </c>
      <c r="L72" s="7" t="s">
        <v>23</v>
      </c>
      <c r="M72" s="7" t="s">
        <v>35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36</v>
      </c>
      <c r="D73" s="7" t="s">
        <v>30</v>
      </c>
      <c r="E73" s="22">
        <v>42435</v>
      </c>
      <c r="F73" s="22" t="s">
        <v>124</v>
      </c>
      <c r="G73" s="24">
        <v>2016</v>
      </c>
      <c r="H73" s="22" t="s">
        <v>19</v>
      </c>
      <c r="I73" s="23">
        <v>1</v>
      </c>
      <c r="J73" s="24">
        <v>0</v>
      </c>
      <c r="K73" s="69" t="s">
        <v>141</v>
      </c>
      <c r="L73" s="7" t="s">
        <v>23</v>
      </c>
      <c r="M73" s="7" t="s">
        <v>35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25</v>
      </c>
      <c r="D74" s="7" t="s">
        <v>12</v>
      </c>
      <c r="E74" s="22">
        <v>42491</v>
      </c>
      <c r="F74" s="22" t="s">
        <v>124</v>
      </c>
      <c r="G74" s="24">
        <v>2016</v>
      </c>
      <c r="H74" s="22" t="s">
        <v>83</v>
      </c>
      <c r="I74" s="23">
        <v>0</v>
      </c>
      <c r="J74" s="24">
        <v>1</v>
      </c>
      <c r="K74" s="69" t="s">
        <v>141</v>
      </c>
      <c r="L74" s="7" t="s">
        <v>23</v>
      </c>
      <c r="M74" s="7" t="s">
        <v>22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25</v>
      </c>
      <c r="D75" s="7" t="s">
        <v>71</v>
      </c>
      <c r="E75" s="22">
        <v>42498</v>
      </c>
      <c r="F75" s="22" t="s">
        <v>124</v>
      </c>
      <c r="G75" s="24">
        <v>2016</v>
      </c>
      <c r="H75" s="22" t="s">
        <v>82</v>
      </c>
      <c r="I75" s="23">
        <v>1</v>
      </c>
      <c r="J75" s="24">
        <v>1</v>
      </c>
      <c r="K75" s="69" t="s">
        <v>141</v>
      </c>
      <c r="L75" s="7" t="s">
        <v>23</v>
      </c>
      <c r="M75" s="7" t="s">
        <v>22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77</v>
      </c>
      <c r="D76" s="7" t="s">
        <v>73</v>
      </c>
      <c r="E76" s="22">
        <v>42505</v>
      </c>
      <c r="F76" s="22" t="s">
        <v>124</v>
      </c>
      <c r="G76" s="24">
        <v>2016</v>
      </c>
      <c r="H76" s="22" t="s">
        <v>83</v>
      </c>
      <c r="I76" s="23">
        <v>0</v>
      </c>
      <c r="J76" s="24">
        <v>1</v>
      </c>
      <c r="K76" s="69" t="s">
        <v>141</v>
      </c>
      <c r="L76" s="7" t="s">
        <v>37</v>
      </c>
      <c r="M76" s="30" t="s">
        <v>75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4</v>
      </c>
      <c r="D77" s="7" t="s">
        <v>32</v>
      </c>
      <c r="E77" s="22">
        <v>42554</v>
      </c>
      <c r="F77" s="22" t="s">
        <v>124</v>
      </c>
      <c r="G77" s="24">
        <v>2016</v>
      </c>
      <c r="H77" s="22" t="s">
        <v>19</v>
      </c>
      <c r="I77" s="23">
        <v>2</v>
      </c>
      <c r="J77" s="24">
        <v>1</v>
      </c>
      <c r="K77" s="69" t="s">
        <v>141</v>
      </c>
      <c r="L77" s="7" t="s">
        <v>37</v>
      </c>
      <c r="M77" s="7" t="s">
        <v>76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38</v>
      </c>
      <c r="D78" s="7" t="s">
        <v>28</v>
      </c>
      <c r="E78" s="22">
        <v>42582</v>
      </c>
      <c r="F78" s="22" t="s">
        <v>124</v>
      </c>
      <c r="G78" s="24">
        <v>2016</v>
      </c>
      <c r="H78" s="22" t="s">
        <v>19</v>
      </c>
      <c r="I78" s="23">
        <v>3</v>
      </c>
      <c r="J78" s="24">
        <v>1</v>
      </c>
      <c r="K78" s="69" t="s">
        <v>135</v>
      </c>
      <c r="L78" s="7" t="s">
        <v>37</v>
      </c>
      <c r="M78" s="7" t="s">
        <v>91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45</v>
      </c>
      <c r="D79" s="7" t="s">
        <v>32</v>
      </c>
      <c r="E79" s="22">
        <v>42617</v>
      </c>
      <c r="F79" s="22" t="s">
        <v>124</v>
      </c>
      <c r="G79" s="7">
        <v>2016</v>
      </c>
      <c r="H79" s="7" t="s">
        <v>19</v>
      </c>
      <c r="I79" s="7">
        <v>2</v>
      </c>
      <c r="J79" s="24">
        <v>1</v>
      </c>
      <c r="K79" s="69" t="s">
        <v>135</v>
      </c>
      <c r="L79" s="7" t="s">
        <v>37</v>
      </c>
      <c r="M79" s="7" t="s">
        <v>91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29</v>
      </c>
      <c r="D80" s="7" t="s">
        <v>30</v>
      </c>
      <c r="E80" s="22">
        <v>42620</v>
      </c>
      <c r="F80" s="22" t="s">
        <v>126</v>
      </c>
      <c r="G80" s="7">
        <v>2016</v>
      </c>
      <c r="H80" s="7" t="s">
        <v>19</v>
      </c>
      <c r="I80" s="7">
        <v>1</v>
      </c>
      <c r="J80" s="24">
        <v>0</v>
      </c>
      <c r="K80" s="69" t="s">
        <v>135</v>
      </c>
      <c r="L80" s="7" t="s">
        <v>37</v>
      </c>
      <c r="M80" s="7" t="s">
        <v>91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53</v>
      </c>
      <c r="D81" s="7" t="s">
        <v>30</v>
      </c>
      <c r="E81" s="22">
        <v>42655</v>
      </c>
      <c r="F81" s="22" t="s">
        <v>126</v>
      </c>
      <c r="G81" s="24">
        <v>2016</v>
      </c>
      <c r="H81" s="7" t="s">
        <v>19</v>
      </c>
      <c r="I81" s="7">
        <v>1</v>
      </c>
      <c r="J81" s="24">
        <v>0</v>
      </c>
      <c r="K81" s="69" t="s">
        <v>135</v>
      </c>
      <c r="L81" s="7" t="s">
        <v>37</v>
      </c>
      <c r="M81" s="7" t="s">
        <v>91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51</v>
      </c>
      <c r="D82" s="7" t="s">
        <v>92</v>
      </c>
      <c r="E82" s="22">
        <v>42659</v>
      </c>
      <c r="F82" s="22" t="s">
        <v>124</v>
      </c>
      <c r="G82" s="24">
        <v>2016</v>
      </c>
      <c r="H82" s="7" t="s">
        <v>19</v>
      </c>
      <c r="I82" s="7">
        <v>3</v>
      </c>
      <c r="J82" s="24">
        <v>2</v>
      </c>
      <c r="K82" s="69" t="s">
        <v>135</v>
      </c>
      <c r="L82" s="7" t="s">
        <v>37</v>
      </c>
      <c r="M82" s="7" t="s">
        <v>91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63</v>
      </c>
      <c r="D83" s="7" t="s">
        <v>9</v>
      </c>
      <c r="E83" s="22">
        <v>42672</v>
      </c>
      <c r="F83" s="22" t="s">
        <v>123</v>
      </c>
      <c r="G83" s="24">
        <v>2016</v>
      </c>
      <c r="H83" s="7" t="s">
        <v>82</v>
      </c>
      <c r="I83" s="7">
        <v>0</v>
      </c>
      <c r="J83" s="24">
        <v>0</v>
      </c>
      <c r="K83" s="69" t="s">
        <v>135</v>
      </c>
      <c r="L83" s="7" t="s">
        <v>37</v>
      </c>
      <c r="M83" s="7" t="s">
        <v>91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41</v>
      </c>
      <c r="D84" s="7" t="s">
        <v>48</v>
      </c>
      <c r="E84" s="22">
        <v>42690</v>
      </c>
      <c r="F84" s="22" t="s">
        <v>126</v>
      </c>
      <c r="G84" s="24">
        <v>2016</v>
      </c>
      <c r="H84" s="7" t="s">
        <v>83</v>
      </c>
      <c r="I84" s="7">
        <v>0</v>
      </c>
      <c r="J84" s="24">
        <v>2</v>
      </c>
      <c r="K84" s="69" t="s">
        <v>135</v>
      </c>
      <c r="L84" s="7" t="s">
        <v>37</v>
      </c>
      <c r="M84" s="7" t="s">
        <v>91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93</v>
      </c>
      <c r="D85" s="7" t="s">
        <v>71</v>
      </c>
      <c r="E85" s="22">
        <v>42700</v>
      </c>
      <c r="F85" s="22" t="s">
        <v>123</v>
      </c>
      <c r="G85" s="24">
        <v>2016</v>
      </c>
      <c r="H85" s="7" t="s">
        <v>82</v>
      </c>
      <c r="I85" s="7">
        <v>1</v>
      </c>
      <c r="J85" s="24">
        <v>1</v>
      </c>
      <c r="K85" s="69" t="s">
        <v>135</v>
      </c>
      <c r="L85" s="7" t="s">
        <v>37</v>
      </c>
      <c r="M85" s="7" t="s">
        <v>91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33</v>
      </c>
      <c r="D86" s="34" t="s">
        <v>14</v>
      </c>
      <c r="E86" s="35">
        <v>42763</v>
      </c>
      <c r="F86" s="22" t="s">
        <v>123</v>
      </c>
      <c r="G86" s="36">
        <v>2017</v>
      </c>
      <c r="H86" s="7" t="s">
        <v>82</v>
      </c>
      <c r="I86" s="7">
        <v>1</v>
      </c>
      <c r="J86" s="24">
        <v>1</v>
      </c>
      <c r="K86" s="69" t="s">
        <v>135</v>
      </c>
      <c r="L86" s="7" t="s">
        <v>23</v>
      </c>
      <c r="M86" s="7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97</v>
      </c>
      <c r="D87" s="7" t="s">
        <v>32</v>
      </c>
      <c r="E87" s="22">
        <v>42767</v>
      </c>
      <c r="F87" s="22" t="s">
        <v>126</v>
      </c>
      <c r="G87" s="24">
        <v>2017</v>
      </c>
      <c r="H87" s="7" t="s">
        <v>19</v>
      </c>
      <c r="I87" s="7">
        <v>2</v>
      </c>
      <c r="J87" s="24">
        <v>1</v>
      </c>
      <c r="K87" s="69" t="s">
        <v>135</v>
      </c>
      <c r="L87" s="7" t="s">
        <v>42</v>
      </c>
      <c r="M87" s="7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0">
        <f t="shared" si="3"/>
        <v>87</v>
      </c>
      <c r="B88" s="15"/>
      <c r="C88" s="8" t="s">
        <v>98</v>
      </c>
      <c r="D88" s="7" t="s">
        <v>32</v>
      </c>
      <c r="E88" s="22">
        <v>42770</v>
      </c>
      <c r="F88" s="22" t="s">
        <v>123</v>
      </c>
      <c r="G88" s="7">
        <v>2017</v>
      </c>
      <c r="H88" s="7" t="s">
        <v>19</v>
      </c>
      <c r="I88" s="7">
        <v>2</v>
      </c>
      <c r="J88" s="7">
        <v>1</v>
      </c>
      <c r="K88" s="69" t="s">
        <v>135</v>
      </c>
      <c r="L88" s="7" t="s">
        <v>23</v>
      </c>
      <c r="M88" s="7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1" t="s">
        <v>99</v>
      </c>
      <c r="D89" s="42" t="s">
        <v>30</v>
      </c>
      <c r="E89" s="43">
        <v>42781</v>
      </c>
      <c r="F89" s="43" t="s">
        <v>126</v>
      </c>
      <c r="G89" s="42">
        <v>2017</v>
      </c>
      <c r="H89" s="42" t="s">
        <v>19</v>
      </c>
      <c r="I89" s="42">
        <v>1</v>
      </c>
      <c r="J89" s="42">
        <v>0</v>
      </c>
      <c r="K89" s="69" t="s">
        <v>135</v>
      </c>
      <c r="L89" s="42" t="s">
        <v>42</v>
      </c>
      <c r="M89" s="42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50</v>
      </c>
      <c r="D90" s="7" t="s">
        <v>30</v>
      </c>
      <c r="E90" s="22">
        <v>42803</v>
      </c>
      <c r="F90" s="22" t="s">
        <v>125</v>
      </c>
      <c r="G90" s="24">
        <v>2017</v>
      </c>
      <c r="H90" s="7" t="s">
        <v>19</v>
      </c>
      <c r="I90" s="7">
        <v>1</v>
      </c>
      <c r="J90" s="24">
        <v>0</v>
      </c>
      <c r="K90" s="69" t="s">
        <v>135</v>
      </c>
      <c r="L90" s="7" t="s">
        <v>23</v>
      </c>
      <c r="M90" s="7" t="s">
        <v>0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25</v>
      </c>
      <c r="D91" s="7" t="s">
        <v>9</v>
      </c>
      <c r="E91" s="22">
        <v>42813</v>
      </c>
      <c r="F91" s="22" t="s">
        <v>124</v>
      </c>
      <c r="G91" s="24">
        <v>2017</v>
      </c>
      <c r="H91" s="7" t="s">
        <v>82</v>
      </c>
      <c r="I91" s="7">
        <v>0</v>
      </c>
      <c r="J91" s="24">
        <v>0</v>
      </c>
      <c r="K91" s="69" t="s">
        <v>135</v>
      </c>
      <c r="L91" s="7" t="s">
        <v>23</v>
      </c>
      <c r="M91" s="7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29</v>
      </c>
      <c r="D92" s="7" t="s">
        <v>7</v>
      </c>
      <c r="E92" s="22">
        <v>42817</v>
      </c>
      <c r="F92" s="22" t="s">
        <v>125</v>
      </c>
      <c r="G92" s="24">
        <v>2017</v>
      </c>
      <c r="H92" s="7" t="s">
        <v>83</v>
      </c>
      <c r="I92" s="7">
        <v>2</v>
      </c>
      <c r="J92" s="24">
        <v>3</v>
      </c>
      <c r="K92" s="69" t="s">
        <v>135</v>
      </c>
      <c r="L92" s="7" t="s">
        <v>23</v>
      </c>
      <c r="M92" s="7" t="s">
        <v>0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29</v>
      </c>
      <c r="D93" s="7" t="s">
        <v>28</v>
      </c>
      <c r="E93" s="22">
        <v>42834</v>
      </c>
      <c r="F93" s="22" t="s">
        <v>124</v>
      </c>
      <c r="G93" s="24">
        <v>2017</v>
      </c>
      <c r="H93" s="7" t="s">
        <v>19</v>
      </c>
      <c r="I93" s="7">
        <v>3</v>
      </c>
      <c r="J93" s="24">
        <v>1</v>
      </c>
      <c r="K93" s="69" t="s">
        <v>135</v>
      </c>
      <c r="L93" s="7" t="s">
        <v>23</v>
      </c>
      <c r="M93" s="7" t="s">
        <v>0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25</v>
      </c>
      <c r="D94" s="7" t="s">
        <v>48</v>
      </c>
      <c r="E94" s="22">
        <v>42841</v>
      </c>
      <c r="F94" s="22" t="s">
        <v>124</v>
      </c>
      <c r="G94" s="24">
        <v>2017</v>
      </c>
      <c r="H94" s="7" t="s">
        <v>83</v>
      </c>
      <c r="I94" s="7">
        <v>0</v>
      </c>
      <c r="J94" s="24">
        <v>2</v>
      </c>
      <c r="K94" s="69" t="s">
        <v>135</v>
      </c>
      <c r="L94" s="7" t="s">
        <v>23</v>
      </c>
      <c r="M94" s="7" t="s">
        <v>0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102</v>
      </c>
      <c r="D95" s="7" t="s">
        <v>103</v>
      </c>
      <c r="E95" s="22">
        <v>42851</v>
      </c>
      <c r="F95" s="22" t="s">
        <v>126</v>
      </c>
      <c r="G95" s="24">
        <v>2017</v>
      </c>
      <c r="H95" s="7" t="s">
        <v>19</v>
      </c>
      <c r="I95" s="7">
        <v>2</v>
      </c>
      <c r="J95" s="24">
        <v>1</v>
      </c>
      <c r="K95" s="69" t="s">
        <v>135</v>
      </c>
      <c r="L95" s="7" t="s">
        <v>11</v>
      </c>
      <c r="M95" s="7" t="s">
        <v>0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104</v>
      </c>
      <c r="D96" s="7" t="s">
        <v>48</v>
      </c>
      <c r="E96" s="22">
        <v>42857</v>
      </c>
      <c r="F96" s="22" t="s">
        <v>128</v>
      </c>
      <c r="G96" s="24">
        <v>2017</v>
      </c>
      <c r="H96" s="7" t="s">
        <v>83</v>
      </c>
      <c r="I96" s="7">
        <v>0</v>
      </c>
      <c r="J96" s="24">
        <v>2</v>
      </c>
      <c r="K96" s="69" t="s">
        <v>135</v>
      </c>
      <c r="L96" s="7" t="s">
        <v>42</v>
      </c>
      <c r="M96" s="7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105</v>
      </c>
      <c r="D97" s="7" t="s">
        <v>30</v>
      </c>
      <c r="E97" s="22">
        <v>42873</v>
      </c>
      <c r="F97" s="22" t="s">
        <v>125</v>
      </c>
      <c r="G97" s="24">
        <v>2017</v>
      </c>
      <c r="H97" s="7" t="s">
        <v>19</v>
      </c>
      <c r="I97" s="7">
        <v>1</v>
      </c>
      <c r="J97" s="24">
        <v>0</v>
      </c>
      <c r="K97" s="69" t="s">
        <v>135</v>
      </c>
      <c r="L97" s="7" t="s">
        <v>42</v>
      </c>
      <c r="M97" s="7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93</v>
      </c>
      <c r="D98" s="7" t="s">
        <v>18</v>
      </c>
      <c r="E98" s="22">
        <v>42876</v>
      </c>
      <c r="F98" s="22" t="s">
        <v>124</v>
      </c>
      <c r="G98" s="24">
        <v>2017</v>
      </c>
      <c r="H98" s="7" t="s">
        <v>19</v>
      </c>
      <c r="I98" s="7">
        <v>2</v>
      </c>
      <c r="J98" s="24">
        <v>0</v>
      </c>
      <c r="K98" s="69" t="s">
        <v>135</v>
      </c>
      <c r="L98" s="7" t="s">
        <v>37</v>
      </c>
      <c r="M98" s="7" t="s">
        <v>0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0">
        <f t="shared" si="3"/>
        <v>98</v>
      </c>
      <c r="B99" s="15"/>
      <c r="C99" s="8" t="s">
        <v>39</v>
      </c>
      <c r="D99" s="7" t="s">
        <v>30</v>
      </c>
      <c r="E99" s="22">
        <v>42883</v>
      </c>
      <c r="F99" s="22" t="s">
        <v>124</v>
      </c>
      <c r="G99" s="24">
        <v>2017</v>
      </c>
      <c r="H99" s="7" t="s">
        <v>19</v>
      </c>
      <c r="I99" s="7">
        <v>1</v>
      </c>
      <c r="J99" s="24">
        <v>0</v>
      </c>
      <c r="K99" s="69" t="s">
        <v>135</v>
      </c>
      <c r="L99" s="7" t="s">
        <v>37</v>
      </c>
      <c r="M99" s="7" t="s">
        <v>0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1" t="s">
        <v>63</v>
      </c>
      <c r="D100" s="42" t="s">
        <v>46</v>
      </c>
      <c r="E100" s="43">
        <v>42897</v>
      </c>
      <c r="F100" s="43" t="s">
        <v>124</v>
      </c>
      <c r="G100" s="44">
        <v>2017</v>
      </c>
      <c r="H100" s="42" t="s">
        <v>82</v>
      </c>
      <c r="I100" s="42">
        <v>2</v>
      </c>
      <c r="J100" s="44">
        <v>2</v>
      </c>
      <c r="K100" s="69" t="s">
        <v>135</v>
      </c>
      <c r="L100" s="42" t="s">
        <v>37</v>
      </c>
      <c r="M100" s="42" t="s">
        <v>0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25</v>
      </c>
      <c r="D101" s="7" t="s">
        <v>28</v>
      </c>
      <c r="E101" s="22">
        <v>42907</v>
      </c>
      <c r="F101" s="22" t="s">
        <v>126</v>
      </c>
      <c r="G101" s="24">
        <v>2017</v>
      </c>
      <c r="H101" s="7" t="s">
        <v>19</v>
      </c>
      <c r="I101" s="7">
        <v>3</v>
      </c>
      <c r="J101" s="24">
        <v>1</v>
      </c>
      <c r="K101" s="69" t="s">
        <v>135</v>
      </c>
      <c r="L101" s="7" t="s">
        <v>37</v>
      </c>
      <c r="M101" s="7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0">
        <f t="shared" si="3"/>
        <v>101</v>
      </c>
      <c r="B102" s="15"/>
      <c r="C102" s="8" t="s">
        <v>106</v>
      </c>
      <c r="D102" s="7" t="s">
        <v>48</v>
      </c>
      <c r="E102" s="22">
        <v>42912</v>
      </c>
      <c r="F102" s="22" t="s">
        <v>127</v>
      </c>
      <c r="G102" s="24">
        <v>2017</v>
      </c>
      <c r="H102" s="7" t="s">
        <v>83</v>
      </c>
      <c r="I102" s="7">
        <v>0</v>
      </c>
      <c r="J102" s="24">
        <v>2</v>
      </c>
      <c r="K102" s="69" t="s">
        <v>135</v>
      </c>
      <c r="L102" s="7" t="s">
        <v>37</v>
      </c>
      <c r="M102" s="7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0">
        <f t="shared" si="3"/>
        <v>102</v>
      </c>
      <c r="B103" s="15"/>
      <c r="C103" s="33" t="s">
        <v>51</v>
      </c>
      <c r="D103" s="34" t="s">
        <v>14</v>
      </c>
      <c r="E103" s="35">
        <v>42925</v>
      </c>
      <c r="F103" s="22" t="s">
        <v>124</v>
      </c>
      <c r="G103" s="36">
        <v>2017</v>
      </c>
      <c r="H103" s="34" t="s">
        <v>82</v>
      </c>
      <c r="I103" s="34">
        <v>1</v>
      </c>
      <c r="J103" s="36">
        <v>1</v>
      </c>
      <c r="K103" s="69" t="s">
        <v>135</v>
      </c>
      <c r="L103" s="34" t="s">
        <v>37</v>
      </c>
      <c r="M103" s="34" t="s">
        <v>0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1" t="s">
        <v>29</v>
      </c>
      <c r="D104" s="42" t="s">
        <v>30</v>
      </c>
      <c r="E104" s="43">
        <v>42928</v>
      </c>
      <c r="F104" s="43" t="s">
        <v>126</v>
      </c>
      <c r="G104" s="44">
        <v>2017</v>
      </c>
      <c r="H104" s="42" t="s">
        <v>19</v>
      </c>
      <c r="I104" s="42">
        <v>1</v>
      </c>
      <c r="J104" s="44">
        <v>0</v>
      </c>
      <c r="K104" s="69" t="s">
        <v>135</v>
      </c>
      <c r="L104" s="42" t="s">
        <v>37</v>
      </c>
      <c r="M104" s="42" t="s">
        <v>22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0">
        <f t="shared" si="3"/>
        <v>104</v>
      </c>
      <c r="B105" s="15"/>
      <c r="C105" s="8" t="s">
        <v>102</v>
      </c>
      <c r="D105" s="7" t="s">
        <v>32</v>
      </c>
      <c r="E105" s="22">
        <v>42933</v>
      </c>
      <c r="F105" s="22" t="s">
        <v>127</v>
      </c>
      <c r="G105" s="24">
        <v>2017</v>
      </c>
      <c r="H105" s="7" t="s">
        <v>19</v>
      </c>
      <c r="I105" s="7">
        <v>2</v>
      </c>
      <c r="J105" s="24">
        <v>1</v>
      </c>
      <c r="K105" s="69" t="s">
        <v>135</v>
      </c>
      <c r="L105" s="7" t="s">
        <v>37</v>
      </c>
      <c r="M105" s="7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1" t="s">
        <v>51</v>
      </c>
      <c r="D106" s="42" t="s">
        <v>16</v>
      </c>
      <c r="E106" s="43">
        <v>42942</v>
      </c>
      <c r="F106" s="43" t="s">
        <v>126</v>
      </c>
      <c r="G106" s="44">
        <v>2017</v>
      </c>
      <c r="H106" s="42" t="s">
        <v>19</v>
      </c>
      <c r="I106" s="42">
        <v>3</v>
      </c>
      <c r="J106" s="44">
        <v>0</v>
      </c>
      <c r="K106" s="69" t="s">
        <v>135</v>
      </c>
      <c r="L106" s="42" t="s">
        <v>11</v>
      </c>
      <c r="M106" s="42" t="s">
        <v>0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0">
        <f t="shared" si="3"/>
        <v>106</v>
      </c>
      <c r="B107" s="15"/>
      <c r="C107" s="8" t="s">
        <v>77</v>
      </c>
      <c r="D107" s="7" t="s">
        <v>107</v>
      </c>
      <c r="E107" s="22">
        <v>42945</v>
      </c>
      <c r="F107" s="22" t="s">
        <v>123</v>
      </c>
      <c r="G107" s="24">
        <v>2017</v>
      </c>
      <c r="H107" s="7" t="s">
        <v>83</v>
      </c>
      <c r="I107" s="7">
        <v>3</v>
      </c>
      <c r="J107" s="24">
        <v>4</v>
      </c>
      <c r="K107" s="69" t="s">
        <v>135</v>
      </c>
      <c r="L107" s="7" t="s">
        <v>37</v>
      </c>
      <c r="M107" s="7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1" t="s">
        <v>38</v>
      </c>
      <c r="D108" s="42" t="s">
        <v>24</v>
      </c>
      <c r="E108" s="43">
        <v>42949</v>
      </c>
      <c r="F108" s="43" t="s">
        <v>126</v>
      </c>
      <c r="G108" s="44">
        <v>2017</v>
      </c>
      <c r="H108" s="42" t="s">
        <v>83</v>
      </c>
      <c r="I108" s="42">
        <v>1</v>
      </c>
      <c r="J108" s="44">
        <v>2</v>
      </c>
      <c r="K108" s="69" t="s">
        <v>135</v>
      </c>
      <c r="L108" s="42" t="s">
        <v>37</v>
      </c>
      <c r="M108" s="42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108</v>
      </c>
      <c r="D109" s="7" t="s">
        <v>18</v>
      </c>
      <c r="E109" s="22">
        <v>42957</v>
      </c>
      <c r="F109" s="22" t="s">
        <v>125</v>
      </c>
      <c r="G109" s="24">
        <v>2017</v>
      </c>
      <c r="H109" s="7" t="s">
        <v>19</v>
      </c>
      <c r="I109" s="7">
        <v>2</v>
      </c>
      <c r="J109" s="24">
        <v>0</v>
      </c>
      <c r="K109" s="69" t="s">
        <v>135</v>
      </c>
      <c r="L109" s="7" t="s">
        <v>42</v>
      </c>
      <c r="M109" s="7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45</v>
      </c>
      <c r="D110" s="7" t="s">
        <v>30</v>
      </c>
      <c r="E110" s="22">
        <v>42960</v>
      </c>
      <c r="F110" s="22" t="s">
        <v>124</v>
      </c>
      <c r="G110" s="24">
        <v>2017</v>
      </c>
      <c r="H110" s="7" t="s">
        <v>19</v>
      </c>
      <c r="I110" s="7">
        <v>1</v>
      </c>
      <c r="J110" s="24">
        <v>0</v>
      </c>
      <c r="K110" s="69" t="s">
        <v>135</v>
      </c>
      <c r="L110" s="7" t="s">
        <v>37</v>
      </c>
      <c r="M110" s="7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0">
        <f t="shared" si="4"/>
        <v>110</v>
      </c>
      <c r="B111" s="15"/>
      <c r="C111" s="8" t="s">
        <v>31</v>
      </c>
      <c r="D111" s="7" t="s">
        <v>9</v>
      </c>
      <c r="E111" s="22">
        <v>42963</v>
      </c>
      <c r="F111" s="22" t="s">
        <v>126</v>
      </c>
      <c r="G111" s="24">
        <v>2017</v>
      </c>
      <c r="H111" s="7" t="s">
        <v>82</v>
      </c>
      <c r="I111" s="7">
        <v>0</v>
      </c>
      <c r="J111" s="24">
        <v>0</v>
      </c>
      <c r="K111" s="69" t="s">
        <v>135</v>
      </c>
      <c r="L111" s="7" t="s">
        <v>11</v>
      </c>
      <c r="M111" s="7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1" t="s">
        <v>31</v>
      </c>
      <c r="D112" s="42" t="s">
        <v>12</v>
      </c>
      <c r="E112" s="43">
        <v>42970</v>
      </c>
      <c r="F112" s="43" t="s">
        <v>126</v>
      </c>
      <c r="G112" s="44">
        <v>2017</v>
      </c>
      <c r="H112" s="42" t="s">
        <v>83</v>
      </c>
      <c r="I112" s="42">
        <v>0</v>
      </c>
      <c r="J112" s="44">
        <v>1</v>
      </c>
      <c r="K112" s="69" t="s">
        <v>135</v>
      </c>
      <c r="L112" s="42" t="s">
        <v>11</v>
      </c>
      <c r="M112" s="42" t="s">
        <v>22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31</v>
      </c>
      <c r="D113" s="7" t="s">
        <v>18</v>
      </c>
      <c r="E113" s="22">
        <v>42988</v>
      </c>
      <c r="F113" s="22" t="s">
        <v>124</v>
      </c>
      <c r="G113" s="24">
        <v>2017</v>
      </c>
      <c r="H113" s="7" t="s">
        <v>19</v>
      </c>
      <c r="I113" s="7">
        <v>2</v>
      </c>
      <c r="J113" s="24">
        <v>0</v>
      </c>
      <c r="K113" s="69" t="s">
        <v>135</v>
      </c>
      <c r="L113" s="7" t="s">
        <v>37</v>
      </c>
      <c r="M113" s="7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45</v>
      </c>
      <c r="D114" s="7" t="s">
        <v>9</v>
      </c>
      <c r="E114" s="22">
        <v>42991</v>
      </c>
      <c r="F114" s="22" t="s">
        <v>126</v>
      </c>
      <c r="G114" s="24">
        <v>2017</v>
      </c>
      <c r="H114" s="7" t="s">
        <v>82</v>
      </c>
      <c r="I114" s="7">
        <v>0</v>
      </c>
      <c r="J114" s="24">
        <v>0</v>
      </c>
      <c r="K114" s="69" t="s">
        <v>135</v>
      </c>
      <c r="L114" s="7" t="s">
        <v>42</v>
      </c>
      <c r="M114" s="7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40</v>
      </c>
      <c r="D115" s="7" t="s">
        <v>18</v>
      </c>
      <c r="E115" s="22">
        <v>42994</v>
      </c>
      <c r="F115" s="22" t="s">
        <v>123</v>
      </c>
      <c r="G115" s="24">
        <v>2017</v>
      </c>
      <c r="H115" s="7" t="s">
        <v>19</v>
      </c>
      <c r="I115" s="7">
        <v>2</v>
      </c>
      <c r="J115" s="24">
        <v>0</v>
      </c>
      <c r="K115" s="69" t="s">
        <v>135</v>
      </c>
      <c r="L115" s="7" t="s">
        <v>37</v>
      </c>
      <c r="M115" s="7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19</v>
      </c>
      <c r="D116" s="7" t="s">
        <v>7</v>
      </c>
      <c r="E116" s="22">
        <v>43009</v>
      </c>
      <c r="F116" s="22" t="s">
        <v>124</v>
      </c>
      <c r="G116" s="7">
        <v>2017</v>
      </c>
      <c r="H116" s="7" t="s">
        <v>83</v>
      </c>
      <c r="I116" s="7">
        <v>2</v>
      </c>
      <c r="J116" s="7">
        <v>3</v>
      </c>
      <c r="K116" s="69" t="s">
        <v>135</v>
      </c>
      <c r="L116" s="7" t="s">
        <v>37</v>
      </c>
      <c r="M116" s="7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41</v>
      </c>
      <c r="D117" s="7" t="s">
        <v>103</v>
      </c>
      <c r="E117" s="22">
        <v>43019</v>
      </c>
      <c r="F117" s="22" t="s">
        <v>126</v>
      </c>
      <c r="G117" s="7">
        <v>2017</v>
      </c>
      <c r="H117" s="7" t="s">
        <v>19</v>
      </c>
      <c r="I117" s="7">
        <v>2</v>
      </c>
      <c r="J117" s="7">
        <v>1</v>
      </c>
      <c r="K117" s="69" t="s">
        <v>135</v>
      </c>
      <c r="L117" s="7" t="s">
        <v>37</v>
      </c>
      <c r="M117" s="7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25</v>
      </c>
      <c r="D118" s="7" t="s">
        <v>12</v>
      </c>
      <c r="E118" s="22">
        <v>43022</v>
      </c>
      <c r="F118" s="22" t="s">
        <v>123</v>
      </c>
      <c r="G118" s="7">
        <v>2017</v>
      </c>
      <c r="H118" s="7" t="s">
        <v>83</v>
      </c>
      <c r="I118" s="7">
        <v>0</v>
      </c>
      <c r="J118" s="7">
        <v>1</v>
      </c>
      <c r="K118" s="69" t="s">
        <v>135</v>
      </c>
      <c r="L118" s="7" t="s">
        <v>37</v>
      </c>
      <c r="M118" s="7" t="s">
        <v>22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61</v>
      </c>
      <c r="D119" s="7" t="s">
        <v>32</v>
      </c>
      <c r="E119" s="22">
        <v>43031</v>
      </c>
      <c r="F119" s="22" t="s">
        <v>127</v>
      </c>
      <c r="G119" s="7">
        <v>2017</v>
      </c>
      <c r="H119" s="7" t="s">
        <v>19</v>
      </c>
      <c r="I119" s="7">
        <v>2</v>
      </c>
      <c r="J119" s="7">
        <v>1</v>
      </c>
      <c r="K119" s="69" t="s">
        <v>135</v>
      </c>
      <c r="L119" s="7" t="s">
        <v>37</v>
      </c>
      <c r="M119" s="7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29</v>
      </c>
      <c r="D120" s="7" t="s">
        <v>24</v>
      </c>
      <c r="E120" s="22">
        <v>43043</v>
      </c>
      <c r="F120" s="22" t="s">
        <v>123</v>
      </c>
      <c r="G120" s="7">
        <v>2017</v>
      </c>
      <c r="H120" s="7" t="s">
        <v>83</v>
      </c>
      <c r="I120" s="7">
        <v>1</v>
      </c>
      <c r="J120" s="7">
        <v>2</v>
      </c>
      <c r="K120" s="69" t="s">
        <v>135</v>
      </c>
      <c r="L120" s="7" t="s">
        <v>37</v>
      </c>
      <c r="M120" s="7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58</v>
      </c>
      <c r="D121" s="7" t="s">
        <v>12</v>
      </c>
      <c r="E121" s="22">
        <v>43050</v>
      </c>
      <c r="F121" s="22" t="s">
        <v>123</v>
      </c>
      <c r="G121" s="7">
        <v>2017</v>
      </c>
      <c r="H121" s="7" t="s">
        <v>83</v>
      </c>
      <c r="I121" s="7">
        <v>0</v>
      </c>
      <c r="J121" s="7">
        <v>1</v>
      </c>
      <c r="K121" s="69" t="s">
        <v>135</v>
      </c>
      <c r="L121" s="7" t="s">
        <v>37</v>
      </c>
      <c r="M121" s="7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109</v>
      </c>
      <c r="D122" s="7" t="s">
        <v>24</v>
      </c>
      <c r="E122" s="22">
        <v>43055</v>
      </c>
      <c r="F122" s="22" t="s">
        <v>125</v>
      </c>
      <c r="G122" s="7">
        <v>2017</v>
      </c>
      <c r="H122" s="7" t="s">
        <v>83</v>
      </c>
      <c r="I122" s="7">
        <v>1</v>
      </c>
      <c r="J122" s="7">
        <v>2</v>
      </c>
      <c r="K122" s="69" t="s">
        <v>135</v>
      </c>
      <c r="L122" s="7" t="s">
        <v>37</v>
      </c>
      <c r="M122" s="7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110</v>
      </c>
      <c r="D123" s="7" t="s">
        <v>46</v>
      </c>
      <c r="E123" s="22">
        <v>43072</v>
      </c>
      <c r="F123" s="22" t="s">
        <v>124</v>
      </c>
      <c r="G123" s="7">
        <v>2017</v>
      </c>
      <c r="H123" s="7" t="s">
        <v>82</v>
      </c>
      <c r="I123" s="7">
        <v>2</v>
      </c>
      <c r="J123" s="7">
        <v>2</v>
      </c>
      <c r="K123" s="69" t="s">
        <v>135</v>
      </c>
      <c r="L123" s="7" t="s">
        <v>37</v>
      </c>
      <c r="M123" s="7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70</v>
      </c>
      <c r="D124" s="7" t="s">
        <v>46</v>
      </c>
      <c r="E124" s="22">
        <v>43116</v>
      </c>
      <c r="F124" s="22" t="s">
        <v>128</v>
      </c>
      <c r="G124" s="7">
        <v>2018</v>
      </c>
      <c r="H124" s="7" t="s">
        <v>82</v>
      </c>
      <c r="I124" s="7">
        <v>2</v>
      </c>
      <c r="J124" s="7">
        <v>2</v>
      </c>
      <c r="K124" s="69" t="s">
        <v>136</v>
      </c>
      <c r="L124" s="7" t="s">
        <v>23</v>
      </c>
      <c r="M124" s="7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29</v>
      </c>
      <c r="D125" s="7" t="s">
        <v>9</v>
      </c>
      <c r="E125" s="22">
        <v>43120</v>
      </c>
      <c r="F125" s="22" t="s">
        <v>123</v>
      </c>
      <c r="G125" s="7">
        <v>2018</v>
      </c>
      <c r="H125" s="7" t="s">
        <v>82</v>
      </c>
      <c r="I125" s="7">
        <v>0</v>
      </c>
      <c r="J125" s="7">
        <v>0</v>
      </c>
      <c r="K125" s="69" t="s">
        <v>136</v>
      </c>
      <c r="L125" s="7" t="s">
        <v>23</v>
      </c>
      <c r="M125" s="7" t="s">
        <v>22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36</v>
      </c>
      <c r="D126" s="7" t="s">
        <v>30</v>
      </c>
      <c r="E126" s="22">
        <v>43128</v>
      </c>
      <c r="F126" s="22" t="s">
        <v>124</v>
      </c>
      <c r="G126" s="7">
        <v>2018</v>
      </c>
      <c r="H126" s="7" t="s">
        <v>19</v>
      </c>
      <c r="I126" s="7">
        <v>1</v>
      </c>
      <c r="J126" s="7">
        <v>0</v>
      </c>
      <c r="K126" s="69" t="s">
        <v>136</v>
      </c>
      <c r="L126" s="7" t="s">
        <v>23</v>
      </c>
      <c r="M126" s="7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26</v>
      </c>
      <c r="D127" s="7" t="s">
        <v>9</v>
      </c>
      <c r="E127" s="22">
        <v>43134</v>
      </c>
      <c r="F127" s="22" t="s">
        <v>123</v>
      </c>
      <c r="G127" s="7">
        <v>2018</v>
      </c>
      <c r="H127" s="7" t="s">
        <v>82</v>
      </c>
      <c r="I127" s="7">
        <v>0</v>
      </c>
      <c r="J127" s="7">
        <v>0</v>
      </c>
      <c r="K127" s="69" t="s">
        <v>136</v>
      </c>
      <c r="L127" s="7" t="s">
        <v>23</v>
      </c>
      <c r="M127" s="7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0">
        <f t="shared" si="4"/>
        <v>127</v>
      </c>
      <c r="B128" s="15"/>
      <c r="C128" s="41" t="s">
        <v>111</v>
      </c>
      <c r="D128" s="42" t="s">
        <v>30</v>
      </c>
      <c r="E128" s="43">
        <v>43165</v>
      </c>
      <c r="F128" s="43" t="s">
        <v>128</v>
      </c>
      <c r="G128" s="42">
        <v>2018</v>
      </c>
      <c r="H128" s="42" t="s">
        <v>19</v>
      </c>
      <c r="I128" s="42">
        <v>1</v>
      </c>
      <c r="J128" s="42">
        <v>0</v>
      </c>
      <c r="K128" s="69" t="s">
        <v>137</v>
      </c>
      <c r="L128" s="42" t="s">
        <v>23</v>
      </c>
      <c r="M128" s="42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25</v>
      </c>
      <c r="D129" s="7" t="s">
        <v>7</v>
      </c>
      <c r="E129" s="22">
        <v>43177</v>
      </c>
      <c r="F129" s="22" t="s">
        <v>124</v>
      </c>
      <c r="G129" s="7">
        <v>2018</v>
      </c>
      <c r="H129" s="7" t="s">
        <v>83</v>
      </c>
      <c r="I129" s="7">
        <v>2</v>
      </c>
      <c r="J129" s="7">
        <v>3</v>
      </c>
      <c r="K129" s="69" t="s">
        <v>137</v>
      </c>
      <c r="L129" s="7" t="s">
        <v>23</v>
      </c>
      <c r="M129" s="7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25</v>
      </c>
      <c r="D130" s="7" t="s">
        <v>92</v>
      </c>
      <c r="E130" s="22">
        <v>43180</v>
      </c>
      <c r="F130" s="22" t="s">
        <v>126</v>
      </c>
      <c r="G130" s="7">
        <v>2018</v>
      </c>
      <c r="H130" s="7" t="s">
        <v>19</v>
      </c>
      <c r="I130" s="7">
        <v>3</v>
      </c>
      <c r="J130" s="7">
        <v>2</v>
      </c>
      <c r="K130" s="69" t="s">
        <v>137</v>
      </c>
      <c r="L130" s="7" t="s">
        <v>23</v>
      </c>
      <c r="M130" s="7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29</v>
      </c>
      <c r="D131" s="7" t="s">
        <v>3</v>
      </c>
      <c r="E131" s="22">
        <v>43184</v>
      </c>
      <c r="F131" s="22" t="s">
        <v>124</v>
      </c>
      <c r="G131" s="7">
        <v>2018</v>
      </c>
      <c r="H131" s="7" t="s">
        <v>83</v>
      </c>
      <c r="I131" s="7">
        <v>0</v>
      </c>
      <c r="J131" s="7">
        <v>3</v>
      </c>
      <c r="K131" s="69" t="s">
        <v>137</v>
      </c>
      <c r="L131" s="7" t="s">
        <v>23</v>
      </c>
      <c r="M131" s="7" t="s">
        <v>22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31</v>
      </c>
      <c r="D132" s="7" t="s">
        <v>30</v>
      </c>
      <c r="E132" s="22">
        <v>43187</v>
      </c>
      <c r="F132" s="22" t="s">
        <v>126</v>
      </c>
      <c r="G132" s="7">
        <v>2018</v>
      </c>
      <c r="H132" s="7" t="s">
        <v>19</v>
      </c>
      <c r="I132" s="7">
        <v>1</v>
      </c>
      <c r="J132" s="7">
        <v>0</v>
      </c>
      <c r="K132" s="69" t="s">
        <v>137</v>
      </c>
      <c r="L132" s="7" t="s">
        <v>23</v>
      </c>
      <c r="M132" s="7" t="s">
        <v>22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25</v>
      </c>
      <c r="D133" s="7" t="s">
        <v>7</v>
      </c>
      <c r="E133" s="22">
        <v>43191</v>
      </c>
      <c r="F133" s="22" t="s">
        <v>124</v>
      </c>
      <c r="G133" s="7">
        <v>2018</v>
      </c>
      <c r="H133" s="7" t="s">
        <v>83</v>
      </c>
      <c r="I133" s="7">
        <v>2</v>
      </c>
      <c r="J133" s="7">
        <v>3</v>
      </c>
      <c r="K133" s="69" t="s">
        <v>137</v>
      </c>
      <c r="L133" s="7" t="s">
        <v>23</v>
      </c>
      <c r="M133" s="7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49" t="s">
        <v>118</v>
      </c>
      <c r="B134" s="26"/>
      <c r="C134" s="83" t="s">
        <v>119</v>
      </c>
      <c r="D134" s="84"/>
      <c r="E134" s="22">
        <v>43197</v>
      </c>
      <c r="F134" s="85" t="s">
        <v>120</v>
      </c>
      <c r="G134" s="84"/>
      <c r="H134" s="84"/>
      <c r="I134" s="84"/>
      <c r="J134" s="84"/>
      <c r="K134" s="84"/>
      <c r="L134" s="86"/>
      <c r="M134" s="76" t="s">
        <v>0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25</v>
      </c>
      <c r="D135" s="7" t="s">
        <v>112</v>
      </c>
      <c r="E135" s="22">
        <v>43198</v>
      </c>
      <c r="F135" s="22" t="s">
        <v>124</v>
      </c>
      <c r="G135" s="7">
        <v>2018</v>
      </c>
      <c r="H135" s="7" t="s">
        <v>19</v>
      </c>
      <c r="I135" s="7">
        <v>1</v>
      </c>
      <c r="J135" s="7">
        <v>0</v>
      </c>
      <c r="K135" s="69" t="s">
        <v>137</v>
      </c>
      <c r="L135" s="7" t="s">
        <v>23</v>
      </c>
      <c r="M135" s="7" t="s">
        <v>22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45</v>
      </c>
      <c r="D136" s="7" t="s">
        <v>32</v>
      </c>
      <c r="E136" s="22">
        <v>43218</v>
      </c>
      <c r="F136" s="22" t="s">
        <v>123</v>
      </c>
      <c r="G136" s="7">
        <v>2018</v>
      </c>
      <c r="H136" s="7" t="s">
        <v>19</v>
      </c>
      <c r="I136" s="7">
        <v>2</v>
      </c>
      <c r="J136" s="7">
        <v>1</v>
      </c>
      <c r="K136" s="69" t="s">
        <v>137</v>
      </c>
      <c r="L136" s="7" t="s">
        <v>37</v>
      </c>
      <c r="M136" s="7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114</v>
      </c>
      <c r="D137" s="7" t="s">
        <v>14</v>
      </c>
      <c r="E137" s="22">
        <v>43229</v>
      </c>
      <c r="F137" s="22" t="s">
        <v>126</v>
      </c>
      <c r="G137" s="7">
        <v>2018</v>
      </c>
      <c r="H137" s="7" t="s">
        <v>82</v>
      </c>
      <c r="I137" s="7">
        <v>1</v>
      </c>
      <c r="J137" s="7">
        <v>1</v>
      </c>
      <c r="K137" s="69" t="s">
        <v>137</v>
      </c>
      <c r="L137" s="7" t="s">
        <v>113</v>
      </c>
      <c r="M137" s="7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29</v>
      </c>
      <c r="D138" s="7" t="s">
        <v>32</v>
      </c>
      <c r="E138" s="22">
        <v>43234</v>
      </c>
      <c r="F138" s="22" t="s">
        <v>127</v>
      </c>
      <c r="G138" s="7">
        <v>2018</v>
      </c>
      <c r="H138" s="7" t="s">
        <v>19</v>
      </c>
      <c r="I138" s="7">
        <v>2</v>
      </c>
      <c r="J138" s="7">
        <v>1</v>
      </c>
      <c r="K138" s="69" t="s">
        <v>137</v>
      </c>
      <c r="L138" s="7" t="s">
        <v>37</v>
      </c>
      <c r="M138" s="7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6"/>
      <c r="C139" s="8" t="s">
        <v>19</v>
      </c>
      <c r="D139" s="7" t="s">
        <v>14</v>
      </c>
      <c r="E139" s="22">
        <v>43247</v>
      </c>
      <c r="F139" s="22" t="s">
        <v>124</v>
      </c>
      <c r="G139" s="7">
        <v>2018</v>
      </c>
      <c r="H139" s="7" t="s">
        <v>82</v>
      </c>
      <c r="I139" s="7">
        <v>1</v>
      </c>
      <c r="J139" s="7">
        <v>1</v>
      </c>
      <c r="K139" s="69" t="s">
        <v>137</v>
      </c>
      <c r="L139" s="7" t="s">
        <v>37</v>
      </c>
      <c r="M139" s="7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6"/>
      <c r="C140" s="8" t="s">
        <v>25</v>
      </c>
      <c r="D140" s="7" t="s">
        <v>32</v>
      </c>
      <c r="E140" s="22">
        <v>43253</v>
      </c>
      <c r="F140" s="22" t="s">
        <v>123</v>
      </c>
      <c r="G140" s="7">
        <v>2018</v>
      </c>
      <c r="H140" s="7" t="s">
        <v>19</v>
      </c>
      <c r="I140" s="7">
        <v>2</v>
      </c>
      <c r="J140" s="7">
        <v>1</v>
      </c>
      <c r="K140" s="69" t="s">
        <v>137</v>
      </c>
      <c r="L140" s="7" t="s">
        <v>37</v>
      </c>
      <c r="M140" s="7" t="s">
        <v>35</v>
      </c>
    </row>
    <row r="141" spans="1:28" ht="123" customHeight="1" x14ac:dyDescent="0.45">
      <c r="A141" s="6">
        <f t="shared" si="4"/>
        <v>139</v>
      </c>
      <c r="B141" s="46"/>
      <c r="C141" s="8" t="s">
        <v>47</v>
      </c>
      <c r="D141" s="7" t="s">
        <v>9</v>
      </c>
      <c r="E141" s="22">
        <v>43257</v>
      </c>
      <c r="F141" s="22" t="s">
        <v>126</v>
      </c>
      <c r="G141" s="7">
        <v>2018</v>
      </c>
      <c r="H141" s="7" t="s">
        <v>82</v>
      </c>
      <c r="I141" s="7">
        <v>0</v>
      </c>
      <c r="J141" s="7">
        <v>0</v>
      </c>
      <c r="K141" s="69" t="s">
        <v>137</v>
      </c>
      <c r="L141" s="7" t="s">
        <v>37</v>
      </c>
      <c r="M141" s="7" t="s">
        <v>0</v>
      </c>
    </row>
    <row r="142" spans="1:28" ht="123" customHeight="1" x14ac:dyDescent="0.45">
      <c r="A142" s="6">
        <f t="shared" si="4"/>
        <v>140</v>
      </c>
      <c r="B142" s="46"/>
      <c r="C142" s="8" t="s">
        <v>41</v>
      </c>
      <c r="D142" s="7" t="s">
        <v>30</v>
      </c>
      <c r="E142" s="22">
        <v>43307</v>
      </c>
      <c r="F142" s="22" t="s">
        <v>125</v>
      </c>
      <c r="G142" s="7">
        <v>2018</v>
      </c>
      <c r="H142" s="7" t="s">
        <v>19</v>
      </c>
      <c r="I142" s="7">
        <v>1</v>
      </c>
      <c r="J142" s="7">
        <v>0</v>
      </c>
      <c r="K142" s="69" t="s">
        <v>138</v>
      </c>
      <c r="L142" s="7" t="s">
        <v>37</v>
      </c>
      <c r="M142" s="7" t="s">
        <v>0</v>
      </c>
    </row>
    <row r="143" spans="1:28" ht="123" customHeight="1" x14ac:dyDescent="0.45">
      <c r="A143" s="6">
        <f t="shared" si="4"/>
        <v>141</v>
      </c>
      <c r="B143" s="46"/>
      <c r="C143" s="8" t="s">
        <v>40</v>
      </c>
      <c r="D143" s="7" t="s">
        <v>9</v>
      </c>
      <c r="E143" s="22">
        <v>43316</v>
      </c>
      <c r="F143" s="22" t="s">
        <v>123</v>
      </c>
      <c r="G143" s="7">
        <v>2018</v>
      </c>
      <c r="H143" s="7" t="s">
        <v>82</v>
      </c>
      <c r="I143" s="7">
        <v>0</v>
      </c>
      <c r="J143" s="7">
        <v>0</v>
      </c>
      <c r="K143" s="69" t="s">
        <v>140</v>
      </c>
      <c r="L143" s="7" t="s">
        <v>37</v>
      </c>
      <c r="M143" s="7" t="s">
        <v>0</v>
      </c>
    </row>
    <row r="144" spans="1:28" ht="123" customHeight="1" x14ac:dyDescent="0.45">
      <c r="A144" s="6">
        <f t="shared" si="4"/>
        <v>142</v>
      </c>
      <c r="B144" s="46"/>
      <c r="C144" s="8" t="s">
        <v>116</v>
      </c>
      <c r="D144" s="7" t="s">
        <v>18</v>
      </c>
      <c r="E144" s="22">
        <v>43328</v>
      </c>
      <c r="F144" s="22" t="s">
        <v>125</v>
      </c>
      <c r="G144" s="7">
        <v>2018</v>
      </c>
      <c r="H144" s="7" t="s">
        <v>19</v>
      </c>
      <c r="I144" s="7">
        <v>2</v>
      </c>
      <c r="J144" s="7">
        <v>0</v>
      </c>
      <c r="K144" s="69" t="s">
        <v>139</v>
      </c>
      <c r="L144" s="7" t="s">
        <v>113</v>
      </c>
      <c r="M144" s="7" t="s">
        <v>0</v>
      </c>
    </row>
    <row r="145" spans="1:14" ht="123" customHeight="1" x14ac:dyDescent="0.45">
      <c r="A145" s="6">
        <f t="shared" si="4"/>
        <v>143</v>
      </c>
      <c r="B145" s="46"/>
      <c r="C145" s="8" t="s">
        <v>117</v>
      </c>
      <c r="D145" s="7" t="s">
        <v>3</v>
      </c>
      <c r="E145" s="22">
        <v>43331</v>
      </c>
      <c r="F145" s="22" t="s">
        <v>124</v>
      </c>
      <c r="G145" s="7">
        <v>2018</v>
      </c>
      <c r="H145" s="7" t="s">
        <v>83</v>
      </c>
      <c r="I145" s="7">
        <v>0</v>
      </c>
      <c r="J145" s="7">
        <v>3</v>
      </c>
      <c r="K145" s="69" t="s">
        <v>139</v>
      </c>
      <c r="L145" s="7" t="s">
        <v>37</v>
      </c>
      <c r="M145" s="7" t="s">
        <v>0</v>
      </c>
    </row>
    <row r="146" spans="1:14" ht="123" customHeight="1" x14ac:dyDescent="0.45">
      <c r="A146" s="6">
        <f t="shared" si="4"/>
        <v>144</v>
      </c>
      <c r="B146" s="46"/>
      <c r="C146" s="8" t="s">
        <v>102</v>
      </c>
      <c r="D146" s="7" t="s">
        <v>18</v>
      </c>
      <c r="E146" s="22">
        <v>43337</v>
      </c>
      <c r="F146" s="22" t="s">
        <v>123</v>
      </c>
      <c r="G146" s="7">
        <v>2018</v>
      </c>
      <c r="H146" s="7" t="s">
        <v>19</v>
      </c>
      <c r="I146" s="7">
        <v>2</v>
      </c>
      <c r="J146" s="7">
        <v>0</v>
      </c>
      <c r="K146" s="69" t="s">
        <v>139</v>
      </c>
      <c r="L146" s="7" t="s">
        <v>37</v>
      </c>
      <c r="M146" s="7" t="s">
        <v>0</v>
      </c>
    </row>
    <row r="147" spans="1:14" ht="123" customHeight="1" x14ac:dyDescent="0.45">
      <c r="A147" s="6">
        <f t="shared" si="4"/>
        <v>145</v>
      </c>
      <c r="B147" s="46"/>
      <c r="C147" s="8" t="s">
        <v>110</v>
      </c>
      <c r="D147" s="7" t="s">
        <v>14</v>
      </c>
      <c r="E147" s="22">
        <v>43348</v>
      </c>
      <c r="F147" s="22" t="s">
        <v>126</v>
      </c>
      <c r="G147" s="7">
        <v>2018</v>
      </c>
      <c r="H147" s="7" t="s">
        <v>82</v>
      </c>
      <c r="I147" s="7">
        <v>1</v>
      </c>
      <c r="J147" s="7">
        <v>1</v>
      </c>
      <c r="K147" s="69" t="s">
        <v>139</v>
      </c>
      <c r="L147" s="7" t="s">
        <v>37</v>
      </c>
      <c r="M147" s="7" t="s">
        <v>0</v>
      </c>
    </row>
    <row r="148" spans="1:14" ht="123" customHeight="1" x14ac:dyDescent="0.45">
      <c r="A148" s="50">
        <f t="shared" ref="A148:A156" si="5">SUM(A147+1)</f>
        <v>146</v>
      </c>
      <c r="B148" s="46"/>
      <c r="C148" s="51" t="s">
        <v>29</v>
      </c>
      <c r="D148" s="7" t="s">
        <v>12</v>
      </c>
      <c r="E148" s="22">
        <v>43352</v>
      </c>
      <c r="F148" s="22" t="s">
        <v>124</v>
      </c>
      <c r="G148" s="7">
        <v>2018</v>
      </c>
      <c r="H148" s="7" t="s">
        <v>83</v>
      </c>
      <c r="I148" s="7">
        <v>0</v>
      </c>
      <c r="J148" s="7">
        <v>1</v>
      </c>
      <c r="K148" s="69" t="s">
        <v>139</v>
      </c>
      <c r="L148" s="7" t="s">
        <v>37</v>
      </c>
      <c r="M148" s="7" t="s">
        <v>22</v>
      </c>
    </row>
    <row r="149" spans="1:14" ht="123" customHeight="1" x14ac:dyDescent="0.45">
      <c r="A149" s="52">
        <f t="shared" si="5"/>
        <v>147</v>
      </c>
      <c r="B149" s="46"/>
      <c r="C149" s="53" t="s">
        <v>2</v>
      </c>
      <c r="D149" s="7" t="s">
        <v>30</v>
      </c>
      <c r="E149" s="22">
        <v>43359</v>
      </c>
      <c r="F149" s="22" t="s">
        <v>124</v>
      </c>
      <c r="G149" s="7">
        <v>2018</v>
      </c>
      <c r="H149" s="7" t="s">
        <v>19</v>
      </c>
      <c r="I149" s="7">
        <v>1</v>
      </c>
      <c r="J149" s="7">
        <v>0</v>
      </c>
      <c r="K149" s="69" t="s">
        <v>139</v>
      </c>
      <c r="L149" s="7" t="s">
        <v>37</v>
      </c>
      <c r="M149" s="7" t="s">
        <v>0</v>
      </c>
    </row>
    <row r="150" spans="1:14" ht="123" customHeight="1" x14ac:dyDescent="0.45">
      <c r="A150" s="54">
        <f t="shared" si="5"/>
        <v>148</v>
      </c>
      <c r="B150" s="46"/>
      <c r="C150" s="55" t="s">
        <v>77</v>
      </c>
      <c r="D150" s="7" t="s">
        <v>46</v>
      </c>
      <c r="E150" s="22">
        <v>43373</v>
      </c>
      <c r="F150" s="22" t="s">
        <v>124</v>
      </c>
      <c r="G150" s="7">
        <v>2018</v>
      </c>
      <c r="H150" s="7" t="s">
        <v>82</v>
      </c>
      <c r="I150" s="7">
        <v>2</v>
      </c>
      <c r="J150" s="7">
        <v>2</v>
      </c>
      <c r="K150" s="69" t="s">
        <v>139</v>
      </c>
      <c r="L150" s="7" t="s">
        <v>37</v>
      </c>
      <c r="M150" s="7" t="s">
        <v>0</v>
      </c>
    </row>
    <row r="151" spans="1:14" ht="123" customHeight="1" x14ac:dyDescent="0.45">
      <c r="A151" s="56">
        <f t="shared" si="5"/>
        <v>149</v>
      </c>
      <c r="B151" s="46"/>
      <c r="C151" s="57" t="s">
        <v>39</v>
      </c>
      <c r="D151" s="7" t="s">
        <v>121</v>
      </c>
      <c r="E151" s="22">
        <v>43376</v>
      </c>
      <c r="F151" s="22" t="s">
        <v>126</v>
      </c>
      <c r="G151" s="7">
        <v>2018</v>
      </c>
      <c r="H151" s="7" t="s">
        <v>19</v>
      </c>
      <c r="I151" s="7">
        <v>2</v>
      </c>
      <c r="J151" s="7">
        <v>1</v>
      </c>
      <c r="K151" s="69" t="s">
        <v>139</v>
      </c>
      <c r="L151" s="7" t="s">
        <v>113</v>
      </c>
      <c r="M151" s="7" t="s">
        <v>0</v>
      </c>
    </row>
    <row r="152" spans="1:14" ht="123" customHeight="1" x14ac:dyDescent="0.45">
      <c r="A152" s="58">
        <f t="shared" si="5"/>
        <v>150</v>
      </c>
      <c r="B152" s="46"/>
      <c r="C152" s="59" t="s">
        <v>25</v>
      </c>
      <c r="D152" s="7" t="s">
        <v>14</v>
      </c>
      <c r="E152" s="22">
        <v>43382</v>
      </c>
      <c r="F152" s="22" t="s">
        <v>128</v>
      </c>
      <c r="G152" s="7">
        <v>2018</v>
      </c>
      <c r="H152" s="7" t="s">
        <v>82</v>
      </c>
      <c r="I152" s="7">
        <v>1</v>
      </c>
      <c r="J152" s="7">
        <v>1</v>
      </c>
      <c r="K152" s="69" t="s">
        <v>139</v>
      </c>
      <c r="L152" s="7" t="s">
        <v>37</v>
      </c>
      <c r="M152" s="7" t="s">
        <v>0</v>
      </c>
    </row>
    <row r="153" spans="1:14" ht="123" customHeight="1" x14ac:dyDescent="0.45">
      <c r="A153" s="60">
        <f t="shared" si="5"/>
        <v>151</v>
      </c>
      <c r="B153" s="46"/>
      <c r="C153" s="61" t="s">
        <v>39</v>
      </c>
      <c r="D153" s="7" t="s">
        <v>12</v>
      </c>
      <c r="E153" s="22">
        <v>43393</v>
      </c>
      <c r="F153" s="22" t="s">
        <v>123</v>
      </c>
      <c r="G153" s="7">
        <v>2018</v>
      </c>
      <c r="H153" s="7" t="s">
        <v>83</v>
      </c>
      <c r="I153" s="7">
        <v>0</v>
      </c>
      <c r="J153" s="7">
        <v>1</v>
      </c>
      <c r="K153" s="69" t="s">
        <v>139</v>
      </c>
      <c r="L153" s="7" t="s">
        <v>37</v>
      </c>
      <c r="M153" s="7" t="s">
        <v>0</v>
      </c>
    </row>
    <row r="154" spans="1:14" ht="123" customHeight="1" x14ac:dyDescent="0.45">
      <c r="A154" s="62">
        <f t="shared" si="5"/>
        <v>152</v>
      </c>
      <c r="B154" s="46"/>
      <c r="C154" s="63" t="s">
        <v>61</v>
      </c>
      <c r="D154" s="7" t="s">
        <v>30</v>
      </c>
      <c r="E154" s="22">
        <v>43408</v>
      </c>
      <c r="F154" s="22" t="s">
        <v>124</v>
      </c>
      <c r="G154" s="7">
        <v>2018</v>
      </c>
      <c r="H154" s="7" t="s">
        <v>19</v>
      </c>
      <c r="I154" s="7">
        <v>1</v>
      </c>
      <c r="J154" s="7">
        <v>0</v>
      </c>
      <c r="K154" s="69" t="s">
        <v>139</v>
      </c>
      <c r="L154" s="7" t="s">
        <v>37</v>
      </c>
      <c r="M154" s="7" t="s">
        <v>0</v>
      </c>
    </row>
    <row r="155" spans="1:14" ht="123" customHeight="1" x14ac:dyDescent="0.45">
      <c r="A155" s="65">
        <f t="shared" si="5"/>
        <v>153</v>
      </c>
      <c r="B155" s="46"/>
      <c r="C155" s="64" t="s">
        <v>31</v>
      </c>
      <c r="D155" s="7" t="s">
        <v>32</v>
      </c>
      <c r="E155" s="22">
        <v>43414</v>
      </c>
      <c r="F155" s="22" t="s">
        <v>123</v>
      </c>
      <c r="G155" s="7">
        <v>2018</v>
      </c>
      <c r="H155" s="7" t="s">
        <v>19</v>
      </c>
      <c r="I155" s="7">
        <v>2</v>
      </c>
      <c r="J155" s="7">
        <v>1</v>
      </c>
      <c r="K155" s="69" t="s">
        <v>139</v>
      </c>
      <c r="L155" s="7" t="s">
        <v>37</v>
      </c>
      <c r="M155" s="7" t="s">
        <v>0</v>
      </c>
    </row>
    <row r="156" spans="1:14" ht="123" customHeight="1" x14ac:dyDescent="0.45">
      <c r="A156" s="67">
        <f t="shared" si="5"/>
        <v>154</v>
      </c>
      <c r="B156" s="46"/>
      <c r="C156" s="66" t="s">
        <v>53</v>
      </c>
      <c r="D156" s="7" t="s">
        <v>30</v>
      </c>
      <c r="E156" s="22">
        <v>43422</v>
      </c>
      <c r="F156" s="22" t="s">
        <v>124</v>
      </c>
      <c r="G156" s="7">
        <v>2018</v>
      </c>
      <c r="H156" s="7" t="s">
        <v>19</v>
      </c>
      <c r="I156" s="7">
        <v>1</v>
      </c>
      <c r="J156" s="7">
        <v>0</v>
      </c>
      <c r="K156" s="69" t="s">
        <v>139</v>
      </c>
      <c r="L156" s="7" t="s">
        <v>37</v>
      </c>
      <c r="M156" s="7" t="s">
        <v>0</v>
      </c>
    </row>
    <row r="157" spans="1:14" ht="123" customHeight="1" x14ac:dyDescent="0.45">
      <c r="A157" s="70">
        <f>SUM(A156+1)</f>
        <v>155</v>
      </c>
      <c r="B157" s="46"/>
      <c r="C157" s="68" t="s">
        <v>96</v>
      </c>
      <c r="D157" s="7" t="s">
        <v>32</v>
      </c>
      <c r="E157" s="22">
        <v>43430</v>
      </c>
      <c r="F157" s="22" t="s">
        <v>127</v>
      </c>
      <c r="G157" s="7">
        <v>2018</v>
      </c>
      <c r="H157" s="7" t="s">
        <v>19</v>
      </c>
      <c r="I157" s="7">
        <v>2</v>
      </c>
      <c r="J157" s="7">
        <v>1</v>
      </c>
      <c r="K157" s="69" t="s">
        <v>139</v>
      </c>
      <c r="L157" s="7" t="s">
        <v>37</v>
      </c>
      <c r="M157" s="7" t="s">
        <v>0</v>
      </c>
      <c r="N157" s="71" t="s">
        <v>132</v>
      </c>
    </row>
    <row r="158" spans="1:14" ht="123" customHeight="1" x14ac:dyDescent="0.45">
      <c r="A158" s="74">
        <f>SUM(A157+1)</f>
        <v>156</v>
      </c>
      <c r="B158" s="46"/>
      <c r="C158" s="75" t="s">
        <v>111</v>
      </c>
      <c r="D158" s="7" t="s">
        <v>9</v>
      </c>
      <c r="E158" s="22">
        <v>43488</v>
      </c>
      <c r="F158" s="22" t="s">
        <v>126</v>
      </c>
      <c r="G158" s="7">
        <v>2019</v>
      </c>
      <c r="H158" s="7" t="s">
        <v>82</v>
      </c>
      <c r="I158" s="7">
        <v>0</v>
      </c>
      <c r="J158" s="7">
        <v>0</v>
      </c>
      <c r="K158" s="75" t="s">
        <v>139</v>
      </c>
      <c r="L158" s="7" t="s">
        <v>23</v>
      </c>
      <c r="M158" s="7" t="s">
        <v>0</v>
      </c>
    </row>
    <row r="159" spans="1:14" ht="123" customHeight="1" x14ac:dyDescent="0.45">
      <c r="A159" s="76">
        <f>SUM(A158+1)</f>
        <v>157</v>
      </c>
      <c r="B159" s="46"/>
      <c r="C159" s="77" t="s">
        <v>27</v>
      </c>
      <c r="D159" s="7" t="s">
        <v>12</v>
      </c>
      <c r="E159" s="22">
        <v>43496</v>
      </c>
      <c r="F159" s="22" t="s">
        <v>125</v>
      </c>
      <c r="G159" s="7">
        <v>2019</v>
      </c>
      <c r="H159" s="7" t="s">
        <v>83</v>
      </c>
      <c r="I159" s="7">
        <v>0</v>
      </c>
      <c r="J159" s="7">
        <v>1</v>
      </c>
      <c r="K159" s="77" t="s">
        <v>139</v>
      </c>
      <c r="L159" s="7" t="s">
        <v>23</v>
      </c>
      <c r="M159" s="7" t="s">
        <v>0</v>
      </c>
    </row>
    <row r="160" spans="1:14" ht="123" customHeight="1" x14ac:dyDescent="0.45">
      <c r="A160" s="78">
        <f>SUM(A159+1)</f>
        <v>158</v>
      </c>
      <c r="B160" s="46"/>
      <c r="C160" s="79" t="s">
        <v>156</v>
      </c>
      <c r="D160" s="7" t="s">
        <v>30</v>
      </c>
      <c r="E160" s="22">
        <v>43502</v>
      </c>
      <c r="F160" s="22" t="s">
        <v>126</v>
      </c>
      <c r="G160" s="7">
        <v>2019</v>
      </c>
      <c r="H160" s="7" t="s">
        <v>19</v>
      </c>
      <c r="I160" s="7">
        <v>1</v>
      </c>
      <c r="J160" s="7">
        <v>0</v>
      </c>
      <c r="K160" s="79" t="s">
        <v>139</v>
      </c>
      <c r="L160" s="7" t="s">
        <v>113</v>
      </c>
      <c r="M160" s="7" t="s">
        <v>0</v>
      </c>
    </row>
    <row r="161" spans="1:13" ht="123" customHeight="1" x14ac:dyDescent="0.45">
      <c r="A161" s="81">
        <f>SUM(A160+1)</f>
        <v>159</v>
      </c>
      <c r="B161" s="46"/>
      <c r="C161" s="82" t="s">
        <v>25</v>
      </c>
      <c r="D161" s="7" t="s">
        <v>14</v>
      </c>
      <c r="E161" s="22">
        <v>43519</v>
      </c>
      <c r="F161" s="22" t="s">
        <v>124</v>
      </c>
      <c r="G161" s="7">
        <v>2019</v>
      </c>
      <c r="H161" s="7" t="s">
        <v>82</v>
      </c>
      <c r="I161" s="7">
        <v>1</v>
      </c>
      <c r="J161" s="7">
        <v>1</v>
      </c>
      <c r="K161" s="82" t="s">
        <v>139</v>
      </c>
      <c r="L161" s="7" t="s">
        <v>23</v>
      </c>
      <c r="M161" s="7" t="s">
        <v>0</v>
      </c>
    </row>
  </sheetData>
  <sortState ref="P3:Q7">
    <sortCondition descending="1" ref="Q3:Q7"/>
  </sortState>
  <mergeCells count="2">
    <mergeCell ref="C134:D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0" zoomScaleNormal="50" workbookViewId="0">
      <selection activeCell="B2" sqref="B2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79</v>
      </c>
      <c r="B1" s="14" t="s">
        <v>78</v>
      </c>
      <c r="C1" s="7" t="s">
        <v>65</v>
      </c>
      <c r="D1" s="14" t="s">
        <v>78</v>
      </c>
      <c r="E1" s="7" t="s">
        <v>64</v>
      </c>
      <c r="F1" s="14" t="s">
        <v>78</v>
      </c>
      <c r="G1" s="7" t="s">
        <v>80</v>
      </c>
      <c r="H1" s="10" t="s">
        <v>78</v>
      </c>
      <c r="I1" s="7" t="s">
        <v>84</v>
      </c>
      <c r="J1" s="7" t="s">
        <v>86</v>
      </c>
      <c r="K1" s="7" t="s">
        <v>85</v>
      </c>
      <c r="L1" s="7" t="s">
        <v>130</v>
      </c>
      <c r="M1" s="7" t="s">
        <v>131</v>
      </c>
    </row>
    <row r="2" spans="1:13" ht="28.5" x14ac:dyDescent="0.25">
      <c r="A2" s="7" t="s">
        <v>25</v>
      </c>
      <c r="B2" s="14">
        <f>COUNTIF(Principal!C3:C1006,"Vasco")</f>
        <v>19</v>
      </c>
      <c r="C2" s="7" t="s">
        <v>37</v>
      </c>
      <c r="D2" s="14">
        <f>COUNTIF(Principal!L3:L1008,"Série A")</f>
        <v>82</v>
      </c>
      <c r="E2" s="7" t="s">
        <v>0</v>
      </c>
      <c r="F2" s="14">
        <f>COUNTIF(Principal!M1:M1005,"Nilton Santos")</f>
        <v>91</v>
      </c>
      <c r="G2" s="7">
        <v>2002</v>
      </c>
      <c r="H2" s="10">
        <f>COUNTIF(Principal!G2, "2002")</f>
        <v>1</v>
      </c>
      <c r="I2" s="7">
        <f>COUNTIF(Principal!H2:H1008, "Vitória")</f>
        <v>83</v>
      </c>
      <c r="J2" s="7">
        <f>COUNTIF(Principal!H2:H1008, "Empate")</f>
        <v>35</v>
      </c>
      <c r="K2" s="7">
        <f>COUNTIF(Principal!H2:H1008, "Derrota")</f>
        <v>41</v>
      </c>
      <c r="L2" s="7" t="s">
        <v>124</v>
      </c>
      <c r="M2" s="7">
        <f>COUNTIF(Principal!F2:F1008, "Domingo")</f>
        <v>61</v>
      </c>
    </row>
    <row r="3" spans="1:13" ht="28.5" x14ac:dyDescent="0.45">
      <c r="A3" s="7" t="s">
        <v>29</v>
      </c>
      <c r="B3" s="18">
        <f>COUNTIF(Principal!C3:C1006,"Fluminense")</f>
        <v>16</v>
      </c>
      <c r="C3" s="7" t="s">
        <v>23</v>
      </c>
      <c r="D3" s="18">
        <f>COUNTIF(Principal!L3:L1008,"Carioca")</f>
        <v>48</v>
      </c>
      <c r="E3" s="7" t="s">
        <v>22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127</v>
      </c>
      <c r="M3" s="7">
        <f>COUNTIF(Principal!F2:F1008, "Segunda-feira")</f>
        <v>6</v>
      </c>
    </row>
    <row r="4" spans="1:13" ht="28.5" x14ac:dyDescent="0.25">
      <c r="A4" s="7" t="s">
        <v>31</v>
      </c>
      <c r="B4" s="18">
        <f>COUNTIF(Principal!C3:C1009,"Flamengo")</f>
        <v>9</v>
      </c>
      <c r="C4" s="7" t="s">
        <v>1</v>
      </c>
      <c r="D4" s="18">
        <f>COUNTIF(Principal!L3:L1006,"Série B")</f>
        <v>9</v>
      </c>
      <c r="E4" s="7" t="s">
        <v>91</v>
      </c>
      <c r="F4" s="18">
        <f>COUNTIF(Principal!M3:M1004,"Arena Botafogo")</f>
        <v>8</v>
      </c>
      <c r="G4" s="7">
        <v>2005</v>
      </c>
      <c r="H4" s="6">
        <f>COUNTIF(Principal!G10:G15, "2005")</f>
        <v>6</v>
      </c>
      <c r="I4" s="6" t="s">
        <v>89</v>
      </c>
      <c r="J4" s="7" t="s">
        <v>90</v>
      </c>
      <c r="K4" s="21"/>
      <c r="L4" s="7" t="s">
        <v>128</v>
      </c>
      <c r="M4" s="7">
        <f>COUNTIF(Principal!F2:F1008, "Terça-feira")</f>
        <v>8</v>
      </c>
    </row>
    <row r="5" spans="1:13" ht="28.5" x14ac:dyDescent="0.25">
      <c r="A5" s="7" t="s">
        <v>45</v>
      </c>
      <c r="B5" s="18">
        <f>COUNTIF(Principal!C3:C1006,"Grêmio")</f>
        <v>7</v>
      </c>
      <c r="C5" s="7" t="s">
        <v>42</v>
      </c>
      <c r="D5" s="18">
        <f>COUNTIF(Principal!L1:L1008,"Libertadores")</f>
        <v>8</v>
      </c>
      <c r="E5" s="7" t="s">
        <v>35</v>
      </c>
      <c r="F5" s="18">
        <f>COUNTIF(Principal!M3:M1007,"São Januário")</f>
        <v>6</v>
      </c>
      <c r="G5" s="7">
        <v>2006</v>
      </c>
      <c r="H5" s="6">
        <f>COUNTIF(Principal!G16:G23, "2006")</f>
        <v>8</v>
      </c>
      <c r="I5" s="47">
        <f>SUM(Principal!I3:I1002)</f>
        <v>236</v>
      </c>
      <c r="J5" s="24">
        <f>SUM(Principal!J3:J1002)</f>
        <v>154</v>
      </c>
      <c r="K5" s="21"/>
      <c r="L5" s="7" t="s">
        <v>126</v>
      </c>
      <c r="M5" s="7">
        <f>COUNTIF(Principal!F2:F1008, "Quarta-feira")</f>
        <v>28</v>
      </c>
    </row>
    <row r="6" spans="1:13" ht="28.5" x14ac:dyDescent="0.45">
      <c r="A6" s="7" t="s">
        <v>51</v>
      </c>
      <c r="B6" s="18">
        <f>COUNTIF(Principal!C3:C1004,"Atlético Mineiro")</f>
        <v>5</v>
      </c>
      <c r="C6" s="7" t="s">
        <v>11</v>
      </c>
      <c r="D6" s="18">
        <f>COUNTIF(Principal!L3:L1010,"Copa do Brasil")</f>
        <v>7</v>
      </c>
      <c r="E6" s="7" t="s">
        <v>60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125</v>
      </c>
      <c r="M6" s="7">
        <f>COUNTIF(Principal!F2:F1008, "Quinta-feira")</f>
        <v>10</v>
      </c>
    </row>
    <row r="7" spans="1:13" ht="28.5" x14ac:dyDescent="0.25">
      <c r="A7" s="7" t="s">
        <v>36</v>
      </c>
      <c r="B7" s="18">
        <f>COUNTIF(Principal!C3:C1004,"Boavista")</f>
        <v>4</v>
      </c>
      <c r="C7" s="7" t="s">
        <v>113</v>
      </c>
      <c r="D7" s="18">
        <f>COUNTIF(Principal!L137:L1011,"Sulamericana")</f>
        <v>4</v>
      </c>
      <c r="E7" s="7" t="s">
        <v>74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95</v>
      </c>
      <c r="J7" s="8" t="s">
        <v>94</v>
      </c>
      <c r="K7" s="25"/>
      <c r="L7" s="7" t="s">
        <v>129</v>
      </c>
      <c r="M7" s="7">
        <f>COUNTIF(Principal!F2:F1008, "Sexta-feira")</f>
        <v>2</v>
      </c>
    </row>
    <row r="8" spans="1:13" ht="28.5" x14ac:dyDescent="0.25">
      <c r="A8" s="7" t="s">
        <v>53</v>
      </c>
      <c r="B8" s="18">
        <f>COUNTIF(Principal!C3:C1007,"Internacional")</f>
        <v>4</v>
      </c>
      <c r="C8" s="27"/>
      <c r="D8" s="28"/>
      <c r="E8" s="7" t="s">
        <v>75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 t="e">
        <f>COUNTIF(Principal!#REF!,"Não")</f>
        <v>#REF!</v>
      </c>
      <c r="J8" s="48" t="e">
        <f>COUNTIF(Principal!#REF!,"Sim")</f>
        <v>#REF!</v>
      </c>
      <c r="K8" s="25"/>
      <c r="L8" s="7" t="s">
        <v>123</v>
      </c>
      <c r="M8" s="7">
        <f>COUNTIF(Principal!F2:F1008, "Sábado")</f>
        <v>44</v>
      </c>
    </row>
    <row r="9" spans="1:13" ht="28.5" x14ac:dyDescent="0.25">
      <c r="A9" s="7" t="s">
        <v>10</v>
      </c>
      <c r="B9" s="18">
        <f>COUNTIF(Principal!C3:C1005,"Criciúma")</f>
        <v>3</v>
      </c>
      <c r="C9" s="25"/>
      <c r="D9" s="28"/>
      <c r="E9" s="7" t="s">
        <v>76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33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38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58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39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41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63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13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26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52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4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19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50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54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40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2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100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15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34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6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47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97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61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21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44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62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43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98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17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99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8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93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70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27</v>
      </c>
      <c r="B42" s="18">
        <f>COUNTIF(Principal!C3:C1020,"Resende")</f>
        <v>2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57</v>
      </c>
      <c r="B43" s="39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77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96</v>
      </c>
      <c r="B45" s="41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7" t="s">
        <v>106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7" t="s">
        <v>108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7" t="s">
        <v>109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7" t="s">
        <v>110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7" t="s">
        <v>114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7" t="s">
        <v>105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7" t="s">
        <v>102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7" t="s">
        <v>104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7" t="s">
        <v>111</v>
      </c>
      <c r="B54" s="7">
        <f>COUNTIF(Principal!C128:C1007,"Bangu")</f>
        <v>2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7" t="s">
        <v>116</v>
      </c>
      <c r="B55" s="7">
        <f>COUNTIF(Principal!C144:C1008,"Nacional-PAR")</f>
        <v>1</v>
      </c>
    </row>
    <row r="56" spans="1:11" ht="28.5" x14ac:dyDescent="0.25">
      <c r="A56" s="80" t="s">
        <v>156</v>
      </c>
      <c r="B56" s="7">
        <f>COUNTIF(Principal!C160:C1009,"Defensa y Justicia")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2019-02-24T04:55:04Z</dcterms:modified>
</cp:coreProperties>
</file>