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 activeTab="1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1" i="1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140" i="1" l="1"/>
  <c r="A139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<sst xmlns="http://schemas.openxmlformats.org/spreadsheetml/2006/main" count="934" uniqueCount="120">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</sst>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133</xdr:row>
      <xdr:rowOff>76200</xdr:rowOff>
    </xdr:from>
    <xdr:to>
      <xdr:col>1</xdr:col>
      <xdr:colOff>1671636</xdr:colOff>
      <xdr:row>133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134</xdr:row>
      <xdr:rowOff>71439</xdr:rowOff>
    </xdr:from>
    <xdr:to>
      <xdr:col>1</xdr:col>
      <xdr:colOff>1619249</xdr:colOff>
      <xdr:row>134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47625</xdr:rowOff>
    </xdr:from>
    <xdr:to>
      <xdr:col>1</xdr:col>
      <xdr:colOff>1714500</xdr:colOff>
      <xdr:row>135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136</xdr:row>
      <xdr:rowOff>9525</xdr:rowOff>
    </xdr:from>
    <xdr:to>
      <xdr:col>1</xdr:col>
      <xdr:colOff>1628776</xdr:colOff>
      <xdr:row>136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137</xdr:row>
      <xdr:rowOff>119063</xdr:rowOff>
    </xdr:from>
    <xdr:to>
      <xdr:col>1</xdr:col>
      <xdr:colOff>1501518</xdr:colOff>
      <xdr:row>137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138</xdr:row>
      <xdr:rowOff>61912</xdr:rowOff>
    </xdr:from>
    <xdr:to>
      <xdr:col>1</xdr:col>
      <xdr:colOff>1633537</xdr:colOff>
      <xdr:row>138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139</xdr:row>
      <xdr:rowOff>47625</xdr:rowOff>
    </xdr:from>
    <xdr:to>
      <xdr:col>1</xdr:col>
      <xdr:colOff>1690687</xdr:colOff>
      <xdr:row>139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140</xdr:row>
      <xdr:rowOff>119063</xdr:rowOff>
    </xdr:from>
    <xdr:to>
      <xdr:col>1</xdr:col>
      <xdr:colOff>1642949</xdr:colOff>
      <xdr:row>140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1"/>
  <sheetViews>
    <sheetView topLeftCell="A137" zoomScale="40" zoomScaleNormal="40" workbookViewId="0">
      <selection activeCell="K141" sqref="K141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1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43181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32">
        <f t="shared" si="4"/>
        <v>133</v>
      </c>
      <c r="B134" s="15"/>
      <c r="C134" s="8" t="s">
        <v>26</v>
      </c>
      <c r="D134" s="7" t="s">
        <v>116</v>
      </c>
      <c r="E134" s="22">
        <v>43198</v>
      </c>
      <c r="F134" s="7">
        <v>2018</v>
      </c>
      <c r="G134" s="7" t="s">
        <v>20</v>
      </c>
      <c r="H134" s="7">
        <v>1</v>
      </c>
      <c r="I134" s="7">
        <v>0</v>
      </c>
      <c r="J134" s="7" t="s">
        <v>24</v>
      </c>
      <c r="K134" s="7" t="s">
        <v>23</v>
      </c>
      <c r="L134" s="6" t="s">
        <v>0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6">
        <f t="shared" si="4"/>
        <v>134</v>
      </c>
      <c r="B135" s="15"/>
      <c r="C135" s="8" t="s">
        <v>46</v>
      </c>
      <c r="D135" s="7" t="s">
        <v>33</v>
      </c>
      <c r="E135" s="22">
        <v>43218</v>
      </c>
      <c r="F135" s="7">
        <v>2018</v>
      </c>
      <c r="G135" s="7" t="s">
        <v>20</v>
      </c>
      <c r="H135" s="7">
        <v>2</v>
      </c>
      <c r="I135" s="7">
        <v>1</v>
      </c>
      <c r="J135" s="7" t="s">
        <v>38</v>
      </c>
      <c r="K135" s="7" t="s">
        <v>1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135</v>
      </c>
      <c r="B136" s="15"/>
      <c r="C136" s="8" t="s">
        <v>118</v>
      </c>
      <c r="D136" s="7" t="s">
        <v>15</v>
      </c>
      <c r="E136" s="22">
        <v>43229</v>
      </c>
      <c r="F136" s="7">
        <v>2018</v>
      </c>
      <c r="G136" s="7" t="s">
        <v>85</v>
      </c>
      <c r="H136" s="7">
        <v>1</v>
      </c>
      <c r="I136" s="7">
        <v>1</v>
      </c>
      <c r="J136" s="7" t="s">
        <v>117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136</v>
      </c>
      <c r="B137" s="15"/>
      <c r="C137" s="8" t="s">
        <v>30</v>
      </c>
      <c r="D137" s="7" t="s">
        <v>33</v>
      </c>
      <c r="E137" s="22">
        <v>43234</v>
      </c>
      <c r="F137" s="7">
        <v>2018</v>
      </c>
      <c r="G137" s="7" t="s">
        <v>20</v>
      </c>
      <c r="H137" s="7">
        <v>2</v>
      </c>
      <c r="I137" s="7">
        <v>1</v>
      </c>
      <c r="J137" s="7" t="s">
        <v>38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137</v>
      </c>
      <c r="B138" s="48"/>
      <c r="C138" s="8" t="s">
        <v>20</v>
      </c>
      <c r="D138" s="7" t="s">
        <v>15</v>
      </c>
      <c r="E138" s="22">
        <v>43247</v>
      </c>
      <c r="F138" s="7">
        <v>2018</v>
      </c>
      <c r="G138" s="7" t="s">
        <v>85</v>
      </c>
      <c r="H138" s="7">
        <v>1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138</v>
      </c>
      <c r="B139" s="48"/>
      <c r="C139" s="8" t="s">
        <v>26</v>
      </c>
      <c r="D139" s="7" t="s">
        <v>33</v>
      </c>
      <c r="E139" s="22">
        <v>43253</v>
      </c>
      <c r="F139" s="7">
        <v>2018</v>
      </c>
      <c r="G139" s="7" t="s">
        <v>20</v>
      </c>
      <c r="H139" s="7">
        <v>2</v>
      </c>
      <c r="I139" s="7">
        <v>1</v>
      </c>
      <c r="J139" s="7" t="s">
        <v>38</v>
      </c>
      <c r="K139" s="7" t="s">
        <v>36</v>
      </c>
      <c r="L139" s="6" t="s">
        <v>0</v>
      </c>
    </row>
    <row r="140" spans="1:27" ht="123" customHeight="1" x14ac:dyDescent="0.45">
      <c r="A140" s="6">
        <f t="shared" si="4"/>
        <v>139</v>
      </c>
      <c r="B140" s="48"/>
      <c r="C140" s="8" t="s">
        <v>48</v>
      </c>
      <c r="D140" s="7" t="s">
        <v>10</v>
      </c>
      <c r="E140" s="22">
        <v>43257</v>
      </c>
      <c r="F140" s="7">
        <v>2018</v>
      </c>
      <c r="G140" s="7" t="s">
        <v>85</v>
      </c>
      <c r="H140" s="7">
        <v>0</v>
      </c>
      <c r="I140" s="7">
        <v>0</v>
      </c>
      <c r="J140" s="7" t="s">
        <v>38</v>
      </c>
      <c r="K140" s="7" t="s">
        <v>1</v>
      </c>
      <c r="L140" s="6" t="s">
        <v>0</v>
      </c>
    </row>
    <row r="141" spans="1:27" ht="123" customHeight="1" x14ac:dyDescent="0.45">
      <c r="A141" s="6">
        <f t="shared" si="4"/>
        <v>140</v>
      </c>
      <c r="B141" s="48"/>
      <c r="C141" s="8" t="s">
        <v>42</v>
      </c>
      <c r="D141" s="7" t="s">
        <v>31</v>
      </c>
      <c r="E141" s="22">
        <v>43307</v>
      </c>
      <c r="F141" s="7">
        <v>2018</v>
      </c>
      <c r="G141" s="7" t="s">
        <v>20</v>
      </c>
      <c r="H141" s="7">
        <v>1</v>
      </c>
      <c r="I141" s="7">
        <v>0</v>
      </c>
      <c r="J141" s="7" t="s">
        <v>38</v>
      </c>
      <c r="K141" s="7" t="s">
        <v>1</v>
      </c>
      <c r="L141" s="6" t="s">
        <v>0</v>
      </c>
    </row>
  </sheetData>
  <sortState ref="O3:P7">
    <sortCondition descending="1" ref="P3:P7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50" zoomScaleNormal="50" workbookViewId="0">
      <selection activeCell="B1" sqref="B1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COUNTIF(Principal!C3:C1005,"Vasco")</f>
        <v>17</v>
      </c>
      <c r="C2" s="7" t="s">
        <v>38</v>
      </c>
      <c r="D2" s="14">
        <f>COUNTIF(Principal!J3:J1007,"Série A")</f>
        <v>71</v>
      </c>
      <c r="E2" s="7" t="s">
        <v>1</v>
      </c>
      <c r="F2" s="14">
        <f>COUNTIF(Principal!K1:K1004,"Nilton Santos")</f>
        <v>72</v>
      </c>
      <c r="G2" s="7">
        <v>2002</v>
      </c>
      <c r="H2" s="10">
        <f>COUNTIF(Principal!F2, "2002")</f>
        <v>1</v>
      </c>
      <c r="I2" s="7">
        <f>COUNTIF(Principal!G2:G1007, "Vitória")</f>
        <v>74</v>
      </c>
      <c r="J2" s="7">
        <f>COUNTIF(Principal!G2:G1007, "Empate")</f>
        <v>29</v>
      </c>
      <c r="K2" s="7">
        <f>COUNTIF(Principal!G2:G1007, "Derrota")</f>
        <v>37</v>
      </c>
    </row>
    <row r="3" spans="1:11" ht="28.5" x14ac:dyDescent="0.45">
      <c r="A3" s="7" t="s">
        <v>30</v>
      </c>
      <c r="B3" s="18">
        <f>COUNTIF(Principal!C3:C1005,"Fluminense")</f>
        <v>15</v>
      </c>
      <c r="C3" s="7" t="s">
        <v>24</v>
      </c>
      <c r="D3" s="18">
        <f>COUNTIF(Principal!J3:J1007,"Carioca")</f>
        <v>45</v>
      </c>
      <c r="E3" s="7" t="s">
        <v>23</v>
      </c>
      <c r="F3" s="18">
        <f>COUNTIF(Principal!K3:K1008,"Maracanã")</f>
        <v>41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COUNTIF(Principal!C3:C1008,"Flamengo")</f>
        <v>8</v>
      </c>
      <c r="C4" s="7" t="s">
        <v>2</v>
      </c>
      <c r="D4" s="18">
        <f>COUNTIF(Principal!J3:J1005,"Série B")</f>
        <v>9</v>
      </c>
      <c r="E4" s="7" t="s">
        <v>94</v>
      </c>
      <c r="F4" s="18">
        <f>COUNTIF(Principal!K3:K1003,"Arena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COUNTIF(Principal!C3:C1005,"Grêmio")</f>
        <v>7</v>
      </c>
      <c r="C5" s="7" t="s">
        <v>43</v>
      </c>
      <c r="D5" s="18">
        <f>COUNTIF(Principal!J1:J1007,"Libertadores")</f>
        <v>7</v>
      </c>
      <c r="E5" s="7" t="s">
        <v>36</v>
      </c>
      <c r="F5" s="18">
        <f>COUNTIF(Principal!K3:K1006,"São Januário")</f>
        <v>6</v>
      </c>
      <c r="G5" s="7">
        <v>2006</v>
      </c>
      <c r="H5" s="6">
        <f>COUNTIF(Principal!F17:F23, "2006")</f>
        <v>7</v>
      </c>
      <c r="I5" s="49">
        <f>SUM(Principal!H3:H1001)</f>
        <v>217</v>
      </c>
      <c r="J5" s="24">
        <f>SUM(Principal!I3:I1001)</f>
        <v>140</v>
      </c>
      <c r="K5" s="21"/>
    </row>
    <row r="6" spans="1:11" ht="28.5" x14ac:dyDescent="0.45">
      <c r="A6" s="7" t="s">
        <v>53</v>
      </c>
      <c r="B6" s="18">
        <f>COUNTIF(Principal!C3:C1003,"Atlético Mineiro")</f>
        <v>5</v>
      </c>
      <c r="C6" s="7" t="s">
        <v>12</v>
      </c>
      <c r="D6" s="18">
        <f>COUNTIF(Principal!J3:J1009,"Copa do Brasil")</f>
        <v>6</v>
      </c>
      <c r="E6" s="7" t="s">
        <v>62</v>
      </c>
      <c r="F6" s="18">
        <f>COUNTIF(Principal!K3:K1010,"Caio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COUNTIF(Principal!C3:C1003,"Boavista")</f>
        <v>4</v>
      </c>
      <c r="C7" s="7" t="s">
        <v>117</v>
      </c>
      <c r="D7" s="18">
        <f>COUNTIF(Principal!J136:J1010,"Sulamericana")</f>
        <v>1</v>
      </c>
      <c r="E7" s="7" t="s">
        <v>77</v>
      </c>
      <c r="F7" s="18">
        <f>COUNTIF(Principal!K3:K1010,"Luso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COUNTIF(Principal!C3:C1006,"Internacional")</f>
        <v>3</v>
      </c>
      <c r="C8" s="27"/>
      <c r="D8" s="28"/>
      <c r="E8" s="7" t="s">
        <v>78</v>
      </c>
      <c r="F8" s="18">
        <f>COUNTIF(Principal!K3:K1008,"Raulino de Oliveira")</f>
        <v>2</v>
      </c>
      <c r="G8" s="7">
        <v>2009</v>
      </c>
      <c r="H8" s="6">
        <f>COUNTIF(Principal!F33, "2009")</f>
        <v>1</v>
      </c>
      <c r="I8" s="7">
        <f>COUNTIF(Principal!L3:L1006,"Não")</f>
        <v>49</v>
      </c>
      <c r="J8" s="50">
        <f>COUNTIF(Principal!L3:L1006,"Sim")</f>
        <v>90</v>
      </c>
      <c r="K8" s="25"/>
    </row>
    <row r="9" spans="1:11" ht="28.5" x14ac:dyDescent="0.25">
      <c r="A9" s="7" t="s">
        <v>11</v>
      </c>
      <c r="B9" s="18">
        <f>COUNTIF(Principal!C3:C1004,"Criciúma")</f>
        <v>3</v>
      </c>
      <c r="C9" s="25"/>
      <c r="D9" s="28"/>
      <c r="E9" s="7" t="s">
        <v>79</v>
      </c>
      <c r="F9" s="18">
        <f>COUNTIF(Principal!K3:K1008,"Mário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COUNTIF(Principal!C3:C1002,"Nova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COUNTIF(Principal!C3:C1012,"Palmeiras")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COUNTIF(Principal!C3:C977,"Atlético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COUNTIF(Principal!C3:C999,"Bahia")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COUNTIF(Principal!C3:C999,"Chapecoense")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COUNTIF(Principal!C3:C998,"Coritiba")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COUNTIF(Principal!C3:C1005,"Figueirense")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COUNTIF(Principal!C3:C1008,"Madureira")</f>
        <v>3</v>
      </c>
      <c r="C17" s="25"/>
      <c r="D17" s="25"/>
      <c r="E17" s="25"/>
      <c r="F17" s="28"/>
      <c r="G17" s="7">
        <v>2018</v>
      </c>
      <c r="H17" s="7">
        <f>COUNTIF(Principal!F124:F159, "2018")</f>
        <v>18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COUNTIF(Principal!C3:C1006,"Náutico")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COUNTIF(Principal!C3:C1003,"Santa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COUNTIF(Principal!C3:C1007,"Vitória")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COUNTIF(Principal!C3:C1003,"Volta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COUNTIF(Principal!C3:C1016,"Goiás")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COUNTIF(Principal!C3:C1013,"Santos")</f>
        <v>3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COUNTIF(Principal!C3:C995,"América-MG")</f>
        <v>1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COUNTIF(Principal!C3:C1022,"Americano")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COUNTIF(Principal!C3:C1000,"Boa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COUNTIF(Principal!C3:C1005,"Bonsucesso")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COUNTIF(Principal!C3:C1000,"Bragantino")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COUNTIF(Principal!C3:C1010,"Ceará")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COUNTIF(Principal!C3:C992,"Colo-Colo")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COUNTIF(Principal!C3:C997,"Corinthians")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COUNTIF(Principal!C3:C1008,"CRB")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COUNTIF(Principal!C3:C1013,"Deportivo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COUNTIF(Principal!C3:C1001,"Guarani")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COUNTIF(Principal!C3:C1014,"Independiente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COUNTIF(Principal!C3:C997,"Macaé")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COUNTIF(Principal!C3:C1012,"Mogi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COUNTIF(Principal!C3:C998,"Olimpia")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COUNTIF(Principal!C3:C1012,"Paysandu")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COUNTIF(Principal!C3:C1008,"Ponte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COUNTIF(Principal!C3:C1011,"Portuguesa-RJ")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COUNTIF(Principal!C3:C1019,"Resende")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COUNTIF(Principal!C3:C1007,"São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COUNTIF(Principal!C3:C1013,"São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COUNTIF(Principal!C3:C1037,"Paraná")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COUNTIF(Principal!C3:C1037,"Avaí")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COUNTIF(Principal!C3:C1000,"Nacional-URU")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COUNTIF(Principal!C4:C1001,"Atlético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COUNTIF(Principal!C5:C1002,"Cruzeiro")</f>
        <v>1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COUNTIF(Principal!C136:C1003,"Audax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COUNTIF(Principal!C97:C1003,"Atlético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COUNTIF(Principal!C95:C1004,"Sport")</f>
        <v>2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COUNTIF(Principal!C96:C1005,"Barcelona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COUNTIF(Principal!C128:C1006,"Bangu")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2018-07-28T17:26:38Z</dcterms:modified>
</cp:coreProperties>
</file>