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00" windowHeight="7755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/>
  <c r="A17" i="1" s="1"/>
  <c r="A18" i="1" s="1"/>
  <c r="A19" i="1" s="1"/>
  <c r="A20" i="1" s="1"/>
  <c r="A21" i="1" s="1"/>
  <c r="A22" i="1" s="1"/>
  <c r="M8" i="2" l="1"/>
  <c r="M7" i="2"/>
  <c r="M6" i="2"/>
  <c r="M5" i="2"/>
  <c r="M4" i="2"/>
  <c r="M3" i="2"/>
  <c r="M2" i="2"/>
  <c r="K2" i="2"/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</calcChain>
</file>

<file path=xl/sharedStrings.xml><?xml version="1.0" encoding="utf-8"?>
<sst xmlns="http://schemas.openxmlformats.org/spreadsheetml/2006/main" count="1351" uniqueCount="159">
  <si>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</si>
  <si>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</si>
  <si>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</si>
  <si>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</si>
  <si>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</si>
  <si>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</si>
  <si>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</si>
  <si>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</si>
  <si>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</si>
  <si>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</si>
  <si>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</si>
  <si>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</si>
  <si>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</si>
  <si>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</si>
  <si>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</si>
  <si>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</si>
  <si>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</si>
  <si>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</si>
  <si>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</si>
  <si>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</si>
  <si>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</si>
  <si>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</si>
  <si>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</si>
  <si>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</si>
  <si>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</si>
  <si>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</si>
  <si>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</si>
  <si>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</si>
  <si>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</si>
  <si>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</si>
  <si>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</si>
  <si>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</si>
  <si>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</si>
  <si>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</si>
  <si>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</si>
  <si>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</si>
  <si>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</si>
  <si>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</si>
  <si>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</si>
  <si>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</si>
  <si>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</si>
  <si>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</si>
  <si>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</si>
  <si>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</si>
  <si>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</si>
  <si>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</si>
  <si>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</si>
  <si>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</si>
  <si>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</si>
  <si>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</si>
  <si>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</si>
  <si>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</si>
  <si>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</si>
  <si>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</si>
  <si>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</si>
  <si>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</si>
  <si>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</si>
  <si>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</si>
  <si>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</si>
  <si>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</si>
  <si>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</si>
  <si>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</si>
  <si>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</si>
  <si>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</si>
  <si>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</si>
  <si>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</si>
  <si>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</si>
  <si>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</si>
  <si>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</si>
  <si>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</si>
  <si>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</si>
  <si>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</si>
  <si>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</si>
  <si>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</si>
  <si>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</si>
  <si>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</si>
  <si>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</si>
  <si>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</si>
  <si>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</si>
  <si>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</si>
  <si>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</si>
  <si>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</si>
  <si>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</si>
  <si>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</si>
  <si>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</si>
  <si>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</si>
  <si>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</si>
  <si>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</si>
  <si>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</si>
  <si>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</si>
  <si>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</si>
  <si>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</si>
  <si>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</si>
  <si>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</si>
  <si>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</si>
  <si>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</si>
  <si>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</si>
  <si>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</si>
  <si>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</si>
  <si>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</si>
  <si>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</si>
  <si>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</si>
  <si>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</si>
  <si>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</si>
  <si>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</si>
  <si>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</si>
  <si>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</si>
  <si>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</si>
  <si>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</si>
  <si>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</si>
  <si>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</si>
  <si>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</si>
  <si>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</si>
  <si>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</si>
  <si>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</si>
  <si>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</si>
  <si>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</si>
  <si>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</si>
  <si>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</si>
  <si>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</si>
  <si>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</si>
  <si>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</si>
  <si>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</si>
  <si>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</si>
  <si>
    <t>(4) 2 x 1 (5)</t>
  </si>
  <si>
    <t>Dia da Semana</t>
  </si>
  <si>
    <t>Sábado</t>
  </si>
  <si>
    <t>Domingo</t>
  </si>
  <si>
    <t>Quinta-feira</t>
  </si>
  <si>
    <t>Quarta-feira</t>
  </si>
  <si>
    <t>Segunda-feira</t>
  </si>
  <si>
    <t>Terça-feira</t>
  </si>
  <si>
    <t>Sexta-feira</t>
  </si>
  <si>
    <t>Dias da Semana</t>
  </si>
  <si>
    <t>Quantas vezes</t>
  </si>
  <si>
    <t>Despedida do Jefferson</t>
  </si>
  <si>
    <t>Técnico</t>
  </si>
  <si>
    <t>Oswaldo de Oliveira</t>
  </si>
  <si>
    <t>Jair Ventura</t>
  </si>
  <si>
    <t>Felipe Conceição (Tigrão)</t>
  </si>
  <si>
    <t>Alberto Valentim</t>
  </si>
  <si>
    <t>Marcos Paquetá</t>
  </si>
  <si>
    <t>Zé Ricardo</t>
  </si>
  <si>
    <t>Bruno Lazaroni</t>
  </si>
  <si>
    <t>Ricardo Gomes</t>
  </si>
  <si>
    <t>Renê Simões</t>
  </si>
  <si>
    <t>Caio Júnior</t>
  </si>
  <si>
    <t>Eduardo Húngaro</t>
  </si>
  <si>
    <t>Cuca</t>
  </si>
  <si>
    <t>Ney Franco</t>
  </si>
  <si>
    <t>Joel Santana</t>
  </si>
  <si>
    <t>Vagner Mancini</t>
  </si>
  <si>
    <t>Ivo Wortmann</t>
  </si>
  <si>
    <t>Levir Culpi</t>
  </si>
  <si>
    <t>Mauro Galvão</t>
  </si>
  <si>
    <t>Paulo Bonamigo</t>
  </si>
  <si>
    <t>Paulo César Gusmão</t>
  </si>
  <si>
    <t>Celso Roth</t>
  </si>
  <si>
    <t>Carlos 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</si>
</sst>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20</xdr:row>
      <xdr:rowOff>95251</xdr:rowOff>
    </xdr:from>
    <xdr:to>
      <xdr:col>1</xdr:col>
      <xdr:colOff>1581151</xdr:colOff>
      <xdr:row>21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14</xdr:row>
      <xdr:rowOff>38100</xdr:rowOff>
    </xdr:from>
    <xdr:to>
      <xdr:col>1</xdr:col>
      <xdr:colOff>1577318</xdr:colOff>
      <xdr:row>15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15</xdr:row>
      <xdr:rowOff>57150</xdr:rowOff>
    </xdr:from>
    <xdr:to>
      <xdr:col>1</xdr:col>
      <xdr:colOff>1657350</xdr:colOff>
      <xdr:row>15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16</xdr:row>
      <xdr:rowOff>38100</xdr:rowOff>
    </xdr:from>
    <xdr:to>
      <xdr:col>1</xdr:col>
      <xdr:colOff>1428750</xdr:colOff>
      <xdr:row>16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17</xdr:row>
      <xdr:rowOff>38100</xdr:rowOff>
    </xdr:from>
    <xdr:to>
      <xdr:col>1</xdr:col>
      <xdr:colOff>1600200</xdr:colOff>
      <xdr:row>17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18</xdr:row>
      <xdr:rowOff>38101</xdr:rowOff>
    </xdr:from>
    <xdr:to>
      <xdr:col>1</xdr:col>
      <xdr:colOff>1657351</xdr:colOff>
      <xdr:row>18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38100</xdr:rowOff>
    </xdr:from>
    <xdr:to>
      <xdr:col>1</xdr:col>
      <xdr:colOff>1714501</xdr:colOff>
      <xdr:row>20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22</xdr:row>
      <xdr:rowOff>47625</xdr:rowOff>
    </xdr:from>
    <xdr:to>
      <xdr:col>1</xdr:col>
      <xdr:colOff>1690687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147</xdr:row>
      <xdr:rowOff>33337</xdr:rowOff>
    </xdr:from>
    <xdr:to>
      <xdr:col>1</xdr:col>
      <xdr:colOff>1604964</xdr:colOff>
      <xdr:row>148</xdr:row>
      <xdr:rowOff>3961</xdr:rowOff>
    </xdr:to>
    <xdr:pic>
      <xdr:nvPicPr>
        <xdr:cNvPr id="153" name="Imagem 152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29704900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148</xdr:row>
      <xdr:rowOff>119063</xdr:rowOff>
    </xdr:from>
    <xdr:to>
      <xdr:col>1</xdr:col>
      <xdr:colOff>1524000</xdr:colOff>
      <xdr:row>148</xdr:row>
      <xdr:rowOff>1546894</xdr:rowOff>
    </xdr:to>
    <xdr:pic>
      <xdr:nvPicPr>
        <xdr:cNvPr id="155" name="Imagem 15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3" y="231362251"/>
          <a:ext cx="1214437" cy="142783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149</xdr:row>
      <xdr:rowOff>95250</xdr:rowOff>
    </xdr:from>
    <xdr:to>
      <xdr:col>1</xdr:col>
      <xdr:colOff>1428750</xdr:colOff>
      <xdr:row>149</xdr:row>
      <xdr:rowOff>1549859</xdr:rowOff>
    </xdr:to>
    <xdr:pic>
      <xdr:nvPicPr>
        <xdr:cNvPr id="157" name="Imagem 156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8" y="2329100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150</xdr:row>
      <xdr:rowOff>119063</xdr:rowOff>
    </xdr:from>
    <xdr:to>
      <xdr:col>1</xdr:col>
      <xdr:colOff>1666875</xdr:colOff>
      <xdr:row>150</xdr:row>
      <xdr:rowOff>1500188</xdr:rowOff>
    </xdr:to>
    <xdr:pic>
      <xdr:nvPicPr>
        <xdr:cNvPr id="152" name="Imagem 15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3450550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151</xdr:row>
      <xdr:rowOff>95250</xdr:rowOff>
    </xdr:from>
    <xdr:to>
      <xdr:col>1</xdr:col>
      <xdr:colOff>1690687</xdr:colOff>
      <xdr:row>151</xdr:row>
      <xdr:rowOff>1547812</xdr:rowOff>
    </xdr:to>
    <xdr:pic>
      <xdr:nvPicPr>
        <xdr:cNvPr id="158" name="Imagem 15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360533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271462</xdr:colOff>
      <xdr:row>152</xdr:row>
      <xdr:rowOff>104775</xdr:rowOff>
    </xdr:from>
    <xdr:to>
      <xdr:col>1</xdr:col>
      <xdr:colOff>1652587</xdr:colOff>
      <xdr:row>152</xdr:row>
      <xdr:rowOff>1485900</xdr:rowOff>
    </xdr:to>
    <xdr:pic>
      <xdr:nvPicPr>
        <xdr:cNvPr id="159" name="Imagem 15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" y="23763446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47625</xdr:colOff>
      <xdr:row>154</xdr:row>
      <xdr:rowOff>28575</xdr:rowOff>
    </xdr:to>
    <xdr:pic>
      <xdr:nvPicPr>
        <xdr:cNvPr id="160" name="Imagem 15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39101313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154</xdr:row>
      <xdr:rowOff>119063</xdr:rowOff>
    </xdr:from>
    <xdr:to>
      <xdr:col>1</xdr:col>
      <xdr:colOff>1666875</xdr:colOff>
      <xdr:row>154</xdr:row>
      <xdr:rowOff>1547813</xdr:rowOff>
    </xdr:to>
    <xdr:pic>
      <xdr:nvPicPr>
        <xdr:cNvPr id="161" name="Imagem 16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40792001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155</xdr:row>
      <xdr:rowOff>23812</xdr:rowOff>
    </xdr:from>
    <xdr:to>
      <xdr:col>1</xdr:col>
      <xdr:colOff>1762124</xdr:colOff>
      <xdr:row>156</xdr:row>
      <xdr:rowOff>95249</xdr:rowOff>
    </xdr:to>
    <xdr:pic>
      <xdr:nvPicPr>
        <xdr:cNvPr id="163" name="Imagem 16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242268375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156</xdr:row>
      <xdr:rowOff>23813</xdr:rowOff>
    </xdr:from>
    <xdr:to>
      <xdr:col>1</xdr:col>
      <xdr:colOff>1567793</xdr:colOff>
      <xdr:row>157</xdr:row>
      <xdr:rowOff>23813</xdr:rowOff>
    </xdr:to>
    <xdr:pic>
      <xdr:nvPicPr>
        <xdr:cNvPr id="164" name="Imagem 16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243840001"/>
          <a:ext cx="1234418" cy="1571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7"/>
  <sheetViews>
    <sheetView tabSelected="1" topLeftCell="A6" zoomScale="40" zoomScaleNormal="40" workbookViewId="0">
      <selection activeCell="E12" sqref="E12"/>
    </sheetView>
  </sheetViews>
  <sheetFormatPr defaultRowHeight="15" x14ac:dyDescent="0.25"/>
  <cols>
    <col min="1" max="1" width="30.140625" customWidth="1"/>
    <col min="2" max="2" width="27.85546875" customWidth="1"/>
    <col min="3" max="4" width="54.140625" customWidth="1"/>
    <col min="5" max="5" width="23.7109375" customWidth="1"/>
    <col min="6" max="6" width="33.42578125" bestFit="1" customWidth="1"/>
    <col min="7" max="7" width="10.85546875" customWidth="1"/>
    <col min="8" max="8" width="27.28515625" bestFit="1" customWidth="1"/>
    <col min="9" max="9" width="25.5703125" bestFit="1" customWidth="1"/>
    <col min="10" max="10" width="29.85546875" bestFit="1" customWidth="1"/>
    <col min="11" max="11" width="54.85546875" bestFit="1" customWidth="1"/>
    <col min="12" max="12" width="32" customWidth="1"/>
    <col min="13" max="13" width="42.28515625" bestFit="1" customWidth="1"/>
    <col min="14" max="14" width="19.42578125" customWidth="1"/>
    <col min="15" max="15" width="54.140625" bestFit="1" customWidth="1"/>
    <col min="16" max="16" width="32.7109375" bestFit="1" customWidth="1"/>
    <col min="17" max="17" width="32" customWidth="1"/>
    <col min="18" max="18" width="32.7109375" bestFit="1" customWidth="1"/>
    <col min="19" max="19" width="42.28515625" bestFit="1" customWidth="1"/>
    <col min="20" max="20" width="32.7109375" bestFit="1" customWidth="1"/>
    <col min="21" max="21" width="10.85546875" bestFit="1" customWidth="1"/>
    <col min="22" max="22" width="32.7109375" bestFit="1" customWidth="1"/>
    <col min="23" max="23" width="37.7109375" bestFit="1" customWidth="1"/>
    <col min="24" max="24" width="41.28515625" bestFit="1" customWidth="1"/>
    <col min="25" max="25" width="17.28515625" bestFit="1" customWidth="1"/>
    <col min="26" max="26" width="19.140625" bestFit="1" customWidth="1"/>
    <col min="27" max="28" width="14" customWidth="1"/>
  </cols>
  <sheetData>
    <row r="1" spans="1:34" ht="28.5" x14ac:dyDescent="0.25">
      <c r="A1" s="6" t="s">
        <v>72</v>
      </c>
      <c r="B1" s="7" t="s">
        <v>118</v>
      </c>
      <c r="C1" s="8" t="s">
        <v>71</v>
      </c>
      <c r="D1" s="7" t="s">
        <v>70</v>
      </c>
      <c r="E1" s="7" t="s">
        <v>69</v>
      </c>
      <c r="F1" s="7" t="s">
        <v>125</v>
      </c>
      <c r="G1" s="7" t="s">
        <v>83</v>
      </c>
      <c r="H1" s="7" t="s">
        <v>84</v>
      </c>
      <c r="I1" s="7" t="s">
        <v>90</v>
      </c>
      <c r="J1" s="7" t="s">
        <v>91</v>
      </c>
      <c r="K1" s="71" t="s">
        <v>136</v>
      </c>
      <c r="L1" s="7" t="s">
        <v>68</v>
      </c>
      <c r="M1" s="7" t="s">
        <v>67</v>
      </c>
      <c r="N1" s="7" t="s">
        <v>66</v>
      </c>
      <c r="AD1" s="1"/>
      <c r="AE1" s="1"/>
      <c r="AF1" s="1"/>
      <c r="AG1" s="1"/>
      <c r="AH1" s="1"/>
    </row>
    <row r="2" spans="1:34" ht="123" customHeight="1" x14ac:dyDescent="0.25">
      <c r="A2" s="10">
        <v>1</v>
      </c>
      <c r="B2" s="11"/>
      <c r="C2" s="9" t="s">
        <v>30</v>
      </c>
      <c r="D2" s="9" t="s">
        <v>8</v>
      </c>
      <c r="E2" s="13">
        <v>37555</v>
      </c>
      <c r="F2" s="13" t="s">
        <v>126</v>
      </c>
      <c r="G2" s="9">
        <v>2002</v>
      </c>
      <c r="H2" s="9" t="s">
        <v>86</v>
      </c>
      <c r="I2" s="9">
        <v>2</v>
      </c>
      <c r="J2" s="9">
        <v>3</v>
      </c>
      <c r="K2" s="9" t="s">
        <v>152</v>
      </c>
      <c r="L2" s="9" t="s">
        <v>38</v>
      </c>
      <c r="M2" s="9" t="s">
        <v>23</v>
      </c>
      <c r="N2" s="10" t="s">
        <v>49</v>
      </c>
      <c r="AD2" s="1"/>
      <c r="AE2" s="1"/>
      <c r="AF2" s="1"/>
      <c r="AG2" s="1"/>
      <c r="AH2" s="1"/>
    </row>
    <row r="3" spans="1:34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3" t="s">
        <v>127</v>
      </c>
      <c r="G3" s="16">
        <v>2004</v>
      </c>
      <c r="H3" s="13" t="s">
        <v>20</v>
      </c>
      <c r="I3" s="17">
        <v>1</v>
      </c>
      <c r="J3" s="16">
        <v>0</v>
      </c>
      <c r="K3" s="12" t="s">
        <v>153</v>
      </c>
      <c r="L3" s="9" t="s">
        <v>24</v>
      </c>
      <c r="M3" s="9" t="s">
        <v>23</v>
      </c>
      <c r="N3" s="10" t="s">
        <v>49</v>
      </c>
      <c r="Z3" s="1"/>
      <c r="AA3" s="1"/>
      <c r="AB3" s="1"/>
      <c r="AC3" s="1"/>
      <c r="AD3" s="1"/>
      <c r="AE3" s="1"/>
      <c r="AF3" s="1"/>
      <c r="AG3" s="1"/>
      <c r="AH3" s="1"/>
    </row>
    <row r="4" spans="1:34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3" t="s">
        <v>128</v>
      </c>
      <c r="G4" s="16">
        <v>2004</v>
      </c>
      <c r="H4" s="13" t="s">
        <v>85</v>
      </c>
      <c r="I4" s="17">
        <v>1</v>
      </c>
      <c r="J4" s="16">
        <v>1</v>
      </c>
      <c r="K4" s="12" t="s">
        <v>154</v>
      </c>
      <c r="L4" s="9" t="s">
        <v>38</v>
      </c>
      <c r="M4" s="9" t="s">
        <v>62</v>
      </c>
      <c r="N4" s="10" t="s">
        <v>49</v>
      </c>
      <c r="Z4" s="4"/>
      <c r="AA4" s="5"/>
      <c r="AB4" s="3"/>
      <c r="AC4" s="2"/>
      <c r="AD4" s="1"/>
      <c r="AE4" s="1"/>
      <c r="AF4" s="1"/>
      <c r="AG4" s="1"/>
      <c r="AH4" s="1"/>
    </row>
    <row r="5" spans="1:34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3" t="s">
        <v>126</v>
      </c>
      <c r="G5" s="16">
        <v>2004</v>
      </c>
      <c r="H5" s="22" t="s">
        <v>85</v>
      </c>
      <c r="I5" s="23">
        <v>1</v>
      </c>
      <c r="J5" s="24">
        <v>1</v>
      </c>
      <c r="K5" s="71" t="s">
        <v>155</v>
      </c>
      <c r="L5" s="7" t="s">
        <v>38</v>
      </c>
      <c r="M5" s="7" t="s">
        <v>62</v>
      </c>
      <c r="N5" s="6" t="s">
        <v>49</v>
      </c>
      <c r="Z5" s="4"/>
      <c r="AA5" s="5"/>
      <c r="AB5" s="3"/>
      <c r="AC5" s="2"/>
      <c r="AD5" s="1"/>
      <c r="AE5" s="1"/>
      <c r="AF5" s="1"/>
      <c r="AG5" s="1"/>
      <c r="AH5" s="1"/>
    </row>
    <row r="6" spans="1:34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3" t="s">
        <v>126</v>
      </c>
      <c r="G6" s="16">
        <v>2004</v>
      </c>
      <c r="H6" s="22" t="s">
        <v>20</v>
      </c>
      <c r="I6" s="23">
        <v>4</v>
      </c>
      <c r="J6" s="24">
        <v>1</v>
      </c>
      <c r="K6" s="71" t="s">
        <v>155</v>
      </c>
      <c r="L6" s="7" t="s">
        <v>38</v>
      </c>
      <c r="M6" s="7" t="s">
        <v>23</v>
      </c>
      <c r="N6" s="6" t="s">
        <v>49</v>
      </c>
      <c r="Z6" s="4"/>
      <c r="AA6" s="5"/>
      <c r="AB6" s="3"/>
      <c r="AC6" s="2"/>
      <c r="AD6" s="1"/>
      <c r="AE6" s="1"/>
      <c r="AF6" s="1"/>
      <c r="AG6" s="1"/>
      <c r="AH6" s="1"/>
    </row>
    <row r="7" spans="1:34" ht="123" customHeight="1" x14ac:dyDescent="0.25">
      <c r="A7" s="6">
        <f t="shared" ref="A7:A22" si="0">SUM(A6+1)</f>
        <v>6</v>
      </c>
      <c r="B7" s="15"/>
      <c r="C7" s="8" t="s">
        <v>65</v>
      </c>
      <c r="D7" s="7" t="s">
        <v>21</v>
      </c>
      <c r="E7" s="22">
        <v>38304</v>
      </c>
      <c r="F7" s="13" t="s">
        <v>126</v>
      </c>
      <c r="G7" s="16">
        <v>2004</v>
      </c>
      <c r="H7" s="22" t="s">
        <v>20</v>
      </c>
      <c r="I7" s="23">
        <v>4</v>
      </c>
      <c r="J7" s="24">
        <v>1</v>
      </c>
      <c r="K7" s="71" t="s">
        <v>155</v>
      </c>
      <c r="L7" s="7" t="s">
        <v>38</v>
      </c>
      <c r="M7" s="7" t="s">
        <v>62</v>
      </c>
      <c r="N7" s="6" t="s">
        <v>49</v>
      </c>
      <c r="Z7" s="4"/>
      <c r="AA7" s="5"/>
      <c r="AB7" s="3"/>
      <c r="AC7" s="2"/>
      <c r="AD7" s="1"/>
      <c r="AE7" s="1"/>
      <c r="AF7" s="1"/>
      <c r="AG7" s="1"/>
      <c r="AH7" s="1"/>
    </row>
    <row r="8" spans="1:34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3" t="s">
        <v>126</v>
      </c>
      <c r="G8" s="16">
        <v>2004</v>
      </c>
      <c r="H8" s="22" t="s">
        <v>20</v>
      </c>
      <c r="I8" s="23">
        <v>1</v>
      </c>
      <c r="J8" s="24">
        <v>0</v>
      </c>
      <c r="K8" s="71" t="s">
        <v>155</v>
      </c>
      <c r="L8" s="7" t="s">
        <v>38</v>
      </c>
      <c r="M8" s="7" t="s">
        <v>62</v>
      </c>
      <c r="N8" s="6" t="s">
        <v>49</v>
      </c>
      <c r="Z8" s="4"/>
      <c r="AA8" s="5"/>
      <c r="AB8" s="3"/>
      <c r="AC8" s="2"/>
      <c r="AD8" s="1"/>
      <c r="AE8" s="1"/>
      <c r="AF8" s="1"/>
      <c r="AG8" s="1"/>
      <c r="AH8" s="1"/>
    </row>
    <row r="9" spans="1:34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3" t="s">
        <v>127</v>
      </c>
      <c r="G9" s="16">
        <v>2004</v>
      </c>
      <c r="H9" s="22" t="s">
        <v>86</v>
      </c>
      <c r="I9" s="23">
        <v>1</v>
      </c>
      <c r="J9" s="24">
        <v>2</v>
      </c>
      <c r="K9" s="71" t="s">
        <v>155</v>
      </c>
      <c r="L9" s="7" t="s">
        <v>38</v>
      </c>
      <c r="M9" s="7" t="s">
        <v>62</v>
      </c>
      <c r="N9" s="6" t="s">
        <v>49</v>
      </c>
      <c r="Z9" s="4"/>
      <c r="AA9" s="5"/>
      <c r="AB9" s="3"/>
      <c r="AC9" s="2"/>
      <c r="AD9" s="1"/>
      <c r="AE9" s="1"/>
      <c r="AF9" s="1"/>
      <c r="AG9" s="1"/>
      <c r="AH9" s="1"/>
    </row>
    <row r="10" spans="1:34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3" t="s">
        <v>127</v>
      </c>
      <c r="G10" s="16">
        <v>2005</v>
      </c>
      <c r="H10" s="22" t="s">
        <v>86</v>
      </c>
      <c r="I10" s="23">
        <v>1</v>
      </c>
      <c r="J10" s="24">
        <v>2</v>
      </c>
      <c r="K10" s="71" t="s">
        <v>155</v>
      </c>
      <c r="L10" s="7" t="s">
        <v>24</v>
      </c>
      <c r="M10" s="7" t="s">
        <v>23</v>
      </c>
      <c r="N10" s="6" t="s">
        <v>49</v>
      </c>
      <c r="Z10" s="4"/>
      <c r="AA10" s="5"/>
      <c r="AB10" s="3"/>
      <c r="AC10" s="2"/>
      <c r="AD10" s="1"/>
      <c r="AE10" s="1"/>
      <c r="AF10" s="1"/>
      <c r="AG10" s="1"/>
      <c r="AH10" s="1"/>
    </row>
    <row r="11" spans="1:34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38424</v>
      </c>
      <c r="F11" s="22" t="s">
        <v>127</v>
      </c>
      <c r="G11" s="24">
        <v>2005</v>
      </c>
      <c r="H11" s="22" t="s">
        <v>86</v>
      </c>
      <c r="I11" s="23">
        <v>0</v>
      </c>
      <c r="J11" s="24">
        <v>4</v>
      </c>
      <c r="K11" s="71" t="s">
        <v>155</v>
      </c>
      <c r="L11" s="7" t="s">
        <v>24</v>
      </c>
      <c r="M11" s="7" t="s">
        <v>23</v>
      </c>
      <c r="N11" s="6" t="s">
        <v>49</v>
      </c>
      <c r="Z11" s="4"/>
      <c r="AA11" s="5"/>
      <c r="AB11" s="3"/>
      <c r="AC11" s="2"/>
      <c r="AD11" s="1"/>
      <c r="AE11" s="1"/>
      <c r="AF11" s="1"/>
      <c r="AG11" s="1"/>
      <c r="AH11" s="1"/>
    </row>
    <row r="12" spans="1:34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2" t="s">
        <v>127</v>
      </c>
      <c r="G12" s="24">
        <v>2005</v>
      </c>
      <c r="H12" s="22" t="s">
        <v>20</v>
      </c>
      <c r="I12" s="23">
        <v>2</v>
      </c>
      <c r="J12" s="24">
        <v>0</v>
      </c>
      <c r="K12" s="71" t="s">
        <v>156</v>
      </c>
      <c r="L12" s="7" t="s">
        <v>38</v>
      </c>
      <c r="M12" s="30" t="s">
        <v>77</v>
      </c>
      <c r="N12" s="6" t="s">
        <v>49</v>
      </c>
      <c r="Z12" s="4"/>
      <c r="AA12" s="5"/>
      <c r="AB12" s="3"/>
      <c r="AC12" s="2"/>
      <c r="AD12" s="1"/>
      <c r="AE12" s="1"/>
      <c r="AF12" s="1"/>
      <c r="AG12" s="1"/>
      <c r="AH12" s="1"/>
    </row>
    <row r="13" spans="1:34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2" t="s">
        <v>127</v>
      </c>
      <c r="G13" s="24">
        <v>2005</v>
      </c>
      <c r="H13" s="22" t="s">
        <v>20</v>
      </c>
      <c r="I13" s="23">
        <v>3</v>
      </c>
      <c r="J13" s="24">
        <v>1</v>
      </c>
      <c r="K13" s="71" t="s">
        <v>157</v>
      </c>
      <c r="L13" s="7" t="s">
        <v>38</v>
      </c>
      <c r="M13" s="30" t="s">
        <v>77</v>
      </c>
      <c r="N13" s="6" t="s">
        <v>49</v>
      </c>
      <c r="Z13" s="4"/>
      <c r="AA13" s="5"/>
      <c r="AB13" s="3"/>
      <c r="AC13" s="2"/>
      <c r="AD13" s="1"/>
      <c r="AE13" s="1"/>
      <c r="AF13" s="1"/>
      <c r="AG13" s="1"/>
      <c r="AH13" s="1"/>
    </row>
    <row r="14" spans="1:34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2" t="s">
        <v>126</v>
      </c>
      <c r="G14" s="24">
        <v>2005</v>
      </c>
      <c r="H14" s="22" t="s">
        <v>86</v>
      </c>
      <c r="I14" s="23">
        <v>1</v>
      </c>
      <c r="J14" s="24">
        <v>2</v>
      </c>
      <c r="K14" s="71" t="s">
        <v>157</v>
      </c>
      <c r="L14" s="7" t="s">
        <v>38</v>
      </c>
      <c r="M14" s="30" t="s">
        <v>77</v>
      </c>
      <c r="N14" s="6" t="s">
        <v>49</v>
      </c>
      <c r="Z14" s="4"/>
      <c r="AA14" s="5"/>
      <c r="AB14" s="3"/>
      <c r="AC14" s="2"/>
      <c r="AD14" s="1"/>
      <c r="AE14" s="1"/>
      <c r="AF14" s="1"/>
      <c r="AG14" s="1"/>
      <c r="AH14" s="1"/>
    </row>
    <row r="15" spans="1:34" ht="123" customHeight="1" x14ac:dyDescent="0.25">
      <c r="A15" s="74">
        <f t="shared" si="0"/>
        <v>14</v>
      </c>
      <c r="B15" s="15"/>
      <c r="C15" s="8" t="s">
        <v>99</v>
      </c>
      <c r="D15" s="7" t="s">
        <v>19</v>
      </c>
      <c r="E15" s="22">
        <v>38668</v>
      </c>
      <c r="F15" s="22" t="s">
        <v>126</v>
      </c>
      <c r="G15" s="24">
        <v>2005</v>
      </c>
      <c r="H15" s="22" t="s">
        <v>20</v>
      </c>
      <c r="I15" s="23">
        <v>2</v>
      </c>
      <c r="J15" s="24">
        <v>0</v>
      </c>
      <c r="K15" s="71" t="s">
        <v>157</v>
      </c>
      <c r="L15" s="7" t="s">
        <v>38</v>
      </c>
      <c r="M15" s="7" t="s">
        <v>77</v>
      </c>
      <c r="N15" s="6" t="s">
        <v>49</v>
      </c>
      <c r="AC15" s="2"/>
      <c r="AD15" s="1"/>
      <c r="AE15" s="1"/>
      <c r="AF15" s="1"/>
      <c r="AG15" s="1"/>
      <c r="AH15" s="1"/>
    </row>
    <row r="16" spans="1:34" ht="123" customHeight="1" x14ac:dyDescent="0.25">
      <c r="A16" s="74">
        <f t="shared" si="0"/>
        <v>15</v>
      </c>
      <c r="B16" s="15"/>
      <c r="C16" s="8" t="s">
        <v>26</v>
      </c>
      <c r="D16" s="7" t="s">
        <v>58</v>
      </c>
      <c r="E16" s="22">
        <v>38739</v>
      </c>
      <c r="F16" s="22" t="s">
        <v>127</v>
      </c>
      <c r="G16" s="24">
        <v>2006</v>
      </c>
      <c r="H16" s="22" t="s">
        <v>20</v>
      </c>
      <c r="I16" s="23">
        <v>5</v>
      </c>
      <c r="J16" s="24">
        <v>3</v>
      </c>
      <c r="K16" s="71" t="s">
        <v>158</v>
      </c>
      <c r="L16" s="7" t="s">
        <v>24</v>
      </c>
      <c r="M16" s="7" t="s">
        <v>23</v>
      </c>
      <c r="N16" s="6" t="s">
        <v>49</v>
      </c>
      <c r="Z16" s="4"/>
      <c r="AA16" s="5"/>
      <c r="AB16" s="3"/>
      <c r="AC16" s="2"/>
      <c r="AD16" s="1"/>
      <c r="AE16" s="1"/>
      <c r="AF16" s="1"/>
      <c r="AG16" s="1"/>
      <c r="AH16" s="1"/>
    </row>
    <row r="17" spans="1:34" ht="123" customHeight="1" x14ac:dyDescent="0.25">
      <c r="A17" s="74">
        <f t="shared" si="0"/>
        <v>16</v>
      </c>
      <c r="B17" s="15"/>
      <c r="C17" s="8" t="s">
        <v>34</v>
      </c>
      <c r="D17" s="7" t="s">
        <v>15</v>
      </c>
      <c r="E17" s="22">
        <v>38767</v>
      </c>
      <c r="F17" s="22" t="s">
        <v>127</v>
      </c>
      <c r="G17" s="24">
        <v>2006</v>
      </c>
      <c r="H17" s="22" t="s">
        <v>85</v>
      </c>
      <c r="I17" s="23">
        <v>1</v>
      </c>
      <c r="J17" s="24">
        <v>1</v>
      </c>
      <c r="K17" s="71" t="s">
        <v>158</v>
      </c>
      <c r="L17" s="7" t="s">
        <v>24</v>
      </c>
      <c r="M17" s="7" t="s">
        <v>23</v>
      </c>
      <c r="N17" s="6" t="s">
        <v>49</v>
      </c>
      <c r="Z17" s="4"/>
      <c r="AA17" s="5"/>
      <c r="AB17" s="3"/>
      <c r="AC17" s="2"/>
      <c r="AD17" s="1"/>
      <c r="AE17" s="1"/>
      <c r="AF17" s="1"/>
      <c r="AG17" s="1"/>
      <c r="AH17" s="1"/>
    </row>
    <row r="18" spans="1:34" ht="123" customHeight="1" x14ac:dyDescent="0.25">
      <c r="A18" s="74">
        <f t="shared" si="0"/>
        <v>17</v>
      </c>
      <c r="B18" s="26"/>
      <c r="C18" s="8" t="s">
        <v>27</v>
      </c>
      <c r="D18" s="7" t="s">
        <v>29</v>
      </c>
      <c r="E18" s="22">
        <v>38816</v>
      </c>
      <c r="F18" s="22" t="s">
        <v>127</v>
      </c>
      <c r="G18" s="24">
        <v>2006</v>
      </c>
      <c r="H18" s="22" t="s">
        <v>20</v>
      </c>
      <c r="I18" s="23">
        <v>3</v>
      </c>
      <c r="J18" s="24">
        <v>1</v>
      </c>
      <c r="K18" s="71" t="s">
        <v>158</v>
      </c>
      <c r="L18" s="7" t="s">
        <v>24</v>
      </c>
      <c r="M18" s="7" t="s">
        <v>23</v>
      </c>
      <c r="N18" s="6" t="s">
        <v>49</v>
      </c>
      <c r="Z18" s="4"/>
      <c r="AA18" s="5"/>
      <c r="AB18" s="3"/>
      <c r="AC18" s="2"/>
      <c r="AD18" s="1"/>
      <c r="AE18" s="1"/>
      <c r="AF18" s="1"/>
      <c r="AG18" s="1"/>
      <c r="AH18" s="1"/>
    </row>
    <row r="19" spans="1:34" ht="123" customHeight="1" x14ac:dyDescent="0.25">
      <c r="A19" s="74">
        <f t="shared" si="0"/>
        <v>18</v>
      </c>
      <c r="B19" s="15"/>
      <c r="C19" s="8" t="s">
        <v>46</v>
      </c>
      <c r="D19" s="7" t="s">
        <v>47</v>
      </c>
      <c r="E19" s="22">
        <v>38850</v>
      </c>
      <c r="F19" s="22" t="s">
        <v>126</v>
      </c>
      <c r="G19" s="24">
        <v>2006</v>
      </c>
      <c r="H19" s="22" t="s">
        <v>85</v>
      </c>
      <c r="I19" s="23">
        <v>2</v>
      </c>
      <c r="J19" s="24">
        <v>2</v>
      </c>
      <c r="K19" s="71" t="s">
        <v>158</v>
      </c>
      <c r="L19" s="7" t="s">
        <v>38</v>
      </c>
      <c r="M19" s="7" t="s">
        <v>23</v>
      </c>
      <c r="N19" s="6" t="s">
        <v>49</v>
      </c>
      <c r="Z19" s="4"/>
      <c r="AA19" s="5"/>
      <c r="AB19" s="3"/>
      <c r="AC19" s="2"/>
      <c r="AD19" s="1"/>
      <c r="AE19" s="1"/>
      <c r="AF19" s="1"/>
      <c r="AG19" s="1"/>
      <c r="AH19" s="1"/>
    </row>
    <row r="20" spans="1:34" ht="123" customHeight="1" x14ac:dyDescent="0.25">
      <c r="A20" s="74">
        <f t="shared" si="0"/>
        <v>19</v>
      </c>
      <c r="B20" s="15"/>
      <c r="C20" s="8" t="s">
        <v>41</v>
      </c>
      <c r="D20" s="7" t="s">
        <v>57</v>
      </c>
      <c r="E20" s="22">
        <v>39004</v>
      </c>
      <c r="F20" s="22" t="s">
        <v>126</v>
      </c>
      <c r="G20" s="24">
        <v>2006</v>
      </c>
      <c r="H20" s="22" t="s">
        <v>20</v>
      </c>
      <c r="I20" s="23">
        <v>4</v>
      </c>
      <c r="J20" s="24">
        <v>3</v>
      </c>
      <c r="K20" s="71" t="s">
        <v>148</v>
      </c>
      <c r="L20" s="7" t="s">
        <v>38</v>
      </c>
      <c r="M20" s="7" t="s">
        <v>23</v>
      </c>
      <c r="N20" s="6" t="s">
        <v>49</v>
      </c>
      <c r="Z20" s="4"/>
      <c r="AA20" s="5"/>
      <c r="AB20" s="3"/>
      <c r="AC20" s="2"/>
      <c r="AD20" s="1"/>
      <c r="AE20" s="1"/>
      <c r="AF20" s="1"/>
      <c r="AG20" s="1"/>
      <c r="AH20" s="1"/>
    </row>
    <row r="21" spans="1:34" ht="123" customHeight="1" x14ac:dyDescent="0.25">
      <c r="A21" s="74">
        <f t="shared" si="0"/>
        <v>20</v>
      </c>
      <c r="B21" s="15"/>
      <c r="C21" s="8" t="s">
        <v>59</v>
      </c>
      <c r="D21" s="7" t="s">
        <v>33</v>
      </c>
      <c r="E21" s="22">
        <v>39012</v>
      </c>
      <c r="F21" s="22" t="s">
        <v>126</v>
      </c>
      <c r="G21" s="24">
        <v>2006</v>
      </c>
      <c r="H21" s="22" t="s">
        <v>20</v>
      </c>
      <c r="I21" s="23">
        <v>2</v>
      </c>
      <c r="J21" s="24">
        <v>1</v>
      </c>
      <c r="K21" s="71" t="s">
        <v>157</v>
      </c>
      <c r="L21" s="7" t="s">
        <v>38</v>
      </c>
      <c r="M21" s="7" t="s">
        <v>23</v>
      </c>
      <c r="N21" s="6" t="s">
        <v>49</v>
      </c>
      <c r="Z21" s="4"/>
      <c r="AA21" s="5"/>
      <c r="AB21" s="3"/>
      <c r="AC21" s="2"/>
      <c r="AD21" s="1"/>
      <c r="AE21" s="1"/>
      <c r="AF21" s="1"/>
      <c r="AG21" s="1"/>
      <c r="AH21" s="1"/>
    </row>
    <row r="22" spans="1:34" ht="123" customHeight="1" x14ac:dyDescent="0.25">
      <c r="A22" s="74">
        <f t="shared" si="0"/>
        <v>21</v>
      </c>
      <c r="B22" s="15"/>
      <c r="C22" s="8" t="s">
        <v>55</v>
      </c>
      <c r="D22" s="7" t="s">
        <v>13</v>
      </c>
      <c r="E22" s="22">
        <v>39023</v>
      </c>
      <c r="F22" s="22" t="s">
        <v>128</v>
      </c>
      <c r="G22" s="24">
        <v>2006</v>
      </c>
      <c r="H22" s="22" t="s">
        <v>86</v>
      </c>
      <c r="I22" s="23">
        <v>0</v>
      </c>
      <c r="J22" s="24">
        <v>1</v>
      </c>
      <c r="K22" s="71" t="s">
        <v>148</v>
      </c>
      <c r="L22" s="7" t="s">
        <v>38</v>
      </c>
      <c r="M22" s="7" t="s">
        <v>23</v>
      </c>
      <c r="N22" s="6" t="s">
        <v>49</v>
      </c>
      <c r="Z22" s="4"/>
      <c r="AA22" s="5"/>
      <c r="AB22" s="3"/>
      <c r="AC22" s="2"/>
      <c r="AD22" s="1"/>
      <c r="AE22" s="1"/>
      <c r="AF22" s="1"/>
      <c r="AG22" s="1"/>
      <c r="AH22" s="1"/>
    </row>
    <row r="23" spans="1:34" ht="123" customHeight="1" x14ac:dyDescent="0.25">
      <c r="A23" s="6">
        <f t="shared" ref="A23" si="1">SUM(A22+1)</f>
        <v>22</v>
      </c>
      <c r="B23" s="15"/>
      <c r="C23" s="8" t="s">
        <v>56</v>
      </c>
      <c r="D23" s="7" t="s">
        <v>47</v>
      </c>
      <c r="E23" s="22">
        <v>39040</v>
      </c>
      <c r="F23" s="22" t="s">
        <v>127</v>
      </c>
      <c r="G23" s="24">
        <v>2006</v>
      </c>
      <c r="H23" s="22" t="s">
        <v>85</v>
      </c>
      <c r="I23" s="23">
        <v>2</v>
      </c>
      <c r="J23" s="24">
        <v>2</v>
      </c>
      <c r="K23" s="71" t="s">
        <v>148</v>
      </c>
      <c r="L23" s="7" t="s">
        <v>38</v>
      </c>
      <c r="M23" s="7" t="s">
        <v>23</v>
      </c>
      <c r="N23" s="6" t="s">
        <v>49</v>
      </c>
      <c r="Z23" s="4"/>
      <c r="AA23" s="5"/>
      <c r="AB23" s="3"/>
      <c r="AC23" s="2"/>
      <c r="AD23" s="1"/>
      <c r="AE23" s="1"/>
      <c r="AF23" s="1"/>
      <c r="AG23" s="1"/>
      <c r="AH23" s="1"/>
    </row>
    <row r="24" spans="1:34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2" t="s">
        <v>129</v>
      </c>
      <c r="G24" s="24">
        <v>2007</v>
      </c>
      <c r="H24" s="22" t="s">
        <v>20</v>
      </c>
      <c r="I24" s="23">
        <v>3</v>
      </c>
      <c r="J24" s="24">
        <v>1</v>
      </c>
      <c r="K24" s="71" t="s">
        <v>148</v>
      </c>
      <c r="L24" s="7" t="s">
        <v>12</v>
      </c>
      <c r="M24" s="7" t="s">
        <v>23</v>
      </c>
      <c r="N24" s="6" t="s">
        <v>49</v>
      </c>
      <c r="Z24" s="4"/>
      <c r="AA24" s="5"/>
      <c r="AB24" s="3"/>
      <c r="AC24" s="2"/>
      <c r="AD24" s="1"/>
      <c r="AE24" s="1"/>
      <c r="AF24" s="1"/>
      <c r="AG24" s="1"/>
      <c r="AH24" s="1"/>
    </row>
    <row r="25" spans="1:34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2" t="s">
        <v>126</v>
      </c>
      <c r="G25" s="24">
        <v>2007</v>
      </c>
      <c r="H25" s="22" t="s">
        <v>20</v>
      </c>
      <c r="I25" s="23">
        <v>3</v>
      </c>
      <c r="J25" s="24">
        <v>0</v>
      </c>
      <c r="K25" s="71" t="s">
        <v>148</v>
      </c>
      <c r="L25" s="7" t="s">
        <v>38</v>
      </c>
      <c r="M25" s="7" t="s">
        <v>23</v>
      </c>
      <c r="N25" s="6" t="s">
        <v>49</v>
      </c>
      <c r="Z25" s="4"/>
      <c r="AA25" s="5"/>
      <c r="AB25" s="3"/>
      <c r="AC25" s="2"/>
      <c r="AD25" s="1"/>
      <c r="AE25" s="1"/>
      <c r="AF25" s="1"/>
      <c r="AG25" s="1"/>
      <c r="AH25" s="1"/>
    </row>
    <row r="26" spans="1:34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2" t="s">
        <v>127</v>
      </c>
      <c r="G26" s="24">
        <v>2007</v>
      </c>
      <c r="H26" s="22" t="s">
        <v>20</v>
      </c>
      <c r="I26" s="23">
        <v>3</v>
      </c>
      <c r="J26" s="24">
        <v>1</v>
      </c>
      <c r="K26" s="71" t="s">
        <v>148</v>
      </c>
      <c r="L26" s="7" t="s">
        <v>38</v>
      </c>
      <c r="M26" s="7" t="s">
        <v>23</v>
      </c>
      <c r="N26" s="6" t="s">
        <v>49</v>
      </c>
      <c r="Z26" s="4"/>
      <c r="AA26" s="5"/>
      <c r="AB26" s="3"/>
      <c r="AC26" s="2"/>
      <c r="AD26" s="1"/>
      <c r="AE26" s="1"/>
      <c r="AF26" s="1"/>
      <c r="AG26" s="1"/>
      <c r="AH26" s="1"/>
    </row>
    <row r="27" spans="1:34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2" t="s">
        <v>127</v>
      </c>
      <c r="G27" s="24">
        <v>2007</v>
      </c>
      <c r="H27" s="22" t="s">
        <v>85</v>
      </c>
      <c r="I27" s="23">
        <v>1</v>
      </c>
      <c r="J27" s="24">
        <v>1</v>
      </c>
      <c r="K27" s="71" t="s">
        <v>148</v>
      </c>
      <c r="L27" s="7" t="s">
        <v>38</v>
      </c>
      <c r="M27" s="7" t="s">
        <v>23</v>
      </c>
      <c r="N27" s="6" t="s">
        <v>49</v>
      </c>
      <c r="Z27" s="4"/>
      <c r="AA27" s="5"/>
      <c r="AB27" s="3"/>
      <c r="AC27" s="2"/>
      <c r="AD27" s="1"/>
      <c r="AE27" s="1"/>
      <c r="AF27" s="1"/>
      <c r="AG27" s="1"/>
      <c r="AH27" s="1"/>
    </row>
    <row r="28" spans="1:34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22" t="s">
        <v>127</v>
      </c>
      <c r="G28" s="36">
        <v>2007</v>
      </c>
      <c r="H28" s="37" t="s">
        <v>86</v>
      </c>
      <c r="I28" s="38">
        <v>0</v>
      </c>
      <c r="J28" s="36">
        <v>2</v>
      </c>
      <c r="K28" s="71" t="s">
        <v>148</v>
      </c>
      <c r="L28" s="34" t="s">
        <v>38</v>
      </c>
      <c r="M28" s="34" t="s">
        <v>23</v>
      </c>
      <c r="N28" s="39" t="s">
        <v>49</v>
      </c>
      <c r="Z28" s="4"/>
      <c r="AA28" s="5"/>
      <c r="AB28" s="3"/>
      <c r="AC28" s="2"/>
      <c r="AD28" s="1"/>
      <c r="AE28" s="1"/>
      <c r="AF28" s="1"/>
      <c r="AG28" s="1"/>
      <c r="AH28" s="1"/>
    </row>
    <row r="29" spans="1:34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2" t="s">
        <v>127</v>
      </c>
      <c r="G29" s="24">
        <v>2008</v>
      </c>
      <c r="H29" s="22" t="s">
        <v>20</v>
      </c>
      <c r="I29" s="23">
        <v>3</v>
      </c>
      <c r="J29" s="24">
        <v>1</v>
      </c>
      <c r="K29" s="71" t="s">
        <v>148</v>
      </c>
      <c r="L29" s="7" t="s">
        <v>24</v>
      </c>
      <c r="M29" s="7" t="s">
        <v>23</v>
      </c>
      <c r="N29" s="6" t="s">
        <v>49</v>
      </c>
      <c r="Z29" s="4"/>
      <c r="AA29" s="5"/>
      <c r="AB29" s="3"/>
      <c r="AC29" s="2"/>
      <c r="AD29" s="1"/>
      <c r="AE29" s="1"/>
      <c r="AF29" s="1"/>
      <c r="AG29" s="1"/>
      <c r="AH29" s="1"/>
    </row>
    <row r="30" spans="1:34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2" t="s">
        <v>129</v>
      </c>
      <c r="G30" s="24">
        <v>2008</v>
      </c>
      <c r="H30" s="22" t="s">
        <v>20</v>
      </c>
      <c r="I30" s="23">
        <v>2</v>
      </c>
      <c r="J30" s="24">
        <v>0</v>
      </c>
      <c r="K30" s="71" t="s">
        <v>148</v>
      </c>
      <c r="L30" s="7" t="s">
        <v>12</v>
      </c>
      <c r="M30" s="7" t="s">
        <v>1</v>
      </c>
      <c r="N30" s="6" t="s">
        <v>49</v>
      </c>
      <c r="Z30" s="4"/>
      <c r="AA30" s="5"/>
      <c r="AB30" s="3"/>
      <c r="AC30" s="2"/>
      <c r="AD30" s="1"/>
      <c r="AE30" s="1"/>
      <c r="AF30" s="1"/>
      <c r="AG30" s="1"/>
      <c r="AH30" s="1"/>
    </row>
    <row r="31" spans="1:34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2" t="s">
        <v>127</v>
      </c>
      <c r="G31" s="24">
        <v>2008</v>
      </c>
      <c r="H31" s="22" t="s">
        <v>85</v>
      </c>
      <c r="I31" s="23">
        <v>1</v>
      </c>
      <c r="J31" s="24">
        <v>1</v>
      </c>
      <c r="K31" s="71" t="s">
        <v>148</v>
      </c>
      <c r="L31" s="7" t="s">
        <v>38</v>
      </c>
      <c r="M31" s="7" t="s">
        <v>1</v>
      </c>
      <c r="N31" s="6" t="s">
        <v>49</v>
      </c>
      <c r="Z31" s="4"/>
      <c r="AA31" s="5"/>
      <c r="AB31" s="3"/>
      <c r="AC31" s="2"/>
      <c r="AD31" s="1"/>
      <c r="AE31" s="1"/>
      <c r="AF31" s="1"/>
      <c r="AG31" s="1"/>
      <c r="AH31" s="1"/>
    </row>
    <row r="32" spans="1:34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2" t="s">
        <v>126</v>
      </c>
      <c r="G32" s="24">
        <v>2008</v>
      </c>
      <c r="H32" s="22" t="s">
        <v>85</v>
      </c>
      <c r="I32" s="23">
        <v>1</v>
      </c>
      <c r="J32" s="24">
        <v>1</v>
      </c>
      <c r="K32" s="71" t="s">
        <v>149</v>
      </c>
      <c r="L32" s="7" t="s">
        <v>38</v>
      </c>
      <c r="M32" s="7" t="s">
        <v>1</v>
      </c>
      <c r="N32" s="6" t="s">
        <v>49</v>
      </c>
      <c r="Z32" s="4"/>
      <c r="AA32" s="5"/>
      <c r="AB32" s="3"/>
      <c r="AC32" s="2"/>
      <c r="AD32" s="1"/>
      <c r="AE32" s="1"/>
      <c r="AF32" s="1"/>
      <c r="AG32" s="1"/>
      <c r="AH32" s="1"/>
    </row>
    <row r="33" spans="1:34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2" t="s">
        <v>126</v>
      </c>
      <c r="G33" s="24">
        <v>2009</v>
      </c>
      <c r="H33" s="22" t="s">
        <v>86</v>
      </c>
      <c r="I33" s="23">
        <v>1</v>
      </c>
      <c r="J33" s="24">
        <v>2</v>
      </c>
      <c r="K33" s="71" t="s">
        <v>149</v>
      </c>
      <c r="L33" s="7" t="s">
        <v>24</v>
      </c>
      <c r="M33" s="7" t="s">
        <v>23</v>
      </c>
      <c r="N33" s="6" t="s">
        <v>49</v>
      </c>
      <c r="Z33" s="4"/>
      <c r="AA33" s="5"/>
      <c r="AB33" s="3"/>
      <c r="AC33" s="2"/>
      <c r="AD33" s="1"/>
      <c r="AE33" s="1"/>
      <c r="AF33" s="1"/>
      <c r="AG33" s="1"/>
      <c r="AH33" s="1"/>
    </row>
    <row r="34" spans="1:34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2" t="s">
        <v>130</v>
      </c>
      <c r="G34" s="24">
        <v>2010</v>
      </c>
      <c r="H34" s="22" t="s">
        <v>20</v>
      </c>
      <c r="I34" s="23">
        <v>4</v>
      </c>
      <c r="J34" s="24">
        <v>1</v>
      </c>
      <c r="K34" s="71" t="s">
        <v>150</v>
      </c>
      <c r="L34" s="7" t="s">
        <v>24</v>
      </c>
      <c r="M34" s="7" t="s">
        <v>36</v>
      </c>
      <c r="N34" s="6" t="s">
        <v>49</v>
      </c>
      <c r="Z34" s="4"/>
      <c r="AA34" s="5"/>
      <c r="AB34" s="3"/>
      <c r="AC34" s="2"/>
      <c r="AD34" s="1"/>
      <c r="AE34" s="1"/>
      <c r="AF34" s="1"/>
      <c r="AG34" s="1"/>
      <c r="AH34" s="1"/>
    </row>
    <row r="35" spans="1:34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2" t="s">
        <v>126</v>
      </c>
      <c r="G35" s="24">
        <v>2010</v>
      </c>
      <c r="H35" s="22" t="s">
        <v>20</v>
      </c>
      <c r="I35" s="23">
        <v>3</v>
      </c>
      <c r="J35" s="24">
        <v>0</v>
      </c>
      <c r="K35" s="71" t="s">
        <v>150</v>
      </c>
      <c r="L35" s="7" t="s">
        <v>38</v>
      </c>
      <c r="M35" s="7" t="s">
        <v>1</v>
      </c>
      <c r="N35" s="6" t="s">
        <v>49</v>
      </c>
      <c r="Z35" s="4"/>
      <c r="AA35" s="5"/>
      <c r="AB35" s="3"/>
      <c r="AC35" s="2"/>
      <c r="AD35" s="1"/>
      <c r="AE35" s="1"/>
      <c r="AF35" s="1"/>
      <c r="AG35" s="1"/>
      <c r="AH35" s="1"/>
    </row>
    <row r="36" spans="1:34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2" t="s">
        <v>126</v>
      </c>
      <c r="G36" s="24">
        <v>2010</v>
      </c>
      <c r="H36" s="22" t="s">
        <v>20</v>
      </c>
      <c r="I36" s="23">
        <v>1</v>
      </c>
      <c r="J36" s="24">
        <v>0</v>
      </c>
      <c r="K36" s="71" t="s">
        <v>150</v>
      </c>
      <c r="L36" s="7" t="s">
        <v>38</v>
      </c>
      <c r="M36" s="7" t="s">
        <v>1</v>
      </c>
      <c r="N36" s="6" t="s">
        <v>49</v>
      </c>
      <c r="Z36" s="4"/>
      <c r="AA36" s="5"/>
      <c r="AB36" s="3"/>
      <c r="AC36" s="2"/>
      <c r="AD36" s="1"/>
      <c r="AE36" s="1"/>
      <c r="AF36" s="1"/>
      <c r="AG36" s="1"/>
      <c r="AH36" s="1"/>
    </row>
    <row r="37" spans="1:34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2" t="s">
        <v>126</v>
      </c>
      <c r="G37" s="24">
        <v>2011</v>
      </c>
      <c r="H37" s="22" t="s">
        <v>20</v>
      </c>
      <c r="I37" s="23">
        <v>4</v>
      </c>
      <c r="J37" s="24">
        <v>2</v>
      </c>
      <c r="K37" s="71" t="s">
        <v>150</v>
      </c>
      <c r="L37" s="7" t="s">
        <v>24</v>
      </c>
      <c r="M37" s="7" t="s">
        <v>1</v>
      </c>
      <c r="N37" s="6" t="s">
        <v>49</v>
      </c>
      <c r="Z37" s="4"/>
      <c r="AA37" s="5"/>
      <c r="AB37" s="3"/>
      <c r="AC37" s="2"/>
      <c r="AD37" s="1"/>
      <c r="AE37" s="1"/>
      <c r="AF37" s="1"/>
      <c r="AG37" s="1"/>
      <c r="AH37" s="1"/>
    </row>
    <row r="38" spans="1:34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2" t="s">
        <v>127</v>
      </c>
      <c r="G38" s="24">
        <v>2011</v>
      </c>
      <c r="H38" s="22" t="s">
        <v>86</v>
      </c>
      <c r="I38" s="23">
        <v>0</v>
      </c>
      <c r="J38" s="24">
        <v>2</v>
      </c>
      <c r="K38" s="71" t="s">
        <v>150</v>
      </c>
      <c r="L38" s="7" t="s">
        <v>24</v>
      </c>
      <c r="M38" s="7" t="s">
        <v>1</v>
      </c>
      <c r="N38" s="6" t="s">
        <v>49</v>
      </c>
      <c r="Z38" s="4"/>
      <c r="AA38" s="5"/>
      <c r="AB38" s="3"/>
      <c r="AC38" s="2"/>
      <c r="AD38" s="1"/>
      <c r="AE38" s="1"/>
      <c r="AF38" s="1"/>
      <c r="AG38" s="1"/>
      <c r="AH38" s="1"/>
    </row>
    <row r="39" spans="1:34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2" t="s">
        <v>129</v>
      </c>
      <c r="G39" s="24">
        <v>2011</v>
      </c>
      <c r="H39" s="22" t="s">
        <v>20</v>
      </c>
      <c r="I39" s="23">
        <v>4</v>
      </c>
      <c r="J39" s="24">
        <v>0</v>
      </c>
      <c r="K39" s="71" t="s">
        <v>146</v>
      </c>
      <c r="L39" s="7" t="s">
        <v>38</v>
      </c>
      <c r="M39" s="7" t="s">
        <v>1</v>
      </c>
      <c r="N39" s="6" t="s">
        <v>0</v>
      </c>
      <c r="Z39" s="4"/>
      <c r="AA39" s="5"/>
      <c r="AB39" s="3"/>
      <c r="AC39" s="2"/>
      <c r="AD39" s="1"/>
      <c r="AE39" s="1"/>
      <c r="AF39" s="1"/>
      <c r="AG39" s="1"/>
      <c r="AH39" s="1"/>
    </row>
    <row r="40" spans="1:34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2" t="s">
        <v>126</v>
      </c>
      <c r="G40" s="24">
        <v>2011</v>
      </c>
      <c r="H40" s="22" t="s">
        <v>85</v>
      </c>
      <c r="I40" s="23">
        <v>2</v>
      </c>
      <c r="J40" s="24">
        <v>2</v>
      </c>
      <c r="K40" s="71" t="s">
        <v>146</v>
      </c>
      <c r="L40" s="7" t="s">
        <v>38</v>
      </c>
      <c r="M40" s="7" t="s">
        <v>36</v>
      </c>
      <c r="N40" s="6" t="s">
        <v>0</v>
      </c>
      <c r="Z40" s="4"/>
      <c r="AA40" s="5"/>
      <c r="AB40" s="3"/>
      <c r="AC40" s="2"/>
      <c r="AD40" s="1"/>
      <c r="AE40" s="1"/>
      <c r="AF40" s="1"/>
      <c r="AG40" s="1"/>
      <c r="AH40" s="1"/>
    </row>
    <row r="41" spans="1:34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2" t="s">
        <v>127</v>
      </c>
      <c r="G41" s="24">
        <v>2012</v>
      </c>
      <c r="H41" s="22" t="s">
        <v>20</v>
      </c>
      <c r="I41" s="23">
        <v>3</v>
      </c>
      <c r="J41" s="24">
        <v>1</v>
      </c>
      <c r="K41" s="71" t="s">
        <v>137</v>
      </c>
      <c r="L41" s="7" t="s">
        <v>24</v>
      </c>
      <c r="M41" s="7" t="s">
        <v>1</v>
      </c>
      <c r="N41" s="6" t="s">
        <v>0</v>
      </c>
      <c r="Z41" s="4"/>
      <c r="AA41" s="5"/>
      <c r="AB41" s="3"/>
      <c r="AC41" s="2"/>
      <c r="AD41" s="1"/>
      <c r="AE41" s="1"/>
      <c r="AF41" s="1"/>
      <c r="AG41" s="1"/>
      <c r="AH41" s="1"/>
    </row>
    <row r="42" spans="1:34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2" t="s">
        <v>127</v>
      </c>
      <c r="G42" s="24">
        <v>2013</v>
      </c>
      <c r="H42" s="22" t="s">
        <v>86</v>
      </c>
      <c r="I42" s="23">
        <v>0</v>
      </c>
      <c r="J42" s="24">
        <v>1</v>
      </c>
      <c r="K42" s="71" t="s">
        <v>137</v>
      </c>
      <c r="L42" s="7" t="s">
        <v>24</v>
      </c>
      <c r="M42" s="7" t="s">
        <v>1</v>
      </c>
      <c r="N42" s="6" t="s">
        <v>0</v>
      </c>
      <c r="Z42" s="4"/>
      <c r="AA42" s="5"/>
      <c r="AB42" s="3"/>
      <c r="AC42" s="2"/>
      <c r="AD42" s="1"/>
      <c r="AE42" s="1"/>
      <c r="AF42" s="1"/>
      <c r="AG42" s="1"/>
      <c r="AH42" s="1"/>
    </row>
    <row r="43" spans="1:34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2" t="s">
        <v>127</v>
      </c>
      <c r="G43" s="24">
        <v>2013</v>
      </c>
      <c r="H43" s="22" t="s">
        <v>20</v>
      </c>
      <c r="I43" s="23">
        <v>1</v>
      </c>
      <c r="J43" s="24">
        <v>0</v>
      </c>
      <c r="K43" s="71" t="s">
        <v>137</v>
      </c>
      <c r="L43" s="7" t="s">
        <v>24</v>
      </c>
      <c r="M43" s="30" t="s">
        <v>78</v>
      </c>
      <c r="N43" s="6" t="s">
        <v>0</v>
      </c>
      <c r="Z43" s="4"/>
      <c r="AA43" s="5"/>
      <c r="AB43" s="3"/>
      <c r="AC43" s="2"/>
      <c r="AD43" s="1"/>
      <c r="AE43" s="1"/>
      <c r="AF43" s="1"/>
      <c r="AG43" s="1"/>
      <c r="AH43" s="1"/>
    </row>
    <row r="44" spans="1:34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2" t="s">
        <v>126</v>
      </c>
      <c r="G44" s="24">
        <v>2013</v>
      </c>
      <c r="H44" s="22" t="s">
        <v>86</v>
      </c>
      <c r="I44" s="23">
        <v>0</v>
      </c>
      <c r="J44" s="24">
        <v>1</v>
      </c>
      <c r="K44" s="71" t="s">
        <v>137</v>
      </c>
      <c r="L44" s="7" t="s">
        <v>38</v>
      </c>
      <c r="M44" s="7" t="s">
        <v>23</v>
      </c>
      <c r="N44" s="6" t="s">
        <v>0</v>
      </c>
      <c r="Z44" s="4"/>
      <c r="AA44" s="5"/>
      <c r="AB44" s="3"/>
      <c r="AC44" s="2"/>
      <c r="AD44" s="1"/>
      <c r="AE44" s="1"/>
      <c r="AF44" s="1"/>
      <c r="AG44" s="1"/>
      <c r="AH44" s="1"/>
    </row>
    <row r="45" spans="1:34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2" t="s">
        <v>127</v>
      </c>
      <c r="G45" s="24">
        <v>2013</v>
      </c>
      <c r="H45" s="22" t="s">
        <v>20</v>
      </c>
      <c r="I45" s="23">
        <v>3</v>
      </c>
      <c r="J45" s="24">
        <v>0</v>
      </c>
      <c r="K45" s="71" t="s">
        <v>137</v>
      </c>
      <c r="L45" s="7" t="s">
        <v>38</v>
      </c>
      <c r="M45" s="7" t="s">
        <v>23</v>
      </c>
      <c r="N45" s="6" t="s">
        <v>0</v>
      </c>
      <c r="Z45" s="4"/>
      <c r="AA45" s="5"/>
      <c r="AB45" s="3"/>
      <c r="AC45" s="2"/>
      <c r="AD45" s="1"/>
      <c r="AE45" s="1"/>
      <c r="AF45" s="1"/>
      <c r="AG45" s="1"/>
      <c r="AH45" s="1"/>
    </row>
    <row r="46" spans="1:34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2" t="s">
        <v>129</v>
      </c>
      <c r="G46" s="24">
        <v>2014</v>
      </c>
      <c r="H46" s="22" t="s">
        <v>20</v>
      </c>
      <c r="I46" s="23">
        <v>4</v>
      </c>
      <c r="J46" s="24">
        <v>0</v>
      </c>
      <c r="K46" s="71" t="s">
        <v>147</v>
      </c>
      <c r="L46" s="7" t="s">
        <v>43</v>
      </c>
      <c r="M46" s="7" t="s">
        <v>23</v>
      </c>
      <c r="N46" s="6" t="s">
        <v>0</v>
      </c>
      <c r="Z46" s="4"/>
      <c r="AA46" s="5"/>
      <c r="AB46" s="3"/>
      <c r="AC46" s="2"/>
      <c r="AD46" s="1"/>
      <c r="AE46" s="1"/>
      <c r="AF46" s="1"/>
      <c r="AG46" s="1"/>
      <c r="AH46" s="1"/>
    </row>
    <row r="47" spans="1:34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2" t="s">
        <v>131</v>
      </c>
      <c r="G47" s="24">
        <v>2014</v>
      </c>
      <c r="H47" s="22" t="s">
        <v>20</v>
      </c>
      <c r="I47" s="23">
        <v>1</v>
      </c>
      <c r="J47" s="24">
        <v>0</v>
      </c>
      <c r="K47" s="71" t="s">
        <v>147</v>
      </c>
      <c r="L47" s="7" t="s">
        <v>43</v>
      </c>
      <c r="M47" s="7" t="s">
        <v>23</v>
      </c>
      <c r="N47" s="6" t="s">
        <v>0</v>
      </c>
      <c r="Z47" s="4"/>
      <c r="AA47" s="5"/>
      <c r="AB47" s="3"/>
      <c r="AC47" s="2"/>
      <c r="AD47" s="1"/>
      <c r="AE47" s="1"/>
      <c r="AF47" s="1"/>
      <c r="AG47" s="1"/>
      <c r="AH47" s="1"/>
    </row>
    <row r="48" spans="1:34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2" t="s">
        <v>127</v>
      </c>
      <c r="G48" s="24">
        <v>2014</v>
      </c>
      <c r="H48" s="22" t="s">
        <v>86</v>
      </c>
      <c r="I48" s="23">
        <v>0</v>
      </c>
      <c r="J48" s="24">
        <v>1</v>
      </c>
      <c r="K48" s="71" t="s">
        <v>151</v>
      </c>
      <c r="L48" s="7" t="s">
        <v>38</v>
      </c>
      <c r="M48" s="7" t="s">
        <v>23</v>
      </c>
      <c r="N48" s="6" t="s">
        <v>0</v>
      </c>
      <c r="Z48" s="4"/>
      <c r="AA48" s="5"/>
      <c r="AB48" s="3"/>
      <c r="AC48" s="2"/>
      <c r="AD48" s="1"/>
      <c r="AE48" s="1"/>
      <c r="AF48" s="1"/>
      <c r="AG48" s="1"/>
      <c r="AH48" s="1"/>
    </row>
    <row r="49" spans="1:34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2" t="s">
        <v>126</v>
      </c>
      <c r="G49" s="24">
        <v>2014</v>
      </c>
      <c r="H49" s="22" t="s">
        <v>20</v>
      </c>
      <c r="I49" s="23">
        <v>1</v>
      </c>
      <c r="J49" s="24">
        <v>0</v>
      </c>
      <c r="K49" s="71" t="s">
        <v>151</v>
      </c>
      <c r="L49" s="7" t="s">
        <v>38</v>
      </c>
      <c r="M49" s="7" t="s">
        <v>23</v>
      </c>
      <c r="N49" s="6" t="s">
        <v>0</v>
      </c>
      <c r="Z49" s="4"/>
      <c r="AA49" s="5"/>
      <c r="AB49" s="3"/>
      <c r="AC49" s="2"/>
      <c r="AD49" s="1"/>
      <c r="AE49" s="1"/>
      <c r="AF49" s="1"/>
      <c r="AG49" s="1"/>
      <c r="AH49" s="1"/>
    </row>
    <row r="50" spans="1:34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2" t="s">
        <v>127</v>
      </c>
      <c r="G50" s="24">
        <v>2014</v>
      </c>
      <c r="H50" s="22" t="s">
        <v>20</v>
      </c>
      <c r="I50" s="23">
        <v>1</v>
      </c>
      <c r="J50" s="24">
        <v>0</v>
      </c>
      <c r="K50" s="71" t="s">
        <v>151</v>
      </c>
      <c r="L50" s="7" t="s">
        <v>38</v>
      </c>
      <c r="M50" s="7" t="s">
        <v>23</v>
      </c>
      <c r="N50" s="6" t="s">
        <v>0</v>
      </c>
      <c r="Z50" s="4"/>
      <c r="AA50" s="5"/>
      <c r="AB50" s="3"/>
      <c r="AC50" s="2"/>
      <c r="AD50" s="1"/>
      <c r="AE50" s="1"/>
      <c r="AF50" s="1"/>
      <c r="AG50" s="1"/>
      <c r="AH50" s="1"/>
    </row>
    <row r="51" spans="1:34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4" t="s">
        <v>129</v>
      </c>
      <c r="G51" s="45">
        <v>2014</v>
      </c>
      <c r="H51" s="44" t="s">
        <v>86</v>
      </c>
      <c r="I51" s="46">
        <v>2</v>
      </c>
      <c r="J51" s="45">
        <v>3</v>
      </c>
      <c r="K51" s="71" t="s">
        <v>151</v>
      </c>
      <c r="L51" s="43" t="s">
        <v>38</v>
      </c>
      <c r="M51" s="43" t="s">
        <v>23</v>
      </c>
      <c r="N51" s="41" t="s">
        <v>0</v>
      </c>
      <c r="Z51" s="4"/>
      <c r="AA51" s="5"/>
      <c r="AB51" s="3"/>
      <c r="AC51" s="2"/>
      <c r="AD51" s="1"/>
      <c r="AE51" s="1"/>
      <c r="AF51" s="1"/>
      <c r="AG51" s="1"/>
      <c r="AH51" s="1"/>
    </row>
    <row r="52" spans="1:34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2" t="s">
        <v>129</v>
      </c>
      <c r="G52" s="24">
        <v>2014</v>
      </c>
      <c r="H52" s="22" t="s">
        <v>86</v>
      </c>
      <c r="I52" s="23">
        <v>0</v>
      </c>
      <c r="J52" s="24">
        <v>1</v>
      </c>
      <c r="K52" s="71" t="s">
        <v>151</v>
      </c>
      <c r="L52" s="7" t="s">
        <v>38</v>
      </c>
      <c r="M52" s="7" t="s">
        <v>23</v>
      </c>
      <c r="N52" s="6" t="s">
        <v>0</v>
      </c>
      <c r="Z52" s="4"/>
      <c r="AA52" s="5"/>
      <c r="AB52" s="3"/>
      <c r="AC52" s="2"/>
      <c r="AD52" s="1"/>
      <c r="AE52" s="1"/>
      <c r="AF52" s="1"/>
      <c r="AG52" s="1"/>
      <c r="AH52" s="1"/>
    </row>
    <row r="53" spans="1:34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2" t="s">
        <v>126</v>
      </c>
      <c r="G53" s="24">
        <v>2015</v>
      </c>
      <c r="H53" s="22" t="s">
        <v>20</v>
      </c>
      <c r="I53" s="23">
        <v>1</v>
      </c>
      <c r="J53" s="24">
        <v>0</v>
      </c>
      <c r="K53" s="71" t="s">
        <v>145</v>
      </c>
      <c r="L53" s="7" t="s">
        <v>24</v>
      </c>
      <c r="M53" s="7" t="s">
        <v>36</v>
      </c>
      <c r="N53" s="6" t="s">
        <v>0</v>
      </c>
      <c r="Z53" s="4"/>
      <c r="AA53" s="5"/>
      <c r="AB53" s="3"/>
      <c r="AC53" s="2"/>
      <c r="AD53" s="1"/>
      <c r="AE53" s="1"/>
      <c r="AF53" s="1"/>
      <c r="AG53" s="1"/>
      <c r="AH53" s="1"/>
    </row>
    <row r="54" spans="1:34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2" t="s">
        <v>126</v>
      </c>
      <c r="G54" s="24">
        <v>2015</v>
      </c>
      <c r="H54" s="22" t="s">
        <v>20</v>
      </c>
      <c r="I54" s="23">
        <v>4</v>
      </c>
      <c r="J54" s="24">
        <v>0</v>
      </c>
      <c r="K54" s="71" t="s">
        <v>145</v>
      </c>
      <c r="L54" s="7" t="s">
        <v>24</v>
      </c>
      <c r="M54" s="7" t="s">
        <v>1</v>
      </c>
      <c r="N54" s="6" t="s">
        <v>0</v>
      </c>
      <c r="Z54" s="4"/>
      <c r="AA54" s="5"/>
      <c r="AB54" s="3"/>
      <c r="AC54" s="2"/>
      <c r="AD54" s="1"/>
      <c r="AE54" s="1"/>
      <c r="AF54" s="1"/>
      <c r="AG54" s="1"/>
      <c r="AH54" s="1"/>
    </row>
    <row r="55" spans="1:34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2" t="s">
        <v>126</v>
      </c>
      <c r="G55" s="24">
        <v>2015</v>
      </c>
      <c r="H55" s="22" t="s">
        <v>20</v>
      </c>
      <c r="I55" s="23">
        <v>2</v>
      </c>
      <c r="J55" s="24">
        <v>1</v>
      </c>
      <c r="K55" s="71" t="s">
        <v>145</v>
      </c>
      <c r="L55" s="7" t="s">
        <v>24</v>
      </c>
      <c r="M55" s="7" t="s">
        <v>1</v>
      </c>
      <c r="N55" s="6" t="s">
        <v>0</v>
      </c>
      <c r="O55" s="21"/>
      <c r="P55" s="28"/>
      <c r="Q55" s="25"/>
      <c r="R55" s="25"/>
      <c r="S55" s="25"/>
      <c r="T55" s="25"/>
      <c r="U55" s="25"/>
      <c r="V55" s="28"/>
      <c r="W55" s="25"/>
      <c r="X55" s="29"/>
      <c r="Y55" s="25"/>
      <c r="Z55" s="4"/>
      <c r="AA55" s="5"/>
      <c r="AB55" s="3"/>
      <c r="AC55" s="2"/>
      <c r="AD55" s="1"/>
      <c r="AE55" s="1"/>
      <c r="AF55" s="1"/>
      <c r="AG55" s="1"/>
      <c r="AH55" s="1"/>
    </row>
    <row r="56" spans="1:34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2" t="s">
        <v>127</v>
      </c>
      <c r="G56" s="24">
        <v>2015</v>
      </c>
      <c r="H56" s="22" t="s">
        <v>20</v>
      </c>
      <c r="I56" s="23">
        <v>1</v>
      </c>
      <c r="J56" s="24">
        <v>0</v>
      </c>
      <c r="K56" s="71" t="s">
        <v>145</v>
      </c>
      <c r="L56" s="7" t="s">
        <v>24</v>
      </c>
      <c r="M56" s="7" t="s">
        <v>23</v>
      </c>
      <c r="N56" s="6" t="s">
        <v>0</v>
      </c>
      <c r="O56" s="21"/>
      <c r="P56" s="28"/>
      <c r="Q56" s="25"/>
      <c r="R56" s="25"/>
      <c r="S56" s="25"/>
      <c r="T56" s="25"/>
      <c r="U56" s="25"/>
      <c r="V56" s="28"/>
      <c r="W56" s="25"/>
      <c r="X56" s="29"/>
      <c r="Y56" s="25"/>
      <c r="Z56" s="4"/>
      <c r="AA56" s="5"/>
      <c r="AB56" s="3"/>
      <c r="AC56" s="2"/>
      <c r="AD56" s="1"/>
      <c r="AE56" s="1"/>
      <c r="AF56" s="1"/>
      <c r="AG56" s="1"/>
      <c r="AH56" s="1"/>
    </row>
    <row r="57" spans="1:34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2" t="s">
        <v>127</v>
      </c>
      <c r="G57" s="24">
        <v>2015</v>
      </c>
      <c r="H57" s="22" t="s">
        <v>86</v>
      </c>
      <c r="I57" s="23">
        <v>1</v>
      </c>
      <c r="J57" s="24">
        <v>3</v>
      </c>
      <c r="K57" s="71" t="s">
        <v>145</v>
      </c>
      <c r="L57" s="7" t="s">
        <v>24</v>
      </c>
      <c r="M57" s="7" t="s">
        <v>23</v>
      </c>
      <c r="N57" s="6" t="s">
        <v>0</v>
      </c>
      <c r="O57" s="21"/>
      <c r="P57" s="25"/>
      <c r="Q57" s="25"/>
      <c r="R57" s="25"/>
      <c r="S57" s="25"/>
      <c r="T57" s="25"/>
      <c r="U57" s="25"/>
      <c r="V57" s="28"/>
      <c r="W57" s="25"/>
      <c r="X57" s="29"/>
      <c r="Y57" s="25"/>
      <c r="Z57" s="4"/>
      <c r="AA57" s="5"/>
      <c r="AB57" s="3"/>
      <c r="AC57" s="2"/>
      <c r="AD57" s="1"/>
      <c r="AE57" s="1"/>
      <c r="AF57" s="1"/>
      <c r="AG57" s="1"/>
      <c r="AH57" s="1"/>
    </row>
    <row r="58" spans="1:34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2" t="s">
        <v>127</v>
      </c>
      <c r="G58" s="24">
        <v>2015</v>
      </c>
      <c r="H58" s="22" t="s">
        <v>20</v>
      </c>
      <c r="I58" s="23">
        <v>3</v>
      </c>
      <c r="J58" s="24">
        <v>0</v>
      </c>
      <c r="K58" s="71" t="s">
        <v>145</v>
      </c>
      <c r="L58" s="7" t="s">
        <v>24</v>
      </c>
      <c r="M58" s="7" t="s">
        <v>1</v>
      </c>
      <c r="N58" s="6" t="s">
        <v>0</v>
      </c>
      <c r="O58" s="21"/>
      <c r="P58" s="25"/>
      <c r="Q58" s="25"/>
      <c r="R58" s="25"/>
      <c r="S58" s="25"/>
      <c r="T58" s="25"/>
      <c r="U58" s="25"/>
      <c r="V58" s="28"/>
      <c r="W58" s="25"/>
      <c r="X58" s="29"/>
      <c r="Y58" s="25"/>
      <c r="Z58" s="4"/>
      <c r="AA58" s="5"/>
      <c r="AB58" s="3"/>
      <c r="AC58" s="2"/>
      <c r="AD58" s="1"/>
      <c r="AE58" s="1"/>
      <c r="AF58" s="1"/>
      <c r="AG58" s="1"/>
      <c r="AH58" s="1"/>
    </row>
    <row r="59" spans="1:34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2" t="s">
        <v>127</v>
      </c>
      <c r="G59" s="24">
        <v>2015</v>
      </c>
      <c r="H59" s="22" t="s">
        <v>85</v>
      </c>
      <c r="I59" s="23">
        <v>1</v>
      </c>
      <c r="J59" s="24">
        <v>1</v>
      </c>
      <c r="K59" s="71" t="s">
        <v>145</v>
      </c>
      <c r="L59" s="7" t="s">
        <v>24</v>
      </c>
      <c r="M59" s="7" t="s">
        <v>23</v>
      </c>
      <c r="N59" s="6" t="s">
        <v>0</v>
      </c>
      <c r="O59" s="21"/>
      <c r="P59" s="25"/>
      <c r="Q59" s="25"/>
      <c r="R59" s="25"/>
      <c r="S59" s="25"/>
      <c r="T59" s="25"/>
      <c r="U59" s="25"/>
      <c r="V59" s="28"/>
      <c r="W59" s="25"/>
      <c r="X59" s="29"/>
      <c r="Y59" s="25"/>
      <c r="Z59" s="4"/>
      <c r="AA59" s="5"/>
      <c r="AB59" s="3"/>
      <c r="AC59" s="2"/>
      <c r="AD59" s="1"/>
      <c r="AE59" s="1"/>
      <c r="AF59" s="1"/>
      <c r="AG59" s="1"/>
      <c r="AH59" s="1"/>
    </row>
    <row r="60" spans="1:34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2" t="s">
        <v>127</v>
      </c>
      <c r="G60" s="24">
        <v>2015</v>
      </c>
      <c r="H60" s="22" t="s">
        <v>20</v>
      </c>
      <c r="I60" s="23">
        <v>4</v>
      </c>
      <c r="J60" s="24">
        <v>1</v>
      </c>
      <c r="K60" s="71" t="s">
        <v>145</v>
      </c>
      <c r="L60" s="7" t="s">
        <v>24</v>
      </c>
      <c r="M60" s="7" t="s">
        <v>1</v>
      </c>
      <c r="N60" s="6" t="s">
        <v>0</v>
      </c>
      <c r="O60" s="21"/>
      <c r="P60" s="25"/>
      <c r="Q60" s="25"/>
      <c r="R60" s="25"/>
      <c r="S60" s="25"/>
      <c r="T60" s="25"/>
      <c r="U60" s="25"/>
      <c r="V60" s="28"/>
      <c r="W60" s="25"/>
      <c r="X60" s="29"/>
      <c r="Y60" s="25"/>
      <c r="Z60" s="4"/>
      <c r="AA60" s="5"/>
      <c r="AB60" s="3"/>
      <c r="AC60" s="2"/>
      <c r="AD60" s="1"/>
      <c r="AE60" s="1"/>
      <c r="AF60" s="1"/>
      <c r="AG60" s="1"/>
      <c r="AH60" s="1"/>
    </row>
    <row r="61" spans="1:34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2" t="s">
        <v>127</v>
      </c>
      <c r="G61" s="24">
        <v>2015</v>
      </c>
      <c r="H61" s="22" t="s">
        <v>86</v>
      </c>
      <c r="I61" s="23">
        <v>1</v>
      </c>
      <c r="J61" s="24">
        <v>2</v>
      </c>
      <c r="K61" s="71" t="s">
        <v>145</v>
      </c>
      <c r="L61" s="7" t="s">
        <v>24</v>
      </c>
      <c r="M61" s="7" t="s">
        <v>23</v>
      </c>
      <c r="N61" s="6" t="s">
        <v>0</v>
      </c>
      <c r="O61" s="21"/>
      <c r="P61" s="25"/>
      <c r="Q61" s="25"/>
      <c r="R61" s="25"/>
      <c r="S61" s="25"/>
      <c r="T61" s="25"/>
      <c r="U61" s="25"/>
      <c r="V61" s="28"/>
      <c r="W61" s="25"/>
      <c r="X61" s="29"/>
      <c r="Y61" s="25"/>
      <c r="Z61" s="4"/>
      <c r="AA61" s="5"/>
      <c r="AB61" s="3"/>
      <c r="AC61" s="2"/>
      <c r="AD61" s="1"/>
      <c r="AE61" s="1"/>
      <c r="AF61" s="1"/>
      <c r="AG61" s="1"/>
      <c r="AH61" s="1"/>
    </row>
    <row r="62" spans="1:34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2" t="s">
        <v>126</v>
      </c>
      <c r="G62" s="24">
        <v>2015</v>
      </c>
      <c r="H62" s="22" t="s">
        <v>20</v>
      </c>
      <c r="I62" s="23">
        <v>4</v>
      </c>
      <c r="J62" s="24">
        <v>1</v>
      </c>
      <c r="K62" s="71" t="s">
        <v>145</v>
      </c>
      <c r="L62" s="7" t="s">
        <v>2</v>
      </c>
      <c r="M62" s="7" t="s">
        <v>1</v>
      </c>
      <c r="N62" s="6" t="s">
        <v>0</v>
      </c>
      <c r="O62" s="21"/>
      <c r="P62" s="25"/>
      <c r="Q62" s="25"/>
      <c r="R62" s="25"/>
      <c r="S62" s="25"/>
      <c r="T62" s="25"/>
      <c r="U62" s="25"/>
      <c r="V62" s="28"/>
      <c r="W62" s="25"/>
      <c r="X62" s="29"/>
      <c r="Y62" s="25"/>
      <c r="Z62" s="4"/>
      <c r="AA62" s="5"/>
      <c r="AB62" s="3"/>
      <c r="AC62" s="2"/>
      <c r="AD62" s="1"/>
      <c r="AE62" s="1"/>
      <c r="AF62" s="1"/>
      <c r="AG62" s="1"/>
      <c r="AH62" s="1"/>
    </row>
    <row r="63" spans="1:34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2" t="s">
        <v>126</v>
      </c>
      <c r="G63" s="24">
        <v>2015</v>
      </c>
      <c r="H63" s="22" t="s">
        <v>20</v>
      </c>
      <c r="I63" s="23">
        <v>2</v>
      </c>
      <c r="J63" s="24">
        <v>0</v>
      </c>
      <c r="K63" s="71" t="s">
        <v>145</v>
      </c>
      <c r="L63" s="7" t="s">
        <v>2</v>
      </c>
      <c r="M63" s="7" t="s">
        <v>1</v>
      </c>
      <c r="N63" s="6" t="s">
        <v>0</v>
      </c>
      <c r="O63" s="21"/>
      <c r="P63" s="25"/>
      <c r="Q63" s="25"/>
      <c r="R63" s="25"/>
      <c r="S63" s="25"/>
      <c r="T63" s="25"/>
      <c r="U63" s="25"/>
      <c r="V63" s="28"/>
      <c r="W63" s="25"/>
      <c r="X63" s="29"/>
      <c r="Y63" s="25"/>
      <c r="Z63" s="4"/>
      <c r="AA63" s="5"/>
      <c r="AB63" s="3"/>
      <c r="AC63" s="2"/>
      <c r="AD63" s="1"/>
      <c r="AE63" s="1"/>
      <c r="AF63" s="1"/>
      <c r="AG63" s="1"/>
      <c r="AH63" s="1"/>
    </row>
    <row r="64" spans="1:34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2" t="s">
        <v>132</v>
      </c>
      <c r="G64" s="24">
        <v>2015</v>
      </c>
      <c r="H64" s="22" t="s">
        <v>20</v>
      </c>
      <c r="I64" s="23">
        <v>3</v>
      </c>
      <c r="J64" s="24">
        <v>0</v>
      </c>
      <c r="K64" s="71" t="s">
        <v>145</v>
      </c>
      <c r="L64" s="7" t="s">
        <v>2</v>
      </c>
      <c r="M64" s="7" t="s">
        <v>1</v>
      </c>
      <c r="N64" s="6" t="s">
        <v>0</v>
      </c>
      <c r="O64" s="21"/>
      <c r="P64" s="25"/>
      <c r="Q64" s="25"/>
      <c r="R64" s="25"/>
      <c r="S64" s="25"/>
      <c r="T64" s="25"/>
      <c r="U64" s="25"/>
      <c r="V64" s="28"/>
      <c r="W64" s="25"/>
      <c r="X64" s="29"/>
      <c r="Y64" s="25"/>
      <c r="Z64" s="4"/>
      <c r="AA64" s="5"/>
      <c r="AB64" s="3"/>
      <c r="AC64" s="2"/>
      <c r="AD64" s="1"/>
      <c r="AE64" s="1"/>
      <c r="AF64" s="1"/>
      <c r="AG64" s="1"/>
      <c r="AH64" s="1"/>
    </row>
    <row r="65" spans="1:34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2" t="s">
        <v>132</v>
      </c>
      <c r="G65" s="24">
        <v>2015</v>
      </c>
      <c r="H65" s="22" t="s">
        <v>85</v>
      </c>
      <c r="I65" s="23">
        <v>1</v>
      </c>
      <c r="J65" s="24">
        <v>1</v>
      </c>
      <c r="K65" s="71" t="s">
        <v>145</v>
      </c>
      <c r="L65" s="7" t="s">
        <v>2</v>
      </c>
      <c r="M65" s="7" t="s">
        <v>1</v>
      </c>
      <c r="N65" s="6" t="s">
        <v>0</v>
      </c>
      <c r="O65" s="21"/>
      <c r="P65" s="25"/>
      <c r="Q65" s="25"/>
      <c r="R65" s="25"/>
      <c r="S65" s="25"/>
      <c r="T65" s="25"/>
      <c r="U65" s="25"/>
      <c r="V65" s="28"/>
      <c r="W65" s="25"/>
      <c r="X65" s="29"/>
      <c r="Y65" s="25"/>
      <c r="Z65" s="4"/>
      <c r="AA65" s="5"/>
      <c r="AB65" s="3"/>
      <c r="AC65" s="2"/>
      <c r="AD65" s="1"/>
      <c r="AE65" s="1"/>
      <c r="AF65" s="1"/>
      <c r="AG65" s="1"/>
      <c r="AH65" s="1"/>
    </row>
    <row r="66" spans="1:34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2" t="s">
        <v>131</v>
      </c>
      <c r="G66" s="24">
        <v>2015</v>
      </c>
      <c r="H66" s="22" t="s">
        <v>86</v>
      </c>
      <c r="I66" s="23">
        <v>0</v>
      </c>
      <c r="J66" s="24">
        <v>1</v>
      </c>
      <c r="K66" s="71" t="s">
        <v>145</v>
      </c>
      <c r="L66" s="7" t="s">
        <v>12</v>
      </c>
      <c r="M66" s="7" t="s">
        <v>1</v>
      </c>
      <c r="N66" s="6" t="s">
        <v>0</v>
      </c>
      <c r="O66" s="21"/>
      <c r="P66" s="25"/>
      <c r="Q66" s="25"/>
      <c r="R66" s="25"/>
      <c r="S66" s="25"/>
      <c r="T66" s="25"/>
      <c r="U66" s="25"/>
      <c r="V66" s="28"/>
      <c r="W66" s="25"/>
      <c r="X66" s="29"/>
      <c r="Y66" s="25"/>
      <c r="Z66" s="4"/>
      <c r="AA66" s="5"/>
      <c r="AB66" s="3"/>
      <c r="AC66" s="2"/>
      <c r="AD66" s="1"/>
      <c r="AE66" s="1"/>
      <c r="AF66" s="1"/>
      <c r="AG66" s="1"/>
      <c r="AH66" s="1"/>
    </row>
    <row r="67" spans="1:34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2" t="s">
        <v>131</v>
      </c>
      <c r="G67" s="24">
        <v>2015</v>
      </c>
      <c r="H67" s="22" t="s">
        <v>85</v>
      </c>
      <c r="I67" s="23">
        <v>0</v>
      </c>
      <c r="J67" s="24">
        <v>0</v>
      </c>
      <c r="K67" s="71" t="s">
        <v>144</v>
      </c>
      <c r="L67" s="7" t="s">
        <v>2</v>
      </c>
      <c r="M67" s="7" t="s">
        <v>1</v>
      </c>
      <c r="N67" s="6" t="s">
        <v>0</v>
      </c>
      <c r="O67" s="21"/>
      <c r="P67" s="25"/>
      <c r="Q67" s="25"/>
      <c r="R67" s="25"/>
      <c r="S67" s="25"/>
      <c r="T67" s="25"/>
      <c r="U67" s="25"/>
      <c r="V67" s="28"/>
      <c r="W67" s="25"/>
      <c r="X67" s="29"/>
      <c r="Y67" s="25"/>
      <c r="Z67" s="4"/>
      <c r="AA67" s="5"/>
      <c r="AB67" s="3"/>
      <c r="AC67" s="2"/>
      <c r="AD67" s="1"/>
      <c r="AE67" s="1"/>
      <c r="AF67" s="1"/>
      <c r="AG67" s="1"/>
      <c r="AH67" s="1"/>
    </row>
    <row r="68" spans="1:34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2" t="s">
        <v>127</v>
      </c>
      <c r="G68" s="24">
        <v>2015</v>
      </c>
      <c r="H68" s="22" t="s">
        <v>86</v>
      </c>
      <c r="I68" s="23">
        <v>2</v>
      </c>
      <c r="J68" s="24">
        <v>3</v>
      </c>
      <c r="K68" s="71" t="s">
        <v>144</v>
      </c>
      <c r="L68" s="7" t="s">
        <v>2</v>
      </c>
      <c r="M68" s="7" t="s">
        <v>1</v>
      </c>
      <c r="N68" s="6" t="s">
        <v>0</v>
      </c>
      <c r="O68" s="21"/>
      <c r="P68" s="25"/>
      <c r="Q68" s="25"/>
      <c r="R68" s="25"/>
      <c r="S68" s="25"/>
      <c r="T68" s="25"/>
      <c r="U68" s="25"/>
      <c r="V68" s="28"/>
      <c r="W68" s="25"/>
      <c r="X68" s="29"/>
      <c r="Y68" s="25"/>
      <c r="Z68" s="4"/>
      <c r="AA68" s="5"/>
      <c r="AB68" s="3"/>
      <c r="AC68" s="2"/>
      <c r="AD68" s="1"/>
      <c r="AE68" s="1"/>
      <c r="AF68" s="1"/>
      <c r="AG68" s="1"/>
      <c r="AH68" s="1"/>
    </row>
    <row r="69" spans="1:34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42294</v>
      </c>
      <c r="F69" s="22" t="s">
        <v>126</v>
      </c>
      <c r="G69" s="24">
        <v>2015</v>
      </c>
      <c r="H69" s="22" t="s">
        <v>20</v>
      </c>
      <c r="I69" s="23">
        <v>4</v>
      </c>
      <c r="J69" s="24">
        <v>0</v>
      </c>
      <c r="K69" s="71" t="s">
        <v>144</v>
      </c>
      <c r="L69" s="7" t="s">
        <v>2</v>
      </c>
      <c r="M69" s="7" t="s">
        <v>1</v>
      </c>
      <c r="N69" s="6" t="s">
        <v>0</v>
      </c>
      <c r="O69" s="21"/>
      <c r="P69" s="25"/>
      <c r="Q69" s="25"/>
      <c r="R69" s="25"/>
      <c r="S69" s="25"/>
      <c r="T69" s="25"/>
      <c r="U69" s="25"/>
      <c r="V69" s="28"/>
      <c r="W69" s="25"/>
      <c r="X69" s="29"/>
      <c r="Y69" s="25"/>
      <c r="Z69" s="4"/>
      <c r="AA69" s="5"/>
      <c r="AB69" s="3"/>
      <c r="AC69" s="2"/>
      <c r="AD69" s="1"/>
      <c r="AE69" s="1"/>
      <c r="AF69" s="1"/>
      <c r="AG69" s="1"/>
      <c r="AH69" s="1"/>
    </row>
    <row r="70" spans="1:34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2" t="s">
        <v>126</v>
      </c>
      <c r="G70" s="24">
        <v>2015</v>
      </c>
      <c r="H70" s="22" t="s">
        <v>86</v>
      </c>
      <c r="I70" s="23">
        <v>0</v>
      </c>
      <c r="J70" s="24">
        <v>3</v>
      </c>
      <c r="K70" s="71" t="s">
        <v>144</v>
      </c>
      <c r="L70" s="7" t="s">
        <v>2</v>
      </c>
      <c r="M70" s="7" t="s">
        <v>1</v>
      </c>
      <c r="N70" s="6" t="s">
        <v>0</v>
      </c>
      <c r="O70" s="21"/>
      <c r="P70" s="25"/>
      <c r="Q70" s="25"/>
      <c r="R70" s="25"/>
      <c r="S70" s="25"/>
      <c r="T70" s="25"/>
      <c r="U70" s="25"/>
      <c r="V70" s="28"/>
      <c r="W70" s="25"/>
      <c r="X70" s="29"/>
      <c r="Y70" s="25"/>
      <c r="Z70" s="4"/>
      <c r="AA70" s="5"/>
      <c r="AB70" s="3"/>
      <c r="AC70" s="2"/>
      <c r="AD70" s="1"/>
      <c r="AE70" s="1"/>
      <c r="AF70" s="1"/>
      <c r="AG70" s="1"/>
      <c r="AH70" s="1"/>
    </row>
    <row r="71" spans="1:34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2" t="s">
        <v>126</v>
      </c>
      <c r="G71" s="24">
        <v>2015</v>
      </c>
      <c r="H71" s="22" t="s">
        <v>85</v>
      </c>
      <c r="I71" s="23">
        <v>0</v>
      </c>
      <c r="J71" s="24">
        <v>0</v>
      </c>
      <c r="K71" s="71" t="s">
        <v>144</v>
      </c>
      <c r="L71" s="7" t="s">
        <v>2</v>
      </c>
      <c r="M71" s="7" t="s">
        <v>1</v>
      </c>
      <c r="N71" s="6" t="s">
        <v>0</v>
      </c>
      <c r="O71" s="21"/>
      <c r="P71" s="25"/>
      <c r="Q71" s="25"/>
      <c r="R71" s="25"/>
      <c r="S71" s="25"/>
      <c r="T71" s="25"/>
      <c r="U71" s="25"/>
      <c r="V71" s="28"/>
      <c r="W71" s="25"/>
      <c r="X71" s="29"/>
      <c r="Y71" s="25"/>
      <c r="Z71" s="4"/>
      <c r="AA71" s="5"/>
      <c r="AB71" s="3"/>
      <c r="AC71" s="2"/>
      <c r="AD71" s="1"/>
      <c r="AE71" s="1"/>
      <c r="AF71" s="1"/>
      <c r="AG71" s="1"/>
      <c r="AH71" s="1"/>
    </row>
    <row r="72" spans="1:34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2" t="s">
        <v>131</v>
      </c>
      <c r="G72" s="24">
        <v>2016</v>
      </c>
      <c r="H72" s="22" t="s">
        <v>20</v>
      </c>
      <c r="I72" s="23">
        <v>2</v>
      </c>
      <c r="J72" s="24">
        <v>1</v>
      </c>
      <c r="K72" s="71" t="s">
        <v>144</v>
      </c>
      <c r="L72" s="7" t="s">
        <v>24</v>
      </c>
      <c r="M72" s="7" t="s">
        <v>36</v>
      </c>
      <c r="N72" s="6" t="s">
        <v>0</v>
      </c>
      <c r="O72" s="21"/>
      <c r="P72" s="25"/>
      <c r="Q72" s="25"/>
      <c r="R72" s="25"/>
      <c r="S72" s="25"/>
      <c r="T72" s="25"/>
      <c r="U72" s="25"/>
      <c r="V72" s="28"/>
      <c r="W72" s="25"/>
      <c r="X72" s="29"/>
      <c r="Y72" s="25"/>
      <c r="Z72" s="4"/>
      <c r="AA72" s="5"/>
      <c r="AB72" s="3"/>
      <c r="AC72" s="2"/>
      <c r="AD72" s="1"/>
      <c r="AE72" s="1"/>
      <c r="AF72" s="1"/>
      <c r="AG72" s="1"/>
      <c r="AH72" s="1"/>
    </row>
    <row r="73" spans="1:34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2" t="s">
        <v>127</v>
      </c>
      <c r="G73" s="24">
        <v>2016</v>
      </c>
      <c r="H73" s="22" t="s">
        <v>20</v>
      </c>
      <c r="I73" s="23">
        <v>1</v>
      </c>
      <c r="J73" s="24">
        <v>0</v>
      </c>
      <c r="K73" s="71" t="s">
        <v>144</v>
      </c>
      <c r="L73" s="7" t="s">
        <v>24</v>
      </c>
      <c r="M73" s="7" t="s">
        <v>36</v>
      </c>
      <c r="N73" s="6" t="s">
        <v>0</v>
      </c>
      <c r="O73" s="21"/>
      <c r="P73" s="25"/>
      <c r="Q73" s="25"/>
      <c r="R73" s="25"/>
      <c r="S73" s="25"/>
      <c r="T73" s="25"/>
      <c r="U73" s="25"/>
      <c r="V73" s="28"/>
      <c r="W73" s="25"/>
      <c r="X73" s="29"/>
      <c r="Y73" s="25"/>
      <c r="Z73" s="4"/>
      <c r="AA73" s="5"/>
      <c r="AB73" s="3"/>
      <c r="AC73" s="2"/>
      <c r="AD73" s="1"/>
      <c r="AE73" s="1"/>
      <c r="AF73" s="1"/>
      <c r="AG73" s="1"/>
      <c r="AH73" s="1"/>
    </row>
    <row r="74" spans="1:34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2" t="s">
        <v>127</v>
      </c>
      <c r="G74" s="24">
        <v>2016</v>
      </c>
      <c r="H74" s="22" t="s">
        <v>86</v>
      </c>
      <c r="I74" s="23">
        <v>0</v>
      </c>
      <c r="J74" s="24">
        <v>1</v>
      </c>
      <c r="K74" s="71" t="s">
        <v>144</v>
      </c>
      <c r="L74" s="7" t="s">
        <v>24</v>
      </c>
      <c r="M74" s="7" t="s">
        <v>23</v>
      </c>
      <c r="N74" s="6" t="s">
        <v>0</v>
      </c>
      <c r="O74" s="21"/>
      <c r="P74" s="25"/>
      <c r="Q74" s="25"/>
      <c r="R74" s="25"/>
      <c r="S74" s="25"/>
      <c r="T74" s="25"/>
      <c r="U74" s="25"/>
      <c r="V74" s="28"/>
      <c r="W74" s="25"/>
      <c r="X74" s="29"/>
      <c r="Y74" s="25"/>
      <c r="Z74" s="4"/>
      <c r="AA74" s="5"/>
      <c r="AB74" s="3"/>
      <c r="AC74" s="2"/>
      <c r="AD74" s="1"/>
      <c r="AE74" s="1"/>
      <c r="AF74" s="1"/>
      <c r="AG74" s="1"/>
      <c r="AH74" s="1"/>
    </row>
    <row r="75" spans="1:34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2" t="s">
        <v>127</v>
      </c>
      <c r="G75" s="24">
        <v>2016</v>
      </c>
      <c r="H75" s="22" t="s">
        <v>85</v>
      </c>
      <c r="I75" s="23">
        <v>1</v>
      </c>
      <c r="J75" s="24">
        <v>1</v>
      </c>
      <c r="K75" s="71" t="s">
        <v>144</v>
      </c>
      <c r="L75" s="7" t="s">
        <v>24</v>
      </c>
      <c r="M75" s="7" t="s">
        <v>23</v>
      </c>
      <c r="N75" s="6" t="s">
        <v>0</v>
      </c>
      <c r="O75" s="21"/>
      <c r="P75" s="25"/>
      <c r="Q75" s="25"/>
      <c r="R75" s="25"/>
      <c r="S75" s="25"/>
      <c r="T75" s="25"/>
      <c r="U75" s="25"/>
      <c r="V75" s="28"/>
      <c r="W75" s="25"/>
      <c r="X75" s="29"/>
      <c r="Y75" s="25"/>
      <c r="Z75" s="4"/>
      <c r="AA75" s="5"/>
      <c r="AB75" s="3"/>
      <c r="AC75" s="2"/>
      <c r="AD75" s="1"/>
      <c r="AE75" s="1"/>
      <c r="AF75" s="1"/>
      <c r="AG75" s="1"/>
      <c r="AH75" s="1"/>
    </row>
    <row r="76" spans="1:34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2" t="s">
        <v>127</v>
      </c>
      <c r="G76" s="24">
        <v>2016</v>
      </c>
      <c r="H76" s="22" t="s">
        <v>86</v>
      </c>
      <c r="I76" s="23">
        <v>0</v>
      </c>
      <c r="J76" s="24">
        <v>1</v>
      </c>
      <c r="K76" s="71" t="s">
        <v>144</v>
      </c>
      <c r="L76" s="7" t="s">
        <v>38</v>
      </c>
      <c r="M76" s="30" t="s">
        <v>78</v>
      </c>
      <c r="N76" s="6" t="s">
        <v>0</v>
      </c>
      <c r="O76" s="21"/>
      <c r="P76" s="25"/>
      <c r="Q76" s="25"/>
      <c r="R76" s="25"/>
      <c r="S76" s="25"/>
      <c r="T76" s="25"/>
      <c r="U76" s="25"/>
      <c r="V76" s="28"/>
      <c r="W76" s="25"/>
      <c r="X76" s="29"/>
      <c r="Y76" s="25"/>
      <c r="Z76" s="4"/>
      <c r="AA76" s="5"/>
      <c r="AB76" s="3"/>
      <c r="AC76" s="2"/>
      <c r="AD76" s="1"/>
      <c r="AE76" s="1"/>
      <c r="AF76" s="1"/>
      <c r="AG76" s="1"/>
      <c r="AH76" s="1"/>
    </row>
    <row r="77" spans="1:34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2" t="s">
        <v>127</v>
      </c>
      <c r="G77" s="24">
        <v>2016</v>
      </c>
      <c r="H77" s="22" t="s">
        <v>20</v>
      </c>
      <c r="I77" s="23">
        <v>2</v>
      </c>
      <c r="J77" s="24">
        <v>1</v>
      </c>
      <c r="K77" s="71" t="s">
        <v>144</v>
      </c>
      <c r="L77" s="7" t="s">
        <v>38</v>
      </c>
      <c r="M77" s="7" t="s">
        <v>79</v>
      </c>
      <c r="N77" s="6" t="s">
        <v>0</v>
      </c>
      <c r="O77" s="21"/>
      <c r="P77" s="25"/>
      <c r="Q77" s="25"/>
      <c r="R77" s="25"/>
      <c r="S77" s="25"/>
      <c r="T77" s="25"/>
      <c r="U77" s="25"/>
      <c r="V77" s="28"/>
      <c r="W77" s="25"/>
      <c r="X77" s="29"/>
      <c r="Y77" s="25"/>
      <c r="Z77" s="4"/>
      <c r="AA77" s="5"/>
      <c r="AB77" s="3"/>
      <c r="AC77" s="2"/>
      <c r="AD77" s="1"/>
      <c r="AE77" s="1"/>
      <c r="AF77" s="1"/>
      <c r="AG77" s="1"/>
      <c r="AH77" s="1"/>
    </row>
    <row r="78" spans="1:34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2" t="s">
        <v>127</v>
      </c>
      <c r="G78" s="24">
        <v>2016</v>
      </c>
      <c r="H78" s="22" t="s">
        <v>20</v>
      </c>
      <c r="I78" s="23">
        <v>3</v>
      </c>
      <c r="J78" s="24">
        <v>1</v>
      </c>
      <c r="K78" s="71" t="s">
        <v>138</v>
      </c>
      <c r="L78" s="7" t="s">
        <v>38</v>
      </c>
      <c r="M78" s="7" t="s">
        <v>94</v>
      </c>
      <c r="N78" s="6" t="s">
        <v>0</v>
      </c>
      <c r="O78" s="21"/>
      <c r="P78" s="25"/>
      <c r="Q78" s="25"/>
      <c r="R78" s="25"/>
      <c r="S78" s="25"/>
      <c r="T78" s="25"/>
      <c r="U78" s="25"/>
      <c r="V78" s="28"/>
      <c r="W78" s="25"/>
      <c r="X78" s="29"/>
      <c r="Y78" s="25"/>
      <c r="Z78" s="4"/>
      <c r="AA78" s="5"/>
      <c r="AB78" s="3"/>
      <c r="AC78" s="2"/>
      <c r="AD78" s="1"/>
      <c r="AE78" s="1"/>
      <c r="AF78" s="1"/>
      <c r="AG78" s="1"/>
      <c r="AH78" s="1"/>
    </row>
    <row r="79" spans="1:34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22" t="s">
        <v>127</v>
      </c>
      <c r="G79" s="7">
        <v>2016</v>
      </c>
      <c r="H79" s="7" t="s">
        <v>20</v>
      </c>
      <c r="I79" s="7">
        <v>2</v>
      </c>
      <c r="J79" s="24">
        <v>1</v>
      </c>
      <c r="K79" s="71" t="s">
        <v>138</v>
      </c>
      <c r="L79" s="7" t="s">
        <v>38</v>
      </c>
      <c r="M79" s="7" t="s">
        <v>94</v>
      </c>
      <c r="N79" s="6" t="s">
        <v>0</v>
      </c>
      <c r="O79" s="21"/>
      <c r="P79" s="25"/>
      <c r="Q79" s="25"/>
      <c r="R79" s="25"/>
      <c r="S79" s="25"/>
      <c r="T79" s="25"/>
      <c r="U79" s="25"/>
      <c r="V79" s="28"/>
      <c r="W79" s="25"/>
      <c r="X79" s="29"/>
      <c r="Y79" s="25"/>
      <c r="Z79" s="4"/>
      <c r="AA79" s="5"/>
      <c r="AB79" s="3"/>
      <c r="AC79" s="2"/>
      <c r="AD79" s="1"/>
      <c r="AE79" s="1"/>
      <c r="AF79" s="1"/>
      <c r="AG79" s="1"/>
      <c r="AH79" s="1"/>
    </row>
    <row r="80" spans="1:34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22" t="s">
        <v>129</v>
      </c>
      <c r="G80" s="7">
        <v>2016</v>
      </c>
      <c r="H80" s="7" t="s">
        <v>20</v>
      </c>
      <c r="I80" s="7">
        <v>1</v>
      </c>
      <c r="J80" s="24">
        <v>0</v>
      </c>
      <c r="K80" s="71" t="s">
        <v>138</v>
      </c>
      <c r="L80" s="7" t="s">
        <v>38</v>
      </c>
      <c r="M80" s="7" t="s">
        <v>94</v>
      </c>
      <c r="N80" s="6" t="s">
        <v>0</v>
      </c>
      <c r="O80" s="21"/>
      <c r="P80" s="25"/>
      <c r="Q80" s="25"/>
      <c r="R80" s="25"/>
      <c r="S80" s="25"/>
      <c r="T80" s="25"/>
      <c r="U80" s="25"/>
      <c r="V80" s="28"/>
      <c r="W80" s="25"/>
      <c r="X80" s="29"/>
      <c r="Y80" s="25"/>
      <c r="Z80" s="4"/>
      <c r="AA80" s="5"/>
      <c r="AB80" s="3"/>
      <c r="AC80" s="2"/>
      <c r="AD80" s="1"/>
      <c r="AE80" s="1"/>
      <c r="AF80" s="1"/>
      <c r="AG80" s="1"/>
      <c r="AH80" s="1"/>
    </row>
    <row r="81" spans="1:34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2" t="s">
        <v>129</v>
      </c>
      <c r="G81" s="24">
        <v>2016</v>
      </c>
      <c r="H81" s="7" t="s">
        <v>20</v>
      </c>
      <c r="I81" s="7">
        <v>1</v>
      </c>
      <c r="J81" s="24">
        <v>0</v>
      </c>
      <c r="K81" s="71" t="s">
        <v>138</v>
      </c>
      <c r="L81" s="7" t="s">
        <v>38</v>
      </c>
      <c r="M81" s="7" t="s">
        <v>94</v>
      </c>
      <c r="N81" s="6" t="s">
        <v>0</v>
      </c>
      <c r="O81" s="21"/>
      <c r="P81" s="25"/>
      <c r="Q81" s="25"/>
      <c r="R81" s="25"/>
      <c r="S81" s="25"/>
      <c r="T81" s="25"/>
      <c r="U81" s="25"/>
      <c r="V81" s="28"/>
      <c r="W81" s="25"/>
      <c r="X81" s="29"/>
      <c r="Y81" s="25"/>
      <c r="Z81" s="4"/>
      <c r="AA81" s="5"/>
      <c r="AB81" s="3"/>
      <c r="AC81" s="2"/>
      <c r="AD81" s="1"/>
      <c r="AE81" s="1"/>
      <c r="AF81" s="1"/>
      <c r="AG81" s="1"/>
      <c r="AH81" s="1"/>
    </row>
    <row r="82" spans="1:34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2" t="s">
        <v>127</v>
      </c>
      <c r="G82" s="24">
        <v>2016</v>
      </c>
      <c r="H82" s="7" t="s">
        <v>20</v>
      </c>
      <c r="I82" s="7">
        <v>3</v>
      </c>
      <c r="J82" s="24">
        <v>2</v>
      </c>
      <c r="K82" s="71" t="s">
        <v>138</v>
      </c>
      <c r="L82" s="7" t="s">
        <v>38</v>
      </c>
      <c r="M82" s="7" t="s">
        <v>94</v>
      </c>
      <c r="N82" s="6" t="s">
        <v>0</v>
      </c>
      <c r="O82" s="21"/>
      <c r="P82" s="25"/>
      <c r="Q82" s="25"/>
      <c r="R82" s="25"/>
      <c r="S82" s="25"/>
      <c r="T82" s="25"/>
      <c r="U82" s="25"/>
      <c r="V82" s="28"/>
      <c r="W82" s="25"/>
      <c r="X82" s="29"/>
      <c r="Y82" s="25"/>
      <c r="Z82" s="4"/>
      <c r="AA82" s="5"/>
      <c r="AB82" s="3"/>
      <c r="AC82" s="2"/>
      <c r="AD82" s="1"/>
      <c r="AE82" s="1"/>
      <c r="AF82" s="1"/>
      <c r="AG82" s="1"/>
      <c r="AH82" s="1"/>
    </row>
    <row r="83" spans="1:34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2" t="s">
        <v>126</v>
      </c>
      <c r="G83" s="24">
        <v>2016</v>
      </c>
      <c r="H83" s="7" t="s">
        <v>85</v>
      </c>
      <c r="I83" s="7">
        <v>0</v>
      </c>
      <c r="J83" s="24">
        <v>0</v>
      </c>
      <c r="K83" s="71" t="s">
        <v>138</v>
      </c>
      <c r="L83" s="7" t="s">
        <v>38</v>
      </c>
      <c r="M83" s="7" t="s">
        <v>94</v>
      </c>
      <c r="N83" s="6" t="s">
        <v>49</v>
      </c>
      <c r="O83" s="21"/>
      <c r="P83" s="25"/>
      <c r="Q83" s="25"/>
      <c r="R83" s="25"/>
      <c r="S83" s="25"/>
      <c r="T83" s="25"/>
      <c r="U83" s="25"/>
      <c r="V83" s="28"/>
      <c r="W83" s="25"/>
      <c r="X83" s="29"/>
      <c r="Y83" s="25"/>
      <c r="Z83" s="4"/>
      <c r="AA83" s="5"/>
      <c r="AB83" s="3"/>
      <c r="AC83" s="2"/>
      <c r="AD83" s="1"/>
      <c r="AE83" s="1"/>
      <c r="AF83" s="1"/>
      <c r="AG83" s="1"/>
      <c r="AH83" s="1"/>
    </row>
    <row r="84" spans="1:34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2" t="s">
        <v>129</v>
      </c>
      <c r="G84" s="24">
        <v>2016</v>
      </c>
      <c r="H84" s="7" t="s">
        <v>86</v>
      </c>
      <c r="I84" s="7">
        <v>0</v>
      </c>
      <c r="J84" s="24">
        <v>2</v>
      </c>
      <c r="K84" s="71" t="s">
        <v>138</v>
      </c>
      <c r="L84" s="7" t="s">
        <v>38</v>
      </c>
      <c r="M84" s="7" t="s">
        <v>94</v>
      </c>
      <c r="N84" s="6" t="s">
        <v>49</v>
      </c>
      <c r="O84" s="21"/>
      <c r="P84" s="25"/>
      <c r="Q84" s="25"/>
      <c r="R84" s="25"/>
      <c r="S84" s="25"/>
      <c r="T84" s="25"/>
      <c r="U84" s="25"/>
      <c r="V84" s="28"/>
      <c r="W84" s="25"/>
      <c r="X84" s="29"/>
      <c r="Y84" s="25"/>
      <c r="Z84" s="4"/>
      <c r="AA84" s="5"/>
      <c r="AB84" s="3"/>
      <c r="AC84" s="2"/>
      <c r="AD84" s="1"/>
      <c r="AE84" s="1"/>
      <c r="AF84" s="1"/>
      <c r="AG84" s="1"/>
      <c r="AH84" s="1"/>
    </row>
    <row r="85" spans="1:34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2" t="s">
        <v>126</v>
      </c>
      <c r="G85" s="24">
        <v>2016</v>
      </c>
      <c r="H85" s="7" t="s">
        <v>85</v>
      </c>
      <c r="I85" s="7">
        <v>1</v>
      </c>
      <c r="J85" s="24">
        <v>1</v>
      </c>
      <c r="K85" s="71" t="s">
        <v>138</v>
      </c>
      <c r="L85" s="7" t="s">
        <v>38</v>
      </c>
      <c r="M85" s="7" t="s">
        <v>94</v>
      </c>
      <c r="N85" s="6" t="s">
        <v>49</v>
      </c>
      <c r="O85" s="21"/>
      <c r="P85" s="25"/>
      <c r="Q85" s="25"/>
      <c r="R85" s="25"/>
      <c r="S85" s="25"/>
      <c r="T85" s="25"/>
      <c r="U85" s="25"/>
      <c r="V85" s="28"/>
      <c r="W85" s="25"/>
      <c r="X85" s="29"/>
      <c r="Y85" s="25"/>
      <c r="Z85" s="4"/>
      <c r="AA85" s="5"/>
      <c r="AB85" s="3"/>
      <c r="AC85" s="2"/>
      <c r="AD85" s="1"/>
      <c r="AE85" s="1"/>
      <c r="AF85" s="1"/>
      <c r="AG85" s="1"/>
      <c r="AH85" s="1"/>
    </row>
    <row r="86" spans="1:34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22" t="s">
        <v>126</v>
      </c>
      <c r="G86" s="36">
        <v>2017</v>
      </c>
      <c r="H86" s="7" t="s">
        <v>85</v>
      </c>
      <c r="I86" s="7">
        <v>1</v>
      </c>
      <c r="J86" s="24">
        <v>1</v>
      </c>
      <c r="K86" s="71" t="s">
        <v>138</v>
      </c>
      <c r="L86" s="7" t="s">
        <v>24</v>
      </c>
      <c r="M86" s="7" t="s">
        <v>1</v>
      </c>
      <c r="N86" s="6" t="s">
        <v>0</v>
      </c>
      <c r="O86" s="21"/>
      <c r="P86" s="25"/>
      <c r="Q86" s="25"/>
      <c r="R86" s="25"/>
      <c r="S86" s="25"/>
      <c r="T86" s="25"/>
      <c r="U86" s="25"/>
      <c r="V86" s="28"/>
      <c r="W86" s="25"/>
      <c r="X86" s="29"/>
      <c r="Y86" s="25"/>
      <c r="Z86" s="4"/>
      <c r="AA86" s="5"/>
      <c r="AB86" s="3"/>
      <c r="AC86" s="2"/>
      <c r="AD86" s="1"/>
      <c r="AE86" s="1"/>
      <c r="AF86" s="1"/>
      <c r="AG86" s="1"/>
      <c r="AH86" s="1"/>
    </row>
    <row r="87" spans="1:34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2" t="s">
        <v>129</v>
      </c>
      <c r="G87" s="24">
        <v>2017</v>
      </c>
      <c r="H87" s="7" t="s">
        <v>20</v>
      </c>
      <c r="I87" s="7">
        <v>2</v>
      </c>
      <c r="J87" s="24">
        <v>1</v>
      </c>
      <c r="K87" s="71" t="s">
        <v>138</v>
      </c>
      <c r="L87" s="7" t="s">
        <v>43</v>
      </c>
      <c r="M87" s="7" t="s">
        <v>1</v>
      </c>
      <c r="N87" s="6" t="s">
        <v>0</v>
      </c>
      <c r="O87" s="21"/>
      <c r="P87" s="25"/>
      <c r="Q87" s="25"/>
      <c r="R87" s="25"/>
      <c r="S87" s="25"/>
      <c r="T87" s="25"/>
      <c r="U87" s="25"/>
      <c r="V87" s="28"/>
      <c r="W87" s="25"/>
      <c r="X87" s="29"/>
      <c r="Y87" s="25"/>
      <c r="Z87" s="4"/>
      <c r="AA87" s="5"/>
      <c r="AB87" s="3"/>
      <c r="AC87" s="2"/>
      <c r="AD87" s="1"/>
      <c r="AE87" s="1"/>
      <c r="AF87" s="1"/>
      <c r="AG87" s="1"/>
      <c r="AH87" s="1"/>
    </row>
    <row r="88" spans="1:34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22" t="s">
        <v>126</v>
      </c>
      <c r="G88" s="7">
        <v>2017</v>
      </c>
      <c r="H88" s="7" t="s">
        <v>20</v>
      </c>
      <c r="I88" s="7">
        <v>2</v>
      </c>
      <c r="J88" s="7">
        <v>1</v>
      </c>
      <c r="K88" s="71" t="s">
        <v>138</v>
      </c>
      <c r="L88" s="7" t="s">
        <v>24</v>
      </c>
      <c r="M88" s="7" t="s">
        <v>1</v>
      </c>
      <c r="N88" s="6" t="s">
        <v>0</v>
      </c>
      <c r="O88" s="21"/>
      <c r="P88" s="25"/>
      <c r="Q88" s="25"/>
      <c r="R88" s="25"/>
      <c r="S88" s="25"/>
      <c r="T88" s="25"/>
      <c r="U88" s="25"/>
      <c r="V88" s="28"/>
      <c r="W88" s="25"/>
      <c r="X88" s="29"/>
      <c r="Y88" s="25"/>
      <c r="Z88" s="4"/>
      <c r="AA88" s="5"/>
      <c r="AB88" s="3"/>
      <c r="AC88" s="2"/>
      <c r="AD88" s="1"/>
      <c r="AE88" s="1"/>
      <c r="AF88" s="1"/>
      <c r="AG88" s="1"/>
      <c r="AH88" s="1"/>
    </row>
    <row r="89" spans="1:34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4" t="s">
        <v>129</v>
      </c>
      <c r="G89" s="43">
        <v>2017</v>
      </c>
      <c r="H89" s="43" t="s">
        <v>20</v>
      </c>
      <c r="I89" s="43">
        <v>1</v>
      </c>
      <c r="J89" s="43">
        <v>0</v>
      </c>
      <c r="K89" s="71" t="s">
        <v>138</v>
      </c>
      <c r="L89" s="43" t="s">
        <v>43</v>
      </c>
      <c r="M89" s="43" t="s">
        <v>1</v>
      </c>
      <c r="N89" s="41" t="s">
        <v>0</v>
      </c>
      <c r="O89" s="21"/>
      <c r="P89" s="25"/>
      <c r="Q89" s="25"/>
      <c r="R89" s="25"/>
      <c r="S89" s="25"/>
      <c r="T89" s="25"/>
      <c r="U89" s="25"/>
      <c r="V89" s="28"/>
      <c r="W89" s="25"/>
      <c r="X89" s="29"/>
      <c r="Y89" s="25"/>
      <c r="Z89" s="4"/>
      <c r="AA89" s="5"/>
      <c r="AB89" s="3"/>
      <c r="AC89" s="2"/>
      <c r="AD89" s="1"/>
      <c r="AE89" s="1"/>
      <c r="AF89" s="1"/>
      <c r="AG89" s="1"/>
      <c r="AH89" s="1"/>
    </row>
    <row r="90" spans="1:34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2" t="s">
        <v>128</v>
      </c>
      <c r="G90" s="24">
        <v>2017</v>
      </c>
      <c r="H90" s="7" t="s">
        <v>20</v>
      </c>
      <c r="I90" s="7">
        <v>1</v>
      </c>
      <c r="J90" s="24">
        <v>0</v>
      </c>
      <c r="K90" s="71" t="s">
        <v>138</v>
      </c>
      <c r="L90" s="7" t="s">
        <v>24</v>
      </c>
      <c r="M90" s="7" t="s">
        <v>1</v>
      </c>
      <c r="N90" s="6" t="s">
        <v>49</v>
      </c>
      <c r="O90" s="21"/>
      <c r="P90" s="25"/>
      <c r="Q90" s="25"/>
      <c r="R90" s="25"/>
      <c r="S90" s="25"/>
      <c r="T90" s="25"/>
      <c r="U90" s="25"/>
      <c r="V90" s="28"/>
      <c r="W90" s="25"/>
      <c r="X90" s="29"/>
      <c r="Y90" s="25"/>
      <c r="Z90" s="4"/>
      <c r="AA90" s="5"/>
      <c r="AB90" s="3"/>
      <c r="AC90" s="2"/>
      <c r="AD90" s="1"/>
      <c r="AE90" s="1"/>
      <c r="AF90" s="1"/>
      <c r="AG90" s="1"/>
      <c r="AH90" s="1"/>
    </row>
    <row r="91" spans="1:34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2" t="s">
        <v>127</v>
      </c>
      <c r="G91" s="24">
        <v>2017</v>
      </c>
      <c r="H91" s="7" t="s">
        <v>85</v>
      </c>
      <c r="I91" s="7">
        <v>0</v>
      </c>
      <c r="J91" s="24">
        <v>0</v>
      </c>
      <c r="K91" s="71" t="s">
        <v>138</v>
      </c>
      <c r="L91" s="7" t="s">
        <v>24</v>
      </c>
      <c r="M91" s="7" t="s">
        <v>1</v>
      </c>
      <c r="N91" s="6" t="s">
        <v>0</v>
      </c>
      <c r="O91" s="21"/>
      <c r="P91" s="25"/>
      <c r="Q91" s="25"/>
      <c r="R91" s="25"/>
      <c r="S91" s="25"/>
      <c r="T91" s="25"/>
      <c r="U91" s="25"/>
      <c r="V91" s="28"/>
      <c r="W91" s="25"/>
      <c r="X91" s="29"/>
      <c r="Y91" s="25"/>
      <c r="Z91" s="4"/>
      <c r="AA91" s="5"/>
      <c r="AB91" s="3"/>
      <c r="AC91" s="2"/>
      <c r="AD91" s="1"/>
      <c r="AE91" s="1"/>
      <c r="AF91" s="1"/>
      <c r="AG91" s="1"/>
      <c r="AH91" s="1"/>
    </row>
    <row r="92" spans="1:34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2" t="s">
        <v>128</v>
      </c>
      <c r="G92" s="24">
        <v>2017</v>
      </c>
      <c r="H92" s="7" t="s">
        <v>86</v>
      </c>
      <c r="I92" s="7">
        <v>2</v>
      </c>
      <c r="J92" s="24">
        <v>3</v>
      </c>
      <c r="K92" s="71" t="s">
        <v>138</v>
      </c>
      <c r="L92" s="7" t="s">
        <v>24</v>
      </c>
      <c r="M92" s="7" t="s">
        <v>1</v>
      </c>
      <c r="N92" s="6" t="s">
        <v>49</v>
      </c>
      <c r="O92" s="21"/>
      <c r="P92" s="25"/>
      <c r="Q92" s="25"/>
      <c r="R92" s="25"/>
      <c r="S92" s="25"/>
      <c r="T92" s="25"/>
      <c r="U92" s="25"/>
      <c r="V92" s="28"/>
      <c r="W92" s="25"/>
      <c r="X92" s="29"/>
      <c r="Y92" s="25"/>
      <c r="Z92" s="4"/>
      <c r="AA92" s="5"/>
      <c r="AB92" s="3"/>
      <c r="AC92" s="2"/>
      <c r="AD92" s="1"/>
      <c r="AE92" s="1"/>
      <c r="AF92" s="1"/>
      <c r="AG92" s="1"/>
      <c r="AH92" s="1"/>
    </row>
    <row r="93" spans="1:34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2" t="s">
        <v>127</v>
      </c>
      <c r="G93" s="24">
        <v>2017</v>
      </c>
      <c r="H93" s="7" t="s">
        <v>20</v>
      </c>
      <c r="I93" s="7">
        <v>3</v>
      </c>
      <c r="J93" s="24">
        <v>1</v>
      </c>
      <c r="K93" s="71" t="s">
        <v>138</v>
      </c>
      <c r="L93" s="7" t="s">
        <v>24</v>
      </c>
      <c r="M93" s="7" t="s">
        <v>1</v>
      </c>
      <c r="N93" s="6" t="s">
        <v>49</v>
      </c>
      <c r="O93" s="21"/>
      <c r="P93" s="25"/>
      <c r="Q93" s="25"/>
      <c r="R93" s="25"/>
      <c r="S93" s="25"/>
      <c r="T93" s="25"/>
      <c r="U93" s="25"/>
      <c r="V93" s="28"/>
      <c r="W93" s="25"/>
      <c r="X93" s="29"/>
      <c r="Y93" s="25"/>
      <c r="Z93" s="4"/>
      <c r="AA93" s="5"/>
      <c r="AB93" s="3"/>
      <c r="AC93" s="2"/>
      <c r="AD93" s="1"/>
      <c r="AE93" s="1"/>
      <c r="AF93" s="1"/>
      <c r="AG93" s="1"/>
      <c r="AH93" s="1"/>
    </row>
    <row r="94" spans="1:34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2" t="s">
        <v>127</v>
      </c>
      <c r="G94" s="24">
        <v>2017</v>
      </c>
      <c r="H94" s="7" t="s">
        <v>86</v>
      </c>
      <c r="I94" s="7">
        <v>0</v>
      </c>
      <c r="J94" s="24">
        <v>2</v>
      </c>
      <c r="K94" s="71" t="s">
        <v>138</v>
      </c>
      <c r="L94" s="7" t="s">
        <v>24</v>
      </c>
      <c r="M94" s="7" t="s">
        <v>1</v>
      </c>
      <c r="N94" s="6" t="s">
        <v>49</v>
      </c>
      <c r="O94" s="21"/>
      <c r="P94" s="25"/>
      <c r="Q94" s="25"/>
      <c r="R94" s="25"/>
      <c r="S94" s="25"/>
      <c r="T94" s="25"/>
      <c r="U94" s="25"/>
      <c r="V94" s="28"/>
      <c r="W94" s="25"/>
      <c r="X94" s="29"/>
      <c r="Y94" s="25"/>
      <c r="Z94" s="4"/>
      <c r="AA94" s="5"/>
      <c r="AB94" s="3"/>
      <c r="AC94" s="2"/>
      <c r="AD94" s="1"/>
      <c r="AE94" s="1"/>
      <c r="AF94" s="1"/>
      <c r="AG94" s="1"/>
      <c r="AH94" s="1"/>
    </row>
    <row r="95" spans="1:34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2" t="s">
        <v>129</v>
      </c>
      <c r="G95" s="24">
        <v>2017</v>
      </c>
      <c r="H95" s="7" t="s">
        <v>20</v>
      </c>
      <c r="I95" s="7">
        <v>2</v>
      </c>
      <c r="J95" s="24">
        <v>1</v>
      </c>
      <c r="K95" s="71" t="s">
        <v>138</v>
      </c>
      <c r="L95" s="7" t="s">
        <v>12</v>
      </c>
      <c r="M95" s="7" t="s">
        <v>1</v>
      </c>
      <c r="N95" s="6" t="s">
        <v>49</v>
      </c>
      <c r="O95" s="21"/>
      <c r="P95" s="25"/>
      <c r="Q95" s="25"/>
      <c r="R95" s="25"/>
      <c r="S95" s="25"/>
      <c r="T95" s="25"/>
      <c r="U95" s="25"/>
      <c r="V95" s="28"/>
      <c r="W95" s="25"/>
      <c r="X95" s="29"/>
      <c r="Y95" s="25"/>
      <c r="Z95" s="4"/>
      <c r="AA95" s="5"/>
      <c r="AB95" s="3"/>
      <c r="AC95" s="2"/>
      <c r="AD95" s="1"/>
      <c r="AE95" s="1"/>
      <c r="AF95" s="1"/>
      <c r="AG95" s="1"/>
      <c r="AH95" s="1"/>
    </row>
    <row r="96" spans="1:34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2" t="s">
        <v>131</v>
      </c>
      <c r="G96" s="24">
        <v>2017</v>
      </c>
      <c r="H96" s="7" t="s">
        <v>86</v>
      </c>
      <c r="I96" s="7">
        <v>0</v>
      </c>
      <c r="J96" s="24">
        <v>2</v>
      </c>
      <c r="K96" s="71" t="s">
        <v>138</v>
      </c>
      <c r="L96" s="7" t="s">
        <v>43</v>
      </c>
      <c r="M96" s="7" t="s">
        <v>1</v>
      </c>
      <c r="N96" s="6" t="s">
        <v>0</v>
      </c>
      <c r="O96" s="21"/>
      <c r="P96" s="25"/>
      <c r="Q96" s="25"/>
      <c r="R96" s="25"/>
      <c r="S96" s="25"/>
      <c r="T96" s="25"/>
      <c r="U96" s="25"/>
      <c r="V96" s="28"/>
      <c r="W96" s="25"/>
      <c r="X96" s="29"/>
      <c r="Y96" s="25"/>
      <c r="Z96" s="4"/>
      <c r="AA96" s="5"/>
      <c r="AB96" s="3"/>
      <c r="AC96" s="2"/>
      <c r="AD96" s="1"/>
      <c r="AE96" s="1"/>
      <c r="AF96" s="1"/>
      <c r="AG96" s="1"/>
      <c r="AH96" s="1"/>
    </row>
    <row r="97" spans="1:34" ht="123" customHeight="1" x14ac:dyDescent="0.25">
      <c r="A97" s="6">
        <f t="shared" si="3"/>
        <v>96</v>
      </c>
      <c r="B97" s="15"/>
      <c r="C97" s="8" t="s">
        <v>108</v>
      </c>
      <c r="D97" s="7" t="s">
        <v>31</v>
      </c>
      <c r="E97" s="22">
        <v>42873</v>
      </c>
      <c r="F97" s="22" t="s">
        <v>128</v>
      </c>
      <c r="G97" s="24">
        <v>2017</v>
      </c>
      <c r="H97" s="7" t="s">
        <v>20</v>
      </c>
      <c r="I97" s="7">
        <v>1</v>
      </c>
      <c r="J97" s="24">
        <v>0</v>
      </c>
      <c r="K97" s="71" t="s">
        <v>138</v>
      </c>
      <c r="L97" s="7" t="s">
        <v>43</v>
      </c>
      <c r="M97" s="7" t="s">
        <v>1</v>
      </c>
      <c r="N97" s="6" t="s">
        <v>0</v>
      </c>
      <c r="O97" s="21"/>
      <c r="P97" s="25"/>
      <c r="Q97" s="25"/>
      <c r="R97" s="25"/>
      <c r="S97" s="25"/>
      <c r="T97" s="25"/>
      <c r="U97" s="25"/>
      <c r="V97" s="28"/>
      <c r="W97" s="25"/>
      <c r="X97" s="25"/>
      <c r="Y97" s="25"/>
      <c r="Z97" s="2"/>
      <c r="AA97" s="2"/>
      <c r="AB97" s="2"/>
      <c r="AC97" s="2"/>
      <c r="AD97" s="1"/>
      <c r="AE97" s="1"/>
      <c r="AF97" s="1"/>
      <c r="AG97" s="1"/>
      <c r="AH97" s="1"/>
    </row>
    <row r="98" spans="1:34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2" t="s">
        <v>127</v>
      </c>
      <c r="G98" s="24">
        <v>2017</v>
      </c>
      <c r="H98" s="7" t="s">
        <v>20</v>
      </c>
      <c r="I98" s="7">
        <v>2</v>
      </c>
      <c r="J98" s="24">
        <v>0</v>
      </c>
      <c r="K98" s="71" t="s">
        <v>138</v>
      </c>
      <c r="L98" s="7" t="s">
        <v>38</v>
      </c>
      <c r="M98" s="7" t="s">
        <v>1</v>
      </c>
      <c r="N98" s="6" t="s">
        <v>49</v>
      </c>
      <c r="O98" s="21"/>
      <c r="P98" s="25"/>
      <c r="Q98" s="25"/>
      <c r="R98" s="25"/>
      <c r="S98" s="25"/>
      <c r="T98" s="25"/>
      <c r="U98" s="25"/>
      <c r="V98" s="28"/>
      <c r="W98" s="25"/>
      <c r="X98" s="25"/>
      <c r="Y98" s="25"/>
      <c r="Z98" s="2"/>
      <c r="AA98" s="2"/>
      <c r="AB98" s="2"/>
      <c r="AC98" s="2"/>
      <c r="AD98" s="1"/>
      <c r="AE98" s="1"/>
      <c r="AF98" s="1"/>
      <c r="AG98" s="1"/>
      <c r="AH98" s="1"/>
    </row>
    <row r="99" spans="1:34" ht="123" customHeight="1" x14ac:dyDescent="0.25">
      <c r="A99" s="41">
        <f t="shared" si="3"/>
        <v>98</v>
      </c>
      <c r="B99" s="15"/>
      <c r="C99" s="8" t="s">
        <v>40</v>
      </c>
      <c r="D99" s="7" t="s">
        <v>31</v>
      </c>
      <c r="E99" s="22">
        <v>42883</v>
      </c>
      <c r="F99" s="22" t="s">
        <v>127</v>
      </c>
      <c r="G99" s="24">
        <v>2017</v>
      </c>
      <c r="H99" s="7" t="s">
        <v>20</v>
      </c>
      <c r="I99" s="7">
        <v>1</v>
      </c>
      <c r="J99" s="24">
        <v>0</v>
      </c>
      <c r="K99" s="71" t="s">
        <v>138</v>
      </c>
      <c r="L99" s="7" t="s">
        <v>38</v>
      </c>
      <c r="M99" s="7" t="s">
        <v>1</v>
      </c>
      <c r="N99" s="6" t="s">
        <v>49</v>
      </c>
      <c r="O99" s="21"/>
      <c r="P99" s="25"/>
      <c r="Q99" s="25"/>
      <c r="R99" s="25"/>
      <c r="S99" s="25"/>
      <c r="T99" s="25"/>
      <c r="U99" s="25"/>
      <c r="V99" s="28"/>
      <c r="W99" s="25"/>
      <c r="X99" s="25"/>
      <c r="Y99" s="25"/>
      <c r="Z99" s="2"/>
      <c r="AA99" s="2"/>
      <c r="AB99" s="2"/>
      <c r="AC99" s="2"/>
      <c r="AD99" s="1"/>
      <c r="AE99" s="1"/>
      <c r="AF99" s="1"/>
      <c r="AG99" s="1"/>
      <c r="AH99" s="1"/>
    </row>
    <row r="100" spans="1:34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4" t="s">
        <v>127</v>
      </c>
      <c r="G100" s="45">
        <v>2017</v>
      </c>
      <c r="H100" s="43" t="s">
        <v>85</v>
      </c>
      <c r="I100" s="43">
        <v>2</v>
      </c>
      <c r="J100" s="45">
        <v>2</v>
      </c>
      <c r="K100" s="71" t="s">
        <v>138</v>
      </c>
      <c r="L100" s="43" t="s">
        <v>38</v>
      </c>
      <c r="M100" s="43" t="s">
        <v>1</v>
      </c>
      <c r="N100" s="41" t="s">
        <v>49</v>
      </c>
      <c r="O100" s="21"/>
      <c r="P100" s="25"/>
      <c r="Q100" s="25"/>
      <c r="R100" s="25"/>
      <c r="S100" s="25"/>
      <c r="T100" s="25"/>
      <c r="U100" s="25"/>
      <c r="V100" s="28"/>
      <c r="W100" s="25"/>
      <c r="X100" s="25"/>
      <c r="Y100" s="25"/>
      <c r="Z100" s="2"/>
      <c r="AA100" s="2"/>
      <c r="AB100" s="2"/>
      <c r="AC100" s="2"/>
      <c r="AD100" s="1"/>
      <c r="AE100" s="1"/>
      <c r="AF100" s="1"/>
      <c r="AG100" s="1"/>
      <c r="AH100" s="1"/>
    </row>
    <row r="101" spans="1:34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2" t="s">
        <v>129</v>
      </c>
      <c r="G101" s="24">
        <v>2017</v>
      </c>
      <c r="H101" s="7" t="s">
        <v>20</v>
      </c>
      <c r="I101" s="7">
        <v>3</v>
      </c>
      <c r="J101" s="24">
        <v>1</v>
      </c>
      <c r="K101" s="71" t="s">
        <v>138</v>
      </c>
      <c r="L101" s="7" t="s">
        <v>38</v>
      </c>
      <c r="M101" s="7" t="s">
        <v>1</v>
      </c>
      <c r="N101" s="6" t="s">
        <v>0</v>
      </c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1"/>
      <c r="AA101" s="1"/>
      <c r="AB101" s="1"/>
      <c r="AC101" s="1"/>
    </row>
    <row r="102" spans="1:34" ht="123" customHeight="1" x14ac:dyDescent="0.25">
      <c r="A102" s="41">
        <f t="shared" si="3"/>
        <v>101</v>
      </c>
      <c r="B102" s="15"/>
      <c r="C102" s="8" t="s">
        <v>109</v>
      </c>
      <c r="D102" s="7" t="s">
        <v>50</v>
      </c>
      <c r="E102" s="22">
        <v>42912</v>
      </c>
      <c r="F102" s="22" t="s">
        <v>130</v>
      </c>
      <c r="G102" s="24">
        <v>2017</v>
      </c>
      <c r="H102" s="7" t="s">
        <v>86</v>
      </c>
      <c r="I102" s="7">
        <v>0</v>
      </c>
      <c r="J102" s="24">
        <v>2</v>
      </c>
      <c r="K102" s="71" t="s">
        <v>138</v>
      </c>
      <c r="L102" s="7" t="s">
        <v>38</v>
      </c>
      <c r="M102" s="7" t="s">
        <v>1</v>
      </c>
      <c r="N102" s="6" t="s">
        <v>0</v>
      </c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1"/>
      <c r="AA102" s="1"/>
      <c r="AB102" s="1"/>
      <c r="AC102" s="1"/>
    </row>
    <row r="103" spans="1:34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22" t="s">
        <v>127</v>
      </c>
      <c r="G103" s="36">
        <v>2017</v>
      </c>
      <c r="H103" s="34" t="s">
        <v>85</v>
      </c>
      <c r="I103" s="34">
        <v>1</v>
      </c>
      <c r="J103" s="36">
        <v>1</v>
      </c>
      <c r="K103" s="71" t="s">
        <v>138</v>
      </c>
      <c r="L103" s="34" t="s">
        <v>38</v>
      </c>
      <c r="M103" s="34" t="s">
        <v>1</v>
      </c>
      <c r="N103" s="39" t="s">
        <v>49</v>
      </c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1"/>
      <c r="AA103" s="1"/>
      <c r="AB103" s="1"/>
      <c r="AC103" s="1"/>
    </row>
    <row r="104" spans="1:34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4" t="s">
        <v>129</v>
      </c>
      <c r="G104" s="45">
        <v>2017</v>
      </c>
      <c r="H104" s="43" t="s">
        <v>20</v>
      </c>
      <c r="I104" s="43">
        <v>1</v>
      </c>
      <c r="J104" s="45">
        <v>0</v>
      </c>
      <c r="K104" s="71" t="s">
        <v>138</v>
      </c>
      <c r="L104" s="43" t="s">
        <v>38</v>
      </c>
      <c r="M104" s="43" t="s">
        <v>23</v>
      </c>
      <c r="N104" s="41" t="s">
        <v>0</v>
      </c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1"/>
      <c r="AA104" s="1"/>
      <c r="AB104" s="1"/>
      <c r="AC104" s="1"/>
    </row>
    <row r="105" spans="1:34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2" t="s">
        <v>130</v>
      </c>
      <c r="G105" s="24">
        <v>2017</v>
      </c>
      <c r="H105" s="7" t="s">
        <v>20</v>
      </c>
      <c r="I105" s="7">
        <v>2</v>
      </c>
      <c r="J105" s="24">
        <v>1</v>
      </c>
      <c r="K105" s="71" t="s">
        <v>138</v>
      </c>
      <c r="L105" s="7" t="s">
        <v>38</v>
      </c>
      <c r="M105" s="7" t="s">
        <v>1</v>
      </c>
      <c r="N105" s="6" t="s">
        <v>0</v>
      </c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1"/>
      <c r="AA105" s="1"/>
      <c r="AB105" s="1"/>
      <c r="AC105" s="1"/>
    </row>
    <row r="106" spans="1:34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4" t="s">
        <v>129</v>
      </c>
      <c r="G106" s="45">
        <v>2017</v>
      </c>
      <c r="H106" s="43" t="s">
        <v>20</v>
      </c>
      <c r="I106" s="43">
        <v>3</v>
      </c>
      <c r="J106" s="45">
        <v>0</v>
      </c>
      <c r="K106" s="71" t="s">
        <v>138</v>
      </c>
      <c r="L106" s="43" t="s">
        <v>12</v>
      </c>
      <c r="M106" s="43" t="s">
        <v>1</v>
      </c>
      <c r="N106" s="41" t="s">
        <v>49</v>
      </c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1"/>
      <c r="AA106" s="1"/>
      <c r="AB106" s="1"/>
      <c r="AC106" s="1"/>
    </row>
    <row r="107" spans="1:34" ht="123" customHeight="1" x14ac:dyDescent="0.25">
      <c r="A107" s="41">
        <f t="shared" si="3"/>
        <v>106</v>
      </c>
      <c r="B107" s="15"/>
      <c r="C107" s="8" t="s">
        <v>80</v>
      </c>
      <c r="D107" s="7" t="s">
        <v>110</v>
      </c>
      <c r="E107" s="22">
        <v>42945</v>
      </c>
      <c r="F107" s="22" t="s">
        <v>126</v>
      </c>
      <c r="G107" s="24">
        <v>2017</v>
      </c>
      <c r="H107" s="7" t="s">
        <v>86</v>
      </c>
      <c r="I107" s="7">
        <v>3</v>
      </c>
      <c r="J107" s="24">
        <v>4</v>
      </c>
      <c r="K107" s="71" t="s">
        <v>138</v>
      </c>
      <c r="L107" s="7" t="s">
        <v>38</v>
      </c>
      <c r="M107" s="7" t="s">
        <v>1</v>
      </c>
      <c r="N107" s="6" t="s">
        <v>0</v>
      </c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1"/>
      <c r="AA107" s="1"/>
      <c r="AB107" s="1"/>
      <c r="AC107" s="1"/>
    </row>
    <row r="108" spans="1:34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4" t="s">
        <v>129</v>
      </c>
      <c r="G108" s="45">
        <v>2017</v>
      </c>
      <c r="H108" s="43" t="s">
        <v>86</v>
      </c>
      <c r="I108" s="43">
        <v>1</v>
      </c>
      <c r="J108" s="45">
        <v>2</v>
      </c>
      <c r="K108" s="71" t="s">
        <v>138</v>
      </c>
      <c r="L108" s="43" t="s">
        <v>38</v>
      </c>
      <c r="M108" s="43" t="s">
        <v>1</v>
      </c>
      <c r="N108" s="6" t="s">
        <v>0</v>
      </c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1"/>
      <c r="AA108" s="1"/>
      <c r="AB108" s="1"/>
      <c r="AC108" s="1"/>
    </row>
    <row r="109" spans="1:34" ht="123" customHeight="1" x14ac:dyDescent="0.25">
      <c r="A109" s="6">
        <f t="shared" ref="A109:A147" si="4">SUM(A108+1)</f>
        <v>108</v>
      </c>
      <c r="B109" s="15"/>
      <c r="C109" s="8" t="s">
        <v>111</v>
      </c>
      <c r="D109" s="7" t="s">
        <v>19</v>
      </c>
      <c r="E109" s="22">
        <v>42957</v>
      </c>
      <c r="F109" s="22" t="s">
        <v>128</v>
      </c>
      <c r="G109" s="24">
        <v>2017</v>
      </c>
      <c r="H109" s="7" t="s">
        <v>20</v>
      </c>
      <c r="I109" s="7">
        <v>2</v>
      </c>
      <c r="J109" s="24">
        <v>0</v>
      </c>
      <c r="K109" s="71" t="s">
        <v>138</v>
      </c>
      <c r="L109" s="7" t="s">
        <v>43</v>
      </c>
      <c r="M109" s="7" t="s">
        <v>1</v>
      </c>
      <c r="N109" s="6" t="s">
        <v>0</v>
      </c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1"/>
      <c r="AA109" s="1"/>
      <c r="AB109" s="1"/>
      <c r="AC109" s="1"/>
    </row>
    <row r="110" spans="1:34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2" t="s">
        <v>127</v>
      </c>
      <c r="G110" s="24">
        <v>2017</v>
      </c>
      <c r="H110" s="7" t="s">
        <v>20</v>
      </c>
      <c r="I110" s="7">
        <v>1</v>
      </c>
      <c r="J110" s="24">
        <v>0</v>
      </c>
      <c r="K110" s="71" t="s">
        <v>138</v>
      </c>
      <c r="L110" s="7" t="s">
        <v>38</v>
      </c>
      <c r="M110" s="7" t="s">
        <v>1</v>
      </c>
      <c r="N110" s="6" t="s">
        <v>0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1"/>
      <c r="AA110" s="1"/>
      <c r="AB110" s="1"/>
      <c r="AC110" s="1"/>
    </row>
    <row r="111" spans="1:34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2" t="s">
        <v>129</v>
      </c>
      <c r="G111" s="24">
        <v>2017</v>
      </c>
      <c r="H111" s="7" t="s">
        <v>85</v>
      </c>
      <c r="I111" s="7">
        <v>0</v>
      </c>
      <c r="J111" s="24">
        <v>0</v>
      </c>
      <c r="K111" s="71" t="s">
        <v>138</v>
      </c>
      <c r="L111" s="7" t="s">
        <v>12</v>
      </c>
      <c r="M111" s="7" t="s">
        <v>1</v>
      </c>
      <c r="N111" s="6" t="s">
        <v>0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1"/>
      <c r="AA111" s="1"/>
      <c r="AB111" s="1"/>
      <c r="AC111" s="1"/>
    </row>
    <row r="112" spans="1:34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4" t="s">
        <v>129</v>
      </c>
      <c r="G112" s="45">
        <v>2017</v>
      </c>
      <c r="H112" s="43" t="s">
        <v>86</v>
      </c>
      <c r="I112" s="43">
        <v>0</v>
      </c>
      <c r="J112" s="45">
        <v>1</v>
      </c>
      <c r="K112" s="71" t="s">
        <v>138</v>
      </c>
      <c r="L112" s="43" t="s">
        <v>12</v>
      </c>
      <c r="M112" s="43" t="s">
        <v>23</v>
      </c>
      <c r="N112" s="41" t="s">
        <v>0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1"/>
      <c r="AA112" s="1"/>
      <c r="AB112" s="1"/>
      <c r="AC112" s="1"/>
    </row>
    <row r="113" spans="1:29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2" t="s">
        <v>127</v>
      </c>
      <c r="G113" s="24">
        <v>2017</v>
      </c>
      <c r="H113" s="7" t="s">
        <v>20</v>
      </c>
      <c r="I113" s="7">
        <v>2</v>
      </c>
      <c r="J113" s="24">
        <v>0</v>
      </c>
      <c r="K113" s="71" t="s">
        <v>138</v>
      </c>
      <c r="L113" s="7" t="s">
        <v>38</v>
      </c>
      <c r="M113" s="7" t="s">
        <v>1</v>
      </c>
      <c r="N113" s="6" t="s">
        <v>0</v>
      </c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1"/>
      <c r="AA113" s="1"/>
      <c r="AB113" s="1"/>
      <c r="AC113" s="1"/>
    </row>
    <row r="114" spans="1:29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2" t="s">
        <v>129</v>
      </c>
      <c r="G114" s="24">
        <v>2017</v>
      </c>
      <c r="H114" s="7" t="s">
        <v>85</v>
      </c>
      <c r="I114" s="7">
        <v>0</v>
      </c>
      <c r="J114" s="24">
        <v>0</v>
      </c>
      <c r="K114" s="71" t="s">
        <v>138</v>
      </c>
      <c r="L114" s="7" t="s">
        <v>43</v>
      </c>
      <c r="M114" s="7" t="s">
        <v>1</v>
      </c>
      <c r="N114" s="6" t="s">
        <v>0</v>
      </c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1"/>
      <c r="AA114" s="1"/>
      <c r="AB114" s="1"/>
      <c r="AC114" s="1"/>
    </row>
    <row r="115" spans="1:29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2" t="s">
        <v>126</v>
      </c>
      <c r="G115" s="24">
        <v>2017</v>
      </c>
      <c r="H115" s="7" t="s">
        <v>20</v>
      </c>
      <c r="I115" s="7">
        <v>2</v>
      </c>
      <c r="J115" s="24">
        <v>0</v>
      </c>
      <c r="K115" s="71" t="s">
        <v>138</v>
      </c>
      <c r="L115" s="7" t="s">
        <v>38</v>
      </c>
      <c r="M115" s="7" t="s">
        <v>1</v>
      </c>
      <c r="N115" s="6" t="s">
        <v>0</v>
      </c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1"/>
      <c r="AA115" s="1"/>
      <c r="AB115" s="1"/>
      <c r="AC115" s="1"/>
    </row>
    <row r="116" spans="1:29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22" t="s">
        <v>127</v>
      </c>
      <c r="G116" s="7">
        <v>2017</v>
      </c>
      <c r="H116" s="7" t="s">
        <v>86</v>
      </c>
      <c r="I116" s="7">
        <v>2</v>
      </c>
      <c r="J116" s="7">
        <v>3</v>
      </c>
      <c r="K116" s="71" t="s">
        <v>138</v>
      </c>
      <c r="L116" s="7" t="s">
        <v>38</v>
      </c>
      <c r="M116" s="7" t="s">
        <v>1</v>
      </c>
      <c r="N116" s="6" t="s">
        <v>0</v>
      </c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1"/>
      <c r="AA116" s="1"/>
      <c r="AB116" s="1"/>
      <c r="AC116" s="1"/>
    </row>
    <row r="117" spans="1:29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22" t="s">
        <v>129</v>
      </c>
      <c r="G117" s="7">
        <v>2017</v>
      </c>
      <c r="H117" s="7" t="s">
        <v>20</v>
      </c>
      <c r="I117" s="7">
        <v>2</v>
      </c>
      <c r="J117" s="7">
        <v>1</v>
      </c>
      <c r="K117" s="71" t="s">
        <v>138</v>
      </c>
      <c r="L117" s="7" t="s">
        <v>38</v>
      </c>
      <c r="M117" s="7" t="s">
        <v>1</v>
      </c>
      <c r="N117" s="6" t="s">
        <v>0</v>
      </c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1"/>
      <c r="AA117" s="1"/>
      <c r="AB117" s="1"/>
      <c r="AC117" s="1"/>
    </row>
    <row r="118" spans="1:29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22" t="s">
        <v>126</v>
      </c>
      <c r="G118" s="7">
        <v>2017</v>
      </c>
      <c r="H118" s="7" t="s">
        <v>86</v>
      </c>
      <c r="I118" s="7">
        <v>0</v>
      </c>
      <c r="J118" s="7">
        <v>1</v>
      </c>
      <c r="K118" s="71" t="s">
        <v>138</v>
      </c>
      <c r="L118" s="7" t="s">
        <v>38</v>
      </c>
      <c r="M118" s="7" t="s">
        <v>23</v>
      </c>
      <c r="N118" s="6" t="s">
        <v>0</v>
      </c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1"/>
      <c r="AA118" s="1"/>
      <c r="AB118" s="1"/>
      <c r="AC118" s="1"/>
    </row>
    <row r="119" spans="1:29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22" t="s">
        <v>130</v>
      </c>
      <c r="G119" s="7">
        <v>2017</v>
      </c>
      <c r="H119" s="7" t="s">
        <v>20</v>
      </c>
      <c r="I119" s="7">
        <v>2</v>
      </c>
      <c r="J119" s="7">
        <v>1</v>
      </c>
      <c r="K119" s="71" t="s">
        <v>138</v>
      </c>
      <c r="L119" s="7" t="s">
        <v>38</v>
      </c>
      <c r="M119" s="7" t="s">
        <v>1</v>
      </c>
      <c r="N119" s="6" t="s">
        <v>0</v>
      </c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1"/>
      <c r="AA119" s="1"/>
      <c r="AB119" s="1"/>
      <c r="AC119" s="1"/>
    </row>
    <row r="120" spans="1:29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22" t="s">
        <v>126</v>
      </c>
      <c r="G120" s="7">
        <v>2017</v>
      </c>
      <c r="H120" s="7" t="s">
        <v>86</v>
      </c>
      <c r="I120" s="7">
        <v>1</v>
      </c>
      <c r="J120" s="7">
        <v>2</v>
      </c>
      <c r="K120" s="71" t="s">
        <v>138</v>
      </c>
      <c r="L120" s="7" t="s">
        <v>38</v>
      </c>
      <c r="M120" s="7" t="s">
        <v>1</v>
      </c>
      <c r="N120" s="6" t="s">
        <v>0</v>
      </c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1"/>
      <c r="AA120" s="1"/>
      <c r="AB120" s="1"/>
      <c r="AC120" s="1"/>
    </row>
    <row r="121" spans="1:29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22" t="s">
        <v>126</v>
      </c>
      <c r="G121" s="7">
        <v>2017</v>
      </c>
      <c r="H121" s="7" t="s">
        <v>86</v>
      </c>
      <c r="I121" s="7">
        <v>0</v>
      </c>
      <c r="J121" s="7">
        <v>1</v>
      </c>
      <c r="K121" s="71" t="s">
        <v>138</v>
      </c>
      <c r="L121" s="7" t="s">
        <v>38</v>
      </c>
      <c r="M121" s="7" t="s">
        <v>1</v>
      </c>
      <c r="N121" s="6" t="s">
        <v>0</v>
      </c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1"/>
      <c r="AA121" s="1"/>
      <c r="AB121" s="1"/>
      <c r="AC121" s="1"/>
    </row>
    <row r="122" spans="1:29" ht="123" customHeight="1" x14ac:dyDescent="0.25">
      <c r="A122" s="6">
        <f t="shared" si="4"/>
        <v>121</v>
      </c>
      <c r="B122" s="15"/>
      <c r="C122" s="8" t="s">
        <v>112</v>
      </c>
      <c r="D122" s="7" t="s">
        <v>25</v>
      </c>
      <c r="E122" s="22">
        <v>43055</v>
      </c>
      <c r="F122" s="22" t="s">
        <v>128</v>
      </c>
      <c r="G122" s="7">
        <v>2017</v>
      </c>
      <c r="H122" s="7" t="s">
        <v>86</v>
      </c>
      <c r="I122" s="7">
        <v>1</v>
      </c>
      <c r="J122" s="7">
        <v>2</v>
      </c>
      <c r="K122" s="71" t="s">
        <v>138</v>
      </c>
      <c r="L122" s="7" t="s">
        <v>38</v>
      </c>
      <c r="M122" s="7" t="s">
        <v>1</v>
      </c>
      <c r="N122" s="6" t="s">
        <v>0</v>
      </c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1"/>
      <c r="AA122" s="1"/>
      <c r="AB122" s="1"/>
      <c r="AC122" s="1"/>
    </row>
    <row r="123" spans="1:29" ht="123" customHeight="1" x14ac:dyDescent="0.25">
      <c r="A123" s="6">
        <f t="shared" si="4"/>
        <v>122</v>
      </c>
      <c r="B123" s="15"/>
      <c r="C123" s="8" t="s">
        <v>113</v>
      </c>
      <c r="D123" s="7" t="s">
        <v>47</v>
      </c>
      <c r="E123" s="22">
        <v>43072</v>
      </c>
      <c r="F123" s="22" t="s">
        <v>127</v>
      </c>
      <c r="G123" s="7">
        <v>2017</v>
      </c>
      <c r="H123" s="7" t="s">
        <v>85</v>
      </c>
      <c r="I123" s="7">
        <v>2</v>
      </c>
      <c r="J123" s="7">
        <v>2</v>
      </c>
      <c r="K123" s="71" t="s">
        <v>138</v>
      </c>
      <c r="L123" s="7" t="s">
        <v>38</v>
      </c>
      <c r="M123" s="7" t="s">
        <v>1</v>
      </c>
      <c r="N123" s="6" t="s">
        <v>0</v>
      </c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1"/>
      <c r="AA123" s="1"/>
      <c r="AB123" s="1"/>
      <c r="AC123" s="1"/>
    </row>
    <row r="124" spans="1:29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22" t="s">
        <v>131</v>
      </c>
      <c r="G124" s="7">
        <v>2018</v>
      </c>
      <c r="H124" s="7" t="s">
        <v>85</v>
      </c>
      <c r="I124" s="7">
        <v>2</v>
      </c>
      <c r="J124" s="7">
        <v>2</v>
      </c>
      <c r="K124" s="71" t="s">
        <v>139</v>
      </c>
      <c r="L124" s="7" t="s">
        <v>24</v>
      </c>
      <c r="M124" s="7" t="s">
        <v>1</v>
      </c>
      <c r="N124" s="6" t="s">
        <v>0</v>
      </c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1"/>
      <c r="AA124" s="1"/>
      <c r="AB124" s="1"/>
      <c r="AC124" s="1"/>
    </row>
    <row r="125" spans="1:29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22" t="s">
        <v>126</v>
      </c>
      <c r="G125" s="7">
        <v>2018</v>
      </c>
      <c r="H125" s="7" t="s">
        <v>85</v>
      </c>
      <c r="I125" s="7">
        <v>0</v>
      </c>
      <c r="J125" s="7">
        <v>0</v>
      </c>
      <c r="K125" s="71" t="s">
        <v>139</v>
      </c>
      <c r="L125" s="7" t="s">
        <v>24</v>
      </c>
      <c r="M125" s="7" t="s">
        <v>23</v>
      </c>
      <c r="N125" s="6" t="s">
        <v>0</v>
      </c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1"/>
      <c r="AA125" s="1"/>
      <c r="AB125" s="1"/>
      <c r="AC125" s="1"/>
    </row>
    <row r="126" spans="1:29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22" t="s">
        <v>127</v>
      </c>
      <c r="G126" s="7">
        <v>2018</v>
      </c>
      <c r="H126" s="7" t="s">
        <v>20</v>
      </c>
      <c r="I126" s="7">
        <v>1</v>
      </c>
      <c r="J126" s="7">
        <v>0</v>
      </c>
      <c r="K126" s="71" t="s">
        <v>139</v>
      </c>
      <c r="L126" s="7" t="s">
        <v>24</v>
      </c>
      <c r="M126" s="7" t="s">
        <v>1</v>
      </c>
      <c r="N126" s="6" t="s">
        <v>0</v>
      </c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1"/>
      <c r="AA126" s="1"/>
      <c r="AB126" s="1"/>
      <c r="AC126" s="1"/>
    </row>
    <row r="127" spans="1:29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22" t="s">
        <v>126</v>
      </c>
      <c r="G127" s="7">
        <v>2018</v>
      </c>
      <c r="H127" s="7" t="s">
        <v>85</v>
      </c>
      <c r="I127" s="7">
        <v>0</v>
      </c>
      <c r="J127" s="7">
        <v>0</v>
      </c>
      <c r="K127" s="71" t="s">
        <v>139</v>
      </c>
      <c r="L127" s="7" t="s">
        <v>24</v>
      </c>
      <c r="M127" s="7" t="s">
        <v>1</v>
      </c>
      <c r="N127" s="6" t="s">
        <v>0</v>
      </c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1"/>
      <c r="AA127" s="1"/>
      <c r="AB127" s="1"/>
      <c r="AC127" s="1"/>
    </row>
    <row r="128" spans="1:29" ht="123" customHeight="1" x14ac:dyDescent="0.25">
      <c r="A128" s="41">
        <f t="shared" si="4"/>
        <v>127</v>
      </c>
      <c r="B128" s="15"/>
      <c r="C128" s="42" t="s">
        <v>114</v>
      </c>
      <c r="D128" s="43" t="s">
        <v>31</v>
      </c>
      <c r="E128" s="44">
        <v>43165</v>
      </c>
      <c r="F128" s="44" t="s">
        <v>131</v>
      </c>
      <c r="G128" s="43">
        <v>2018</v>
      </c>
      <c r="H128" s="43" t="s">
        <v>20</v>
      </c>
      <c r="I128" s="43">
        <v>1</v>
      </c>
      <c r="J128" s="43">
        <v>0</v>
      </c>
      <c r="K128" s="71" t="s">
        <v>140</v>
      </c>
      <c r="L128" s="43" t="s">
        <v>24</v>
      </c>
      <c r="M128" s="43" t="s">
        <v>1</v>
      </c>
      <c r="N128" s="41" t="s">
        <v>0</v>
      </c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1"/>
      <c r="AA128" s="1"/>
      <c r="AB128" s="1"/>
      <c r="AC128" s="1"/>
    </row>
    <row r="129" spans="1:29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22" t="s">
        <v>127</v>
      </c>
      <c r="G129" s="7">
        <v>2018</v>
      </c>
      <c r="H129" s="7" t="s">
        <v>86</v>
      </c>
      <c r="I129" s="7">
        <v>2</v>
      </c>
      <c r="J129" s="7">
        <v>3</v>
      </c>
      <c r="K129" s="71" t="s">
        <v>140</v>
      </c>
      <c r="L129" s="7" t="s">
        <v>24</v>
      </c>
      <c r="M129" s="7" t="s">
        <v>1</v>
      </c>
      <c r="N129" s="6" t="s">
        <v>0</v>
      </c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1"/>
      <c r="AA129" s="1"/>
      <c r="AB129" s="1"/>
      <c r="AC129" s="1"/>
    </row>
    <row r="130" spans="1:29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22" t="s">
        <v>129</v>
      </c>
      <c r="G130" s="7">
        <v>2018</v>
      </c>
      <c r="H130" s="7" t="s">
        <v>20</v>
      </c>
      <c r="I130" s="7">
        <v>3</v>
      </c>
      <c r="J130" s="7">
        <v>2</v>
      </c>
      <c r="K130" s="71" t="s">
        <v>140</v>
      </c>
      <c r="L130" s="7" t="s">
        <v>24</v>
      </c>
      <c r="M130" s="7" t="s">
        <v>1</v>
      </c>
      <c r="N130" s="6" t="s">
        <v>0</v>
      </c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1"/>
      <c r="AA130" s="1"/>
      <c r="AB130" s="1"/>
      <c r="AC130" s="1"/>
    </row>
    <row r="131" spans="1:29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43184</v>
      </c>
      <c r="F131" s="22" t="s">
        <v>127</v>
      </c>
      <c r="G131" s="7">
        <v>2018</v>
      </c>
      <c r="H131" s="7" t="s">
        <v>86</v>
      </c>
      <c r="I131" s="7">
        <v>0</v>
      </c>
      <c r="J131" s="7">
        <v>3</v>
      </c>
      <c r="K131" s="71" t="s">
        <v>140</v>
      </c>
      <c r="L131" s="7" t="s">
        <v>24</v>
      </c>
      <c r="M131" s="7" t="s">
        <v>23</v>
      </c>
      <c r="N131" s="6" t="s">
        <v>0</v>
      </c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1"/>
      <c r="AA131" s="1"/>
      <c r="AB131" s="1"/>
      <c r="AC131" s="1"/>
    </row>
    <row r="132" spans="1:29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22" t="s">
        <v>129</v>
      </c>
      <c r="G132" s="7">
        <v>2018</v>
      </c>
      <c r="H132" s="7" t="s">
        <v>20</v>
      </c>
      <c r="I132" s="7">
        <v>1</v>
      </c>
      <c r="J132" s="7">
        <v>0</v>
      </c>
      <c r="K132" s="71" t="s">
        <v>140</v>
      </c>
      <c r="L132" s="7" t="s">
        <v>24</v>
      </c>
      <c r="M132" s="7" t="s">
        <v>23</v>
      </c>
      <c r="N132" s="6" t="s">
        <v>0</v>
      </c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1"/>
      <c r="AA132" s="1"/>
      <c r="AB132" s="1"/>
      <c r="AC132" s="1"/>
    </row>
    <row r="133" spans="1:29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22" t="s">
        <v>127</v>
      </c>
      <c r="G133" s="7">
        <v>2018</v>
      </c>
      <c r="H133" s="7" t="s">
        <v>86</v>
      </c>
      <c r="I133" s="7">
        <v>2</v>
      </c>
      <c r="J133" s="7">
        <v>3</v>
      </c>
      <c r="K133" s="71" t="s">
        <v>140</v>
      </c>
      <c r="L133" s="7" t="s">
        <v>24</v>
      </c>
      <c r="M133" s="7" t="s">
        <v>1</v>
      </c>
      <c r="N133" s="6" t="s">
        <v>0</v>
      </c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9" ht="123" customHeight="1" x14ac:dyDescent="0.45">
      <c r="A134" s="50" t="s">
        <v>121</v>
      </c>
      <c r="B134" s="26"/>
      <c r="C134" s="75" t="s">
        <v>122</v>
      </c>
      <c r="D134" s="76"/>
      <c r="E134" s="22">
        <v>43197</v>
      </c>
      <c r="F134" s="77" t="s">
        <v>123</v>
      </c>
      <c r="G134" s="76"/>
      <c r="H134" s="76"/>
      <c r="I134" s="76"/>
      <c r="J134" s="76"/>
      <c r="K134" s="76"/>
      <c r="L134" s="78"/>
      <c r="M134" s="77" t="s">
        <v>1</v>
      </c>
      <c r="N134" s="76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9" ht="123" customHeight="1" x14ac:dyDescent="0.45">
      <c r="A135" s="32">
        <f>SUM(A133+1)</f>
        <v>133</v>
      </c>
      <c r="B135" s="15"/>
      <c r="C135" s="8" t="s">
        <v>26</v>
      </c>
      <c r="D135" s="7" t="s">
        <v>115</v>
      </c>
      <c r="E135" s="22">
        <v>43198</v>
      </c>
      <c r="F135" s="22" t="s">
        <v>127</v>
      </c>
      <c r="G135" s="7">
        <v>2018</v>
      </c>
      <c r="H135" s="7" t="s">
        <v>20</v>
      </c>
      <c r="I135" s="7">
        <v>1</v>
      </c>
      <c r="J135" s="7">
        <v>0</v>
      </c>
      <c r="K135" s="71" t="s">
        <v>140</v>
      </c>
      <c r="L135" s="7" t="s">
        <v>24</v>
      </c>
      <c r="M135" s="7" t="s">
        <v>23</v>
      </c>
      <c r="N135" s="6" t="s">
        <v>0</v>
      </c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9" ht="123" customHeight="1" x14ac:dyDescent="0.45">
      <c r="A136" s="6">
        <f t="shared" si="4"/>
        <v>134</v>
      </c>
      <c r="B136" s="15"/>
      <c r="C136" s="8" t="s">
        <v>46</v>
      </c>
      <c r="D136" s="7" t="s">
        <v>33</v>
      </c>
      <c r="E136" s="22">
        <v>43218</v>
      </c>
      <c r="F136" s="22" t="s">
        <v>126</v>
      </c>
      <c r="G136" s="7">
        <v>2018</v>
      </c>
      <c r="H136" s="7" t="s">
        <v>20</v>
      </c>
      <c r="I136" s="7">
        <v>2</v>
      </c>
      <c r="J136" s="7">
        <v>1</v>
      </c>
      <c r="K136" s="71" t="s">
        <v>140</v>
      </c>
      <c r="L136" s="7" t="s">
        <v>38</v>
      </c>
      <c r="M136" s="7" t="s">
        <v>1</v>
      </c>
      <c r="N136" s="6" t="s">
        <v>0</v>
      </c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9" ht="123" customHeight="1" x14ac:dyDescent="0.45">
      <c r="A137" s="6">
        <f t="shared" si="4"/>
        <v>135</v>
      </c>
      <c r="B137" s="15"/>
      <c r="C137" s="8" t="s">
        <v>117</v>
      </c>
      <c r="D137" s="7" t="s">
        <v>15</v>
      </c>
      <c r="E137" s="22">
        <v>43229</v>
      </c>
      <c r="F137" s="22" t="s">
        <v>129</v>
      </c>
      <c r="G137" s="7">
        <v>2018</v>
      </c>
      <c r="H137" s="7" t="s">
        <v>85</v>
      </c>
      <c r="I137" s="7">
        <v>1</v>
      </c>
      <c r="J137" s="7">
        <v>1</v>
      </c>
      <c r="K137" s="71" t="s">
        <v>140</v>
      </c>
      <c r="L137" s="7" t="s">
        <v>116</v>
      </c>
      <c r="M137" s="7" t="s">
        <v>1</v>
      </c>
      <c r="N137" s="6" t="s">
        <v>0</v>
      </c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9" ht="123" customHeight="1" x14ac:dyDescent="0.45">
      <c r="A138" s="6">
        <f t="shared" si="4"/>
        <v>136</v>
      </c>
      <c r="B138" s="15"/>
      <c r="C138" s="8" t="s">
        <v>30</v>
      </c>
      <c r="D138" s="7" t="s">
        <v>33</v>
      </c>
      <c r="E138" s="22">
        <v>43234</v>
      </c>
      <c r="F138" s="22" t="s">
        <v>130</v>
      </c>
      <c r="G138" s="7">
        <v>2018</v>
      </c>
      <c r="H138" s="7" t="s">
        <v>20</v>
      </c>
      <c r="I138" s="7">
        <v>2</v>
      </c>
      <c r="J138" s="7">
        <v>1</v>
      </c>
      <c r="K138" s="71" t="s">
        <v>140</v>
      </c>
      <c r="L138" s="7" t="s">
        <v>38</v>
      </c>
      <c r="M138" s="7" t="s">
        <v>1</v>
      </c>
      <c r="N138" s="6" t="s">
        <v>0</v>
      </c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9" ht="123" customHeight="1" x14ac:dyDescent="0.45">
      <c r="A139" s="6">
        <f t="shared" si="4"/>
        <v>137</v>
      </c>
      <c r="B139" s="47"/>
      <c r="C139" s="8" t="s">
        <v>20</v>
      </c>
      <c r="D139" s="7" t="s">
        <v>15</v>
      </c>
      <c r="E139" s="22">
        <v>43247</v>
      </c>
      <c r="F139" s="22" t="s">
        <v>127</v>
      </c>
      <c r="G139" s="7">
        <v>2018</v>
      </c>
      <c r="H139" s="7" t="s">
        <v>85</v>
      </c>
      <c r="I139" s="7">
        <v>1</v>
      </c>
      <c r="J139" s="7">
        <v>1</v>
      </c>
      <c r="K139" s="71" t="s">
        <v>140</v>
      </c>
      <c r="L139" s="7" t="s">
        <v>38</v>
      </c>
      <c r="M139" s="7" t="s">
        <v>1</v>
      </c>
      <c r="N139" s="6" t="s">
        <v>0</v>
      </c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9" ht="123" customHeight="1" x14ac:dyDescent="0.45">
      <c r="A140" s="6">
        <f t="shared" si="4"/>
        <v>138</v>
      </c>
      <c r="B140" s="47"/>
      <c r="C140" s="8" t="s">
        <v>26</v>
      </c>
      <c r="D140" s="7" t="s">
        <v>33</v>
      </c>
      <c r="E140" s="22">
        <v>43253</v>
      </c>
      <c r="F140" s="22" t="s">
        <v>126</v>
      </c>
      <c r="G140" s="7">
        <v>2018</v>
      </c>
      <c r="H140" s="7" t="s">
        <v>20</v>
      </c>
      <c r="I140" s="7">
        <v>2</v>
      </c>
      <c r="J140" s="7">
        <v>1</v>
      </c>
      <c r="K140" s="71" t="s">
        <v>140</v>
      </c>
      <c r="L140" s="7" t="s">
        <v>38</v>
      </c>
      <c r="M140" s="7" t="s">
        <v>36</v>
      </c>
      <c r="N140" s="6" t="s">
        <v>0</v>
      </c>
    </row>
    <row r="141" spans="1:29" ht="123" customHeight="1" x14ac:dyDescent="0.45">
      <c r="A141" s="6">
        <f t="shared" si="4"/>
        <v>139</v>
      </c>
      <c r="B141" s="47"/>
      <c r="C141" s="8" t="s">
        <v>48</v>
      </c>
      <c r="D141" s="7" t="s">
        <v>10</v>
      </c>
      <c r="E141" s="22">
        <v>43257</v>
      </c>
      <c r="F141" s="22" t="s">
        <v>129</v>
      </c>
      <c r="G141" s="7">
        <v>2018</v>
      </c>
      <c r="H141" s="7" t="s">
        <v>85</v>
      </c>
      <c r="I141" s="7">
        <v>0</v>
      </c>
      <c r="J141" s="7">
        <v>0</v>
      </c>
      <c r="K141" s="71" t="s">
        <v>140</v>
      </c>
      <c r="L141" s="7" t="s">
        <v>38</v>
      </c>
      <c r="M141" s="7" t="s">
        <v>1</v>
      </c>
      <c r="N141" s="6" t="s">
        <v>0</v>
      </c>
    </row>
    <row r="142" spans="1:29" ht="123" customHeight="1" x14ac:dyDescent="0.45">
      <c r="A142" s="6">
        <f t="shared" si="4"/>
        <v>140</v>
      </c>
      <c r="B142" s="47"/>
      <c r="C142" s="8" t="s">
        <v>42</v>
      </c>
      <c r="D142" s="7" t="s">
        <v>31</v>
      </c>
      <c r="E142" s="22">
        <v>43307</v>
      </c>
      <c r="F142" s="22" t="s">
        <v>128</v>
      </c>
      <c r="G142" s="7">
        <v>2018</v>
      </c>
      <c r="H142" s="7" t="s">
        <v>20</v>
      </c>
      <c r="I142" s="7">
        <v>1</v>
      </c>
      <c r="J142" s="7">
        <v>0</v>
      </c>
      <c r="K142" s="71" t="s">
        <v>141</v>
      </c>
      <c r="L142" s="7" t="s">
        <v>38</v>
      </c>
      <c r="M142" s="7" t="s">
        <v>1</v>
      </c>
      <c r="N142" s="6" t="s">
        <v>0</v>
      </c>
    </row>
    <row r="143" spans="1:29" ht="123" customHeight="1" x14ac:dyDescent="0.45">
      <c r="A143" s="6">
        <f t="shared" si="4"/>
        <v>141</v>
      </c>
      <c r="B143" s="47"/>
      <c r="C143" s="8" t="s">
        <v>41</v>
      </c>
      <c r="D143" s="7" t="s">
        <v>10</v>
      </c>
      <c r="E143" s="22">
        <v>43316</v>
      </c>
      <c r="F143" s="22" t="s">
        <v>126</v>
      </c>
      <c r="G143" s="7">
        <v>2018</v>
      </c>
      <c r="H143" s="7" t="s">
        <v>85</v>
      </c>
      <c r="I143" s="7">
        <v>0</v>
      </c>
      <c r="J143" s="7">
        <v>0</v>
      </c>
      <c r="K143" s="71" t="s">
        <v>143</v>
      </c>
      <c r="L143" s="7" t="s">
        <v>38</v>
      </c>
      <c r="M143" s="7" t="s">
        <v>1</v>
      </c>
      <c r="N143" s="6" t="s">
        <v>0</v>
      </c>
    </row>
    <row r="144" spans="1:29" ht="123" customHeight="1" x14ac:dyDescent="0.45">
      <c r="A144" s="6">
        <f t="shared" si="4"/>
        <v>142</v>
      </c>
      <c r="B144" s="47"/>
      <c r="C144" s="8" t="s">
        <v>119</v>
      </c>
      <c r="D144" s="7" t="s">
        <v>19</v>
      </c>
      <c r="E144" s="22">
        <v>43328</v>
      </c>
      <c r="F144" s="22" t="s">
        <v>128</v>
      </c>
      <c r="G144" s="7">
        <v>2018</v>
      </c>
      <c r="H144" s="7" t="s">
        <v>20</v>
      </c>
      <c r="I144" s="7">
        <v>2</v>
      </c>
      <c r="J144" s="7">
        <v>0</v>
      </c>
      <c r="K144" s="71" t="s">
        <v>142</v>
      </c>
      <c r="L144" s="7" t="s">
        <v>116</v>
      </c>
      <c r="M144" s="7" t="s">
        <v>1</v>
      </c>
      <c r="N144" s="6" t="s">
        <v>0</v>
      </c>
    </row>
    <row r="145" spans="1:15" ht="123" customHeight="1" x14ac:dyDescent="0.45">
      <c r="A145" s="6">
        <f t="shared" si="4"/>
        <v>143</v>
      </c>
      <c r="B145" s="47"/>
      <c r="C145" s="8" t="s">
        <v>120</v>
      </c>
      <c r="D145" s="7" t="s">
        <v>4</v>
      </c>
      <c r="E145" s="22">
        <v>43331</v>
      </c>
      <c r="F145" s="22" t="s">
        <v>127</v>
      </c>
      <c r="G145" s="7">
        <v>2018</v>
      </c>
      <c r="H145" s="7" t="s">
        <v>86</v>
      </c>
      <c r="I145" s="7">
        <v>0</v>
      </c>
      <c r="J145" s="7">
        <v>3</v>
      </c>
      <c r="K145" s="71" t="s">
        <v>142</v>
      </c>
      <c r="L145" s="7" t="s">
        <v>38</v>
      </c>
      <c r="M145" s="7" t="s">
        <v>1</v>
      </c>
      <c r="N145" s="6" t="s">
        <v>0</v>
      </c>
    </row>
    <row r="146" spans="1:15" ht="123" customHeight="1" x14ac:dyDescent="0.45">
      <c r="A146" s="6">
        <f t="shared" si="4"/>
        <v>144</v>
      </c>
      <c r="B146" s="47"/>
      <c r="C146" s="8" t="s">
        <v>105</v>
      </c>
      <c r="D146" s="7" t="s">
        <v>19</v>
      </c>
      <c r="E146" s="22">
        <v>43337</v>
      </c>
      <c r="F146" s="22" t="s">
        <v>126</v>
      </c>
      <c r="G146" s="7">
        <v>2018</v>
      </c>
      <c r="H146" s="7" t="s">
        <v>20</v>
      </c>
      <c r="I146" s="7">
        <v>2</v>
      </c>
      <c r="J146" s="7">
        <v>0</v>
      </c>
      <c r="K146" s="71" t="s">
        <v>142</v>
      </c>
      <c r="L146" s="7" t="s">
        <v>38</v>
      </c>
      <c r="M146" s="7" t="s">
        <v>1</v>
      </c>
      <c r="N146" s="6" t="s">
        <v>0</v>
      </c>
    </row>
    <row r="147" spans="1:15" ht="123" customHeight="1" x14ac:dyDescent="0.45">
      <c r="A147" s="6">
        <f t="shared" si="4"/>
        <v>145</v>
      </c>
      <c r="B147" s="47"/>
      <c r="C147" s="8" t="s">
        <v>113</v>
      </c>
      <c r="D147" s="7" t="s">
        <v>15</v>
      </c>
      <c r="E147" s="22">
        <v>43348</v>
      </c>
      <c r="F147" s="22" t="s">
        <v>129</v>
      </c>
      <c r="G147" s="7">
        <v>2018</v>
      </c>
      <c r="H147" s="7" t="s">
        <v>85</v>
      </c>
      <c r="I147" s="7">
        <v>1</v>
      </c>
      <c r="J147" s="7">
        <v>1</v>
      </c>
      <c r="K147" s="71" t="s">
        <v>142</v>
      </c>
      <c r="L147" s="7" t="s">
        <v>38</v>
      </c>
      <c r="M147" s="7" t="s">
        <v>1</v>
      </c>
      <c r="N147" s="6" t="s">
        <v>0</v>
      </c>
    </row>
    <row r="148" spans="1:15" ht="123" customHeight="1" x14ac:dyDescent="0.45">
      <c r="A148" s="51">
        <f t="shared" ref="A148:A156" si="5">SUM(A147+1)</f>
        <v>146</v>
      </c>
      <c r="B148" s="47"/>
      <c r="C148" s="52" t="s">
        <v>30</v>
      </c>
      <c r="D148" s="7" t="s">
        <v>13</v>
      </c>
      <c r="E148" s="22">
        <v>43352</v>
      </c>
      <c r="F148" s="22" t="s">
        <v>127</v>
      </c>
      <c r="G148" s="7">
        <v>2018</v>
      </c>
      <c r="H148" s="7" t="s">
        <v>86</v>
      </c>
      <c r="I148" s="7">
        <v>0</v>
      </c>
      <c r="J148" s="7">
        <v>1</v>
      </c>
      <c r="K148" s="71" t="s">
        <v>142</v>
      </c>
      <c r="L148" s="7" t="s">
        <v>38</v>
      </c>
      <c r="M148" s="7" t="s">
        <v>23</v>
      </c>
      <c r="N148" s="51" t="s">
        <v>0</v>
      </c>
    </row>
    <row r="149" spans="1:15" ht="123" customHeight="1" x14ac:dyDescent="0.45">
      <c r="A149" s="53">
        <f t="shared" si="5"/>
        <v>147</v>
      </c>
      <c r="B149" s="47"/>
      <c r="C149" s="54" t="s">
        <v>3</v>
      </c>
      <c r="D149" s="7" t="s">
        <v>31</v>
      </c>
      <c r="E149" s="22">
        <v>43359</v>
      </c>
      <c r="F149" s="22" t="s">
        <v>127</v>
      </c>
      <c r="G149" s="7">
        <v>2018</v>
      </c>
      <c r="H149" s="7" t="s">
        <v>20</v>
      </c>
      <c r="I149" s="7">
        <v>1</v>
      </c>
      <c r="J149" s="7">
        <v>0</v>
      </c>
      <c r="K149" s="71" t="s">
        <v>142</v>
      </c>
      <c r="L149" s="7" t="s">
        <v>38</v>
      </c>
      <c r="M149" s="7" t="s">
        <v>1</v>
      </c>
      <c r="N149" s="53" t="s">
        <v>0</v>
      </c>
    </row>
    <row r="150" spans="1:15" ht="123" customHeight="1" x14ac:dyDescent="0.45">
      <c r="A150" s="55">
        <f t="shared" si="5"/>
        <v>148</v>
      </c>
      <c r="B150" s="47"/>
      <c r="C150" s="56" t="s">
        <v>80</v>
      </c>
      <c r="D150" s="7" t="s">
        <v>47</v>
      </c>
      <c r="E150" s="22">
        <v>43373</v>
      </c>
      <c r="F150" s="22" t="s">
        <v>127</v>
      </c>
      <c r="G150" s="7">
        <v>2018</v>
      </c>
      <c r="H150" s="7" t="s">
        <v>85</v>
      </c>
      <c r="I150" s="7">
        <v>2</v>
      </c>
      <c r="J150" s="7">
        <v>2</v>
      </c>
      <c r="K150" s="71" t="s">
        <v>142</v>
      </c>
      <c r="L150" s="7" t="s">
        <v>38</v>
      </c>
      <c r="M150" s="7" t="s">
        <v>1</v>
      </c>
      <c r="N150" s="55" t="s">
        <v>0</v>
      </c>
    </row>
    <row r="151" spans="1:15" ht="123" customHeight="1" x14ac:dyDescent="0.45">
      <c r="A151" s="57">
        <f t="shared" si="5"/>
        <v>149</v>
      </c>
      <c r="B151" s="47"/>
      <c r="C151" s="58" t="s">
        <v>40</v>
      </c>
      <c r="D151" s="7" t="s">
        <v>124</v>
      </c>
      <c r="E151" s="22">
        <v>43376</v>
      </c>
      <c r="F151" s="22" t="s">
        <v>129</v>
      </c>
      <c r="G151" s="7">
        <v>2018</v>
      </c>
      <c r="H151" s="7" t="s">
        <v>20</v>
      </c>
      <c r="I151" s="7">
        <v>2</v>
      </c>
      <c r="J151" s="7">
        <v>1</v>
      </c>
      <c r="K151" s="71" t="s">
        <v>142</v>
      </c>
      <c r="L151" s="7" t="s">
        <v>116</v>
      </c>
      <c r="M151" s="7" t="s">
        <v>1</v>
      </c>
      <c r="N151" s="57" t="s">
        <v>0</v>
      </c>
    </row>
    <row r="152" spans="1:15" ht="123" customHeight="1" x14ac:dyDescent="0.45">
      <c r="A152" s="59">
        <f t="shared" si="5"/>
        <v>150</v>
      </c>
      <c r="B152" s="47"/>
      <c r="C152" s="60" t="s">
        <v>26</v>
      </c>
      <c r="D152" s="7" t="s">
        <v>15</v>
      </c>
      <c r="E152" s="22">
        <v>43382</v>
      </c>
      <c r="F152" s="22" t="s">
        <v>131</v>
      </c>
      <c r="G152" s="7">
        <v>2018</v>
      </c>
      <c r="H152" s="7" t="s">
        <v>85</v>
      </c>
      <c r="I152" s="7">
        <v>1</v>
      </c>
      <c r="J152" s="7">
        <v>1</v>
      </c>
      <c r="K152" s="71" t="s">
        <v>142</v>
      </c>
      <c r="L152" s="7" t="s">
        <v>38</v>
      </c>
      <c r="M152" s="7" t="s">
        <v>1</v>
      </c>
      <c r="N152" s="59" t="s">
        <v>0</v>
      </c>
    </row>
    <row r="153" spans="1:15" ht="123" customHeight="1" x14ac:dyDescent="0.45">
      <c r="A153" s="61">
        <f t="shared" si="5"/>
        <v>151</v>
      </c>
      <c r="B153" s="47"/>
      <c r="C153" s="62" t="s">
        <v>40</v>
      </c>
      <c r="D153" s="7" t="s">
        <v>13</v>
      </c>
      <c r="E153" s="22">
        <v>43393</v>
      </c>
      <c r="F153" s="22" t="s">
        <v>126</v>
      </c>
      <c r="G153" s="7">
        <v>2018</v>
      </c>
      <c r="H153" s="7" t="s">
        <v>86</v>
      </c>
      <c r="I153" s="7">
        <v>0</v>
      </c>
      <c r="J153" s="7">
        <v>1</v>
      </c>
      <c r="K153" s="71" t="s">
        <v>142</v>
      </c>
      <c r="L153" s="7" t="s">
        <v>38</v>
      </c>
      <c r="M153" s="7" t="s">
        <v>1</v>
      </c>
      <c r="N153" s="61" t="s">
        <v>0</v>
      </c>
    </row>
    <row r="154" spans="1:15" ht="123" customHeight="1" x14ac:dyDescent="0.45">
      <c r="A154" s="63">
        <f t="shared" si="5"/>
        <v>152</v>
      </c>
      <c r="B154" s="47"/>
      <c r="C154" s="64" t="s">
        <v>63</v>
      </c>
      <c r="D154" s="7" t="s">
        <v>31</v>
      </c>
      <c r="E154" s="22">
        <v>43408</v>
      </c>
      <c r="F154" s="22" t="s">
        <v>127</v>
      </c>
      <c r="G154" s="7">
        <v>2018</v>
      </c>
      <c r="H154" s="7" t="s">
        <v>20</v>
      </c>
      <c r="I154" s="7">
        <v>1</v>
      </c>
      <c r="J154" s="7">
        <v>0</v>
      </c>
      <c r="K154" s="71" t="s">
        <v>142</v>
      </c>
      <c r="L154" s="7" t="s">
        <v>38</v>
      </c>
      <c r="M154" s="7" t="s">
        <v>1</v>
      </c>
      <c r="N154" s="63" t="s">
        <v>0</v>
      </c>
    </row>
    <row r="155" spans="1:15" ht="123" customHeight="1" x14ac:dyDescent="0.45">
      <c r="A155" s="66">
        <f t="shared" si="5"/>
        <v>153</v>
      </c>
      <c r="B155" s="47"/>
      <c r="C155" s="65" t="s">
        <v>32</v>
      </c>
      <c r="D155" s="7" t="s">
        <v>33</v>
      </c>
      <c r="E155" s="22">
        <v>43414</v>
      </c>
      <c r="F155" s="22" t="s">
        <v>126</v>
      </c>
      <c r="G155" s="7">
        <v>2018</v>
      </c>
      <c r="H155" s="7" t="s">
        <v>20</v>
      </c>
      <c r="I155" s="7">
        <v>2</v>
      </c>
      <c r="J155" s="7">
        <v>1</v>
      </c>
      <c r="K155" s="71" t="s">
        <v>142</v>
      </c>
      <c r="L155" s="7" t="s">
        <v>38</v>
      </c>
      <c r="M155" s="7" t="s">
        <v>1</v>
      </c>
      <c r="N155" s="66" t="s">
        <v>0</v>
      </c>
    </row>
    <row r="156" spans="1:15" ht="123" customHeight="1" x14ac:dyDescent="0.45">
      <c r="A156" s="68">
        <f t="shared" si="5"/>
        <v>154</v>
      </c>
      <c r="B156" s="47"/>
      <c r="C156" s="67" t="s">
        <v>55</v>
      </c>
      <c r="D156" s="7" t="s">
        <v>31</v>
      </c>
      <c r="E156" s="22">
        <v>43422</v>
      </c>
      <c r="F156" s="22" t="s">
        <v>127</v>
      </c>
      <c r="G156" s="7">
        <v>2018</v>
      </c>
      <c r="H156" s="7" t="s">
        <v>20</v>
      </c>
      <c r="I156" s="7">
        <v>1</v>
      </c>
      <c r="J156" s="7">
        <v>0</v>
      </c>
      <c r="K156" s="71" t="s">
        <v>142</v>
      </c>
      <c r="L156" s="7" t="s">
        <v>38</v>
      </c>
      <c r="M156" s="7" t="s">
        <v>1</v>
      </c>
      <c r="N156" s="68" t="s">
        <v>0</v>
      </c>
    </row>
    <row r="157" spans="1:15" ht="123" customHeight="1" x14ac:dyDescent="0.45">
      <c r="A157" s="72">
        <f>SUM(A156+1)</f>
        <v>155</v>
      </c>
      <c r="B157" s="47"/>
      <c r="C157" s="69" t="s">
        <v>99</v>
      </c>
      <c r="D157" s="7" t="s">
        <v>33</v>
      </c>
      <c r="E157" s="22">
        <v>43430</v>
      </c>
      <c r="F157" s="22" t="s">
        <v>130</v>
      </c>
      <c r="G157" s="7">
        <v>2018</v>
      </c>
      <c r="H157" s="7" t="s">
        <v>20</v>
      </c>
      <c r="I157" s="7">
        <v>2</v>
      </c>
      <c r="J157" s="7">
        <v>1</v>
      </c>
      <c r="K157" s="71" t="s">
        <v>142</v>
      </c>
      <c r="L157" s="7" t="s">
        <v>38</v>
      </c>
      <c r="M157" s="7" t="s">
        <v>1</v>
      </c>
      <c r="N157" s="70" t="s">
        <v>0</v>
      </c>
      <c r="O157" s="73" t="s">
        <v>135</v>
      </c>
    </row>
  </sheetData>
  <sortState ref="Q3:R7">
    <sortCondition descending="1" ref="R3:R7"/>
  </sortState>
  <mergeCells count="3">
    <mergeCell ref="C134:D134"/>
    <mergeCell ref="M134:N134"/>
    <mergeCell ref="F134:L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50" zoomScaleNormal="50" workbookViewId="0">
      <selection activeCell="E14" sqref="E14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  <col min="12" max="12" width="30.42578125" bestFit="1" customWidth="1"/>
    <col min="13" max="13" width="28.140625" bestFit="1" customWidth="1"/>
  </cols>
  <sheetData>
    <row r="1" spans="1:13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  <c r="L1" s="7" t="s">
        <v>133</v>
      </c>
      <c r="M1" s="7" t="s">
        <v>134</v>
      </c>
    </row>
    <row r="2" spans="1:13" ht="28.5" x14ac:dyDescent="0.25">
      <c r="A2" s="7" t="s">
        <v>26</v>
      </c>
      <c r="B2" s="14">
        <f>COUNTIF(Principal!C3:C1006,"Vasco")</f>
        <v>18</v>
      </c>
      <c r="C2" s="7" t="s">
        <v>38</v>
      </c>
      <c r="D2" s="14">
        <f>COUNTIF(Principal!L3:L1008,"Série A")</f>
        <v>82</v>
      </c>
      <c r="E2" s="7" t="s">
        <v>1</v>
      </c>
      <c r="F2" s="14">
        <f>COUNTIF(Principal!M1:M1005,"Nilton Santos")</f>
        <v>87</v>
      </c>
      <c r="G2" s="7">
        <v>2002</v>
      </c>
      <c r="H2" s="10">
        <f>COUNTIF(Principal!G2, "2002")</f>
        <v>1</v>
      </c>
      <c r="I2" s="7">
        <f>COUNTIF(Principal!H2:H1008, "Vitória")</f>
        <v>82</v>
      </c>
      <c r="J2" s="7">
        <f>COUNTIF(Principal!H2:H1008, "Empate")</f>
        <v>33</v>
      </c>
      <c r="K2" s="7">
        <f>COUNTIF(Principal!H2:H1008, "Derrota")</f>
        <v>40</v>
      </c>
      <c r="L2" s="7" t="s">
        <v>127</v>
      </c>
      <c r="M2" s="7">
        <f>COUNTIF(Principal!F2:F1008, "Domingo")</f>
        <v>60</v>
      </c>
    </row>
    <row r="3" spans="1:13" ht="28.5" x14ac:dyDescent="0.45">
      <c r="A3" s="7" t="s">
        <v>30</v>
      </c>
      <c r="B3" s="18">
        <f>COUNTIF(Principal!C3:C1006,"Fluminense")</f>
        <v>16</v>
      </c>
      <c r="C3" s="7" t="s">
        <v>24</v>
      </c>
      <c r="D3" s="18">
        <f>COUNTIF(Principal!L3:L1008,"Carioca")</f>
        <v>45</v>
      </c>
      <c r="E3" s="7" t="s">
        <v>23</v>
      </c>
      <c r="F3" s="18">
        <f>COUNTIF(Principal!M3:M1009,"Maracanã")</f>
        <v>42</v>
      </c>
      <c r="G3" s="7">
        <v>2004</v>
      </c>
      <c r="H3" s="6">
        <f>COUNTIF(Principal!G3:G9, "2004")</f>
        <v>7</v>
      </c>
      <c r="I3" s="19"/>
      <c r="J3" s="19"/>
      <c r="K3" s="20"/>
      <c r="L3" s="7" t="s">
        <v>130</v>
      </c>
      <c r="M3" s="7">
        <f>COUNTIF(Principal!F2:F1008, "Segunda-feira")</f>
        <v>6</v>
      </c>
    </row>
    <row r="4" spans="1:13" ht="28.5" x14ac:dyDescent="0.25">
      <c r="A4" s="7" t="s">
        <v>32</v>
      </c>
      <c r="B4" s="18">
        <f>COUNTIF(Principal!C3:C1009,"Flamengo")</f>
        <v>9</v>
      </c>
      <c r="C4" s="7" t="s">
        <v>2</v>
      </c>
      <c r="D4" s="18">
        <f>COUNTIF(Principal!L3:L1006,"Série B")</f>
        <v>9</v>
      </c>
      <c r="E4" s="7" t="s">
        <v>94</v>
      </c>
      <c r="F4" s="18">
        <f>COUNTIF(Principal!M3:M1004,"Arena Botafogo")</f>
        <v>8</v>
      </c>
      <c r="G4" s="7">
        <v>2005</v>
      </c>
      <c r="H4" s="6">
        <f>COUNTIF(Principal!G10:G15, "2005")</f>
        <v>6</v>
      </c>
      <c r="I4" s="6" t="s">
        <v>92</v>
      </c>
      <c r="J4" s="7" t="s">
        <v>93</v>
      </c>
      <c r="K4" s="21"/>
      <c r="L4" s="7" t="s">
        <v>131</v>
      </c>
      <c r="M4" s="7">
        <f>COUNTIF(Principal!F2:F1008, "Terça-feira")</f>
        <v>8</v>
      </c>
    </row>
    <row r="5" spans="1:13" ht="28.5" x14ac:dyDescent="0.25">
      <c r="A5" s="7" t="s">
        <v>46</v>
      </c>
      <c r="B5" s="18">
        <f>COUNTIF(Principal!C3:C1006,"Grêmio")</f>
        <v>7</v>
      </c>
      <c r="C5" s="7" t="s">
        <v>43</v>
      </c>
      <c r="D5" s="18">
        <f>COUNTIF(Principal!L1:L1008,"Libertadores")</f>
        <v>8</v>
      </c>
      <c r="E5" s="7" t="s">
        <v>36</v>
      </c>
      <c r="F5" s="18">
        <f>COUNTIF(Principal!M3:M1007,"São Januário")</f>
        <v>6</v>
      </c>
      <c r="G5" s="7">
        <v>2006</v>
      </c>
      <c r="H5" s="6">
        <f>COUNTIF(Principal!G16:G23, "2006")</f>
        <v>8</v>
      </c>
      <c r="I5" s="48">
        <f>SUM(Principal!I3:I1002)</f>
        <v>234</v>
      </c>
      <c r="J5" s="24">
        <f>SUM(Principal!J3:J1002)</f>
        <v>152</v>
      </c>
      <c r="K5" s="21"/>
      <c r="L5" s="7" t="s">
        <v>129</v>
      </c>
      <c r="M5" s="7">
        <f>COUNTIF(Principal!F2:F1008, "Quarta-feira")</f>
        <v>26</v>
      </c>
    </row>
    <row r="6" spans="1:13" ht="28.5" x14ac:dyDescent="0.45">
      <c r="A6" s="7" t="s">
        <v>53</v>
      </c>
      <c r="B6" s="18">
        <f>COUNTIF(Principal!C3:C1004,"Atlético Mineiro")</f>
        <v>5</v>
      </c>
      <c r="C6" s="7" t="s">
        <v>12</v>
      </c>
      <c r="D6" s="18">
        <f>COUNTIF(Principal!L3:L1010,"Copa do Brasil")</f>
        <v>7</v>
      </c>
      <c r="E6" s="7" t="s">
        <v>62</v>
      </c>
      <c r="F6" s="18">
        <f>COUNTIF(Principal!M3:M1011,"Caio Martins")</f>
        <v>5</v>
      </c>
      <c r="G6" s="7">
        <v>2007</v>
      </c>
      <c r="H6" s="6">
        <f>COUNTIF(Principal!G24:G28, "2007")</f>
        <v>5</v>
      </c>
      <c r="I6" s="19"/>
      <c r="J6" s="19"/>
      <c r="K6" s="25"/>
      <c r="L6" s="7" t="s">
        <v>128</v>
      </c>
      <c r="M6" s="7">
        <f>COUNTIF(Principal!F2:F1008, "Quinta-feira")</f>
        <v>9</v>
      </c>
    </row>
    <row r="7" spans="1:13" ht="28.5" x14ac:dyDescent="0.25">
      <c r="A7" s="7" t="s">
        <v>37</v>
      </c>
      <c r="B7" s="18">
        <f>COUNTIF(Principal!C3:C1004,"Boavista")</f>
        <v>4</v>
      </c>
      <c r="C7" s="7" t="s">
        <v>116</v>
      </c>
      <c r="D7" s="18">
        <f>COUNTIF(Principal!L137:L1011,"Sulamericana")</f>
        <v>3</v>
      </c>
      <c r="E7" s="7" t="s">
        <v>77</v>
      </c>
      <c r="F7" s="18">
        <f>COUNTIF(Principal!M3:M1011,"Luso Brasileiro")</f>
        <v>4</v>
      </c>
      <c r="G7" s="7">
        <v>2008</v>
      </c>
      <c r="H7" s="6">
        <f>COUNTIF(Principal!G29:G32, "2008")</f>
        <v>4</v>
      </c>
      <c r="I7" s="7" t="s">
        <v>98</v>
      </c>
      <c r="J7" s="8" t="s">
        <v>97</v>
      </c>
      <c r="K7" s="25"/>
      <c r="L7" s="7" t="s">
        <v>132</v>
      </c>
      <c r="M7" s="7">
        <f>COUNTIF(Principal!F2:F1008, "Sexta-feira")</f>
        <v>2</v>
      </c>
    </row>
    <row r="8" spans="1:13" ht="28.5" x14ac:dyDescent="0.25">
      <c r="A8" s="7" t="s">
        <v>55</v>
      </c>
      <c r="B8" s="18">
        <f>COUNTIF(Principal!C3:C1007,"Internacional")</f>
        <v>4</v>
      </c>
      <c r="C8" s="27"/>
      <c r="D8" s="28"/>
      <c r="E8" s="7" t="s">
        <v>78</v>
      </c>
      <c r="F8" s="18">
        <f>COUNTIF(Principal!M3:M1009,"Raulino de Oliveira")</f>
        <v>2</v>
      </c>
      <c r="G8" s="7">
        <v>2009</v>
      </c>
      <c r="H8" s="6">
        <f>COUNTIF(Principal!G33, "2009")</f>
        <v>1</v>
      </c>
      <c r="I8" s="7">
        <f>COUNTIF(Principal!N3:N1007,"Não")</f>
        <v>49</v>
      </c>
      <c r="J8" s="49">
        <f>COUNTIF(Principal!N3:N1007,"Sim")</f>
        <v>105</v>
      </c>
      <c r="K8" s="25"/>
      <c r="L8" s="7" t="s">
        <v>126</v>
      </c>
      <c r="M8" s="7">
        <f>COUNTIF(Principal!F2:F1008, "Sábado")</f>
        <v>44</v>
      </c>
    </row>
    <row r="9" spans="1:13" ht="28.5" x14ac:dyDescent="0.25">
      <c r="A9" s="7" t="s">
        <v>11</v>
      </c>
      <c r="B9" s="18">
        <f>COUNTIF(Principal!C3:C1005,"Criciúma")</f>
        <v>3</v>
      </c>
      <c r="C9" s="25"/>
      <c r="D9" s="28"/>
      <c r="E9" s="7" t="s">
        <v>79</v>
      </c>
      <c r="F9" s="18">
        <f>COUNTIF(Principal!M3:M1009,"Mário Helênio")</f>
        <v>1</v>
      </c>
      <c r="G9" s="7">
        <v>2010</v>
      </c>
      <c r="H9" s="6">
        <f>COUNTIF(Principal!G34:G36, "2010")</f>
        <v>3</v>
      </c>
      <c r="I9" s="27"/>
      <c r="J9" s="29"/>
      <c r="K9" s="25"/>
    </row>
    <row r="10" spans="1:13" ht="28.5" x14ac:dyDescent="0.45">
      <c r="A10" s="7" t="s">
        <v>34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COUNTIF(Principal!G37:G40, "2011")</f>
        <v>4</v>
      </c>
      <c r="I10" s="19"/>
      <c r="J10" s="19"/>
      <c r="K10" s="25"/>
    </row>
    <row r="11" spans="1:13" ht="28.5" x14ac:dyDescent="0.45">
      <c r="A11" s="7" t="s">
        <v>39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COUNTIF(Principal!G41, "2012")</f>
        <v>1</v>
      </c>
      <c r="I11" s="19"/>
      <c r="J11" s="19"/>
      <c r="K11" s="25"/>
    </row>
    <row r="12" spans="1:13" ht="28.5" x14ac:dyDescent="0.25">
      <c r="A12" s="7" t="s">
        <v>60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COUNTIF(Principal!G42:G45, "2013")</f>
        <v>4</v>
      </c>
      <c r="I12" s="25"/>
      <c r="J12" s="29"/>
      <c r="K12" s="25"/>
    </row>
    <row r="13" spans="1:13" ht="28.5" x14ac:dyDescent="0.25">
      <c r="A13" s="7" t="s">
        <v>40</v>
      </c>
      <c r="B13" s="18">
        <f>COUNTIF(Principal!C3:C1000,"Bahia")</f>
        <v>5</v>
      </c>
      <c r="C13" s="25"/>
      <c r="D13" s="25"/>
      <c r="E13" s="25"/>
      <c r="F13" s="28"/>
      <c r="G13" s="7">
        <v>2014</v>
      </c>
      <c r="H13" s="6">
        <f>COUNTIF(Principal!G46:G52, "2014")</f>
        <v>7</v>
      </c>
      <c r="I13" s="25"/>
      <c r="J13" s="29"/>
      <c r="K13" s="25"/>
    </row>
    <row r="14" spans="1:13" ht="28.5" x14ac:dyDescent="0.25">
      <c r="A14" s="7" t="s">
        <v>42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COUNTIF(Principal!G53:G71, "2015")</f>
        <v>19</v>
      </c>
      <c r="I14" s="25"/>
      <c r="J14" s="29"/>
      <c r="K14" s="25"/>
    </row>
    <row r="15" spans="1:13" ht="28.5" x14ac:dyDescent="0.25">
      <c r="A15" s="7" t="s">
        <v>65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COUNTIF(Principal!G72:G85, "2016")</f>
        <v>14</v>
      </c>
      <c r="I15" s="25"/>
      <c r="J15" s="29"/>
      <c r="K15" s="25"/>
    </row>
    <row r="16" spans="1:13" ht="28.5" x14ac:dyDescent="0.25">
      <c r="A16" s="7" t="s">
        <v>14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COUNTIF(Principal!G86:G123,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COUNTIF(Principal!C3:C1009,"Madureira")</f>
        <v>3</v>
      </c>
      <c r="C17" s="25"/>
      <c r="D17" s="25"/>
      <c r="E17" s="25"/>
      <c r="F17" s="28"/>
      <c r="G17" s="7">
        <v>2018</v>
      </c>
      <c r="H17" s="7">
        <f>COUNTIF(Principal!G124:G160, "2018")</f>
        <v>33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COUNTIF(Principal!C3:C996,"América-MG")</f>
        <v>2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COUNTIF(Principal!C3:C998,"Corinthians")</f>
        <v>3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COUNTIF(Principal!C3:C1020,"Resende")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COUNTIF(Principal!C3:C1014,"São Paulo")</f>
        <v>3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42">
        <f>COUNTIF(Principal!C3:C1038,"Paraná")</f>
        <v>2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68" t="s">
        <v>109</v>
      </c>
      <c r="B46" s="7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68" t="s">
        <v>111</v>
      </c>
      <c r="B47" s="7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68" t="s">
        <v>112</v>
      </c>
      <c r="B48" s="7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68" t="s">
        <v>113</v>
      </c>
      <c r="B49" s="7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68" t="s">
        <v>117</v>
      </c>
      <c r="B50" s="7">
        <f>COUNTIF(Principal!C137:C1004,"Audax Italiano")</f>
        <v>1</v>
      </c>
      <c r="C50" s="21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68" t="s">
        <v>108</v>
      </c>
      <c r="B51" s="7">
        <f>COUNTIF(Principal!C97:C1004,"Atlético Nacional")</f>
        <v>1</v>
      </c>
      <c r="C51" s="21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68" t="s">
        <v>105</v>
      </c>
      <c r="B52" s="7">
        <f>COUNTIF(Principal!C95:C1005,"Sport")</f>
        <v>3</v>
      </c>
      <c r="C52" s="21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68" t="s">
        <v>107</v>
      </c>
      <c r="B53" s="7">
        <f>COUNTIF(Principal!C96:C1006,"Barcelona SC")</f>
        <v>1</v>
      </c>
      <c r="C53" s="21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68" t="s">
        <v>114</v>
      </c>
      <c r="B54" s="7">
        <f>COUNTIF(Principal!C128:C1007,"Bangu")</f>
        <v>1</v>
      </c>
      <c r="C54" s="21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68" t="s">
        <v>119</v>
      </c>
      <c r="B55" s="7">
        <f>COUNTIF(Principal!C144:C1008,"Nacional-PAR")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2019-01-03T03:29:54Z</dcterms:modified>
</cp:coreProperties>
</file>