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fogo_000\Documents\GitHub\Shows que já fui\Shows\"/>
    </mc:Choice>
  </mc:AlternateContent>
  <bookViews>
    <workbookView xWindow="0" yWindow="0" windowWidth="20490" windowHeight="775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4" i="1" l="1"/>
  <c r="N63" i="1"/>
  <c r="P18" i="1" l="1"/>
  <c r="P13" i="1"/>
  <c r="K9" i="1" l="1"/>
  <c r="K8" i="1"/>
  <c r="N62" i="1"/>
  <c r="N61" i="1"/>
  <c r="A154" i="1"/>
  <c r="N60" i="1" l="1"/>
  <c r="N59" i="1" l="1"/>
  <c r="N46" i="1"/>
  <c r="N45" i="1"/>
  <c r="N44" i="1"/>
  <c r="N43" i="1"/>
  <c r="N42" i="1"/>
  <c r="N41" i="1"/>
  <c r="N40" i="1"/>
  <c r="N39" i="1"/>
  <c r="N38" i="1"/>
  <c r="N37" i="1"/>
  <c r="N36" i="1"/>
  <c r="N35" i="1"/>
  <c r="N33" i="1"/>
  <c r="N34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5" i="1"/>
  <c r="N14" i="1"/>
  <c r="N13" i="1"/>
  <c r="N58" i="1" l="1"/>
  <c r="N57" i="1"/>
  <c r="N56" i="1"/>
  <c r="N55" i="1"/>
  <c r="N54" i="1"/>
  <c r="N53" i="1"/>
  <c r="N48" i="1" l="1"/>
  <c r="N47" i="1"/>
  <c r="N52" i="1"/>
  <c r="N51" i="1"/>
  <c r="N50" i="1"/>
  <c r="N49" i="1" l="1"/>
  <c r="N16" i="1" l="1"/>
  <c r="K7" i="1"/>
  <c r="P17" i="1" l="1"/>
  <c r="P16" i="1"/>
  <c r="P15" i="1"/>
  <c r="P14" i="1"/>
  <c r="P12" i="1"/>
  <c r="P11" i="1"/>
  <c r="P10" i="1"/>
  <c r="P9" i="1"/>
  <c r="P8" i="1"/>
  <c r="P7" i="1"/>
  <c r="P6" i="1"/>
  <c r="P5" i="1"/>
  <c r="P4" i="1"/>
  <c r="P3" i="1"/>
  <c r="P2" i="1"/>
  <c r="A111" i="1"/>
  <c r="A113" i="1" s="1"/>
  <c r="A115" i="1" s="1"/>
  <c r="N12" i="1" l="1"/>
  <c r="N7" i="1"/>
  <c r="N11" i="1"/>
  <c r="N2" i="1"/>
  <c r="N3" i="1"/>
  <c r="N8" i="1"/>
  <c r="N6" i="1"/>
  <c r="N9" i="1"/>
  <c r="N4" i="1"/>
  <c r="N5" i="1"/>
  <c r="N10" i="1"/>
  <c r="K6" i="1"/>
  <c r="K5" i="1"/>
  <c r="K4" i="1"/>
  <c r="K3" i="1"/>
  <c r="K2" i="1"/>
  <c r="A4" i="1" l="1"/>
  <c r="A6" i="1" s="1"/>
  <c r="A7" i="1" s="1"/>
  <c r="L2" i="1" l="1"/>
  <c r="A19" i="1"/>
  <c r="A20" i="1" s="1"/>
  <c r="A21" i="1" s="1"/>
  <c r="A22" i="1" s="1"/>
  <c r="A26" i="1" l="1"/>
  <c r="A32" i="1" s="1"/>
  <c r="A36" i="1" s="1"/>
  <c r="A49" i="1" s="1"/>
  <c r="A52" i="1" s="1"/>
  <c r="A53" i="1" s="1"/>
  <c r="A61" i="1" s="1"/>
  <c r="A68" i="1" s="1"/>
  <c r="A81" i="1" s="1"/>
  <c r="A96" i="1" s="1"/>
  <c r="A98" i="1" s="1"/>
  <c r="A100" i="1" s="1"/>
  <c r="A102" i="1" s="1"/>
  <c r="A105" i="1" s="1"/>
</calcChain>
</file>

<file path=xl/sharedStrings.xml><?xml version="1.0" encoding="utf-8"?>
<sst xmlns="http://schemas.openxmlformats.org/spreadsheetml/2006/main" count="410" uniqueCount="180">
  <si>
    <t>Banda</t>
  </si>
  <si>
    <t>Ano</t>
  </si>
  <si>
    <t>The Police</t>
  </si>
  <si>
    <t>Korzus</t>
  </si>
  <si>
    <t>Sepultura</t>
  </si>
  <si>
    <t>Data</t>
  </si>
  <si>
    <t>Raimundos</t>
  </si>
  <si>
    <t>Plebe Rude</t>
  </si>
  <si>
    <t>Paralamas Do Sucesso</t>
  </si>
  <si>
    <t>Biquini Cavadão</t>
  </si>
  <si>
    <t>Rob Zombie</t>
  </si>
  <si>
    <t>Ghost B.C.</t>
  </si>
  <si>
    <t>Alice In Chains</t>
  </si>
  <si>
    <t>Metallica</t>
  </si>
  <si>
    <t>Megadeth</t>
  </si>
  <si>
    <t>Black Sabbath</t>
  </si>
  <si>
    <t>Violeta de Outono</t>
  </si>
  <si>
    <t>Misfits</t>
  </si>
  <si>
    <t>Local</t>
  </si>
  <si>
    <t>Maracanã</t>
  </si>
  <si>
    <t>Quinta da Boa Vista</t>
  </si>
  <si>
    <t>Circo Voador</t>
  </si>
  <si>
    <t>Fundição Progresso</t>
  </si>
  <si>
    <t>Rock In Rio</t>
  </si>
  <si>
    <t>Praça da Apoteose</t>
  </si>
  <si>
    <t>Centro Cultural Banco do Brasil</t>
  </si>
  <si>
    <t>Nação Zumbi</t>
  </si>
  <si>
    <t>Metal Jam</t>
  </si>
  <si>
    <t>Krisiun</t>
  </si>
  <si>
    <t>Cavalera Conspiracy</t>
  </si>
  <si>
    <t>Arnaldo Antunes</t>
  </si>
  <si>
    <t>Exodus</t>
  </si>
  <si>
    <t>Hatefulmurder</t>
  </si>
  <si>
    <t>Kaiser Chiefs</t>
  </si>
  <si>
    <t>Foo Fighters</t>
  </si>
  <si>
    <t>Motorhead(CANCELADO)</t>
  </si>
  <si>
    <t>Judas Priest</t>
  </si>
  <si>
    <t>Ozzy Osbourne</t>
  </si>
  <si>
    <t>Arena Anhembi - SP</t>
  </si>
  <si>
    <t>Matanza</t>
  </si>
  <si>
    <t>Zumbis do Espaço</t>
  </si>
  <si>
    <t>KoRn</t>
  </si>
  <si>
    <t>Hollywood Vampires</t>
  </si>
  <si>
    <t>System Of A Down</t>
  </si>
  <si>
    <t>De La Tierra</t>
  </si>
  <si>
    <t>Mastodon</t>
  </si>
  <si>
    <t>Faith No More</t>
  </si>
  <si>
    <t>Slipknot</t>
  </si>
  <si>
    <t>Ratos de Porão</t>
  </si>
  <si>
    <t>Pearl Jam</t>
  </si>
  <si>
    <t>Clube Recreativo Caxiense</t>
  </si>
  <si>
    <t>Carioca Club</t>
  </si>
  <si>
    <t>Beatriz Contelli (Bea)</t>
  </si>
  <si>
    <t>Giovanne Souza (Gious)</t>
  </si>
  <si>
    <t>Lucas Monte (Lusca)</t>
  </si>
  <si>
    <t>Italo Aldebarã</t>
  </si>
  <si>
    <t>Biel Lereno</t>
  </si>
  <si>
    <t>Ronaldo</t>
  </si>
  <si>
    <t>Bruna Tímaco (Bruninha)</t>
  </si>
  <si>
    <t>Fabiano(Conheci lá)</t>
  </si>
  <si>
    <t>Anthrax</t>
  </si>
  <si>
    <t>HSBC Arena</t>
  </si>
  <si>
    <t>IRON MAIDEN</t>
  </si>
  <si>
    <t>Quantidade</t>
  </si>
  <si>
    <t>Claustrofobia</t>
  </si>
  <si>
    <t>Soulfly</t>
  </si>
  <si>
    <t>Titãs</t>
  </si>
  <si>
    <t>Quantas vezes</t>
  </si>
  <si>
    <t>Imperator</t>
  </si>
  <si>
    <t>Paralamas do Sucesso</t>
  </si>
  <si>
    <t>Companhias</t>
  </si>
  <si>
    <t>Anos</t>
  </si>
  <si>
    <t>Bandas Por Ano</t>
  </si>
  <si>
    <t>Cólera</t>
  </si>
  <si>
    <t>Lugar</t>
  </si>
  <si>
    <t xml:space="preserve">Carioca Club </t>
  </si>
  <si>
    <t>Nando Reis</t>
  </si>
  <si>
    <t>Project46</t>
  </si>
  <si>
    <t>Casa de Cultura Chico Science</t>
  </si>
  <si>
    <t>Espaço das Américas</t>
  </si>
  <si>
    <t>Ana Carolinne (Indiazin)</t>
  </si>
  <si>
    <t>Filipe (Vidal)</t>
  </si>
  <si>
    <t>Gleidson</t>
  </si>
  <si>
    <t>Larissa Finardi</t>
  </si>
  <si>
    <t>Matheus Damasceno</t>
  </si>
  <si>
    <t>Rafael Dias (Mano Brown)</t>
  </si>
  <si>
    <t>Deborah Soares (Dieiso)</t>
  </si>
  <si>
    <t>Guilherme Araujo (Tio Mork)</t>
  </si>
  <si>
    <t>Fabiano</t>
  </si>
  <si>
    <t>Ramon (Fila)</t>
  </si>
  <si>
    <t>Elias (Fila)</t>
  </si>
  <si>
    <t>Ágata (Menstruallica)</t>
  </si>
  <si>
    <t>Alana</t>
  </si>
  <si>
    <t>Bandas da noite</t>
  </si>
  <si>
    <t>Dia do Rock</t>
  </si>
  <si>
    <t>Evento</t>
  </si>
  <si>
    <t>Camisa de Vênus</t>
  </si>
  <si>
    <t>Test</t>
  </si>
  <si>
    <t>Camisa de Vênus e  Plebe Rude</t>
  </si>
  <si>
    <t>Raimundos Rock Fest</t>
  </si>
  <si>
    <t>H2O</t>
  </si>
  <si>
    <t>Farscape</t>
  </si>
  <si>
    <t>Violator</t>
  </si>
  <si>
    <t>Teatro Odisseia</t>
  </si>
  <si>
    <t>Yasmin</t>
  </si>
  <si>
    <t>Vidal</t>
  </si>
  <si>
    <t>Enterro</t>
  </si>
  <si>
    <t>McRad</t>
  </si>
  <si>
    <t>Gabriela Martinez (Gabi)</t>
  </si>
  <si>
    <t>Natália (Dollynho)</t>
  </si>
  <si>
    <t>Sabaton</t>
  </si>
  <si>
    <t>Armahda</t>
  </si>
  <si>
    <t>Wander</t>
  </si>
  <si>
    <t>Hell in Rio</t>
  </si>
  <si>
    <t>Terreirão do Samba</t>
  </si>
  <si>
    <t>Shows</t>
  </si>
  <si>
    <t>Rock in Rio</t>
  </si>
  <si>
    <t>Monsters of Rock</t>
  </si>
  <si>
    <t>Sinaya</t>
  </si>
  <si>
    <t>BOLA</t>
  </si>
  <si>
    <t>Rival Sons</t>
  </si>
  <si>
    <t>Palheta (Tony Iommi)</t>
  </si>
  <si>
    <t>Return to Roots</t>
  </si>
  <si>
    <t>La Raza</t>
  </si>
  <si>
    <t>Suicidal Tendencies</t>
  </si>
  <si>
    <t>Black Sabbath THE END</t>
  </si>
  <si>
    <t>Maximus Festival</t>
  </si>
  <si>
    <t>Autódromo de Interlagos</t>
  </si>
  <si>
    <t>Oitão</t>
  </si>
  <si>
    <t>Hatebreed</t>
  </si>
  <si>
    <t>Redfang</t>
  </si>
  <si>
    <t>Bohse Onketz</t>
  </si>
  <si>
    <t>Five Finger Death Punch</t>
  </si>
  <si>
    <t>Slayer</t>
  </si>
  <si>
    <t>Prophets of Rage</t>
  </si>
  <si>
    <t>Linkin Park</t>
  </si>
  <si>
    <t>Indiazin</t>
  </si>
  <si>
    <t>Kayque</t>
  </si>
  <si>
    <t>Pedroka</t>
  </si>
  <si>
    <t>Gustavo Foloni</t>
  </si>
  <si>
    <t>Mariana Abacherly</t>
  </si>
  <si>
    <t>Lamb of God</t>
  </si>
  <si>
    <t>Heaven Shall Burn</t>
  </si>
  <si>
    <t>Carcass</t>
  </si>
  <si>
    <t>Matanza Fest</t>
  </si>
  <si>
    <t>DFC</t>
  </si>
  <si>
    <t>Inocentes</t>
  </si>
  <si>
    <t>The Who</t>
  </si>
  <si>
    <t>Guns N' Roses</t>
  </si>
  <si>
    <t>The Offspring</t>
  </si>
  <si>
    <t>Red Hot Chili Peppers</t>
  </si>
  <si>
    <t>Fernanda Sousa (Nandinha)</t>
  </si>
  <si>
    <t>Helloween Pumpkins United</t>
  </si>
  <si>
    <t>Helloween</t>
  </si>
  <si>
    <t xml:space="preserve">Yasmin </t>
  </si>
  <si>
    <t>Rodrigo</t>
  </si>
  <si>
    <t>Green Day Revolution Radio Tour</t>
  </si>
  <si>
    <t>Green Day</t>
  </si>
  <si>
    <t>Jeunesse Arena</t>
  </si>
  <si>
    <t>Ego Kill Talent</t>
  </si>
  <si>
    <t>Foo Fighters Concrete and Gold Tour</t>
  </si>
  <si>
    <t>Queens Of The Stone Age</t>
  </si>
  <si>
    <t>Viradão Cultural</t>
  </si>
  <si>
    <t>Raimundos Lavô Tá Novo</t>
  </si>
  <si>
    <t>Matanza Pior Cenário Possível</t>
  </si>
  <si>
    <t>Exodus Blood In Blood Out Tour</t>
  </si>
  <si>
    <t>IRON MAIDEN THE BOOK OF SOULS TOUR</t>
  </si>
  <si>
    <t>Soulfly Archangel Tour</t>
  </si>
  <si>
    <t>Project46 Que Seja Feita a Nossa Vontade</t>
  </si>
  <si>
    <t>Megadeth Dystopia Tour</t>
  </si>
  <si>
    <t>Suicidal Tendencies World Gone Mad Tour</t>
  </si>
  <si>
    <t>Ozzy Osbourne No More Tours 2</t>
  </si>
  <si>
    <t>Milena</t>
  </si>
  <si>
    <t>Justabeli</t>
  </si>
  <si>
    <t>Carro Bomba</t>
  </si>
  <si>
    <t>Olho Seco</t>
  </si>
  <si>
    <t>Cervical</t>
  </si>
  <si>
    <t>Ataque Periférico</t>
  </si>
  <si>
    <t>Revolta Civil</t>
  </si>
  <si>
    <t>Heavy Duty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</si>
</sst>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3" borderId="0" xfId="0" applyFill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5"/>
  <sheetViews>
    <sheetView tabSelected="1" topLeftCell="A55" zoomScale="70" zoomScaleNormal="70" workbookViewId="0">
      <selection activeCell="M65" sqref="M65"/>
    </sheetView>
  </sheetViews>
  <sheetFormatPr defaultRowHeight="15" x14ac:dyDescent="0.25"/>
  <cols>
    <col min="1" max="1" width="11.42578125" bestFit="1" customWidth="1"/>
    <col min="2" max="2" width="43.140625" customWidth="1"/>
    <col min="3" max="3" width="26.7109375" bestFit="1" customWidth="1"/>
    <col min="4" max="4" width="12.7109375" customWidth="1"/>
    <col min="9" max="9" width="9.140625" customWidth="1"/>
    <col min="10" max="10" width="30.5703125" bestFit="1" customWidth="1"/>
    <col min="11" max="11" width="16.5703125" bestFit="1" customWidth="1"/>
    <col min="12" max="12" width="16.5703125" customWidth="1"/>
    <col min="13" max="13" width="26.7109375" bestFit="1" customWidth="1"/>
    <col min="14" max="14" width="15.28515625" bestFit="1" customWidth="1"/>
    <col min="15" max="15" width="30.7109375" bestFit="1" customWidth="1"/>
    <col min="16" max="16" width="15.28515625" bestFit="1" customWidth="1"/>
  </cols>
  <sheetData>
    <row r="1" spans="1:16" x14ac:dyDescent="0.25">
      <c r="A1" s="10" t="s">
        <v>63</v>
      </c>
      <c r="B1" s="10" t="s">
        <v>95</v>
      </c>
      <c r="C1" s="10" t="s">
        <v>93</v>
      </c>
      <c r="D1" s="10" t="s">
        <v>5</v>
      </c>
      <c r="E1" s="10" t="s">
        <v>1</v>
      </c>
      <c r="F1" s="24" t="s">
        <v>18</v>
      </c>
      <c r="G1" s="24"/>
      <c r="H1" s="24"/>
      <c r="I1" s="24"/>
      <c r="J1" s="10" t="s">
        <v>71</v>
      </c>
      <c r="K1" s="10" t="s">
        <v>72</v>
      </c>
      <c r="L1" s="10" t="s">
        <v>115</v>
      </c>
      <c r="M1" s="10" t="s">
        <v>0</v>
      </c>
      <c r="N1" s="10" t="s">
        <v>67</v>
      </c>
      <c r="O1" s="10" t="s">
        <v>74</v>
      </c>
      <c r="P1" s="10" t="s">
        <v>67</v>
      </c>
    </row>
    <row r="2" spans="1:16" s="1" customFormat="1" x14ac:dyDescent="0.25">
      <c r="A2" s="21">
        <v>1</v>
      </c>
      <c r="B2" s="20" t="s">
        <v>2</v>
      </c>
      <c r="C2" s="9" t="s">
        <v>8</v>
      </c>
      <c r="D2" s="8">
        <v>39424</v>
      </c>
      <c r="E2" s="9">
        <v>2007</v>
      </c>
      <c r="F2" s="21" t="s">
        <v>19</v>
      </c>
      <c r="G2" s="21"/>
      <c r="H2" s="21"/>
      <c r="I2" s="21"/>
      <c r="J2" s="9">
        <v>2007</v>
      </c>
      <c r="K2" s="9">
        <f>COUNTIF(E2:E1000,"2007")</f>
        <v>2</v>
      </c>
      <c r="L2" s="9">
        <f>SUM(K2:K51)</f>
        <v>122</v>
      </c>
      <c r="M2" s="7" t="s">
        <v>39</v>
      </c>
      <c r="N2" s="7">
        <f>COUNTIF(C1:C1015,"Matanza")</f>
        <v>8</v>
      </c>
      <c r="O2" s="2" t="s">
        <v>19</v>
      </c>
      <c r="P2" s="2">
        <f>COUNTIF(F2:F1050,"Maracanã")</f>
        <v>4</v>
      </c>
    </row>
    <row r="3" spans="1:16" x14ac:dyDescent="0.25">
      <c r="A3" s="21"/>
      <c r="B3" s="20"/>
      <c r="C3" s="7" t="s">
        <v>2</v>
      </c>
      <c r="D3" s="8">
        <v>39424</v>
      </c>
      <c r="E3" s="7">
        <v>2007</v>
      </c>
      <c r="F3" s="21"/>
      <c r="G3" s="21"/>
      <c r="H3" s="21"/>
      <c r="I3" s="21"/>
      <c r="J3" s="7">
        <v>2012</v>
      </c>
      <c r="K3" s="7">
        <f>COUNTIF(E2:E1000,"2012")</f>
        <v>3</v>
      </c>
      <c r="L3" s="7"/>
      <c r="M3" s="7" t="s">
        <v>31</v>
      </c>
      <c r="N3" s="7">
        <f>COUNTIF(C1:C1022,"Exodus")</f>
        <v>3</v>
      </c>
      <c r="O3" s="3" t="s">
        <v>20</v>
      </c>
      <c r="P3" s="3">
        <f>COUNTIF(F2:F1050,"Quinta da Boa Vista")</f>
        <v>1</v>
      </c>
    </row>
    <row r="4" spans="1:16" x14ac:dyDescent="0.25">
      <c r="A4" s="20">
        <f>(A2+1)</f>
        <v>2</v>
      </c>
      <c r="B4" s="20" t="s">
        <v>162</v>
      </c>
      <c r="C4" s="7" t="s">
        <v>3</v>
      </c>
      <c r="D4" s="8">
        <v>41034</v>
      </c>
      <c r="E4" s="7">
        <v>2012</v>
      </c>
      <c r="F4" s="20" t="s">
        <v>20</v>
      </c>
      <c r="G4" s="20"/>
      <c r="H4" s="20"/>
      <c r="I4" s="20"/>
      <c r="J4" s="7">
        <v>2013</v>
      </c>
      <c r="K4" s="7">
        <f>COUNTIF(E2:E1000,"2013")</f>
        <v>11</v>
      </c>
      <c r="L4" s="7"/>
      <c r="M4" s="7" t="s">
        <v>27</v>
      </c>
      <c r="N4" s="7">
        <f>COUNTIF(C1:C1027,"Metal Jam")</f>
        <v>3</v>
      </c>
      <c r="O4" s="3" t="s">
        <v>21</v>
      </c>
      <c r="P4" s="3">
        <f>COUNTIF(F2:F1050,"Circo Voador")</f>
        <v>23</v>
      </c>
    </row>
    <row r="5" spans="1:16" x14ac:dyDescent="0.25">
      <c r="A5" s="20"/>
      <c r="B5" s="20"/>
      <c r="C5" s="7" t="s">
        <v>4</v>
      </c>
      <c r="D5" s="8">
        <v>41034</v>
      </c>
      <c r="E5" s="7">
        <v>2012</v>
      </c>
      <c r="F5" s="20"/>
      <c r="G5" s="20"/>
      <c r="H5" s="20"/>
      <c r="I5" s="20"/>
      <c r="J5" s="7">
        <v>2014</v>
      </c>
      <c r="K5" s="7">
        <f>COUNTIF(E2:E1000,"2014")</f>
        <v>10</v>
      </c>
      <c r="L5" s="7"/>
      <c r="M5" s="7" t="s">
        <v>15</v>
      </c>
      <c r="N5" s="7">
        <f>COUNTIF(C1:C1031,"Black Sabbath")</f>
        <v>2</v>
      </c>
      <c r="O5" s="3" t="s">
        <v>22</v>
      </c>
      <c r="P5" s="3">
        <f>COUNTIF(F2:F1050,"Fundição Progresso")</f>
        <v>2</v>
      </c>
    </row>
    <row r="6" spans="1:16" x14ac:dyDescent="0.25">
      <c r="A6" s="7">
        <f t="shared" ref="A6" si="0">(A4+1)</f>
        <v>3</v>
      </c>
      <c r="B6" s="7" t="s">
        <v>163</v>
      </c>
      <c r="C6" s="7" t="s">
        <v>6</v>
      </c>
      <c r="D6" s="8">
        <v>41202</v>
      </c>
      <c r="E6" s="7">
        <v>2012</v>
      </c>
      <c r="F6" s="20" t="s">
        <v>21</v>
      </c>
      <c r="G6" s="20"/>
      <c r="H6" s="20"/>
      <c r="I6" s="20"/>
      <c r="J6" s="7">
        <v>2015</v>
      </c>
      <c r="K6" s="7">
        <f>COUNTIF(E2:E1000,"2015")</f>
        <v>24</v>
      </c>
      <c r="L6" s="7"/>
      <c r="M6" s="7" t="s">
        <v>29</v>
      </c>
      <c r="N6" s="7">
        <f>COUNTIF(C1:C1027,"Cavalera Conspiracy")</f>
        <v>2</v>
      </c>
      <c r="O6" s="3" t="s">
        <v>23</v>
      </c>
      <c r="P6" s="3">
        <f>COUNTIF(F2:F1050,"Rock In Rio")</f>
        <v>6</v>
      </c>
    </row>
    <row r="7" spans="1:16" x14ac:dyDescent="0.25">
      <c r="A7" s="7">
        <f>(A6+1)</f>
        <v>4</v>
      </c>
      <c r="B7" s="7" t="s">
        <v>7</v>
      </c>
      <c r="C7" s="7" t="s">
        <v>7</v>
      </c>
      <c r="D7" s="8">
        <v>41419</v>
      </c>
      <c r="E7" s="7">
        <v>2013</v>
      </c>
      <c r="F7" s="20" t="s">
        <v>21</v>
      </c>
      <c r="G7" s="20"/>
      <c r="H7" s="20"/>
      <c r="I7" s="20"/>
      <c r="J7" s="7">
        <v>2016</v>
      </c>
      <c r="K7" s="7">
        <f>COUNTIF(E2:E1000,"2016")</f>
        <v>34</v>
      </c>
      <c r="L7" s="7"/>
      <c r="M7" s="7" t="s">
        <v>64</v>
      </c>
      <c r="N7" s="7">
        <f>COUNTIF(C1:C1008,"Claustrofobia")</f>
        <v>2</v>
      </c>
      <c r="O7" s="3" t="s">
        <v>24</v>
      </c>
      <c r="P7" s="3">
        <f>COUNTIF(F2:F1050,"Praça da Apoteose")</f>
        <v>2</v>
      </c>
    </row>
    <row r="8" spans="1:16" x14ac:dyDescent="0.25">
      <c r="A8" s="20">
        <v>5</v>
      </c>
      <c r="B8" s="20" t="s">
        <v>94</v>
      </c>
      <c r="C8" s="7" t="s">
        <v>8</v>
      </c>
      <c r="D8" s="8">
        <v>41468</v>
      </c>
      <c r="E8" s="7">
        <v>2013</v>
      </c>
      <c r="F8" s="20" t="s">
        <v>22</v>
      </c>
      <c r="G8" s="20"/>
      <c r="H8" s="20"/>
      <c r="I8" s="20"/>
      <c r="J8" s="7">
        <v>2017</v>
      </c>
      <c r="K8" s="7">
        <f>COUNTIF(E2:E1000,"2017")</f>
        <v>26</v>
      </c>
      <c r="L8" s="7"/>
      <c r="M8" s="7" t="s">
        <v>32</v>
      </c>
      <c r="N8" s="7">
        <f>COUNTIF(C1:C1028,"Hatefulmurder")</f>
        <v>2</v>
      </c>
      <c r="O8" s="3" t="s">
        <v>25</v>
      </c>
      <c r="P8" s="3">
        <f>COUNTIF(F2:F1050,"Centro Cultural Banco do Brasil")</f>
        <v>1</v>
      </c>
    </row>
    <row r="9" spans="1:16" x14ac:dyDescent="0.25">
      <c r="A9" s="20"/>
      <c r="B9" s="20"/>
      <c r="C9" s="7" t="s">
        <v>9</v>
      </c>
      <c r="D9" s="8">
        <v>41468</v>
      </c>
      <c r="E9" s="7">
        <v>2013</v>
      </c>
      <c r="F9" s="20"/>
      <c r="G9" s="20"/>
      <c r="H9" s="20"/>
      <c r="I9" s="20"/>
      <c r="J9" s="7">
        <v>2018</v>
      </c>
      <c r="K9" s="7">
        <f>COUNTIF(E2:E1000,"2018")</f>
        <v>12</v>
      </c>
      <c r="L9" s="7"/>
      <c r="M9" s="7" t="s">
        <v>28</v>
      </c>
      <c r="N9" s="7">
        <f>COUNTIF(C1:C1031,"Krisiun")</f>
        <v>2</v>
      </c>
      <c r="O9" s="3" t="s">
        <v>38</v>
      </c>
      <c r="P9" s="3">
        <f>COUNTIF(F2:F1050,"Arena Anhembi - SP")</f>
        <v>1</v>
      </c>
    </row>
    <row r="10" spans="1:16" x14ac:dyDescent="0.25">
      <c r="A10" s="20"/>
      <c r="B10" s="20"/>
      <c r="C10" s="7" t="s">
        <v>7</v>
      </c>
      <c r="D10" s="8">
        <v>41468</v>
      </c>
      <c r="E10" s="7">
        <v>2013</v>
      </c>
      <c r="F10" s="20"/>
      <c r="G10" s="20"/>
      <c r="H10" s="20"/>
      <c r="I10" s="20"/>
      <c r="J10" s="7"/>
      <c r="K10" s="7"/>
      <c r="L10" s="7"/>
      <c r="M10" s="7" t="s">
        <v>14</v>
      </c>
      <c r="N10" s="7">
        <f>COUNTIF(C1:C1037,"Megadeth")</f>
        <v>2</v>
      </c>
      <c r="O10" s="3" t="s">
        <v>68</v>
      </c>
      <c r="P10" s="3">
        <f>COUNTIF(F2:F1050,"Imperator")</f>
        <v>4</v>
      </c>
    </row>
    <row r="11" spans="1:16" x14ac:dyDescent="0.25">
      <c r="A11" s="20">
        <v>6</v>
      </c>
      <c r="B11" s="20" t="s">
        <v>116</v>
      </c>
      <c r="C11" s="7" t="s">
        <v>4</v>
      </c>
      <c r="D11" s="8">
        <v>41536</v>
      </c>
      <c r="E11" s="7">
        <v>2013</v>
      </c>
      <c r="F11" s="20" t="s">
        <v>23</v>
      </c>
      <c r="G11" s="20"/>
      <c r="H11" s="20"/>
      <c r="I11" s="20"/>
      <c r="J11" s="7"/>
      <c r="K11" s="7"/>
      <c r="L11" s="7"/>
      <c r="M11" s="7" t="s">
        <v>48</v>
      </c>
      <c r="N11" s="7">
        <f>COUNTIF(C1:C1016,"Ratos de Porão")</f>
        <v>2</v>
      </c>
      <c r="O11" s="3" t="s">
        <v>50</v>
      </c>
      <c r="P11" s="3">
        <f>COUNTIF(F2:F1050,"Clube Recreativo Caxiense")</f>
        <v>1</v>
      </c>
    </row>
    <row r="12" spans="1:16" x14ac:dyDescent="0.25">
      <c r="A12" s="20"/>
      <c r="B12" s="20"/>
      <c r="C12" s="7" t="s">
        <v>10</v>
      </c>
      <c r="D12" s="8">
        <v>41536</v>
      </c>
      <c r="E12" s="7">
        <v>2013</v>
      </c>
      <c r="F12" s="20"/>
      <c r="G12" s="20"/>
      <c r="H12" s="20"/>
      <c r="I12" s="20"/>
      <c r="J12" s="7"/>
      <c r="K12" s="7"/>
      <c r="L12" s="7"/>
      <c r="M12" s="3" t="s">
        <v>97</v>
      </c>
      <c r="N12" s="3">
        <f>COUNTIF(C1:C998, "Test")</f>
        <v>2</v>
      </c>
      <c r="O12" s="3" t="s">
        <v>75</v>
      </c>
      <c r="P12" s="3">
        <f>COUNTIF(F2:F1050,"Carioca Club")</f>
        <v>1</v>
      </c>
    </row>
    <row r="13" spans="1:16" x14ac:dyDescent="0.25">
      <c r="A13" s="20"/>
      <c r="B13" s="20"/>
      <c r="C13" s="7" t="s">
        <v>11</v>
      </c>
      <c r="D13" s="8">
        <v>41536</v>
      </c>
      <c r="E13" s="7">
        <v>2013</v>
      </c>
      <c r="F13" s="20"/>
      <c r="G13" s="20"/>
      <c r="H13" s="20"/>
      <c r="I13" s="20"/>
      <c r="J13" s="7"/>
      <c r="K13" s="7"/>
      <c r="L13" s="7"/>
      <c r="M13" s="7" t="s">
        <v>12</v>
      </c>
      <c r="N13" s="7">
        <f>COUNTIF(C2:C1042,"Alice In Chains")</f>
        <v>1</v>
      </c>
      <c r="O13" s="3" t="s">
        <v>61</v>
      </c>
      <c r="P13" s="3">
        <f>COUNTIF(F2:F1050,"HSBC Arena")</f>
        <v>1</v>
      </c>
    </row>
    <row r="14" spans="1:16" x14ac:dyDescent="0.25">
      <c r="A14" s="20"/>
      <c r="B14" s="20"/>
      <c r="C14" s="7" t="s">
        <v>12</v>
      </c>
      <c r="D14" s="8">
        <v>41536</v>
      </c>
      <c r="E14" s="7">
        <v>2013</v>
      </c>
      <c r="F14" s="20"/>
      <c r="G14" s="20"/>
      <c r="H14" s="20"/>
      <c r="I14" s="20"/>
      <c r="J14" s="7"/>
      <c r="K14" s="7"/>
      <c r="L14" s="7"/>
      <c r="M14" s="7" t="s">
        <v>60</v>
      </c>
      <c r="N14" s="7">
        <f>COUNTIF(C2:C1017,"Anthrax")</f>
        <v>1</v>
      </c>
      <c r="O14" s="3" t="s">
        <v>78</v>
      </c>
      <c r="P14" s="3">
        <f>COUNTIF(F2:F1030, "Casa de Cultura Chico Science")</f>
        <v>1</v>
      </c>
    </row>
    <row r="15" spans="1:16" x14ac:dyDescent="0.25">
      <c r="A15" s="20"/>
      <c r="B15" s="20"/>
      <c r="C15" s="7" t="s">
        <v>13</v>
      </c>
      <c r="D15" s="8">
        <v>41536</v>
      </c>
      <c r="E15" s="7">
        <v>2013</v>
      </c>
      <c r="F15" s="20"/>
      <c r="G15" s="20"/>
      <c r="H15" s="20"/>
      <c r="I15" s="20"/>
      <c r="J15" s="7"/>
      <c r="K15" s="7"/>
      <c r="L15" s="7"/>
      <c r="M15" s="3" t="s">
        <v>111</v>
      </c>
      <c r="N15" s="3">
        <f>COUNTIF(C2:C967,"Armahda")</f>
        <v>1</v>
      </c>
      <c r="O15" s="3" t="s">
        <v>79</v>
      </c>
      <c r="P15" s="3">
        <f>COUNTIF(F2:F1030, "Espaço das Américas")</f>
        <v>2</v>
      </c>
    </row>
    <row r="16" spans="1:16" x14ac:dyDescent="0.25">
      <c r="A16" s="20">
        <v>7</v>
      </c>
      <c r="B16" s="20" t="s">
        <v>15</v>
      </c>
      <c r="C16" s="7" t="s">
        <v>14</v>
      </c>
      <c r="D16" s="8">
        <v>41560</v>
      </c>
      <c r="E16" s="7">
        <v>2013</v>
      </c>
      <c r="F16" s="20" t="s">
        <v>24</v>
      </c>
      <c r="G16" s="20"/>
      <c r="H16" s="20"/>
      <c r="I16" s="20"/>
      <c r="J16" s="7"/>
      <c r="K16" s="7"/>
      <c r="L16" s="7"/>
      <c r="M16" s="7" t="s">
        <v>9</v>
      </c>
      <c r="N16" s="7">
        <f>COUNTIF(C2:C1048,"Biquini Cavadão")</f>
        <v>1</v>
      </c>
      <c r="O16" s="3" t="s">
        <v>103</v>
      </c>
      <c r="P16" s="3">
        <f>COUNTIF(F2:F1030,"Teatro Odisseia")</f>
        <v>1</v>
      </c>
    </row>
    <row r="17" spans="1:16" x14ac:dyDescent="0.25">
      <c r="A17" s="20"/>
      <c r="B17" s="20"/>
      <c r="C17" s="7" t="s">
        <v>15</v>
      </c>
      <c r="D17" s="8">
        <v>41560</v>
      </c>
      <c r="E17" s="7">
        <v>2013</v>
      </c>
      <c r="F17" s="20"/>
      <c r="G17" s="20"/>
      <c r="H17" s="20"/>
      <c r="I17" s="20"/>
      <c r="J17" s="7"/>
      <c r="K17" s="7"/>
      <c r="L17" s="7"/>
      <c r="M17" s="3" t="s">
        <v>73</v>
      </c>
      <c r="N17" s="3">
        <f>COUNTIF(C2:C1025,"Cólera")</f>
        <v>1</v>
      </c>
      <c r="O17" s="3" t="s">
        <v>114</v>
      </c>
      <c r="P17" s="3">
        <f>COUNTIF(F2:F1030,"Terreirão do Samba")</f>
        <v>2</v>
      </c>
    </row>
    <row r="18" spans="1:16" x14ac:dyDescent="0.25">
      <c r="A18" s="7">
        <v>8</v>
      </c>
      <c r="B18" s="7" t="s">
        <v>16</v>
      </c>
      <c r="C18" s="7" t="s">
        <v>16</v>
      </c>
      <c r="D18" s="8">
        <v>41664</v>
      </c>
      <c r="E18" s="7">
        <v>2014</v>
      </c>
      <c r="F18" s="20" t="s">
        <v>25</v>
      </c>
      <c r="G18" s="20"/>
      <c r="H18" s="20"/>
      <c r="I18" s="20"/>
      <c r="J18" s="7"/>
      <c r="K18" s="7"/>
      <c r="L18" s="7"/>
      <c r="M18" s="7" t="s">
        <v>44</v>
      </c>
      <c r="N18" s="7">
        <f>COUNTIF(C2:C1027,"De La Tierra")</f>
        <v>1</v>
      </c>
      <c r="O18" s="3" t="s">
        <v>158</v>
      </c>
      <c r="P18" s="3">
        <f>COUNTIF(F2:F1050,"Jeunesse Arena")</f>
        <v>2</v>
      </c>
    </row>
    <row r="19" spans="1:16" x14ac:dyDescent="0.25">
      <c r="A19" s="7">
        <f t="shared" ref="A19:A36" si="1">(A18+1)</f>
        <v>9</v>
      </c>
      <c r="B19" s="7" t="s">
        <v>17</v>
      </c>
      <c r="C19" s="7" t="s">
        <v>17</v>
      </c>
      <c r="D19" s="8">
        <v>41749</v>
      </c>
      <c r="E19" s="7">
        <v>2014</v>
      </c>
      <c r="F19" s="20" t="s">
        <v>21</v>
      </c>
      <c r="G19" s="20"/>
      <c r="H19" s="20"/>
      <c r="I19" s="20"/>
      <c r="J19" s="7"/>
      <c r="K19" s="7"/>
      <c r="L19" s="7"/>
      <c r="M19" s="7" t="s">
        <v>46</v>
      </c>
      <c r="N19" s="7">
        <f>COUNTIF(C2:C1026,"Faith No More")</f>
        <v>1</v>
      </c>
      <c r="O19" s="3"/>
      <c r="P19" s="3"/>
    </row>
    <row r="20" spans="1:16" x14ac:dyDescent="0.25">
      <c r="A20" s="7">
        <f t="shared" si="1"/>
        <v>10</v>
      </c>
      <c r="B20" s="7" t="s">
        <v>26</v>
      </c>
      <c r="C20" s="7" t="s">
        <v>26</v>
      </c>
      <c r="D20" s="8">
        <v>41769</v>
      </c>
      <c r="E20" s="7">
        <v>2014</v>
      </c>
      <c r="F20" s="20" t="s">
        <v>21</v>
      </c>
      <c r="G20" s="20"/>
      <c r="H20" s="20"/>
      <c r="I20" s="20"/>
      <c r="J20" s="7"/>
      <c r="K20" s="7"/>
      <c r="L20" s="7"/>
      <c r="M20" s="7" t="s">
        <v>34</v>
      </c>
      <c r="N20" s="7">
        <f>COUNTIF(C2:C1038,"Foo Fighters")</f>
        <v>2</v>
      </c>
      <c r="O20" s="3"/>
      <c r="P20" s="3"/>
    </row>
    <row r="21" spans="1:16" x14ac:dyDescent="0.25">
      <c r="A21" s="7">
        <f t="shared" si="1"/>
        <v>11</v>
      </c>
      <c r="B21" s="7" t="s">
        <v>27</v>
      </c>
      <c r="C21" s="7" t="s">
        <v>27</v>
      </c>
      <c r="D21" s="8">
        <v>41826</v>
      </c>
      <c r="E21" s="7">
        <v>2014</v>
      </c>
      <c r="F21" s="20" t="s">
        <v>21</v>
      </c>
      <c r="G21" s="20"/>
      <c r="H21" s="20"/>
      <c r="I21" s="20"/>
      <c r="J21" s="7"/>
      <c r="K21" s="7"/>
      <c r="L21" s="7"/>
      <c r="M21" s="7" t="s">
        <v>11</v>
      </c>
      <c r="N21" s="7">
        <f>COUNTIF(C2:C1051,"Ghost B.C.")</f>
        <v>2</v>
      </c>
      <c r="O21" s="3"/>
      <c r="P21" s="3"/>
    </row>
    <row r="22" spans="1:16" x14ac:dyDescent="0.25">
      <c r="A22" s="20">
        <f t="shared" si="1"/>
        <v>12</v>
      </c>
      <c r="B22" s="20" t="s">
        <v>29</v>
      </c>
      <c r="C22" s="7" t="s">
        <v>28</v>
      </c>
      <c r="D22" s="8">
        <v>41893</v>
      </c>
      <c r="E22" s="7">
        <v>2014</v>
      </c>
      <c r="F22" s="20" t="s">
        <v>21</v>
      </c>
      <c r="G22" s="20"/>
      <c r="H22" s="20"/>
      <c r="I22" s="20"/>
      <c r="J22" s="7"/>
      <c r="K22" s="7"/>
      <c r="L22" s="7"/>
      <c r="M22" s="3" t="s">
        <v>100</v>
      </c>
      <c r="N22" s="3">
        <f>COUNTIF(C2:C1007, "H2O")</f>
        <v>1</v>
      </c>
      <c r="O22" s="3"/>
      <c r="P22" s="3"/>
    </row>
    <row r="23" spans="1:16" x14ac:dyDescent="0.25">
      <c r="A23" s="20"/>
      <c r="B23" s="20"/>
      <c r="C23" s="7" t="s">
        <v>97</v>
      </c>
      <c r="D23" s="8">
        <v>41893</v>
      </c>
      <c r="E23" s="7">
        <v>2014</v>
      </c>
      <c r="F23" s="20"/>
      <c r="G23" s="20"/>
      <c r="H23" s="20"/>
      <c r="I23" s="20"/>
      <c r="J23" s="7"/>
      <c r="K23" s="7"/>
      <c r="L23" s="7"/>
      <c r="M23" s="7" t="s">
        <v>42</v>
      </c>
      <c r="N23" s="7">
        <f>COUNTIF(C2:C1034,"Hollywood Vampires")</f>
        <v>1</v>
      </c>
      <c r="O23" s="3"/>
      <c r="P23" s="3"/>
    </row>
    <row r="24" spans="1:16" x14ac:dyDescent="0.25">
      <c r="A24" s="20"/>
      <c r="B24" s="20"/>
      <c r="C24" s="7" t="s">
        <v>29</v>
      </c>
      <c r="D24" s="8">
        <v>41893</v>
      </c>
      <c r="E24" s="7">
        <v>2014</v>
      </c>
      <c r="F24" s="20"/>
      <c r="G24" s="20"/>
      <c r="H24" s="20"/>
      <c r="I24" s="20"/>
      <c r="J24" s="7"/>
      <c r="K24" s="7"/>
      <c r="L24" s="7"/>
      <c r="M24" s="7" t="s">
        <v>62</v>
      </c>
      <c r="N24" s="7">
        <f>COUNTIF(C2:C1026,"IRON MAIDEN")</f>
        <v>1</v>
      </c>
      <c r="O24" s="3"/>
      <c r="P24" s="3"/>
    </row>
    <row r="25" spans="1:16" x14ac:dyDescent="0.25">
      <c r="A25" s="7">
        <v>13</v>
      </c>
      <c r="B25" s="7" t="s">
        <v>30</v>
      </c>
      <c r="C25" s="7" t="s">
        <v>30</v>
      </c>
      <c r="D25" s="8">
        <v>41909</v>
      </c>
      <c r="E25" s="7">
        <v>2014</v>
      </c>
      <c r="F25" s="20" t="s">
        <v>21</v>
      </c>
      <c r="G25" s="20"/>
      <c r="H25" s="20"/>
      <c r="I25" s="20"/>
      <c r="J25" s="7"/>
      <c r="K25" s="7"/>
      <c r="L25" s="7"/>
      <c r="M25" s="7" t="s">
        <v>36</v>
      </c>
      <c r="N25" s="7">
        <f>COUNTIF(C2:C1041,"Judas Priest")</f>
        <v>1</v>
      </c>
      <c r="O25" s="3"/>
      <c r="P25" s="3"/>
    </row>
    <row r="26" spans="1:16" x14ac:dyDescent="0.25">
      <c r="A26" s="20">
        <f t="shared" si="1"/>
        <v>14</v>
      </c>
      <c r="B26" s="20" t="s">
        <v>31</v>
      </c>
      <c r="C26" s="7" t="s">
        <v>32</v>
      </c>
      <c r="D26" s="8">
        <v>41917</v>
      </c>
      <c r="E26" s="7">
        <v>2014</v>
      </c>
      <c r="F26" s="20" t="s">
        <v>21</v>
      </c>
      <c r="G26" s="20"/>
      <c r="H26" s="20"/>
      <c r="I26" s="20"/>
      <c r="J26" s="7"/>
      <c r="K26" s="7"/>
      <c r="L26" s="7"/>
      <c r="M26" s="7" t="s">
        <v>41</v>
      </c>
      <c r="N26" s="7">
        <f>COUNTIF(C2:C1038,"KoRn")</f>
        <v>1</v>
      </c>
      <c r="O26" s="3"/>
      <c r="P26" s="3"/>
    </row>
    <row r="27" spans="1:16" x14ac:dyDescent="0.25">
      <c r="A27" s="20"/>
      <c r="B27" s="20"/>
      <c r="C27" s="7" t="s">
        <v>31</v>
      </c>
      <c r="D27" s="8">
        <v>41917</v>
      </c>
      <c r="E27" s="7">
        <v>2014</v>
      </c>
      <c r="F27" s="20"/>
      <c r="G27" s="20"/>
      <c r="H27" s="20"/>
      <c r="I27" s="20"/>
      <c r="J27" s="7"/>
      <c r="K27" s="7"/>
      <c r="L27" s="7"/>
      <c r="M27" s="7" t="s">
        <v>3</v>
      </c>
      <c r="N27" s="7">
        <f>COUNTIF(C2:C1074,"Korzus")</f>
        <v>2</v>
      </c>
      <c r="O27" s="3"/>
      <c r="P27" s="3"/>
    </row>
    <row r="28" spans="1:16" x14ac:dyDescent="0.25">
      <c r="A28" s="20">
        <v>15</v>
      </c>
      <c r="B28" s="20" t="s">
        <v>34</v>
      </c>
      <c r="C28" s="7" t="s">
        <v>6</v>
      </c>
      <c r="D28" s="8">
        <v>42029</v>
      </c>
      <c r="E28" s="7">
        <v>2015</v>
      </c>
      <c r="F28" s="20" t="s">
        <v>19</v>
      </c>
      <c r="G28" s="20"/>
      <c r="H28" s="20"/>
      <c r="I28" s="20"/>
      <c r="J28" s="7"/>
      <c r="K28" s="7"/>
      <c r="L28" s="7"/>
      <c r="M28" s="7" t="s">
        <v>45</v>
      </c>
      <c r="N28" s="7">
        <f>COUNTIF(C2:C1036,"Mastodon")</f>
        <v>1</v>
      </c>
      <c r="O28" s="3"/>
      <c r="P28" s="3"/>
    </row>
    <row r="29" spans="1:16" x14ac:dyDescent="0.25">
      <c r="A29" s="20"/>
      <c r="B29" s="20"/>
      <c r="C29" s="7" t="s">
        <v>33</v>
      </c>
      <c r="D29" s="8">
        <v>42029</v>
      </c>
      <c r="E29" s="7">
        <v>2015</v>
      </c>
      <c r="F29" s="20"/>
      <c r="G29" s="20"/>
      <c r="H29" s="20"/>
      <c r="I29" s="20"/>
      <c r="J29" s="7"/>
      <c r="K29" s="7"/>
      <c r="L29" s="7"/>
      <c r="M29" s="7" t="s">
        <v>13</v>
      </c>
      <c r="N29" s="7">
        <f>COUNTIF(C2:C1057,"Metallica")</f>
        <v>2</v>
      </c>
      <c r="O29" s="3"/>
      <c r="P29" s="3"/>
    </row>
    <row r="30" spans="1:16" x14ac:dyDescent="0.25">
      <c r="A30" s="20"/>
      <c r="B30" s="20"/>
      <c r="C30" s="7" t="s">
        <v>34</v>
      </c>
      <c r="D30" s="8">
        <v>42029</v>
      </c>
      <c r="E30" s="7">
        <v>2015</v>
      </c>
      <c r="F30" s="20"/>
      <c r="G30" s="20"/>
      <c r="H30" s="20"/>
      <c r="I30" s="20"/>
      <c r="J30" s="7"/>
      <c r="K30" s="7"/>
      <c r="L30" s="7"/>
      <c r="M30" s="7" t="s">
        <v>17</v>
      </c>
      <c r="N30" s="7">
        <f>COUNTIF(C2:C1054,"Misfits")</f>
        <v>1</v>
      </c>
      <c r="O30" s="3"/>
      <c r="P30" s="3"/>
    </row>
    <row r="31" spans="1:16" x14ac:dyDescent="0.25">
      <c r="A31" s="7">
        <v>16</v>
      </c>
      <c r="B31" s="7" t="s">
        <v>76</v>
      </c>
      <c r="C31" s="7" t="s">
        <v>76</v>
      </c>
      <c r="D31" s="8">
        <v>42035</v>
      </c>
      <c r="E31" s="7">
        <v>2015</v>
      </c>
      <c r="F31" s="20" t="s">
        <v>22</v>
      </c>
      <c r="G31" s="20"/>
      <c r="H31" s="20"/>
      <c r="I31" s="20"/>
      <c r="J31" s="7"/>
      <c r="K31" s="7"/>
      <c r="L31" s="7"/>
      <c r="M31" s="7" t="s">
        <v>35</v>
      </c>
      <c r="N31" s="7">
        <f>COUNTIF(C2:C1048,"Motorhead(CANCELADO)")</f>
        <v>1</v>
      </c>
      <c r="O31" s="3"/>
      <c r="P31" s="3"/>
    </row>
    <row r="32" spans="1:16" x14ac:dyDescent="0.25">
      <c r="A32" s="20">
        <f t="shared" si="1"/>
        <v>17</v>
      </c>
      <c r="B32" s="22" t="s">
        <v>117</v>
      </c>
      <c r="C32" s="7" t="s">
        <v>35</v>
      </c>
      <c r="D32" s="8">
        <v>42119</v>
      </c>
      <c r="E32" s="7">
        <v>2015</v>
      </c>
      <c r="F32" s="20" t="s">
        <v>38</v>
      </c>
      <c r="G32" s="20"/>
      <c r="H32" s="20"/>
      <c r="I32" s="20"/>
      <c r="J32" s="7"/>
      <c r="K32" s="7"/>
      <c r="L32" s="7"/>
      <c r="M32" s="7" t="s">
        <v>37</v>
      </c>
      <c r="N32" s="7">
        <f>COUNTIF(C2:C1047,"Ozzy Osbourne")</f>
        <v>2</v>
      </c>
      <c r="O32" s="3"/>
      <c r="P32" s="3"/>
    </row>
    <row r="33" spans="1:16" x14ac:dyDescent="0.25">
      <c r="A33" s="20"/>
      <c r="B33" s="22"/>
      <c r="C33" s="7" t="s">
        <v>36</v>
      </c>
      <c r="D33" s="8">
        <v>42119</v>
      </c>
      <c r="E33" s="7">
        <v>2015</v>
      </c>
      <c r="F33" s="20"/>
      <c r="G33" s="20"/>
      <c r="H33" s="20"/>
      <c r="I33" s="20"/>
      <c r="J33" s="7"/>
      <c r="K33" s="7"/>
      <c r="L33" s="7"/>
      <c r="M33" s="7" t="s">
        <v>49</v>
      </c>
      <c r="N33" s="7">
        <f>COUNTIF(C2:C1037,"Pearl Jam")</f>
        <v>1</v>
      </c>
      <c r="O33" s="3"/>
      <c r="P33" s="3"/>
    </row>
    <row r="34" spans="1:16" x14ac:dyDescent="0.25">
      <c r="A34" s="20"/>
      <c r="B34" s="22"/>
      <c r="C34" s="7" t="s">
        <v>37</v>
      </c>
      <c r="D34" s="8">
        <v>42119</v>
      </c>
      <c r="E34" s="7">
        <v>2015</v>
      </c>
      <c r="F34" s="20"/>
      <c r="G34" s="20"/>
      <c r="H34" s="20"/>
      <c r="I34" s="20"/>
      <c r="J34" s="7"/>
      <c r="K34" s="7"/>
      <c r="L34" s="7"/>
      <c r="M34" s="7" t="s">
        <v>7</v>
      </c>
      <c r="N34" s="7">
        <f>COUNTIF(C2:C1078,"Plebe Rude")</f>
        <v>3</v>
      </c>
      <c r="O34" s="3"/>
      <c r="P34" s="3"/>
    </row>
    <row r="35" spans="1:16" x14ac:dyDescent="0.25">
      <c r="A35" s="7">
        <v>18</v>
      </c>
      <c r="B35" s="7" t="s">
        <v>27</v>
      </c>
      <c r="C35" s="7" t="s">
        <v>27</v>
      </c>
      <c r="D35" s="8">
        <v>42190</v>
      </c>
      <c r="E35" s="7">
        <v>2015</v>
      </c>
      <c r="F35" s="20" t="s">
        <v>21</v>
      </c>
      <c r="G35" s="20"/>
      <c r="H35" s="20"/>
      <c r="I35" s="20"/>
      <c r="J35" s="7"/>
      <c r="K35" s="7"/>
      <c r="L35" s="7"/>
      <c r="M35" s="3" t="s">
        <v>77</v>
      </c>
      <c r="N35" s="3">
        <f>COUNTIF(C2:C1022, "Project46")</f>
        <v>1</v>
      </c>
      <c r="O35" s="3"/>
      <c r="P35" s="3"/>
    </row>
    <row r="36" spans="1:16" x14ac:dyDescent="0.25">
      <c r="A36" s="20">
        <f t="shared" si="1"/>
        <v>19</v>
      </c>
      <c r="B36" s="20" t="s">
        <v>164</v>
      </c>
      <c r="C36" s="7" t="s">
        <v>40</v>
      </c>
      <c r="D36" s="8">
        <v>42203</v>
      </c>
      <c r="E36" s="7">
        <v>2015</v>
      </c>
      <c r="F36" s="20" t="s">
        <v>21</v>
      </c>
      <c r="G36" s="20"/>
      <c r="H36" s="20"/>
      <c r="I36" s="20"/>
      <c r="J36" s="7"/>
      <c r="K36" s="7"/>
      <c r="L36" s="7"/>
      <c r="M36" s="7" t="s">
        <v>6</v>
      </c>
      <c r="N36" s="7">
        <f>COUNTIF(C2:C1081,"Raimundos")</f>
        <v>3</v>
      </c>
      <c r="O36" s="3"/>
      <c r="P36" s="3"/>
    </row>
    <row r="37" spans="1:16" x14ac:dyDescent="0.25">
      <c r="A37" s="20"/>
      <c r="B37" s="20"/>
      <c r="C37" s="7" t="s">
        <v>39</v>
      </c>
      <c r="D37" s="8">
        <v>42203</v>
      </c>
      <c r="E37" s="7">
        <v>2015</v>
      </c>
      <c r="F37" s="20"/>
      <c r="G37" s="20"/>
      <c r="H37" s="20"/>
      <c r="I37" s="20"/>
      <c r="J37" s="7"/>
      <c r="K37" s="7"/>
      <c r="L37" s="7"/>
      <c r="M37" s="3" t="s">
        <v>110</v>
      </c>
      <c r="N37" s="3">
        <f>COUNTIF(C2:C1030,"Sabaton")</f>
        <v>1</v>
      </c>
      <c r="O37" s="3"/>
      <c r="P37" s="3"/>
    </row>
    <row r="38" spans="1:16" x14ac:dyDescent="0.25">
      <c r="A38" s="20">
        <v>20</v>
      </c>
      <c r="B38" s="20" t="s">
        <v>116</v>
      </c>
      <c r="C38" s="7" t="s">
        <v>41</v>
      </c>
      <c r="D38" s="8">
        <v>42266</v>
      </c>
      <c r="E38" s="7">
        <v>2015</v>
      </c>
      <c r="F38" s="20" t="s">
        <v>23</v>
      </c>
      <c r="G38" s="20"/>
      <c r="H38" s="20"/>
      <c r="I38" s="20"/>
      <c r="J38" s="7"/>
      <c r="K38" s="7"/>
      <c r="L38" s="7"/>
      <c r="M38" s="7" t="s">
        <v>4</v>
      </c>
      <c r="N38" s="7">
        <f>COUNTIF(C2:C1084,"Sepultura")</f>
        <v>4</v>
      </c>
      <c r="O38" s="3"/>
      <c r="P38" s="3"/>
    </row>
    <row r="39" spans="1:16" x14ac:dyDescent="0.25">
      <c r="A39" s="20"/>
      <c r="B39" s="20"/>
      <c r="C39" s="7" t="s">
        <v>13</v>
      </c>
      <c r="D39" s="8">
        <v>42266</v>
      </c>
      <c r="E39" s="7">
        <v>2015</v>
      </c>
      <c r="F39" s="20"/>
      <c r="G39" s="20"/>
      <c r="H39" s="20"/>
      <c r="I39" s="20"/>
      <c r="J39" s="7" t="s">
        <v>119</v>
      </c>
      <c r="K39" s="7"/>
      <c r="L39" s="7"/>
      <c r="M39" s="3" t="s">
        <v>118</v>
      </c>
      <c r="N39" s="3">
        <f>COUNTIF(C2:C990,"Sinaya")</f>
        <v>1</v>
      </c>
      <c r="O39" s="3"/>
      <c r="P39" s="3"/>
    </row>
    <row r="40" spans="1:16" x14ac:dyDescent="0.25">
      <c r="A40" s="20">
        <v>21</v>
      </c>
      <c r="B40" s="20" t="s">
        <v>116</v>
      </c>
      <c r="C40" s="7" t="s">
        <v>42</v>
      </c>
      <c r="D40" s="8">
        <v>42271</v>
      </c>
      <c r="E40" s="7">
        <v>2015</v>
      </c>
      <c r="F40" s="20" t="s">
        <v>23</v>
      </c>
      <c r="G40" s="20"/>
      <c r="H40" s="20"/>
      <c r="I40" s="20"/>
      <c r="J40" s="7"/>
      <c r="K40" s="7"/>
      <c r="L40" s="7"/>
      <c r="M40" s="7" t="s">
        <v>47</v>
      </c>
      <c r="N40" s="7">
        <f>COUNTIF(C2:C1046,"Slipknot")</f>
        <v>1</v>
      </c>
      <c r="O40" s="3"/>
      <c r="P40" s="3"/>
    </row>
    <row r="41" spans="1:16" x14ac:dyDescent="0.25">
      <c r="A41" s="20"/>
      <c r="B41" s="20"/>
      <c r="C41" s="7" t="s">
        <v>161</v>
      </c>
      <c r="D41" s="8">
        <v>42271</v>
      </c>
      <c r="E41" s="7">
        <v>2015</v>
      </c>
      <c r="F41" s="20"/>
      <c r="G41" s="20"/>
      <c r="H41" s="20"/>
      <c r="I41" s="20"/>
      <c r="J41" s="7"/>
      <c r="K41" s="7"/>
      <c r="L41" s="7"/>
      <c r="M41" s="7" t="s">
        <v>65</v>
      </c>
      <c r="N41" s="7">
        <f>COUNTIF(C2:C1041,"Soulfly")</f>
        <v>1</v>
      </c>
      <c r="O41" s="3"/>
      <c r="P41" s="3"/>
    </row>
    <row r="42" spans="1:16" x14ac:dyDescent="0.25">
      <c r="A42" s="20"/>
      <c r="B42" s="20"/>
      <c r="C42" s="7" t="s">
        <v>43</v>
      </c>
      <c r="D42" s="8">
        <v>42271</v>
      </c>
      <c r="E42" s="7">
        <v>2015</v>
      </c>
      <c r="F42" s="20"/>
      <c r="G42" s="20"/>
      <c r="H42" s="20"/>
      <c r="I42" s="20"/>
      <c r="J42" s="7"/>
      <c r="K42" s="7"/>
      <c r="L42" s="7"/>
      <c r="M42" s="3" t="s">
        <v>124</v>
      </c>
      <c r="N42" s="3">
        <f>COUNTIF(C2:C992,"Suicidal Tendencies")</f>
        <v>1</v>
      </c>
      <c r="O42" s="3"/>
      <c r="P42" s="3"/>
    </row>
    <row r="43" spans="1:16" x14ac:dyDescent="0.25">
      <c r="A43" s="20">
        <v>22</v>
      </c>
      <c r="B43" s="20" t="s">
        <v>116</v>
      </c>
      <c r="C43" s="7" t="s">
        <v>44</v>
      </c>
      <c r="D43" s="8">
        <v>42272</v>
      </c>
      <c r="E43" s="7">
        <v>2015</v>
      </c>
      <c r="F43" s="20" t="s">
        <v>23</v>
      </c>
      <c r="G43" s="20"/>
      <c r="H43" s="20"/>
      <c r="I43" s="20"/>
      <c r="J43" s="7"/>
      <c r="K43" s="7"/>
      <c r="L43" s="7"/>
      <c r="M43" s="7" t="s">
        <v>43</v>
      </c>
      <c r="N43" s="7">
        <f>COUNTIF(C2:C1053,"System Of A Down")</f>
        <v>1</v>
      </c>
      <c r="O43" s="3"/>
      <c r="P43" s="3"/>
    </row>
    <row r="44" spans="1:16" x14ac:dyDescent="0.25">
      <c r="A44" s="20"/>
      <c r="B44" s="20"/>
      <c r="C44" s="7" t="s">
        <v>45</v>
      </c>
      <c r="D44" s="8">
        <v>42272</v>
      </c>
      <c r="E44" s="7">
        <v>2015</v>
      </c>
      <c r="F44" s="20"/>
      <c r="G44" s="20"/>
      <c r="H44" s="20"/>
      <c r="I44" s="20"/>
      <c r="J44" s="7"/>
      <c r="K44" s="7"/>
      <c r="L44" s="7"/>
      <c r="M44" s="7" t="s">
        <v>66</v>
      </c>
      <c r="N44" s="7">
        <f>COUNTIF(C2:C1043,"Titãs")</f>
        <v>2</v>
      </c>
      <c r="O44" s="3"/>
      <c r="P44" s="3"/>
    </row>
    <row r="45" spans="1:16" x14ac:dyDescent="0.25">
      <c r="A45" s="20"/>
      <c r="B45" s="20"/>
      <c r="C45" s="7" t="s">
        <v>46</v>
      </c>
      <c r="D45" s="8">
        <v>42272</v>
      </c>
      <c r="E45" s="7">
        <v>2015</v>
      </c>
      <c r="F45" s="20"/>
      <c r="G45" s="20"/>
      <c r="H45" s="20"/>
      <c r="I45" s="20"/>
      <c r="J45" s="7"/>
      <c r="K45" s="7"/>
      <c r="L45" s="7"/>
      <c r="M45" s="3" t="s">
        <v>102</v>
      </c>
      <c r="N45" s="3">
        <f>COUNTIF(C2:C1029,"Violator")</f>
        <v>1</v>
      </c>
      <c r="O45" s="3"/>
      <c r="P45" s="3"/>
    </row>
    <row r="46" spans="1:16" x14ac:dyDescent="0.25">
      <c r="A46" s="20"/>
      <c r="B46" s="20"/>
      <c r="C46" s="7" t="s">
        <v>47</v>
      </c>
      <c r="D46" s="8">
        <v>42272</v>
      </c>
      <c r="E46" s="7">
        <v>2015</v>
      </c>
      <c r="F46" s="20"/>
      <c r="G46" s="20"/>
      <c r="H46" s="20"/>
      <c r="I46" s="20"/>
      <c r="J46" s="10" t="s">
        <v>70</v>
      </c>
      <c r="K46" s="7"/>
      <c r="L46" s="7"/>
      <c r="M46" s="7" t="s">
        <v>40</v>
      </c>
      <c r="N46" s="7">
        <f>COUNTIF(C2:C1060,"Zumbis do Espaço")</f>
        <v>1</v>
      </c>
      <c r="O46" s="3"/>
      <c r="P46" s="3"/>
    </row>
    <row r="47" spans="1:16" x14ac:dyDescent="0.25">
      <c r="A47" s="20">
        <v>23</v>
      </c>
      <c r="B47" s="20" t="s">
        <v>164</v>
      </c>
      <c r="C47" s="20" t="s">
        <v>39</v>
      </c>
      <c r="D47" s="23">
        <v>42308</v>
      </c>
      <c r="E47" s="20">
        <v>2015</v>
      </c>
      <c r="F47" s="20" t="s">
        <v>68</v>
      </c>
      <c r="G47" s="20"/>
      <c r="H47" s="20"/>
      <c r="I47" s="20"/>
      <c r="J47" s="7" t="s">
        <v>104</v>
      </c>
      <c r="K47" s="7"/>
      <c r="L47" s="7"/>
      <c r="M47" s="7" t="s">
        <v>69</v>
      </c>
      <c r="N47" s="7">
        <f>COUNTIF(C2:C1090,"Paralamas do Sucesso")</f>
        <v>2</v>
      </c>
      <c r="O47" s="3"/>
      <c r="P47" s="3"/>
    </row>
    <row r="48" spans="1:16" x14ac:dyDescent="0.25">
      <c r="A48" s="20"/>
      <c r="B48" s="20"/>
      <c r="C48" s="20"/>
      <c r="D48" s="23"/>
      <c r="E48" s="20"/>
      <c r="F48" s="20"/>
      <c r="G48" s="20"/>
      <c r="H48" s="20"/>
      <c r="I48" s="20"/>
      <c r="J48" s="7" t="s">
        <v>109</v>
      </c>
      <c r="K48" s="7"/>
      <c r="L48" s="7"/>
      <c r="M48" s="7" t="s">
        <v>10</v>
      </c>
      <c r="N48" s="7">
        <f>COUNTIF(C2:C1079,"Rob Zombie")</f>
        <v>2</v>
      </c>
      <c r="O48" s="3"/>
      <c r="P48" s="3"/>
    </row>
    <row r="49" spans="1:16" x14ac:dyDescent="0.25">
      <c r="A49" s="20">
        <f>(A47+1)</f>
        <v>24</v>
      </c>
      <c r="B49" s="19" t="s">
        <v>48</v>
      </c>
      <c r="C49" s="6" t="s">
        <v>28</v>
      </c>
      <c r="D49" s="8">
        <v>42321</v>
      </c>
      <c r="E49" s="6">
        <v>2015</v>
      </c>
      <c r="F49" s="20" t="s">
        <v>21</v>
      </c>
      <c r="G49" s="20"/>
      <c r="H49" s="20"/>
      <c r="I49" s="20"/>
      <c r="J49" s="7"/>
      <c r="K49" s="7"/>
      <c r="L49" s="7"/>
      <c r="M49" s="7" t="s">
        <v>2</v>
      </c>
      <c r="N49" s="7">
        <f>COUNTIF(C2:C1097,"The Police")</f>
        <v>1</v>
      </c>
      <c r="O49" s="3"/>
      <c r="P49" s="3"/>
    </row>
    <row r="50" spans="1:16" x14ac:dyDescent="0.25">
      <c r="A50" s="20"/>
      <c r="B50" s="19"/>
      <c r="C50" s="6" t="s">
        <v>48</v>
      </c>
      <c r="D50" s="8">
        <v>42321</v>
      </c>
      <c r="E50" s="6">
        <v>2015</v>
      </c>
      <c r="F50" s="20"/>
      <c r="G50" s="20"/>
      <c r="H50" s="20"/>
      <c r="I50" s="20"/>
      <c r="J50" s="7"/>
      <c r="K50" s="7"/>
      <c r="L50" s="7"/>
      <c r="M50" s="7" t="s">
        <v>16</v>
      </c>
      <c r="N50" s="7">
        <f>COUNTIF(C2:C1075,"Violeta de Outono")</f>
        <v>1</v>
      </c>
      <c r="O50" s="3"/>
      <c r="P50" s="3"/>
    </row>
    <row r="51" spans="1:16" x14ac:dyDescent="0.25">
      <c r="A51" s="7">
        <v>25</v>
      </c>
      <c r="B51" s="6" t="s">
        <v>49</v>
      </c>
      <c r="C51" s="6" t="s">
        <v>49</v>
      </c>
      <c r="D51" s="8">
        <v>42330</v>
      </c>
      <c r="E51" s="6">
        <v>2015</v>
      </c>
      <c r="F51" s="20" t="s">
        <v>19</v>
      </c>
      <c r="G51" s="20"/>
      <c r="H51" s="20"/>
      <c r="I51" s="20"/>
      <c r="J51" s="10" t="s">
        <v>70</v>
      </c>
      <c r="K51" s="7"/>
      <c r="L51" s="7"/>
      <c r="M51" s="3" t="s">
        <v>142</v>
      </c>
      <c r="N51" s="3">
        <f>COUNTIF(C2:C1075,"Heaven Shall Burn")</f>
        <v>1</v>
      </c>
      <c r="O51" s="3"/>
      <c r="P51" s="3"/>
    </row>
    <row r="52" spans="1:16" x14ac:dyDescent="0.25">
      <c r="A52" s="7">
        <f>(A51+1)</f>
        <v>26</v>
      </c>
      <c r="B52" s="6" t="s">
        <v>164</v>
      </c>
      <c r="C52" s="6" t="s">
        <v>39</v>
      </c>
      <c r="D52" s="8">
        <v>42358</v>
      </c>
      <c r="E52" s="6">
        <v>2015</v>
      </c>
      <c r="F52" s="20" t="s">
        <v>50</v>
      </c>
      <c r="G52" s="20"/>
      <c r="H52" s="20"/>
      <c r="I52" s="20"/>
      <c r="J52" s="7" t="s">
        <v>104</v>
      </c>
      <c r="K52" s="7"/>
      <c r="L52" s="7"/>
      <c r="M52" s="3" t="s">
        <v>143</v>
      </c>
      <c r="N52" s="3">
        <f>COUNTIF(C2:C1075,"Carcass")</f>
        <v>1</v>
      </c>
      <c r="O52" s="3"/>
      <c r="P52" s="3"/>
    </row>
    <row r="53" spans="1:16" x14ac:dyDescent="0.25">
      <c r="A53" s="20">
        <f>(A52+1)</f>
        <v>27</v>
      </c>
      <c r="B53" s="19" t="s">
        <v>165</v>
      </c>
      <c r="C53" s="19" t="s">
        <v>118</v>
      </c>
      <c r="D53" s="23">
        <v>42393</v>
      </c>
      <c r="E53" s="19">
        <v>2016</v>
      </c>
      <c r="F53" s="20" t="s">
        <v>51</v>
      </c>
      <c r="G53" s="20"/>
      <c r="H53" s="20"/>
      <c r="I53" s="20"/>
      <c r="J53" s="7" t="s">
        <v>52</v>
      </c>
      <c r="K53" s="7"/>
      <c r="L53" s="7"/>
      <c r="M53" s="3" t="s">
        <v>141</v>
      </c>
      <c r="N53" s="3">
        <f>COUNTIF(C2:C1075,"Lamb of God")</f>
        <v>1</v>
      </c>
      <c r="O53" s="3"/>
      <c r="P53" s="3"/>
    </row>
    <row r="54" spans="1:16" x14ac:dyDescent="0.25">
      <c r="A54" s="20"/>
      <c r="B54" s="19"/>
      <c r="C54" s="19"/>
      <c r="D54" s="23"/>
      <c r="E54" s="19"/>
      <c r="F54" s="20"/>
      <c r="G54" s="20"/>
      <c r="H54" s="20"/>
      <c r="I54" s="20"/>
      <c r="J54" s="7" t="s">
        <v>58</v>
      </c>
      <c r="K54" s="7"/>
      <c r="L54" s="7"/>
      <c r="M54" s="3" t="s">
        <v>149</v>
      </c>
      <c r="N54" s="3">
        <f>COUNTIF(C2:C1075,"The Offspring")</f>
        <v>1</v>
      </c>
      <c r="O54" s="3"/>
      <c r="P54" s="3"/>
    </row>
    <row r="55" spans="1:16" x14ac:dyDescent="0.25">
      <c r="A55" s="20"/>
      <c r="B55" s="19"/>
      <c r="C55" s="19"/>
      <c r="D55" s="23"/>
      <c r="E55" s="19"/>
      <c r="F55" s="20"/>
      <c r="G55" s="20"/>
      <c r="H55" s="20"/>
      <c r="I55" s="20"/>
      <c r="J55" s="7" t="s">
        <v>53</v>
      </c>
      <c r="K55" s="7"/>
      <c r="L55" s="7"/>
      <c r="M55" s="3" t="s">
        <v>148</v>
      </c>
      <c r="N55" s="3">
        <f>COUNTIF(C2:C1075,"Guns N' Roses")</f>
        <v>1</v>
      </c>
      <c r="O55" s="3"/>
      <c r="P55" s="3"/>
    </row>
    <row r="56" spans="1:16" x14ac:dyDescent="0.25">
      <c r="A56" s="20"/>
      <c r="B56" s="19"/>
      <c r="C56" s="19"/>
      <c r="D56" s="23"/>
      <c r="E56" s="19"/>
      <c r="F56" s="20"/>
      <c r="G56" s="20"/>
      <c r="H56" s="20"/>
      <c r="I56" s="20"/>
      <c r="J56" s="7" t="s">
        <v>54</v>
      </c>
      <c r="K56" s="7"/>
      <c r="L56" s="7"/>
      <c r="M56" s="3" t="s">
        <v>150</v>
      </c>
      <c r="N56" s="3">
        <f>COUNTIF(C2:C1075,"Red Hot Chili Peppers")</f>
        <v>1</v>
      </c>
      <c r="O56" s="3"/>
      <c r="P56" s="3"/>
    </row>
    <row r="57" spans="1:16" x14ac:dyDescent="0.25">
      <c r="A57" s="20"/>
      <c r="B57" s="19"/>
      <c r="C57" s="19" t="s">
        <v>31</v>
      </c>
      <c r="D57" s="23">
        <v>42393</v>
      </c>
      <c r="E57" s="19">
        <v>2016</v>
      </c>
      <c r="F57" s="20"/>
      <c r="G57" s="20"/>
      <c r="H57" s="20"/>
      <c r="I57" s="20"/>
      <c r="J57" s="7" t="s">
        <v>55</v>
      </c>
      <c r="K57" s="7"/>
      <c r="L57" s="7"/>
      <c r="M57" s="3" t="s">
        <v>147</v>
      </c>
      <c r="N57" s="3">
        <f>COUNTIF(C2:C1075,"The Who")</f>
        <v>1</v>
      </c>
      <c r="O57" s="3"/>
      <c r="P57" s="3"/>
    </row>
    <row r="58" spans="1:16" x14ac:dyDescent="0.25">
      <c r="A58" s="20"/>
      <c r="B58" s="19"/>
      <c r="C58" s="19"/>
      <c r="D58" s="23"/>
      <c r="E58" s="19"/>
      <c r="F58" s="20"/>
      <c r="G58" s="20"/>
      <c r="H58" s="20"/>
      <c r="I58" s="20"/>
      <c r="J58" s="7" t="s">
        <v>56</v>
      </c>
      <c r="K58" s="7"/>
      <c r="L58" s="7"/>
      <c r="M58" s="4" t="s">
        <v>145</v>
      </c>
      <c r="N58" s="3">
        <f>COUNTIF(C2:C1075,"DFC")</f>
        <v>2</v>
      </c>
      <c r="O58" s="3"/>
      <c r="P58" s="3"/>
    </row>
    <row r="59" spans="1:16" x14ac:dyDescent="0.25">
      <c r="A59" s="20"/>
      <c r="B59" s="19"/>
      <c r="C59" s="19"/>
      <c r="D59" s="23"/>
      <c r="E59" s="19"/>
      <c r="F59" s="20"/>
      <c r="G59" s="20"/>
      <c r="H59" s="20"/>
      <c r="I59" s="20"/>
      <c r="J59" s="7" t="s">
        <v>57</v>
      </c>
      <c r="K59" s="7"/>
      <c r="L59" s="7"/>
      <c r="M59" s="3" t="s">
        <v>146</v>
      </c>
      <c r="N59" s="3">
        <f>COUNTIF(C2:C1075,"Inocentes")</f>
        <v>1</v>
      </c>
      <c r="O59" s="3"/>
      <c r="P59" s="3"/>
    </row>
    <row r="60" spans="1:16" x14ac:dyDescent="0.25">
      <c r="A60" s="20"/>
      <c r="B60" s="19"/>
      <c r="C60" s="19"/>
      <c r="D60" s="23"/>
      <c r="E60" s="19"/>
      <c r="F60" s="20"/>
      <c r="G60" s="20"/>
      <c r="H60" s="20"/>
      <c r="I60" s="20"/>
      <c r="J60" s="7" t="s">
        <v>59</v>
      </c>
      <c r="K60" s="7"/>
      <c r="L60" s="7"/>
      <c r="M60" s="3" t="s">
        <v>153</v>
      </c>
      <c r="N60" s="3">
        <f>COUNTIF(C2:C1075,"Helloween")</f>
        <v>1</v>
      </c>
      <c r="O60" s="3"/>
      <c r="P60" s="3"/>
    </row>
    <row r="61" spans="1:16" x14ac:dyDescent="0.25">
      <c r="A61" s="20">
        <f>(A53+1)</f>
        <v>28</v>
      </c>
      <c r="B61" s="19" t="s">
        <v>165</v>
      </c>
      <c r="C61" s="6" t="s">
        <v>97</v>
      </c>
      <c r="D61" s="8">
        <v>42397</v>
      </c>
      <c r="E61" s="6">
        <v>2016</v>
      </c>
      <c r="F61" s="20" t="s">
        <v>21</v>
      </c>
      <c r="G61" s="20"/>
      <c r="H61" s="20"/>
      <c r="I61" s="20"/>
      <c r="J61" s="7"/>
      <c r="K61" s="7"/>
      <c r="L61" s="7"/>
      <c r="M61" s="3" t="s">
        <v>157</v>
      </c>
      <c r="N61" s="3">
        <f>COUNTIF(C2:C1075,"Green Day")</f>
        <v>1</v>
      </c>
      <c r="O61" s="3"/>
      <c r="P61" s="3"/>
    </row>
    <row r="62" spans="1:16" x14ac:dyDescent="0.25">
      <c r="A62" s="20"/>
      <c r="B62" s="19"/>
      <c r="C62" s="6" t="s">
        <v>31</v>
      </c>
      <c r="D62" s="8">
        <v>42397</v>
      </c>
      <c r="E62" s="6">
        <v>2016</v>
      </c>
      <c r="F62" s="20"/>
      <c r="G62" s="20"/>
      <c r="H62" s="20"/>
      <c r="I62" s="20"/>
      <c r="J62" s="7"/>
      <c r="K62" s="7"/>
      <c r="L62" s="7"/>
      <c r="M62" s="4" t="s">
        <v>159</v>
      </c>
      <c r="N62" s="3">
        <f>COUNTIF(C2:C1075,"Ego Kill Talent")</f>
        <v>1</v>
      </c>
      <c r="O62" s="3"/>
      <c r="P62" s="3"/>
    </row>
    <row r="63" spans="1:16" x14ac:dyDescent="0.25">
      <c r="A63" s="20">
        <v>29</v>
      </c>
      <c r="B63" s="19" t="s">
        <v>166</v>
      </c>
      <c r="C63" s="6" t="s">
        <v>60</v>
      </c>
      <c r="D63" s="8">
        <v>42446</v>
      </c>
      <c r="E63" s="6">
        <v>2016</v>
      </c>
      <c r="F63" s="20" t="s">
        <v>61</v>
      </c>
      <c r="G63" s="20"/>
      <c r="H63" s="20"/>
      <c r="I63" s="20"/>
      <c r="J63" s="7"/>
      <c r="K63" s="7"/>
      <c r="L63" s="7"/>
      <c r="M63" s="3" t="s">
        <v>161</v>
      </c>
      <c r="N63" s="3">
        <f>COUNTIF(C2:C1075,"Queens Of The Stone Age")</f>
        <v>2</v>
      </c>
      <c r="O63" s="3"/>
      <c r="P63" s="3"/>
    </row>
    <row r="64" spans="1:16" x14ac:dyDescent="0.25">
      <c r="A64" s="20"/>
      <c r="B64" s="19"/>
      <c r="C64" s="6" t="s">
        <v>62</v>
      </c>
      <c r="D64" s="8">
        <v>42446</v>
      </c>
      <c r="E64" s="6">
        <v>2016</v>
      </c>
      <c r="F64" s="20"/>
      <c r="G64" s="20"/>
      <c r="H64" s="20"/>
      <c r="I64" s="20"/>
      <c r="J64" s="7"/>
      <c r="K64" s="7"/>
      <c r="L64" s="7"/>
      <c r="M64" s="3" t="s">
        <v>175</v>
      </c>
      <c r="N64" s="3">
        <f>COUNTIF(C2:C1075,"Olho Seco")</f>
        <v>1</v>
      </c>
      <c r="O64" s="3"/>
      <c r="P64" s="3"/>
    </row>
    <row r="65" spans="1:16" x14ac:dyDescent="0.25">
      <c r="A65" s="20">
        <v>30</v>
      </c>
      <c r="B65" s="19" t="s">
        <v>167</v>
      </c>
      <c r="C65" s="6" t="s">
        <v>64</v>
      </c>
      <c r="D65" s="8">
        <v>42467</v>
      </c>
      <c r="E65" s="6">
        <v>2016</v>
      </c>
      <c r="F65" s="20" t="s">
        <v>21</v>
      </c>
      <c r="G65" s="20"/>
      <c r="H65" s="20"/>
      <c r="I65" s="20"/>
      <c r="J65" s="7"/>
      <c r="K65" s="7"/>
      <c r="L65" s="7"/>
      <c r="M65" s="3"/>
      <c r="N65" s="3"/>
      <c r="O65" s="3"/>
      <c r="P65" s="3"/>
    </row>
    <row r="66" spans="1:16" x14ac:dyDescent="0.25">
      <c r="A66" s="20"/>
      <c r="B66" s="19"/>
      <c r="C66" s="6" t="s">
        <v>65</v>
      </c>
      <c r="D66" s="8">
        <v>42467</v>
      </c>
      <c r="E66" s="6">
        <v>2016</v>
      </c>
      <c r="F66" s="20"/>
      <c r="G66" s="20"/>
      <c r="H66" s="20"/>
      <c r="I66" s="20"/>
      <c r="J66" s="7"/>
      <c r="K66" s="7"/>
      <c r="L66" s="7"/>
      <c r="M66" s="3"/>
      <c r="N66" s="3"/>
      <c r="O66" s="3"/>
      <c r="P66" s="3"/>
    </row>
    <row r="67" spans="1:16" x14ac:dyDescent="0.25">
      <c r="A67" s="7">
        <v>31</v>
      </c>
      <c r="B67" s="6" t="s">
        <v>66</v>
      </c>
      <c r="C67" s="6" t="s">
        <v>66</v>
      </c>
      <c r="D67" s="8">
        <v>42560</v>
      </c>
      <c r="E67" s="6">
        <v>2016</v>
      </c>
      <c r="F67" s="20" t="s">
        <v>21</v>
      </c>
      <c r="G67" s="20"/>
      <c r="H67" s="20"/>
      <c r="I67" s="20"/>
      <c r="J67" s="7"/>
      <c r="K67" s="7"/>
      <c r="L67" s="7"/>
      <c r="M67" s="3"/>
      <c r="N67" s="3"/>
      <c r="O67" s="3"/>
      <c r="P67" s="3"/>
    </row>
    <row r="68" spans="1:16" x14ac:dyDescent="0.25">
      <c r="A68" s="20">
        <f t="shared" ref="A68" si="2">(A67+1)</f>
        <v>32</v>
      </c>
      <c r="B68" s="19" t="s">
        <v>39</v>
      </c>
      <c r="C68" s="6" t="s">
        <v>32</v>
      </c>
      <c r="D68" s="5">
        <v>42574</v>
      </c>
      <c r="E68" s="6">
        <v>2016</v>
      </c>
      <c r="F68" s="20" t="s">
        <v>21</v>
      </c>
      <c r="G68" s="20"/>
      <c r="H68" s="20"/>
      <c r="I68" s="20"/>
      <c r="J68" s="7"/>
      <c r="K68" s="7"/>
      <c r="L68" s="7"/>
      <c r="M68" s="3"/>
      <c r="N68" s="3"/>
      <c r="O68" s="3"/>
      <c r="P68" s="3"/>
    </row>
    <row r="69" spans="1:16" x14ac:dyDescent="0.25">
      <c r="A69" s="20"/>
      <c r="B69" s="19"/>
      <c r="C69" s="6" t="s">
        <v>73</v>
      </c>
      <c r="D69" s="5">
        <v>42574</v>
      </c>
      <c r="E69" s="6">
        <v>2016</v>
      </c>
      <c r="F69" s="20"/>
      <c r="G69" s="20"/>
      <c r="H69" s="20"/>
      <c r="I69" s="20"/>
      <c r="J69" s="7"/>
      <c r="K69" s="7"/>
      <c r="L69" s="7"/>
      <c r="M69" s="3"/>
      <c r="N69" s="3"/>
      <c r="O69" s="3"/>
      <c r="P69" s="3"/>
    </row>
    <row r="70" spans="1:16" x14ac:dyDescent="0.25">
      <c r="A70" s="20"/>
      <c r="B70" s="19"/>
      <c r="C70" s="6" t="s">
        <v>39</v>
      </c>
      <c r="D70" s="5">
        <v>42574</v>
      </c>
      <c r="E70" s="6">
        <v>2016</v>
      </c>
      <c r="F70" s="20"/>
      <c r="G70" s="20"/>
      <c r="H70" s="20"/>
      <c r="I70" s="20"/>
      <c r="J70" s="7"/>
      <c r="K70" s="7"/>
      <c r="L70" s="7"/>
      <c r="M70" s="3"/>
      <c r="N70" s="3"/>
      <c r="O70" s="3"/>
      <c r="P70" s="3"/>
    </row>
    <row r="71" spans="1:16" x14ac:dyDescent="0.25">
      <c r="A71" s="20">
        <v>33</v>
      </c>
      <c r="B71" s="19" t="s">
        <v>168</v>
      </c>
      <c r="C71" s="19" t="s">
        <v>77</v>
      </c>
      <c r="D71" s="18">
        <v>42588</v>
      </c>
      <c r="E71" s="19">
        <v>2016</v>
      </c>
      <c r="F71" s="16" t="s">
        <v>78</v>
      </c>
      <c r="G71" s="16"/>
      <c r="H71" s="16"/>
      <c r="I71" s="16"/>
      <c r="J71" s="10" t="s">
        <v>70</v>
      </c>
      <c r="K71" s="7"/>
      <c r="L71" s="7"/>
      <c r="M71" s="3"/>
      <c r="N71" s="3"/>
      <c r="O71" s="3"/>
      <c r="P71" s="3"/>
    </row>
    <row r="72" spans="1:16" x14ac:dyDescent="0.25">
      <c r="A72" s="20"/>
      <c r="B72" s="19"/>
      <c r="C72" s="19"/>
      <c r="D72" s="18"/>
      <c r="E72" s="19"/>
      <c r="F72" s="16"/>
      <c r="G72" s="16"/>
      <c r="H72" s="16"/>
      <c r="I72" s="16"/>
      <c r="J72" s="7" t="s">
        <v>58</v>
      </c>
      <c r="K72" s="7"/>
      <c r="L72" s="7"/>
      <c r="M72" s="3"/>
      <c r="N72" s="3"/>
      <c r="O72" s="3"/>
      <c r="P72" s="3"/>
    </row>
    <row r="73" spans="1:16" x14ac:dyDescent="0.25">
      <c r="A73" s="20"/>
      <c r="B73" s="19"/>
      <c r="C73" s="19"/>
      <c r="D73" s="18"/>
      <c r="E73" s="19"/>
      <c r="F73" s="16"/>
      <c r="G73" s="16"/>
      <c r="H73" s="16"/>
      <c r="I73" s="16"/>
      <c r="J73" s="7" t="s">
        <v>53</v>
      </c>
      <c r="K73" s="7"/>
      <c r="L73" s="7"/>
      <c r="M73" s="3"/>
      <c r="N73" s="3"/>
      <c r="O73" s="3"/>
      <c r="P73" s="3"/>
    </row>
    <row r="74" spans="1:16" x14ac:dyDescent="0.25">
      <c r="A74" s="20"/>
      <c r="B74" s="19"/>
      <c r="C74" s="19"/>
      <c r="D74" s="18"/>
      <c r="E74" s="19"/>
      <c r="F74" s="16"/>
      <c r="G74" s="16"/>
      <c r="H74" s="16"/>
      <c r="I74" s="16"/>
      <c r="J74" s="7" t="s">
        <v>54</v>
      </c>
      <c r="K74" s="7"/>
      <c r="L74" s="7"/>
      <c r="M74" s="3"/>
      <c r="N74" s="3"/>
      <c r="O74" s="3"/>
      <c r="P74" s="3"/>
    </row>
    <row r="75" spans="1:16" x14ac:dyDescent="0.25">
      <c r="A75" s="20"/>
      <c r="B75" s="19"/>
      <c r="C75" s="19"/>
      <c r="D75" s="18"/>
      <c r="E75" s="19"/>
      <c r="F75" s="16"/>
      <c r="G75" s="16"/>
      <c r="H75" s="16"/>
      <c r="I75" s="16"/>
      <c r="J75" s="7" t="s">
        <v>80</v>
      </c>
      <c r="K75" s="7"/>
      <c r="L75" s="7"/>
      <c r="M75" s="3"/>
      <c r="N75" s="3"/>
      <c r="O75" s="3"/>
      <c r="P75" s="3"/>
    </row>
    <row r="76" spans="1:16" x14ac:dyDescent="0.25">
      <c r="A76" s="20"/>
      <c r="B76" s="19"/>
      <c r="C76" s="19"/>
      <c r="D76" s="18"/>
      <c r="E76" s="19"/>
      <c r="F76" s="16"/>
      <c r="G76" s="16"/>
      <c r="H76" s="16"/>
      <c r="I76" s="16"/>
      <c r="J76" s="7" t="s">
        <v>81</v>
      </c>
      <c r="K76" s="7"/>
      <c r="L76" s="7"/>
      <c r="M76" s="3"/>
      <c r="N76" s="3"/>
      <c r="O76" s="3"/>
      <c r="P76" s="3"/>
    </row>
    <row r="77" spans="1:16" x14ac:dyDescent="0.25">
      <c r="A77" s="20"/>
      <c r="B77" s="19"/>
      <c r="C77" s="19"/>
      <c r="D77" s="18"/>
      <c r="E77" s="19"/>
      <c r="F77" s="16"/>
      <c r="G77" s="16"/>
      <c r="H77" s="16"/>
      <c r="I77" s="16"/>
      <c r="J77" s="7" t="s">
        <v>57</v>
      </c>
      <c r="K77" s="7"/>
      <c r="L77" s="7"/>
      <c r="M77" s="3"/>
      <c r="N77" s="3"/>
      <c r="O77" s="3"/>
      <c r="P77" s="3"/>
    </row>
    <row r="78" spans="1:16" x14ac:dyDescent="0.25">
      <c r="A78" s="20"/>
      <c r="B78" s="19"/>
      <c r="C78" s="19"/>
      <c r="D78" s="18"/>
      <c r="E78" s="19"/>
      <c r="F78" s="16"/>
      <c r="G78" s="16"/>
      <c r="H78" s="16"/>
      <c r="I78" s="16"/>
      <c r="J78" s="7" t="s">
        <v>82</v>
      </c>
      <c r="K78" s="7"/>
      <c r="L78" s="7"/>
      <c r="M78" s="3"/>
      <c r="N78" s="3"/>
      <c r="O78" s="3"/>
      <c r="P78" s="3"/>
    </row>
    <row r="79" spans="1:16" x14ac:dyDescent="0.25">
      <c r="A79" s="20"/>
      <c r="B79" s="19"/>
      <c r="C79" s="19"/>
      <c r="D79" s="18"/>
      <c r="E79" s="19"/>
      <c r="F79" s="16"/>
      <c r="G79" s="16"/>
      <c r="H79" s="16"/>
      <c r="I79" s="16"/>
      <c r="J79" s="7" t="s">
        <v>108</v>
      </c>
      <c r="K79" s="7"/>
      <c r="L79" s="7"/>
      <c r="M79" s="3"/>
      <c r="N79" s="3"/>
      <c r="O79" s="3"/>
      <c r="P79" s="3"/>
    </row>
    <row r="80" spans="1:16" x14ac:dyDescent="0.25">
      <c r="A80" s="20"/>
      <c r="B80" s="19"/>
      <c r="C80" s="19"/>
      <c r="D80" s="18"/>
      <c r="E80" s="19"/>
      <c r="F80" s="16"/>
      <c r="G80" s="16"/>
      <c r="H80" s="16"/>
      <c r="I80" s="16"/>
      <c r="J80" s="6" t="s">
        <v>83</v>
      </c>
      <c r="K80" s="7"/>
      <c r="L80" s="7"/>
      <c r="M80" s="3"/>
      <c r="N80" s="3"/>
      <c r="O80" s="3"/>
      <c r="P80" s="3"/>
    </row>
    <row r="81" spans="1:16" x14ac:dyDescent="0.25">
      <c r="A81" s="20">
        <f>(A71+1)</f>
        <v>34</v>
      </c>
      <c r="B81" s="19" t="s">
        <v>169</v>
      </c>
      <c r="C81" s="19" t="s">
        <v>14</v>
      </c>
      <c r="D81" s="18">
        <v>42589</v>
      </c>
      <c r="E81" s="19">
        <v>2016</v>
      </c>
      <c r="F81" s="16" t="s">
        <v>79</v>
      </c>
      <c r="G81" s="16"/>
      <c r="H81" s="16"/>
      <c r="I81" s="16"/>
      <c r="J81" s="10" t="s">
        <v>70</v>
      </c>
      <c r="K81" s="7"/>
      <c r="L81" s="7"/>
      <c r="M81" s="3"/>
      <c r="N81" s="3"/>
      <c r="O81" s="3"/>
      <c r="P81" s="3"/>
    </row>
    <row r="82" spans="1:16" x14ac:dyDescent="0.25">
      <c r="A82" s="20"/>
      <c r="B82" s="19"/>
      <c r="C82" s="19"/>
      <c r="D82" s="18"/>
      <c r="E82" s="19"/>
      <c r="F82" s="16"/>
      <c r="G82" s="16"/>
      <c r="H82" s="16"/>
      <c r="I82" s="16"/>
      <c r="J82" s="7" t="s">
        <v>52</v>
      </c>
      <c r="K82" s="7"/>
      <c r="L82" s="7"/>
      <c r="M82" s="3"/>
      <c r="N82" s="3"/>
      <c r="O82" s="3"/>
      <c r="P82" s="3"/>
    </row>
    <row r="83" spans="1:16" x14ac:dyDescent="0.25">
      <c r="A83" s="20"/>
      <c r="B83" s="19"/>
      <c r="C83" s="19"/>
      <c r="D83" s="18"/>
      <c r="E83" s="19"/>
      <c r="F83" s="16"/>
      <c r="G83" s="16"/>
      <c r="H83" s="16"/>
      <c r="I83" s="16"/>
      <c r="J83" s="7" t="s">
        <v>84</v>
      </c>
      <c r="K83" s="7"/>
      <c r="L83" s="7"/>
      <c r="M83" s="3"/>
      <c r="N83" s="3"/>
      <c r="O83" s="3"/>
      <c r="P83" s="3"/>
    </row>
    <row r="84" spans="1:16" x14ac:dyDescent="0.25">
      <c r="A84" s="20"/>
      <c r="B84" s="19"/>
      <c r="C84" s="19"/>
      <c r="D84" s="18"/>
      <c r="E84" s="19"/>
      <c r="F84" s="16"/>
      <c r="G84" s="16"/>
      <c r="H84" s="16"/>
      <c r="I84" s="16"/>
      <c r="J84" s="7" t="s">
        <v>53</v>
      </c>
      <c r="K84" s="7"/>
      <c r="L84" s="7"/>
      <c r="M84" s="3"/>
      <c r="N84" s="3"/>
      <c r="O84" s="3"/>
      <c r="P84" s="3"/>
    </row>
    <row r="85" spans="1:16" x14ac:dyDescent="0.25">
      <c r="A85" s="20"/>
      <c r="B85" s="19"/>
      <c r="C85" s="19"/>
      <c r="D85" s="18"/>
      <c r="E85" s="19"/>
      <c r="F85" s="16"/>
      <c r="G85" s="16"/>
      <c r="H85" s="16"/>
      <c r="I85" s="16"/>
      <c r="J85" s="7" t="s">
        <v>54</v>
      </c>
      <c r="K85" s="7"/>
      <c r="L85" s="7"/>
      <c r="M85" s="3"/>
      <c r="N85" s="3"/>
      <c r="O85" s="3"/>
      <c r="P85" s="3"/>
    </row>
    <row r="86" spans="1:16" x14ac:dyDescent="0.25">
      <c r="A86" s="20"/>
      <c r="B86" s="19"/>
      <c r="C86" s="19"/>
      <c r="D86" s="18"/>
      <c r="E86" s="19"/>
      <c r="F86" s="16"/>
      <c r="G86" s="16"/>
      <c r="H86" s="16"/>
      <c r="I86" s="16"/>
      <c r="J86" s="7" t="s">
        <v>90</v>
      </c>
      <c r="K86" s="7"/>
      <c r="L86" s="7"/>
      <c r="M86" s="3"/>
      <c r="N86" s="3"/>
      <c r="O86" s="3"/>
      <c r="P86" s="3"/>
    </row>
    <row r="87" spans="1:16" x14ac:dyDescent="0.25">
      <c r="A87" s="20"/>
      <c r="B87" s="19"/>
      <c r="C87" s="19"/>
      <c r="D87" s="18"/>
      <c r="E87" s="19"/>
      <c r="F87" s="16"/>
      <c r="G87" s="16"/>
      <c r="H87" s="16"/>
      <c r="I87" s="16"/>
      <c r="J87" s="7" t="s">
        <v>81</v>
      </c>
      <c r="K87" s="7"/>
      <c r="L87" s="7"/>
      <c r="M87" s="3"/>
      <c r="N87" s="3"/>
      <c r="O87" s="3"/>
      <c r="P87" s="3"/>
    </row>
    <row r="88" spans="1:16" x14ac:dyDescent="0.25">
      <c r="A88" s="20"/>
      <c r="B88" s="19"/>
      <c r="C88" s="19"/>
      <c r="D88" s="18"/>
      <c r="E88" s="19"/>
      <c r="F88" s="16"/>
      <c r="G88" s="16"/>
      <c r="H88" s="16"/>
      <c r="I88" s="16"/>
      <c r="J88" s="7" t="s">
        <v>57</v>
      </c>
      <c r="K88" s="7"/>
      <c r="L88" s="7"/>
      <c r="M88" s="3"/>
      <c r="N88" s="3"/>
      <c r="O88" s="3"/>
      <c r="P88" s="3"/>
    </row>
    <row r="89" spans="1:16" x14ac:dyDescent="0.25">
      <c r="A89" s="20"/>
      <c r="B89" s="19"/>
      <c r="C89" s="19"/>
      <c r="D89" s="18"/>
      <c r="E89" s="19"/>
      <c r="F89" s="16"/>
      <c r="G89" s="16"/>
      <c r="H89" s="16"/>
      <c r="I89" s="16"/>
      <c r="J89" s="7" t="s">
        <v>85</v>
      </c>
      <c r="K89" s="7"/>
      <c r="L89" s="7"/>
      <c r="M89" s="3"/>
      <c r="N89" s="3"/>
      <c r="O89" s="3"/>
      <c r="P89" s="3"/>
    </row>
    <row r="90" spans="1:16" x14ac:dyDescent="0.25">
      <c r="A90" s="20"/>
      <c r="B90" s="19"/>
      <c r="C90" s="19"/>
      <c r="D90" s="18"/>
      <c r="E90" s="19"/>
      <c r="F90" s="16"/>
      <c r="G90" s="16"/>
      <c r="H90" s="16"/>
      <c r="I90" s="16"/>
      <c r="J90" s="6" t="s">
        <v>86</v>
      </c>
      <c r="K90" s="7"/>
      <c r="L90" s="7"/>
      <c r="M90" s="3"/>
      <c r="N90" s="3"/>
      <c r="O90" s="3"/>
      <c r="P90" s="3"/>
    </row>
    <row r="91" spans="1:16" x14ac:dyDescent="0.25">
      <c r="A91" s="20"/>
      <c r="B91" s="19"/>
      <c r="C91" s="19"/>
      <c r="D91" s="18"/>
      <c r="E91" s="19"/>
      <c r="F91" s="16"/>
      <c r="G91" s="16"/>
      <c r="H91" s="16"/>
      <c r="I91" s="16"/>
      <c r="J91" s="6" t="s">
        <v>87</v>
      </c>
      <c r="K91" s="7"/>
      <c r="L91" s="7"/>
      <c r="M91" s="3"/>
      <c r="N91" s="3"/>
      <c r="O91" s="3"/>
      <c r="P91" s="3"/>
    </row>
    <row r="92" spans="1:16" x14ac:dyDescent="0.25">
      <c r="A92" s="20"/>
      <c r="B92" s="19"/>
      <c r="C92" s="19"/>
      <c r="D92" s="18"/>
      <c r="E92" s="19"/>
      <c r="F92" s="16"/>
      <c r="G92" s="16"/>
      <c r="H92" s="16"/>
      <c r="I92" s="16"/>
      <c r="J92" s="6" t="s">
        <v>89</v>
      </c>
      <c r="K92" s="7"/>
      <c r="L92" s="7"/>
      <c r="M92" s="3"/>
      <c r="N92" s="3"/>
      <c r="O92" s="3"/>
      <c r="P92" s="3"/>
    </row>
    <row r="93" spans="1:16" x14ac:dyDescent="0.25">
      <c r="A93" s="20"/>
      <c r="B93" s="19"/>
      <c r="C93" s="19"/>
      <c r="D93" s="18"/>
      <c r="E93" s="19"/>
      <c r="F93" s="16"/>
      <c r="G93" s="16"/>
      <c r="H93" s="16"/>
      <c r="I93" s="16"/>
      <c r="J93" s="6" t="s">
        <v>88</v>
      </c>
      <c r="K93" s="7"/>
      <c r="L93" s="7"/>
      <c r="M93" s="3"/>
      <c r="N93" s="3"/>
      <c r="O93" s="3"/>
      <c r="P93" s="3"/>
    </row>
    <row r="94" spans="1:16" x14ac:dyDescent="0.25">
      <c r="A94" s="20"/>
      <c r="B94" s="19"/>
      <c r="C94" s="19"/>
      <c r="D94" s="18"/>
      <c r="E94" s="19"/>
      <c r="F94" s="16"/>
      <c r="G94" s="16"/>
      <c r="H94" s="16"/>
      <c r="I94" s="16"/>
      <c r="J94" s="6" t="s">
        <v>91</v>
      </c>
      <c r="K94" s="7"/>
      <c r="L94" s="7"/>
      <c r="M94" s="3"/>
      <c r="N94" s="3"/>
      <c r="O94" s="3"/>
      <c r="P94" s="3"/>
    </row>
    <row r="95" spans="1:16" x14ac:dyDescent="0.25">
      <c r="A95" s="20"/>
      <c r="B95" s="19"/>
      <c r="C95" s="19"/>
      <c r="D95" s="18"/>
      <c r="E95" s="19"/>
      <c r="F95" s="16"/>
      <c r="G95" s="16"/>
      <c r="H95" s="16"/>
      <c r="I95" s="16"/>
      <c r="J95" s="6" t="s">
        <v>92</v>
      </c>
      <c r="K95" s="7"/>
      <c r="L95" s="7"/>
      <c r="M95" s="3"/>
      <c r="N95" s="3"/>
      <c r="O95" s="3"/>
      <c r="P95" s="3"/>
    </row>
    <row r="96" spans="1:16" x14ac:dyDescent="0.25">
      <c r="A96" s="16">
        <f>(A81+1)</f>
        <v>35</v>
      </c>
      <c r="B96" s="25" t="s">
        <v>98</v>
      </c>
      <c r="C96" s="6" t="s">
        <v>96</v>
      </c>
      <c r="D96" s="18">
        <v>42622</v>
      </c>
      <c r="E96" s="6">
        <v>2016</v>
      </c>
      <c r="F96" s="16" t="s">
        <v>21</v>
      </c>
      <c r="G96" s="16"/>
      <c r="H96" s="16"/>
      <c r="I96" s="16"/>
      <c r="J96" s="3"/>
      <c r="K96" s="7"/>
      <c r="L96" s="7"/>
      <c r="M96" s="3"/>
      <c r="N96" s="3"/>
      <c r="O96" s="3"/>
      <c r="P96" s="3"/>
    </row>
    <row r="97" spans="1:16" x14ac:dyDescent="0.25">
      <c r="A97" s="16"/>
      <c r="B97" s="25"/>
      <c r="C97" s="6" t="s">
        <v>7</v>
      </c>
      <c r="D97" s="16"/>
      <c r="E97" s="6">
        <v>2016</v>
      </c>
      <c r="F97" s="16"/>
      <c r="G97" s="16"/>
      <c r="H97" s="16"/>
      <c r="I97" s="16"/>
      <c r="J97" s="3"/>
      <c r="K97" s="7"/>
      <c r="L97" s="7"/>
      <c r="M97" s="3"/>
      <c r="N97" s="3"/>
      <c r="O97" s="3"/>
      <c r="P97" s="3"/>
    </row>
    <row r="98" spans="1:16" x14ac:dyDescent="0.25">
      <c r="A98" s="16">
        <f>(A96+1)</f>
        <v>36</v>
      </c>
      <c r="B98" s="16" t="s">
        <v>99</v>
      </c>
      <c r="C98" s="6" t="s">
        <v>6</v>
      </c>
      <c r="D98" s="18">
        <v>42629</v>
      </c>
      <c r="E98" s="3">
        <v>2016</v>
      </c>
      <c r="F98" s="16" t="s">
        <v>21</v>
      </c>
      <c r="G98" s="16"/>
      <c r="H98" s="16"/>
      <c r="I98" s="16"/>
      <c r="J98" s="3"/>
      <c r="K98" s="7"/>
      <c r="L98" s="7"/>
      <c r="M98" s="3"/>
      <c r="N98" s="3"/>
      <c r="O98" s="3"/>
      <c r="P98" s="3"/>
    </row>
    <row r="99" spans="1:16" x14ac:dyDescent="0.25">
      <c r="A99" s="16"/>
      <c r="B99" s="16"/>
      <c r="C99" s="6" t="s">
        <v>100</v>
      </c>
      <c r="D99" s="18"/>
      <c r="E99" s="3">
        <v>2016</v>
      </c>
      <c r="F99" s="16"/>
      <c r="G99" s="16"/>
      <c r="H99" s="16"/>
      <c r="I99" s="16"/>
      <c r="J99" s="10" t="s">
        <v>70</v>
      </c>
      <c r="K99" s="7"/>
      <c r="L99" s="7"/>
      <c r="M99" s="3"/>
      <c r="N99" s="3"/>
      <c r="O99" s="3"/>
      <c r="P99" s="3"/>
    </row>
    <row r="100" spans="1:16" x14ac:dyDescent="0.25">
      <c r="A100" s="16">
        <f>(A98+1)</f>
        <v>37</v>
      </c>
      <c r="B100" s="16" t="s">
        <v>102</v>
      </c>
      <c r="C100" s="6" t="s">
        <v>101</v>
      </c>
      <c r="D100" s="18">
        <v>42637</v>
      </c>
      <c r="E100" s="3">
        <v>2016</v>
      </c>
      <c r="F100" s="16" t="s">
        <v>103</v>
      </c>
      <c r="G100" s="16"/>
      <c r="H100" s="16"/>
      <c r="I100" s="16"/>
      <c r="J100" s="3" t="s">
        <v>104</v>
      </c>
      <c r="K100" s="7"/>
      <c r="L100" s="7"/>
      <c r="M100" s="3"/>
      <c r="N100" s="3"/>
      <c r="O100" s="3"/>
      <c r="P100" s="3"/>
    </row>
    <row r="101" spans="1:16" x14ac:dyDescent="0.25">
      <c r="A101" s="16"/>
      <c r="B101" s="16"/>
      <c r="C101" s="6" t="s">
        <v>102</v>
      </c>
      <c r="D101" s="16"/>
      <c r="E101" s="3">
        <v>2016</v>
      </c>
      <c r="F101" s="16"/>
      <c r="G101" s="16"/>
      <c r="H101" s="16"/>
      <c r="I101" s="16"/>
      <c r="J101" s="3" t="s">
        <v>105</v>
      </c>
      <c r="K101" s="7"/>
      <c r="L101" s="7"/>
      <c r="M101" s="3"/>
      <c r="N101" s="3"/>
      <c r="O101" s="3"/>
      <c r="P101" s="3"/>
    </row>
    <row r="102" spans="1:16" x14ac:dyDescent="0.25">
      <c r="A102" s="16">
        <f>(A100+1)</f>
        <v>38</v>
      </c>
      <c r="B102" s="16" t="s">
        <v>48</v>
      </c>
      <c r="C102" s="6" t="s">
        <v>106</v>
      </c>
      <c r="D102" s="18">
        <v>42643</v>
      </c>
      <c r="E102" s="3">
        <v>2016</v>
      </c>
      <c r="F102" s="16" t="s">
        <v>21</v>
      </c>
      <c r="G102" s="16"/>
      <c r="H102" s="16"/>
      <c r="I102" s="16"/>
      <c r="J102" s="3"/>
      <c r="K102" s="7"/>
      <c r="L102" s="7"/>
      <c r="M102" s="3"/>
      <c r="N102" s="3"/>
      <c r="O102" s="3"/>
      <c r="P102" s="3"/>
    </row>
    <row r="103" spans="1:16" x14ac:dyDescent="0.25">
      <c r="A103" s="16"/>
      <c r="B103" s="16"/>
      <c r="C103" s="6" t="s">
        <v>107</v>
      </c>
      <c r="D103" s="18"/>
      <c r="E103" s="3">
        <v>2016</v>
      </c>
      <c r="F103" s="16"/>
      <c r="G103" s="16"/>
      <c r="H103" s="16"/>
      <c r="I103" s="16"/>
      <c r="J103" s="3"/>
      <c r="K103" s="7"/>
      <c r="L103" s="7"/>
      <c r="M103" s="3"/>
      <c r="N103" s="3"/>
      <c r="O103" s="3"/>
      <c r="P103" s="3"/>
    </row>
    <row r="104" spans="1:16" x14ac:dyDescent="0.25">
      <c r="A104" s="16"/>
      <c r="B104" s="16"/>
      <c r="C104" s="6" t="s">
        <v>48</v>
      </c>
      <c r="D104" s="18"/>
      <c r="E104" s="3">
        <v>2016</v>
      </c>
      <c r="F104" s="16"/>
      <c r="G104" s="16"/>
      <c r="H104" s="16"/>
      <c r="I104" s="16"/>
      <c r="J104" s="3"/>
      <c r="K104" s="7"/>
      <c r="L104" s="7"/>
      <c r="M104" s="3"/>
      <c r="N104" s="3"/>
      <c r="O104" s="3"/>
      <c r="P104" s="3"/>
    </row>
    <row r="105" spans="1:16" x14ac:dyDescent="0.25">
      <c r="A105" s="16">
        <f>(A102+1)</f>
        <v>39</v>
      </c>
      <c r="B105" s="16" t="s">
        <v>39</v>
      </c>
      <c r="C105" s="19" t="s">
        <v>39</v>
      </c>
      <c r="D105" s="18">
        <v>42672</v>
      </c>
      <c r="E105" s="17">
        <v>2016</v>
      </c>
      <c r="F105" s="16" t="s">
        <v>68</v>
      </c>
      <c r="G105" s="16"/>
      <c r="H105" s="16"/>
      <c r="I105" s="16"/>
      <c r="J105" s="10" t="s">
        <v>70</v>
      </c>
      <c r="K105" s="7"/>
      <c r="L105" s="7"/>
      <c r="M105" s="3"/>
      <c r="N105" s="3"/>
      <c r="O105" s="3"/>
      <c r="P105" s="3"/>
    </row>
    <row r="106" spans="1:16" x14ac:dyDescent="0.25">
      <c r="A106" s="16"/>
      <c r="B106" s="16"/>
      <c r="C106" s="19"/>
      <c r="D106" s="18"/>
      <c r="E106" s="17"/>
      <c r="F106" s="16"/>
      <c r="G106" s="16"/>
      <c r="H106" s="16"/>
      <c r="I106" s="16"/>
      <c r="J106" s="7" t="s">
        <v>104</v>
      </c>
      <c r="K106" s="7"/>
      <c r="L106" s="7"/>
      <c r="M106" s="3"/>
      <c r="N106" s="3"/>
      <c r="O106" s="3"/>
      <c r="P106" s="3"/>
    </row>
    <row r="107" spans="1:16" x14ac:dyDescent="0.25">
      <c r="A107" s="16"/>
      <c r="B107" s="16"/>
      <c r="C107" s="19"/>
      <c r="D107" s="18"/>
      <c r="E107" s="17"/>
      <c r="F107" s="16"/>
      <c r="G107" s="16"/>
      <c r="H107" s="16"/>
      <c r="I107" s="16"/>
      <c r="J107" s="7" t="s">
        <v>109</v>
      </c>
      <c r="K107" s="7"/>
      <c r="L107" s="7"/>
      <c r="M107" s="3"/>
      <c r="N107" s="3"/>
      <c r="O107" s="3"/>
      <c r="P107" s="3"/>
    </row>
    <row r="108" spans="1:16" x14ac:dyDescent="0.25">
      <c r="A108" s="16">
        <v>40</v>
      </c>
      <c r="B108" s="16" t="s">
        <v>110</v>
      </c>
      <c r="C108" s="19" t="s">
        <v>110</v>
      </c>
      <c r="D108" s="18">
        <v>42673</v>
      </c>
      <c r="E108" s="17">
        <v>2016</v>
      </c>
      <c r="F108" s="16" t="s">
        <v>21</v>
      </c>
      <c r="G108" s="16"/>
      <c r="H108" s="16"/>
      <c r="I108" s="16"/>
      <c r="J108" s="10" t="s">
        <v>70</v>
      </c>
      <c r="K108" s="7"/>
      <c r="L108" s="7"/>
      <c r="M108" s="3"/>
      <c r="N108" s="3"/>
      <c r="O108" s="3"/>
      <c r="P108" s="3"/>
    </row>
    <row r="109" spans="1:16" x14ac:dyDescent="0.25">
      <c r="A109" s="16"/>
      <c r="B109" s="16"/>
      <c r="C109" s="19"/>
      <c r="D109" s="18"/>
      <c r="E109" s="17"/>
      <c r="F109" s="16"/>
      <c r="G109" s="16"/>
      <c r="H109" s="16"/>
      <c r="I109" s="16"/>
      <c r="J109" s="7" t="s">
        <v>104</v>
      </c>
      <c r="K109" s="7"/>
      <c r="L109" s="7"/>
      <c r="M109" s="3"/>
      <c r="N109" s="3"/>
      <c r="O109" s="3"/>
      <c r="P109" s="3"/>
    </row>
    <row r="110" spans="1:16" x14ac:dyDescent="0.25">
      <c r="A110" s="16"/>
      <c r="B110" s="16"/>
      <c r="C110" s="6" t="s">
        <v>111</v>
      </c>
      <c r="D110" s="5">
        <v>42673</v>
      </c>
      <c r="E110" s="4">
        <v>2016</v>
      </c>
      <c r="F110" s="16"/>
      <c r="G110" s="16"/>
      <c r="H110" s="16"/>
      <c r="I110" s="16"/>
      <c r="J110" s="7" t="s">
        <v>112</v>
      </c>
      <c r="K110" s="7"/>
      <c r="L110" s="7"/>
      <c r="M110" s="3"/>
      <c r="N110" s="3"/>
      <c r="O110" s="3"/>
      <c r="P110" s="3"/>
    </row>
    <row r="111" spans="1:16" x14ac:dyDescent="0.25">
      <c r="A111" s="16">
        <f>(A108+1)</f>
        <v>41</v>
      </c>
      <c r="B111" s="16" t="s">
        <v>113</v>
      </c>
      <c r="C111" s="6" t="s">
        <v>64</v>
      </c>
      <c r="D111" s="5">
        <v>42679</v>
      </c>
      <c r="E111" s="4">
        <v>2016</v>
      </c>
      <c r="F111" s="16" t="s">
        <v>114</v>
      </c>
      <c r="G111" s="16"/>
      <c r="H111" s="16"/>
      <c r="I111" s="16"/>
      <c r="J111" s="10" t="s">
        <v>70</v>
      </c>
      <c r="K111" s="7"/>
      <c r="L111" s="7"/>
      <c r="M111" s="3"/>
      <c r="N111" s="3"/>
      <c r="O111" s="3"/>
      <c r="P111" s="3"/>
    </row>
    <row r="112" spans="1:16" x14ac:dyDescent="0.25">
      <c r="A112" s="16"/>
      <c r="B112" s="16"/>
      <c r="C112" s="6" t="s">
        <v>4</v>
      </c>
      <c r="D112" s="5">
        <v>42679</v>
      </c>
      <c r="E112" s="4">
        <v>2016</v>
      </c>
      <c r="F112" s="16"/>
      <c r="G112" s="16"/>
      <c r="H112" s="16"/>
      <c r="I112" s="16"/>
      <c r="J112" s="7" t="s">
        <v>104</v>
      </c>
      <c r="K112" s="7"/>
      <c r="L112" s="7"/>
      <c r="M112" s="3"/>
      <c r="N112" s="3"/>
      <c r="O112" s="3"/>
      <c r="P112" s="3"/>
    </row>
    <row r="113" spans="1:16" x14ac:dyDescent="0.25">
      <c r="A113" s="16">
        <f>(A111+1)</f>
        <v>42</v>
      </c>
      <c r="B113" s="16" t="s">
        <v>113</v>
      </c>
      <c r="C113" s="6" t="s">
        <v>3</v>
      </c>
      <c r="D113" s="5">
        <v>42680</v>
      </c>
      <c r="E113" s="4">
        <v>2016</v>
      </c>
      <c r="F113" s="16" t="s">
        <v>114</v>
      </c>
      <c r="G113" s="16"/>
      <c r="H113" s="16"/>
      <c r="I113" s="16"/>
      <c r="J113" s="10" t="s">
        <v>70</v>
      </c>
      <c r="K113" s="7"/>
      <c r="L113" s="7"/>
      <c r="M113" s="3"/>
      <c r="N113" s="3"/>
      <c r="O113" s="3"/>
      <c r="P113" s="3"/>
    </row>
    <row r="114" spans="1:16" x14ac:dyDescent="0.25">
      <c r="A114" s="16"/>
      <c r="B114" s="16"/>
      <c r="C114" s="6" t="s">
        <v>39</v>
      </c>
      <c r="D114" s="5">
        <v>42680</v>
      </c>
      <c r="E114" s="4">
        <v>2016</v>
      </c>
      <c r="F114" s="16"/>
      <c r="G114" s="16"/>
      <c r="H114" s="16"/>
      <c r="I114" s="16"/>
      <c r="J114" s="7" t="s">
        <v>104</v>
      </c>
      <c r="K114" s="7"/>
      <c r="L114" s="7"/>
      <c r="M114" s="3"/>
      <c r="N114" s="3"/>
      <c r="O114" s="3"/>
      <c r="P114" s="3"/>
    </row>
    <row r="115" spans="1:16" x14ac:dyDescent="0.25">
      <c r="A115" s="3">
        <f>(A113+1)</f>
        <v>43</v>
      </c>
      <c r="B115" s="3" t="s">
        <v>27</v>
      </c>
      <c r="C115" s="6" t="s">
        <v>27</v>
      </c>
      <c r="D115" s="5">
        <v>42694</v>
      </c>
      <c r="E115" s="4">
        <v>2016</v>
      </c>
      <c r="F115" s="16" t="s">
        <v>21</v>
      </c>
      <c r="G115" s="16"/>
      <c r="H115" s="16"/>
      <c r="I115" s="16"/>
      <c r="J115" s="3"/>
      <c r="K115" s="7"/>
      <c r="L115" s="7"/>
      <c r="M115" s="3"/>
      <c r="N115" s="3"/>
      <c r="O115" s="3"/>
      <c r="P115" s="3"/>
    </row>
    <row r="116" spans="1:16" x14ac:dyDescent="0.25">
      <c r="A116" s="16">
        <v>44</v>
      </c>
      <c r="B116" s="16" t="s">
        <v>125</v>
      </c>
      <c r="C116" s="6" t="s">
        <v>120</v>
      </c>
      <c r="D116" s="5">
        <v>42706</v>
      </c>
      <c r="E116" s="4">
        <v>2016</v>
      </c>
      <c r="F116" s="16" t="s">
        <v>24</v>
      </c>
      <c r="G116" s="16"/>
      <c r="H116" s="16"/>
      <c r="I116" s="16"/>
      <c r="J116" s="10" t="s">
        <v>70</v>
      </c>
      <c r="K116" s="7"/>
      <c r="L116" s="7"/>
      <c r="M116" s="3"/>
      <c r="N116" s="3"/>
      <c r="O116" s="3"/>
      <c r="P116" s="3"/>
    </row>
    <row r="117" spans="1:16" x14ac:dyDescent="0.25">
      <c r="A117" s="16"/>
      <c r="B117" s="16"/>
      <c r="C117" s="19" t="s">
        <v>15</v>
      </c>
      <c r="D117" s="18">
        <v>42706</v>
      </c>
      <c r="E117" s="17">
        <v>2016</v>
      </c>
      <c r="F117" s="16"/>
      <c r="G117" s="16"/>
      <c r="H117" s="16"/>
      <c r="I117" s="16"/>
      <c r="J117" s="7" t="s">
        <v>104</v>
      </c>
      <c r="K117" s="7"/>
      <c r="L117" s="7"/>
      <c r="M117" s="3"/>
      <c r="N117" s="3"/>
      <c r="O117" s="3"/>
      <c r="P117" s="3"/>
    </row>
    <row r="118" spans="1:16" x14ac:dyDescent="0.25">
      <c r="A118" s="16"/>
      <c r="B118" s="16"/>
      <c r="C118" s="19"/>
      <c r="D118" s="18"/>
      <c r="E118" s="17"/>
      <c r="F118" s="16"/>
      <c r="G118" s="16"/>
      <c r="H118" s="16"/>
      <c r="I118" s="16"/>
      <c r="J118" s="6" t="s">
        <v>121</v>
      </c>
      <c r="K118" s="7"/>
      <c r="L118" s="7"/>
      <c r="M118" s="3"/>
      <c r="N118" s="3"/>
      <c r="O118" s="3"/>
      <c r="P118" s="3"/>
    </row>
    <row r="119" spans="1:16" x14ac:dyDescent="0.25">
      <c r="A119" s="16">
        <v>45</v>
      </c>
      <c r="B119" s="16" t="s">
        <v>122</v>
      </c>
      <c r="C119" s="19" t="s">
        <v>29</v>
      </c>
      <c r="D119" s="18">
        <v>42718</v>
      </c>
      <c r="E119" s="17">
        <v>2016</v>
      </c>
      <c r="F119" s="16" t="s">
        <v>68</v>
      </c>
      <c r="G119" s="16"/>
      <c r="H119" s="16"/>
      <c r="I119" s="16"/>
      <c r="J119" s="10" t="s">
        <v>70</v>
      </c>
      <c r="K119" s="7"/>
      <c r="L119" s="7"/>
      <c r="M119" s="3"/>
      <c r="N119" s="3"/>
      <c r="O119" s="3"/>
      <c r="P119" s="3"/>
    </row>
    <row r="120" spans="1:16" x14ac:dyDescent="0.25">
      <c r="A120" s="16"/>
      <c r="B120" s="16"/>
      <c r="C120" s="19"/>
      <c r="D120" s="18"/>
      <c r="E120" s="17"/>
      <c r="F120" s="16"/>
      <c r="G120" s="16"/>
      <c r="H120" s="16"/>
      <c r="I120" s="16"/>
      <c r="J120" s="7" t="s">
        <v>104</v>
      </c>
      <c r="K120" s="7"/>
      <c r="L120" s="7"/>
      <c r="M120" s="3"/>
      <c r="N120" s="3"/>
      <c r="O120" s="3"/>
      <c r="P120" s="3"/>
    </row>
    <row r="121" spans="1:16" x14ac:dyDescent="0.25">
      <c r="A121" s="16">
        <v>46</v>
      </c>
      <c r="B121" s="16" t="s">
        <v>170</v>
      </c>
      <c r="C121" s="3" t="s">
        <v>123</v>
      </c>
      <c r="D121" s="5">
        <v>42852</v>
      </c>
      <c r="E121" s="4">
        <v>2017</v>
      </c>
      <c r="F121" s="16" t="s">
        <v>68</v>
      </c>
      <c r="G121" s="16"/>
      <c r="H121" s="16"/>
      <c r="I121" s="16"/>
      <c r="J121" s="10" t="s">
        <v>70</v>
      </c>
      <c r="K121" s="7"/>
      <c r="L121" s="7"/>
      <c r="M121" s="3"/>
      <c r="N121" s="3"/>
      <c r="O121" s="3"/>
      <c r="P121" s="3"/>
    </row>
    <row r="122" spans="1:16" x14ac:dyDescent="0.25">
      <c r="A122" s="16"/>
      <c r="B122" s="16"/>
      <c r="C122" s="3" t="s">
        <v>124</v>
      </c>
      <c r="D122" s="5">
        <v>42852</v>
      </c>
      <c r="E122" s="4">
        <v>2017</v>
      </c>
      <c r="F122" s="16"/>
      <c r="G122" s="16"/>
      <c r="H122" s="16"/>
      <c r="I122" s="16"/>
      <c r="J122" s="7" t="s">
        <v>104</v>
      </c>
      <c r="K122" s="7"/>
      <c r="L122" s="7"/>
      <c r="M122" s="3"/>
      <c r="N122" s="3"/>
      <c r="O122" s="3"/>
      <c r="P122" s="3"/>
    </row>
    <row r="123" spans="1:16" x14ac:dyDescent="0.25">
      <c r="A123" s="16">
        <v>47</v>
      </c>
      <c r="B123" s="16" t="s">
        <v>126</v>
      </c>
      <c r="C123" s="3" t="s">
        <v>128</v>
      </c>
      <c r="D123" s="5">
        <v>42868</v>
      </c>
      <c r="E123" s="4">
        <v>2017</v>
      </c>
      <c r="F123" s="16" t="s">
        <v>127</v>
      </c>
      <c r="G123" s="16"/>
      <c r="H123" s="16"/>
      <c r="I123" s="16"/>
      <c r="J123" s="10" t="s">
        <v>70</v>
      </c>
      <c r="K123" s="7"/>
      <c r="L123" s="7"/>
      <c r="M123" s="3"/>
      <c r="N123" s="3"/>
      <c r="O123" s="3"/>
      <c r="P123" s="3"/>
    </row>
    <row r="124" spans="1:16" x14ac:dyDescent="0.25">
      <c r="A124" s="16"/>
      <c r="B124" s="16"/>
      <c r="C124" s="16" t="s">
        <v>129</v>
      </c>
      <c r="D124" s="18">
        <v>42868</v>
      </c>
      <c r="E124" s="17">
        <v>2017</v>
      </c>
      <c r="F124" s="16"/>
      <c r="G124" s="16"/>
      <c r="H124" s="16"/>
      <c r="I124" s="16"/>
      <c r="J124" s="9" t="s">
        <v>104</v>
      </c>
      <c r="K124" s="7"/>
      <c r="L124" s="7"/>
      <c r="M124" s="3"/>
      <c r="N124" s="3"/>
      <c r="O124" s="3"/>
      <c r="P124" s="3"/>
    </row>
    <row r="125" spans="1:16" x14ac:dyDescent="0.25">
      <c r="A125" s="16"/>
      <c r="B125" s="16"/>
      <c r="C125" s="16"/>
      <c r="D125" s="18"/>
      <c r="E125" s="17"/>
      <c r="F125" s="16"/>
      <c r="G125" s="16"/>
      <c r="H125" s="16"/>
      <c r="I125" s="16"/>
      <c r="J125" s="9" t="s">
        <v>105</v>
      </c>
      <c r="K125" s="7"/>
      <c r="L125" s="7"/>
      <c r="M125" s="3"/>
      <c r="N125" s="3"/>
      <c r="O125" s="3"/>
      <c r="P125" s="3"/>
    </row>
    <row r="126" spans="1:16" x14ac:dyDescent="0.25">
      <c r="A126" s="16"/>
      <c r="B126" s="16"/>
      <c r="C126" s="4" t="s">
        <v>130</v>
      </c>
      <c r="D126" s="5">
        <v>42868</v>
      </c>
      <c r="E126" s="4">
        <v>2017</v>
      </c>
      <c r="F126" s="16"/>
      <c r="G126" s="16"/>
      <c r="H126" s="16"/>
      <c r="I126" s="16"/>
      <c r="J126" s="9" t="s">
        <v>136</v>
      </c>
      <c r="K126" s="7"/>
      <c r="L126" s="7"/>
      <c r="M126" s="3"/>
      <c r="N126" s="3"/>
      <c r="O126" s="3"/>
      <c r="P126" s="3"/>
    </row>
    <row r="127" spans="1:16" x14ac:dyDescent="0.25">
      <c r="A127" s="16"/>
      <c r="B127" s="16"/>
      <c r="C127" s="4" t="s">
        <v>11</v>
      </c>
      <c r="D127" s="5">
        <v>42868</v>
      </c>
      <c r="E127" s="4">
        <v>2017</v>
      </c>
      <c r="F127" s="16"/>
      <c r="G127" s="16"/>
      <c r="H127" s="16"/>
      <c r="I127" s="16"/>
      <c r="J127" s="9" t="s">
        <v>53</v>
      </c>
      <c r="K127" s="7"/>
      <c r="L127" s="7"/>
      <c r="M127" s="3"/>
      <c r="N127" s="3"/>
      <c r="O127" s="3"/>
      <c r="P127" s="3"/>
    </row>
    <row r="128" spans="1:16" x14ac:dyDescent="0.25">
      <c r="A128" s="16"/>
      <c r="B128" s="16"/>
      <c r="C128" s="4" t="s">
        <v>131</v>
      </c>
      <c r="D128" s="5">
        <v>42868</v>
      </c>
      <c r="E128" s="4">
        <v>2017</v>
      </c>
      <c r="F128" s="16"/>
      <c r="G128" s="16"/>
      <c r="H128" s="16"/>
      <c r="I128" s="16"/>
      <c r="J128" s="9" t="s">
        <v>137</v>
      </c>
      <c r="K128" s="7"/>
      <c r="L128" s="7"/>
      <c r="M128" s="3"/>
      <c r="N128" s="3"/>
      <c r="O128" s="3"/>
      <c r="P128" s="3"/>
    </row>
    <row r="129" spans="1:16" x14ac:dyDescent="0.25">
      <c r="A129" s="16"/>
      <c r="B129" s="16"/>
      <c r="C129" s="4" t="s">
        <v>10</v>
      </c>
      <c r="D129" s="5">
        <v>42868</v>
      </c>
      <c r="E129" s="4">
        <v>2017</v>
      </c>
      <c r="F129" s="16"/>
      <c r="G129" s="16"/>
      <c r="H129" s="16"/>
      <c r="I129" s="16"/>
      <c r="J129" s="9" t="s">
        <v>54</v>
      </c>
      <c r="K129" s="7"/>
      <c r="L129" s="7"/>
      <c r="M129" s="3"/>
      <c r="N129" s="3"/>
      <c r="O129" s="3"/>
      <c r="P129" s="3"/>
    </row>
    <row r="130" spans="1:16" x14ac:dyDescent="0.25">
      <c r="A130" s="16"/>
      <c r="B130" s="16"/>
      <c r="C130" s="4" t="s">
        <v>132</v>
      </c>
      <c r="D130" s="5">
        <v>42868</v>
      </c>
      <c r="E130" s="4">
        <v>2017</v>
      </c>
      <c r="F130" s="16"/>
      <c r="G130" s="16"/>
      <c r="H130" s="16"/>
      <c r="I130" s="16"/>
      <c r="J130" s="9" t="s">
        <v>172</v>
      </c>
      <c r="K130" s="7"/>
      <c r="L130" s="7"/>
      <c r="M130" s="3"/>
      <c r="N130" s="3"/>
      <c r="O130" s="3"/>
      <c r="P130" s="3"/>
    </row>
    <row r="131" spans="1:16" x14ac:dyDescent="0.25">
      <c r="A131" s="16"/>
      <c r="B131" s="16"/>
      <c r="C131" s="17" t="s">
        <v>133</v>
      </c>
      <c r="D131" s="18">
        <v>42868</v>
      </c>
      <c r="E131" s="17">
        <v>2017</v>
      </c>
      <c r="F131" s="16"/>
      <c r="G131" s="16"/>
      <c r="H131" s="16"/>
      <c r="I131" s="16"/>
      <c r="J131" s="9" t="s">
        <v>57</v>
      </c>
      <c r="K131" s="7"/>
      <c r="L131" s="7"/>
      <c r="M131" s="3"/>
      <c r="N131" s="3"/>
      <c r="O131" s="3"/>
      <c r="P131" s="3"/>
    </row>
    <row r="132" spans="1:16" x14ac:dyDescent="0.25">
      <c r="A132" s="16"/>
      <c r="B132" s="16"/>
      <c r="C132" s="17"/>
      <c r="D132" s="18"/>
      <c r="E132" s="17"/>
      <c r="F132" s="16"/>
      <c r="G132" s="16"/>
      <c r="H132" s="16"/>
      <c r="I132" s="16"/>
      <c r="J132" s="9" t="s">
        <v>87</v>
      </c>
      <c r="K132" s="7"/>
      <c r="L132" s="7"/>
      <c r="M132" s="3"/>
      <c r="N132" s="3"/>
      <c r="O132" s="3"/>
      <c r="P132" s="3"/>
    </row>
    <row r="133" spans="1:16" x14ac:dyDescent="0.25">
      <c r="A133" s="16"/>
      <c r="B133" s="16"/>
      <c r="C133" s="17" t="s">
        <v>134</v>
      </c>
      <c r="D133" s="18">
        <v>42868</v>
      </c>
      <c r="E133" s="17">
        <v>2017</v>
      </c>
      <c r="F133" s="16"/>
      <c r="G133" s="16"/>
      <c r="H133" s="16"/>
      <c r="I133" s="16"/>
      <c r="J133" s="9" t="s">
        <v>138</v>
      </c>
      <c r="K133" s="7"/>
      <c r="L133" s="7"/>
      <c r="M133" s="3"/>
      <c r="N133" s="3"/>
      <c r="O133" s="3"/>
      <c r="P133" s="3"/>
    </row>
    <row r="134" spans="1:16" x14ac:dyDescent="0.25">
      <c r="A134" s="16"/>
      <c r="B134" s="16"/>
      <c r="C134" s="17"/>
      <c r="D134" s="18"/>
      <c r="E134" s="17"/>
      <c r="F134" s="16"/>
      <c r="G134" s="16"/>
      <c r="H134" s="16"/>
      <c r="I134" s="16"/>
      <c r="J134" s="9" t="s">
        <v>139</v>
      </c>
      <c r="K134" s="7"/>
      <c r="L134" s="7"/>
      <c r="M134" s="3"/>
      <c r="N134" s="3"/>
      <c r="O134" s="3"/>
      <c r="P134" s="3"/>
    </row>
    <row r="135" spans="1:16" x14ac:dyDescent="0.25">
      <c r="A135" s="16"/>
      <c r="B135" s="16"/>
      <c r="C135" s="4" t="s">
        <v>135</v>
      </c>
      <c r="D135" s="5">
        <v>42868</v>
      </c>
      <c r="E135" s="4">
        <v>2017</v>
      </c>
      <c r="F135" s="16"/>
      <c r="G135" s="16"/>
      <c r="H135" s="16"/>
      <c r="I135" s="16"/>
      <c r="J135" s="9" t="s">
        <v>140</v>
      </c>
      <c r="K135" s="7"/>
      <c r="L135" s="7"/>
      <c r="M135" s="3"/>
      <c r="N135" s="3"/>
      <c r="O135" s="3"/>
      <c r="P135" s="3"/>
    </row>
    <row r="136" spans="1:16" x14ac:dyDescent="0.25">
      <c r="A136" s="16">
        <v>46</v>
      </c>
      <c r="B136" s="16" t="s">
        <v>141</v>
      </c>
      <c r="C136" s="4" t="s">
        <v>142</v>
      </c>
      <c r="D136" s="5">
        <v>42910</v>
      </c>
      <c r="E136" s="4">
        <v>2017</v>
      </c>
      <c r="F136" s="16" t="s">
        <v>21</v>
      </c>
      <c r="G136" s="16"/>
      <c r="H136" s="16"/>
      <c r="I136" s="16"/>
      <c r="J136" s="3"/>
      <c r="K136" s="3"/>
      <c r="L136" s="3"/>
      <c r="M136" s="3"/>
      <c r="N136" s="3"/>
      <c r="O136" s="3"/>
      <c r="P136" s="3"/>
    </row>
    <row r="137" spans="1:16" x14ac:dyDescent="0.25">
      <c r="A137" s="16"/>
      <c r="B137" s="16"/>
      <c r="C137" s="4" t="s">
        <v>143</v>
      </c>
      <c r="D137" s="5">
        <v>42910</v>
      </c>
      <c r="E137" s="4">
        <v>2017</v>
      </c>
      <c r="F137" s="16"/>
      <c r="G137" s="16"/>
      <c r="H137" s="16"/>
      <c r="I137" s="16"/>
      <c r="J137" s="3"/>
      <c r="K137" s="3"/>
      <c r="L137" s="3"/>
      <c r="M137" s="3"/>
      <c r="N137" s="3"/>
      <c r="O137" s="3"/>
      <c r="P137" s="3"/>
    </row>
    <row r="138" spans="1:16" x14ac:dyDescent="0.25">
      <c r="A138" s="16"/>
      <c r="B138" s="16"/>
      <c r="C138" s="4" t="s">
        <v>141</v>
      </c>
      <c r="D138" s="5">
        <v>42910</v>
      </c>
      <c r="E138" s="4">
        <v>2017</v>
      </c>
      <c r="F138" s="16"/>
      <c r="G138" s="16"/>
      <c r="H138" s="16"/>
      <c r="I138" s="16"/>
      <c r="J138" s="3"/>
      <c r="K138" s="3"/>
      <c r="L138" s="3"/>
      <c r="M138" s="3"/>
      <c r="N138" s="3"/>
      <c r="O138" s="3"/>
      <c r="P138" s="3"/>
    </row>
    <row r="139" spans="1:16" x14ac:dyDescent="0.25">
      <c r="A139" s="16">
        <v>47</v>
      </c>
      <c r="B139" s="16" t="s">
        <v>144</v>
      </c>
      <c r="C139" s="4" t="s">
        <v>145</v>
      </c>
      <c r="D139" s="5">
        <v>42931</v>
      </c>
      <c r="E139" s="4">
        <v>2017</v>
      </c>
      <c r="F139" s="16" t="s">
        <v>21</v>
      </c>
      <c r="G139" s="16"/>
      <c r="H139" s="16"/>
      <c r="I139" s="16"/>
      <c r="J139" s="3"/>
      <c r="K139" s="3"/>
      <c r="L139" s="3"/>
      <c r="M139" s="3"/>
      <c r="N139" s="3"/>
      <c r="O139" s="3"/>
      <c r="P139" s="3"/>
    </row>
    <row r="140" spans="1:16" x14ac:dyDescent="0.25">
      <c r="A140" s="16"/>
      <c r="B140" s="16"/>
      <c r="C140" s="4" t="s">
        <v>146</v>
      </c>
      <c r="D140" s="5">
        <v>42931</v>
      </c>
      <c r="E140" s="4">
        <v>2017</v>
      </c>
      <c r="F140" s="16"/>
      <c r="G140" s="16"/>
      <c r="H140" s="16"/>
      <c r="I140" s="16"/>
      <c r="J140" s="3"/>
      <c r="K140" s="3"/>
      <c r="L140" s="3"/>
      <c r="M140" s="3"/>
      <c r="N140" s="3"/>
      <c r="O140" s="3"/>
      <c r="P140" s="3"/>
    </row>
    <row r="141" spans="1:16" x14ac:dyDescent="0.25">
      <c r="A141" s="16"/>
      <c r="B141" s="16"/>
      <c r="C141" s="4" t="s">
        <v>39</v>
      </c>
      <c r="D141" s="5">
        <v>42931</v>
      </c>
      <c r="E141" s="4">
        <v>2017</v>
      </c>
      <c r="F141" s="16"/>
      <c r="G141" s="16"/>
      <c r="H141" s="16"/>
      <c r="I141" s="16"/>
      <c r="J141" s="3"/>
      <c r="K141" s="3"/>
      <c r="L141" s="3"/>
      <c r="M141" s="3"/>
      <c r="N141" s="3"/>
      <c r="O141" s="3"/>
      <c r="P141" s="3"/>
    </row>
    <row r="142" spans="1:16" x14ac:dyDescent="0.25">
      <c r="A142" s="16">
        <v>48</v>
      </c>
      <c r="B142" s="16" t="s">
        <v>116</v>
      </c>
      <c r="C142" s="4" t="s">
        <v>66</v>
      </c>
      <c r="D142" s="5">
        <v>43001</v>
      </c>
      <c r="E142" s="4">
        <v>2017</v>
      </c>
      <c r="F142" s="16" t="s">
        <v>116</v>
      </c>
      <c r="G142" s="16"/>
      <c r="H142" s="16"/>
      <c r="I142" s="16"/>
      <c r="J142" s="10" t="s">
        <v>70</v>
      </c>
      <c r="K142" s="3"/>
      <c r="L142" s="3"/>
      <c r="M142" s="3"/>
      <c r="N142" s="3"/>
      <c r="O142" s="3"/>
      <c r="P142" s="3"/>
    </row>
    <row r="143" spans="1:16" x14ac:dyDescent="0.25">
      <c r="A143" s="16"/>
      <c r="B143" s="16"/>
      <c r="C143" s="4" t="s">
        <v>147</v>
      </c>
      <c r="D143" s="5">
        <v>43001</v>
      </c>
      <c r="E143" s="4">
        <v>2017</v>
      </c>
      <c r="F143" s="16"/>
      <c r="G143" s="16"/>
      <c r="H143" s="16"/>
      <c r="I143" s="16"/>
      <c r="J143" s="7" t="s">
        <v>151</v>
      </c>
      <c r="K143" s="3"/>
      <c r="L143" s="3"/>
      <c r="M143" s="3"/>
      <c r="N143" s="3"/>
      <c r="O143" s="3"/>
      <c r="P143" s="3"/>
    </row>
    <row r="144" spans="1:16" x14ac:dyDescent="0.25">
      <c r="A144" s="16"/>
      <c r="B144" s="16"/>
      <c r="C144" s="4" t="s">
        <v>148</v>
      </c>
      <c r="D144" s="5">
        <v>43001</v>
      </c>
      <c r="E144" s="4">
        <v>2017</v>
      </c>
      <c r="F144" s="16"/>
      <c r="G144" s="16"/>
      <c r="H144" s="16"/>
      <c r="I144" s="16"/>
      <c r="J144" s="3"/>
      <c r="K144" s="3"/>
      <c r="L144" s="3"/>
      <c r="M144" s="3"/>
      <c r="N144" s="3"/>
      <c r="O144" s="3"/>
      <c r="P144" s="3"/>
    </row>
    <row r="145" spans="1:16" x14ac:dyDescent="0.25">
      <c r="A145" s="16">
        <v>49</v>
      </c>
      <c r="B145" s="16" t="s">
        <v>116</v>
      </c>
      <c r="C145" s="4" t="s">
        <v>4</v>
      </c>
      <c r="D145" s="5">
        <v>43002</v>
      </c>
      <c r="E145" s="4">
        <v>2017</v>
      </c>
      <c r="F145" s="16" t="s">
        <v>116</v>
      </c>
      <c r="G145" s="16"/>
      <c r="H145" s="16"/>
      <c r="I145" s="16"/>
      <c r="J145" s="3"/>
      <c r="K145" s="3"/>
      <c r="L145" s="3"/>
      <c r="M145" s="3"/>
      <c r="N145" s="3"/>
      <c r="O145" s="3"/>
      <c r="P145" s="3"/>
    </row>
    <row r="146" spans="1:16" x14ac:dyDescent="0.25">
      <c r="A146" s="16"/>
      <c r="B146" s="16"/>
      <c r="C146" s="4" t="s">
        <v>149</v>
      </c>
      <c r="D146" s="5">
        <v>43002</v>
      </c>
      <c r="E146" s="4">
        <v>2017</v>
      </c>
      <c r="F146" s="16"/>
      <c r="G146" s="16"/>
      <c r="H146" s="16"/>
      <c r="I146" s="16"/>
      <c r="J146" s="3"/>
      <c r="K146" s="3"/>
      <c r="L146" s="3"/>
      <c r="M146" s="3"/>
      <c r="N146" s="3"/>
      <c r="O146" s="3"/>
      <c r="P146" s="3"/>
    </row>
    <row r="147" spans="1:16" x14ac:dyDescent="0.25">
      <c r="A147" s="16"/>
      <c r="B147" s="16"/>
      <c r="C147" s="4" t="s">
        <v>150</v>
      </c>
      <c r="D147" s="5">
        <v>43002</v>
      </c>
      <c r="E147" s="4">
        <v>2017</v>
      </c>
      <c r="F147" s="16"/>
      <c r="G147" s="16"/>
      <c r="H147" s="16"/>
      <c r="I147" s="16"/>
      <c r="J147" s="3"/>
      <c r="K147" s="3"/>
      <c r="L147" s="3"/>
      <c r="M147" s="3"/>
      <c r="N147" s="3"/>
      <c r="O147" s="3"/>
      <c r="P147" s="3"/>
    </row>
    <row r="148" spans="1:16" x14ac:dyDescent="0.25">
      <c r="A148" s="20">
        <v>50</v>
      </c>
      <c r="B148" s="16" t="s">
        <v>152</v>
      </c>
      <c r="C148" s="17" t="s">
        <v>153</v>
      </c>
      <c r="D148" s="18">
        <v>43036</v>
      </c>
      <c r="E148" s="17">
        <v>2017</v>
      </c>
      <c r="F148" s="16" t="s">
        <v>79</v>
      </c>
      <c r="G148" s="16"/>
      <c r="H148" s="16"/>
      <c r="I148" s="16"/>
      <c r="J148" s="10" t="s">
        <v>70</v>
      </c>
      <c r="K148" s="3"/>
      <c r="L148" s="3"/>
      <c r="M148" s="3"/>
      <c r="N148" s="3"/>
      <c r="O148" s="3"/>
      <c r="P148" s="3"/>
    </row>
    <row r="149" spans="1:16" x14ac:dyDescent="0.25">
      <c r="A149" s="20"/>
      <c r="B149" s="16"/>
      <c r="C149" s="17"/>
      <c r="D149" s="18"/>
      <c r="E149" s="17"/>
      <c r="F149" s="16"/>
      <c r="G149" s="16"/>
      <c r="H149" s="16"/>
      <c r="I149" s="16"/>
      <c r="J149" s="3" t="s">
        <v>87</v>
      </c>
      <c r="K149" s="3"/>
      <c r="L149" s="3"/>
      <c r="M149" s="3"/>
      <c r="N149" s="3"/>
      <c r="O149" s="3"/>
      <c r="P149" s="3"/>
    </row>
    <row r="150" spans="1:16" x14ac:dyDescent="0.25">
      <c r="A150" s="20"/>
      <c r="B150" s="16"/>
      <c r="C150" s="17"/>
      <c r="D150" s="18"/>
      <c r="E150" s="17"/>
      <c r="F150" s="16"/>
      <c r="G150" s="16"/>
      <c r="H150" s="16"/>
      <c r="I150" s="16"/>
      <c r="J150" s="3" t="s">
        <v>88</v>
      </c>
      <c r="K150" s="3"/>
      <c r="L150" s="3"/>
      <c r="M150" s="3"/>
      <c r="N150" s="3"/>
      <c r="O150" s="3"/>
      <c r="P150" s="3"/>
    </row>
    <row r="151" spans="1:16" x14ac:dyDescent="0.25">
      <c r="A151" s="20"/>
      <c r="B151" s="16"/>
      <c r="C151" s="17"/>
      <c r="D151" s="18"/>
      <c r="E151" s="17"/>
      <c r="F151" s="16"/>
      <c r="G151" s="16"/>
      <c r="H151" s="16"/>
      <c r="I151" s="16"/>
      <c r="J151" s="3" t="s">
        <v>154</v>
      </c>
      <c r="K151" s="3"/>
      <c r="L151" s="3"/>
      <c r="M151" s="3"/>
      <c r="N151" s="3"/>
      <c r="O151" s="3"/>
      <c r="P151" s="3"/>
    </row>
    <row r="152" spans="1:16" x14ac:dyDescent="0.25">
      <c r="A152" s="20"/>
      <c r="B152" s="16"/>
      <c r="C152" s="17"/>
      <c r="D152" s="18"/>
      <c r="E152" s="17"/>
      <c r="F152" s="16"/>
      <c r="G152" s="16"/>
      <c r="H152" s="16"/>
      <c r="I152" s="16"/>
      <c r="J152" s="3" t="s">
        <v>155</v>
      </c>
      <c r="K152" s="3"/>
      <c r="L152" s="3"/>
      <c r="M152" s="3"/>
      <c r="N152" s="3"/>
      <c r="O152" s="3"/>
      <c r="P152" s="3"/>
    </row>
    <row r="153" spans="1:16" x14ac:dyDescent="0.25">
      <c r="A153" s="3">
        <v>51</v>
      </c>
      <c r="B153" s="3" t="s">
        <v>156</v>
      </c>
      <c r="C153" s="4" t="s">
        <v>157</v>
      </c>
      <c r="D153" s="5">
        <v>43040</v>
      </c>
      <c r="E153" s="4">
        <v>2017</v>
      </c>
      <c r="F153" s="16" t="s">
        <v>158</v>
      </c>
      <c r="G153" s="16"/>
      <c r="H153" s="16"/>
      <c r="I153" s="16"/>
      <c r="J153" s="3"/>
      <c r="K153" s="3"/>
      <c r="L153" s="3"/>
      <c r="M153" s="3"/>
      <c r="N153" s="3"/>
      <c r="O153" s="3"/>
      <c r="P153" s="3"/>
    </row>
    <row r="154" spans="1:16" x14ac:dyDescent="0.25">
      <c r="A154" s="16">
        <f>(A153+1)</f>
        <v>52</v>
      </c>
      <c r="B154" s="16" t="s">
        <v>160</v>
      </c>
      <c r="C154" s="3" t="s">
        <v>159</v>
      </c>
      <c r="D154" s="5">
        <v>43156</v>
      </c>
      <c r="E154" s="4">
        <v>2018</v>
      </c>
      <c r="F154" s="16" t="s">
        <v>19</v>
      </c>
      <c r="G154" s="16"/>
      <c r="H154" s="16"/>
      <c r="I154" s="16"/>
      <c r="J154" s="9"/>
      <c r="K154" s="3"/>
      <c r="L154" s="3"/>
      <c r="M154" s="3"/>
      <c r="N154" s="3"/>
      <c r="O154" s="3"/>
      <c r="P154" s="3"/>
    </row>
    <row r="155" spans="1:16" x14ac:dyDescent="0.25">
      <c r="A155" s="16"/>
      <c r="B155" s="16"/>
      <c r="C155" s="4" t="s">
        <v>161</v>
      </c>
      <c r="D155" s="5">
        <v>43156</v>
      </c>
      <c r="E155" s="4">
        <v>2018</v>
      </c>
      <c r="F155" s="16"/>
      <c r="G155" s="16"/>
      <c r="H155" s="16"/>
      <c r="I155" s="16"/>
      <c r="J155" s="2"/>
      <c r="K155" s="3"/>
      <c r="L155" s="3"/>
      <c r="M155" s="3"/>
      <c r="N155" s="3"/>
      <c r="O155" s="3"/>
      <c r="P155" s="3"/>
    </row>
    <row r="156" spans="1:16" x14ac:dyDescent="0.25">
      <c r="A156" s="16"/>
      <c r="B156" s="16"/>
      <c r="C156" s="4" t="s">
        <v>34</v>
      </c>
      <c r="D156" s="5">
        <v>43156</v>
      </c>
      <c r="E156" s="4">
        <v>2018</v>
      </c>
      <c r="F156" s="16"/>
      <c r="G156" s="16"/>
      <c r="H156" s="16"/>
      <c r="I156" s="16"/>
      <c r="J156" s="3"/>
      <c r="K156" s="3"/>
      <c r="L156" s="3"/>
      <c r="M156" s="3"/>
      <c r="N156" s="3"/>
      <c r="O156" s="3"/>
      <c r="P156" s="3"/>
    </row>
    <row r="157" spans="1:16" x14ac:dyDescent="0.25">
      <c r="A157" s="3">
        <v>53</v>
      </c>
      <c r="B157" s="3" t="s">
        <v>171</v>
      </c>
      <c r="C157" s="4" t="s">
        <v>37</v>
      </c>
      <c r="D157" s="5">
        <v>43240</v>
      </c>
      <c r="E157" s="4">
        <v>2018</v>
      </c>
      <c r="F157" s="16" t="s">
        <v>158</v>
      </c>
      <c r="G157" s="16"/>
      <c r="H157" s="16"/>
      <c r="I157" s="16"/>
      <c r="J157" s="3"/>
      <c r="K157" s="3"/>
      <c r="L157" s="3"/>
      <c r="M157" s="3"/>
      <c r="N157" s="3"/>
      <c r="O157" s="3"/>
      <c r="P157" s="3"/>
    </row>
    <row r="158" spans="1:16" x14ac:dyDescent="0.25">
      <c r="A158" s="16">
        <v>54</v>
      </c>
      <c r="B158" s="16" t="s">
        <v>144</v>
      </c>
      <c r="C158" s="12" t="s">
        <v>173</v>
      </c>
      <c r="D158" s="13">
        <v>43309</v>
      </c>
      <c r="E158" s="12">
        <v>2018</v>
      </c>
      <c r="F158" s="16" t="s">
        <v>21</v>
      </c>
      <c r="G158" s="16"/>
      <c r="H158" s="16"/>
      <c r="I158" s="16"/>
    </row>
    <row r="159" spans="1:16" x14ac:dyDescent="0.25">
      <c r="A159" s="16"/>
      <c r="B159" s="16"/>
      <c r="C159" s="12" t="s">
        <v>174</v>
      </c>
      <c r="D159" s="13">
        <v>43309</v>
      </c>
      <c r="E159" s="11">
        <v>2018</v>
      </c>
      <c r="F159" s="16"/>
      <c r="G159" s="16"/>
      <c r="H159" s="16"/>
      <c r="I159" s="16"/>
    </row>
    <row r="160" spans="1:16" x14ac:dyDescent="0.25">
      <c r="A160" s="16"/>
      <c r="B160" s="16"/>
      <c r="C160" s="12" t="s">
        <v>175</v>
      </c>
      <c r="D160" s="13">
        <v>43309</v>
      </c>
      <c r="E160" s="11">
        <v>2018</v>
      </c>
      <c r="F160" s="16"/>
      <c r="G160" s="16"/>
      <c r="H160" s="16"/>
      <c r="I160" s="16"/>
    </row>
    <row r="161" spans="1:10" x14ac:dyDescent="0.25">
      <c r="A161" s="26"/>
      <c r="B161" s="26"/>
      <c r="C161" s="27" t="s">
        <v>39</v>
      </c>
      <c r="D161" s="28">
        <v>43309</v>
      </c>
      <c r="E161" s="29">
        <v>2018</v>
      </c>
      <c r="F161" s="26"/>
      <c r="G161" s="26"/>
      <c r="H161" s="26"/>
      <c r="I161" s="26"/>
    </row>
    <row r="162" spans="1:10" x14ac:dyDescent="0.25">
      <c r="A162" s="16">
        <v>55</v>
      </c>
      <c r="B162" s="16" t="s">
        <v>145</v>
      </c>
      <c r="C162" s="15" t="s">
        <v>176</v>
      </c>
      <c r="D162" s="30">
        <v>43330</v>
      </c>
      <c r="E162" s="14">
        <v>2018</v>
      </c>
      <c r="F162" s="16" t="s">
        <v>179</v>
      </c>
      <c r="G162" s="16"/>
      <c r="H162" s="16"/>
      <c r="I162" s="16"/>
      <c r="J162" s="24" t="s">
        <v>70</v>
      </c>
    </row>
    <row r="163" spans="1:10" x14ac:dyDescent="0.25">
      <c r="A163" s="16"/>
      <c r="B163" s="16"/>
      <c r="C163" s="15" t="s">
        <v>177</v>
      </c>
      <c r="D163" s="30">
        <v>43330</v>
      </c>
      <c r="E163" s="14">
        <v>2018</v>
      </c>
      <c r="F163" s="16"/>
      <c r="G163" s="16"/>
      <c r="H163" s="16"/>
      <c r="I163" s="16"/>
      <c r="J163" s="24"/>
    </row>
    <row r="164" spans="1:10" x14ac:dyDescent="0.25">
      <c r="A164" s="16"/>
      <c r="B164" s="16"/>
      <c r="C164" s="15" t="s">
        <v>178</v>
      </c>
      <c r="D164" s="30">
        <v>43330</v>
      </c>
      <c r="E164" s="14">
        <v>2018</v>
      </c>
      <c r="F164" s="16"/>
      <c r="G164" s="16"/>
      <c r="H164" s="16"/>
      <c r="I164" s="16"/>
      <c r="J164" s="16" t="s">
        <v>105</v>
      </c>
    </row>
    <row r="165" spans="1:10" x14ac:dyDescent="0.25">
      <c r="A165" s="16"/>
      <c r="B165" s="16"/>
      <c r="C165" s="15" t="s">
        <v>145</v>
      </c>
      <c r="D165" s="30">
        <v>43330</v>
      </c>
      <c r="E165" s="14">
        <v>2018</v>
      </c>
      <c r="F165" s="16"/>
      <c r="G165" s="16"/>
      <c r="H165" s="16"/>
      <c r="I165" s="16"/>
      <c r="J165" s="16"/>
    </row>
  </sheetData>
  <sortState ref="M3:N51">
    <sortCondition descending="1" ref="N3:N51"/>
  </sortState>
  <mergeCells count="187">
    <mergeCell ref="B162:B165"/>
    <mergeCell ref="A162:A165"/>
    <mergeCell ref="F162:I165"/>
    <mergeCell ref="J164:J165"/>
    <mergeCell ref="J162:J163"/>
    <mergeCell ref="F157:I157"/>
    <mergeCell ref="F153:I153"/>
    <mergeCell ref="A139:A141"/>
    <mergeCell ref="A142:A144"/>
    <mergeCell ref="A145:A147"/>
    <mergeCell ref="B139:B141"/>
    <mergeCell ref="B142:B144"/>
    <mergeCell ref="B145:B147"/>
    <mergeCell ref="F139:I141"/>
    <mergeCell ref="F142:I144"/>
    <mergeCell ref="F145:I147"/>
    <mergeCell ref="F148:I152"/>
    <mergeCell ref="D148:D152"/>
    <mergeCell ref="E148:E152"/>
    <mergeCell ref="C148:C152"/>
    <mergeCell ref="B148:B152"/>
    <mergeCell ref="A148:A152"/>
    <mergeCell ref="F154:I156"/>
    <mergeCell ref="B154:B156"/>
    <mergeCell ref="A154:A156"/>
    <mergeCell ref="F123:I135"/>
    <mergeCell ref="B123:B135"/>
    <mergeCell ref="A123:A135"/>
    <mergeCell ref="C133:C134"/>
    <mergeCell ref="C131:C132"/>
    <mergeCell ref="C124:C125"/>
    <mergeCell ref="D124:D125"/>
    <mergeCell ref="D131:D132"/>
    <mergeCell ref="D133:D134"/>
    <mergeCell ref="E124:E125"/>
    <mergeCell ref="E131:E132"/>
    <mergeCell ref="E133:E134"/>
    <mergeCell ref="F116:I118"/>
    <mergeCell ref="C117:C118"/>
    <mergeCell ref="D117:D118"/>
    <mergeCell ref="E117:E118"/>
    <mergeCell ref="B116:B118"/>
    <mergeCell ref="A116:A118"/>
    <mergeCell ref="D98:D99"/>
    <mergeCell ref="F98:I99"/>
    <mergeCell ref="F68:I70"/>
    <mergeCell ref="A108:A110"/>
    <mergeCell ref="B108:B110"/>
    <mergeCell ref="C108:C109"/>
    <mergeCell ref="D108:D109"/>
    <mergeCell ref="E108:E109"/>
    <mergeCell ref="F108:I110"/>
    <mergeCell ref="F102:I104"/>
    <mergeCell ref="C81:C95"/>
    <mergeCell ref="D81:D95"/>
    <mergeCell ref="A105:A107"/>
    <mergeCell ref="B105:B107"/>
    <mergeCell ref="C105:C107"/>
    <mergeCell ref="D105:D107"/>
    <mergeCell ref="E105:E107"/>
    <mergeCell ref="F105:I107"/>
    <mergeCell ref="A96:A97"/>
    <mergeCell ref="F28:I30"/>
    <mergeCell ref="C57:C60"/>
    <mergeCell ref="C53:C56"/>
    <mergeCell ref="D53:D56"/>
    <mergeCell ref="E53:E56"/>
    <mergeCell ref="D57:D60"/>
    <mergeCell ref="E57:E60"/>
    <mergeCell ref="D96:D97"/>
    <mergeCell ref="B96:B97"/>
    <mergeCell ref="B36:B37"/>
    <mergeCell ref="B38:B39"/>
    <mergeCell ref="B43:B46"/>
    <mergeCell ref="B40:B42"/>
    <mergeCell ref="B61:B62"/>
    <mergeCell ref="B49:B50"/>
    <mergeCell ref="B53:B60"/>
    <mergeCell ref="A81:A95"/>
    <mergeCell ref="F49:I50"/>
    <mergeCell ref="B68:B70"/>
    <mergeCell ref="B71:B80"/>
    <mergeCell ref="B81:B95"/>
    <mergeCell ref="F63:I64"/>
    <mergeCell ref="B63:B64"/>
    <mergeCell ref="F20:I20"/>
    <mergeCell ref="F1:I1"/>
    <mergeCell ref="B4:B5"/>
    <mergeCell ref="B2:B3"/>
    <mergeCell ref="B8:B10"/>
    <mergeCell ref="B11:B15"/>
    <mergeCell ref="A61:A62"/>
    <mergeCell ref="F53:I60"/>
    <mergeCell ref="A43:A46"/>
    <mergeCell ref="A49:A50"/>
    <mergeCell ref="A22:A24"/>
    <mergeCell ref="A26:A27"/>
    <mergeCell ref="A53:A60"/>
    <mergeCell ref="F47:I48"/>
    <mergeCell ref="A47:A48"/>
    <mergeCell ref="B47:B48"/>
    <mergeCell ref="A38:A39"/>
    <mergeCell ref="A40:A42"/>
    <mergeCell ref="F51:I51"/>
    <mergeCell ref="A2:A3"/>
    <mergeCell ref="A4:A5"/>
    <mergeCell ref="F6:I6"/>
    <mergeCell ref="F7:I7"/>
    <mergeCell ref="A8:A10"/>
    <mergeCell ref="A11:A15"/>
    <mergeCell ref="F32:I34"/>
    <mergeCell ref="C47:C48"/>
    <mergeCell ref="D47:D48"/>
    <mergeCell ref="E47:E48"/>
    <mergeCell ref="F36:I37"/>
    <mergeCell ref="F38:I39"/>
    <mergeCell ref="F40:I42"/>
    <mergeCell ref="F18:I18"/>
    <mergeCell ref="A36:A37"/>
    <mergeCell ref="F16:I17"/>
    <mergeCell ref="F22:I24"/>
    <mergeCell ref="F26:I27"/>
    <mergeCell ref="F21:I21"/>
    <mergeCell ref="F25:I25"/>
    <mergeCell ref="F19:I19"/>
    <mergeCell ref="F43:I46"/>
    <mergeCell ref="F31:I31"/>
    <mergeCell ref="F35:I35"/>
    <mergeCell ref="F96:I97"/>
    <mergeCell ref="F2:I3"/>
    <mergeCell ref="F4:I5"/>
    <mergeCell ref="F8:I10"/>
    <mergeCell ref="F11:I15"/>
    <mergeCell ref="F111:I112"/>
    <mergeCell ref="F113:I114"/>
    <mergeCell ref="B102:B104"/>
    <mergeCell ref="A102:A104"/>
    <mergeCell ref="D102:D104"/>
    <mergeCell ref="D100:D101"/>
    <mergeCell ref="F100:I101"/>
    <mergeCell ref="B16:B17"/>
    <mergeCell ref="B22:B24"/>
    <mergeCell ref="B28:B30"/>
    <mergeCell ref="B26:B27"/>
    <mergeCell ref="B32:B34"/>
    <mergeCell ref="A28:A30"/>
    <mergeCell ref="A32:A34"/>
    <mergeCell ref="F67:I67"/>
    <mergeCell ref="F52:I52"/>
    <mergeCell ref="F65:I66"/>
    <mergeCell ref="F61:I62"/>
    <mergeCell ref="A16:A17"/>
    <mergeCell ref="E81:E95"/>
    <mergeCell ref="F81:I95"/>
    <mergeCell ref="F71:I80"/>
    <mergeCell ref="E71:E80"/>
    <mergeCell ref="D71:D80"/>
    <mergeCell ref="C71:C80"/>
    <mergeCell ref="A71:A80"/>
    <mergeCell ref="A63:A64"/>
    <mergeCell ref="A65:A66"/>
    <mergeCell ref="A68:A70"/>
    <mergeCell ref="B65:B66"/>
    <mergeCell ref="F158:I161"/>
    <mergeCell ref="B158:B161"/>
    <mergeCell ref="A158:A161"/>
    <mergeCell ref="B98:B99"/>
    <mergeCell ref="B100:B101"/>
    <mergeCell ref="A100:A101"/>
    <mergeCell ref="F136:I138"/>
    <mergeCell ref="B136:B138"/>
    <mergeCell ref="A136:A138"/>
    <mergeCell ref="A121:A122"/>
    <mergeCell ref="B121:B122"/>
    <mergeCell ref="F121:I122"/>
    <mergeCell ref="F119:I120"/>
    <mergeCell ref="E119:E120"/>
    <mergeCell ref="D119:D120"/>
    <mergeCell ref="C119:C120"/>
    <mergeCell ref="B119:B120"/>
    <mergeCell ref="A119:A120"/>
    <mergeCell ref="F115:I115"/>
    <mergeCell ref="A98:A99"/>
    <mergeCell ref="B111:B112"/>
    <mergeCell ref="A111:A112"/>
    <mergeCell ref="A113:A114"/>
    <mergeCell ref="B113:B11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нєияiqυє Filнσ</dc:creator>
  <cp:lastModifiedBy>нєияiqυє Filнσ</cp:lastModifiedBy>
  <dcterms:created xsi:type="dcterms:W3CDTF">2015-10-03T02:25:16Z</dcterms:created>
  <dcterms:modified xsi:type="dcterms:W3CDTF">2018-08-22T14:50:39Z</dcterms:modified>
</cp:coreProperties>
</file>