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2" windowWidth="20112" windowHeight="7992" activeTab="3"/>
  </bookViews>
  <sheets>
    <sheet name="Propriedades" sheetId="1" r:id="rId1"/>
    <sheet name="Laminado" sheetId="2" r:id="rId2"/>
    <sheet name="Carregamento" sheetId="3" r:id="rId3"/>
    <sheet name="Sheet1" sheetId="4" r:id="rId4"/>
  </sheets>
  <definedNames>
    <definedName name="A">Propriedades!$F$8:$F$10</definedName>
    <definedName name="carga">Carregamento!$C$4:$C$9</definedName>
    <definedName name="defG">#REF!</definedName>
    <definedName name="Mat_A">Laminado!$M$10:$O$12</definedName>
    <definedName name="Mat_ABD">Laminado!$M$10:$R$15</definedName>
    <definedName name="Mat_ABD_Inv">Laminado!$M$18:$R$23</definedName>
    <definedName name="Mat_B">Laminado!$P$10:$R$12</definedName>
    <definedName name="mat_R">Laminado!$C$26:$E$28</definedName>
    <definedName name="matrizT">#REF!</definedName>
    <definedName name="Q">Propriedades!$B$8:$D$10</definedName>
    <definedName name="Q_AS4">Propriedades!$I$2:$K$4</definedName>
    <definedName name="Q_Eglass">Propriedades!$I$6:$K$8</definedName>
    <definedName name="Ql_1">Laminado!$H$10:$J$12</definedName>
    <definedName name="Ql_2">Laminado!$H$14:$J$16</definedName>
    <definedName name="Ql_3">Laminado!$H$18:$J$20</definedName>
    <definedName name="Ql_4">Laminado!$H$22:$J$24</definedName>
    <definedName name="solver_cvg" localSheetId="2" hidden="1">"""""""""""""""0,0001"""""""""""""""</definedName>
    <definedName name="solver_drv" localSheetId="2" hidden="1">2</definedName>
    <definedName name="solver_eng" localSheetId="2" hidden="1">3</definedName>
    <definedName name="solver_eng" localSheetId="1" hidden="1">1</definedName>
    <definedName name="solver_est" localSheetId="2" hidden="1">1</definedName>
    <definedName name="solver_itr" localSheetId="2" hidden="1">2147483647</definedName>
    <definedName name="solver_lhs1" localSheetId="2" hidden="1">Carregamento!#REF!</definedName>
    <definedName name="solver_lhs2" localSheetId="2" hidden="1">Carregamento!#REF!</definedName>
    <definedName name="solver_mip" localSheetId="2" hidden="1">2147483647</definedName>
    <definedName name="solver_mni" localSheetId="2" hidden="1">30</definedName>
    <definedName name="solver_mrt" localSheetId="2" hidden="1">"""""""""""""""0,075"""""""""""""""</definedName>
    <definedName name="solver_msl" localSheetId="2" hidden="1">2</definedName>
    <definedName name="solver_neg" localSheetId="2" hidden="1">1</definedName>
    <definedName name="solver_neg" localSheetId="1" hidden="1">1</definedName>
    <definedName name="solver_nod" localSheetId="2" hidden="1">2147483647</definedName>
    <definedName name="solver_num" localSheetId="2" hidden="1">0</definedName>
    <definedName name="solver_num" localSheetId="1" hidden="1">0</definedName>
    <definedName name="solver_nwt" localSheetId="2" hidden="1">1</definedName>
    <definedName name="solver_opt" localSheetId="1" hidden="1">Laminado!$M$4</definedName>
    <definedName name="solver_pre" localSheetId="2" hidden="1">"""""""""""""""0,000001"""""""""""""""</definedName>
    <definedName name="solver_rbv" localSheetId="2" hidden="1">2</definedName>
    <definedName name="solver_rel1" localSheetId="2" hidden="1">1</definedName>
    <definedName name="solver_rel2" localSheetId="2" hidden="1">3</definedName>
    <definedName name="solver_rhs1" localSheetId="2" hidden="1">90</definedName>
    <definedName name="solver_rhs2" localSheetId="2" hidden="1">0</definedName>
    <definedName name="solver_rlx" localSheetId="2" hidden="1">2</definedName>
    <definedName name="solver_rsd" localSheetId="2" hidden="1">0</definedName>
    <definedName name="solver_scl" localSheetId="2" hidden="1">2</definedName>
    <definedName name="solver_sho" localSheetId="2" hidden="1">2</definedName>
    <definedName name="solver_ssz" localSheetId="2" hidden="1">100</definedName>
    <definedName name="solver_tim" localSheetId="2" hidden="1">2147483647</definedName>
    <definedName name="solver_tol" localSheetId="2" hidden="1">1</definedName>
    <definedName name="solver_typ" localSheetId="2" hidden="1">1</definedName>
    <definedName name="solver_typ" localSheetId="1" hidden="1">1</definedName>
    <definedName name="solver_val" localSheetId="2" hidden="1">0</definedName>
    <definedName name="solver_val" localSheetId="1" hidden="1">0</definedName>
    <definedName name="solver_ver" localSheetId="2" hidden="1">3</definedName>
    <definedName name="solver_ver" localSheetId="1" hidden="1">3</definedName>
    <definedName name="T_1">Laminado!$C$10:$E$12</definedName>
    <definedName name="T_2">Laminado!$C$14:$E$16</definedName>
    <definedName name="T_3">Laminado!$C$18:$E$20</definedName>
    <definedName name="T_4">Laminado!$C$22:$E$24</definedName>
  </definedNames>
  <calcPr calcId="145621"/>
</workbook>
</file>

<file path=xl/calcChain.xml><?xml version="1.0" encoding="utf-8"?>
<calcChain xmlns="http://schemas.openxmlformats.org/spreadsheetml/2006/main">
  <c r="C5" i="3" l="1"/>
  <c r="C4" i="3"/>
  <c r="E10" i="2" l="1"/>
  <c r="C12" i="2" s="1"/>
  <c r="J7" i="1"/>
  <c r="J6" i="1"/>
  <c r="D8" i="2"/>
  <c r="E4" i="2" s="1"/>
  <c r="K8" i="1"/>
  <c r="I6" i="1"/>
  <c r="I7" i="1"/>
  <c r="K4" i="1"/>
  <c r="I3" i="1"/>
  <c r="J2" i="1"/>
  <c r="J3" i="1"/>
  <c r="I2" i="1"/>
  <c r="F4" i="2" l="1"/>
  <c r="H10" i="3" s="1"/>
  <c r="H11" i="3"/>
  <c r="C10" i="2"/>
  <c r="D10" i="2"/>
  <c r="C11" i="2" s="1"/>
  <c r="C14" i="2"/>
  <c r="D15" i="2" s="1"/>
  <c r="E11" i="2"/>
  <c r="D12" i="2" s="1"/>
  <c r="E5" i="2" l="1"/>
  <c r="D11" i="2"/>
  <c r="D14" i="2"/>
  <c r="C15" i="2" s="1"/>
  <c r="D18" i="2"/>
  <c r="C19" i="2" s="1"/>
  <c r="E12" i="2"/>
  <c r="E14" i="2"/>
  <c r="C16" i="2" s="1"/>
  <c r="F5" i="2" l="1"/>
  <c r="H9" i="3"/>
  <c r="H10" i="2" a="1"/>
  <c r="H10" i="2" s="1"/>
  <c r="E16" i="2"/>
  <c r="D22" i="2"/>
  <c r="C23" i="2" s="1"/>
  <c r="C18" i="2"/>
  <c r="E20" i="2" s="1"/>
  <c r="E18" i="2"/>
  <c r="E19" i="2" s="1"/>
  <c r="D20" i="2" s="1"/>
  <c r="E15" i="2"/>
  <c r="D16" i="2" s="1"/>
  <c r="E6" i="2" l="1"/>
  <c r="H8" i="3"/>
  <c r="H12" i="2"/>
  <c r="J11" i="2"/>
  <c r="I11" i="2"/>
  <c r="I12" i="2"/>
  <c r="H11" i="2"/>
  <c r="J10" i="2"/>
  <c r="I10" i="2"/>
  <c r="J12" i="2"/>
  <c r="E22" i="2"/>
  <c r="E23" i="2" s="1"/>
  <c r="D24" i="2" s="1"/>
  <c r="C22" i="2"/>
  <c r="D23" i="2" s="1"/>
  <c r="D19" i="2"/>
  <c r="C20" i="2"/>
  <c r="H14" i="2" a="1"/>
  <c r="J15" i="2" s="1"/>
  <c r="F6" i="2" l="1"/>
  <c r="H7" i="3"/>
  <c r="E24" i="2"/>
  <c r="C24" i="2"/>
  <c r="H18" i="2" a="1"/>
  <c r="J18" i="2" s="1"/>
  <c r="H14" i="2"/>
  <c r="H16" i="2"/>
  <c r="H15" i="2"/>
  <c r="I14" i="2"/>
  <c r="J16" i="2"/>
  <c r="J14" i="2"/>
  <c r="I15" i="2"/>
  <c r="I16" i="2"/>
  <c r="E7" i="2" l="1"/>
  <c r="H6" i="3"/>
  <c r="H22" i="2" a="1"/>
  <c r="H22" i="2" s="1"/>
  <c r="H19" i="2"/>
  <c r="H18" i="2"/>
  <c r="H20" i="2"/>
  <c r="I20" i="2"/>
  <c r="J20" i="2"/>
  <c r="I18" i="2"/>
  <c r="J19" i="2"/>
  <c r="I19" i="2"/>
  <c r="F7" i="2" l="1"/>
  <c r="H5" i="3"/>
  <c r="P10" i="2" a="1"/>
  <c r="I24" i="2"/>
  <c r="H23" i="2"/>
  <c r="J23" i="2"/>
  <c r="H24" i="2"/>
  <c r="J22" i="2"/>
  <c r="I23" i="2"/>
  <c r="J24" i="2"/>
  <c r="I22" i="2"/>
  <c r="P13" i="2" s="1" a="1"/>
  <c r="H4" i="3" l="1"/>
  <c r="P13" i="2"/>
  <c r="P10" i="2"/>
  <c r="Q11" i="2"/>
  <c r="P14" i="2"/>
  <c r="R10" i="2"/>
  <c r="Q15" i="2"/>
  <c r="M10" i="2" a="1"/>
  <c r="M10" i="2" s="1"/>
  <c r="P15" i="2"/>
  <c r="R14" i="2"/>
  <c r="Q13" i="2"/>
  <c r="P11" i="2"/>
  <c r="Q10" i="2"/>
  <c r="Q12" i="2"/>
  <c r="R13" i="2"/>
  <c r="P12" i="2"/>
  <c r="R12" i="2"/>
  <c r="R15" i="2"/>
  <c r="R11" i="2"/>
  <c r="Q14" i="2"/>
  <c r="M12" i="2" l="1"/>
  <c r="N10" i="2"/>
  <c r="N11" i="2"/>
  <c r="O15" i="2"/>
  <c r="M14" i="2"/>
  <c r="O12" i="2"/>
  <c r="O13" i="2"/>
  <c r="M13" i="2" a="1"/>
  <c r="M13" i="2" s="1"/>
  <c r="O14" i="2"/>
  <c r="M11" i="2"/>
  <c r="N12" i="2"/>
  <c r="O11" i="2"/>
  <c r="M15" i="2"/>
  <c r="O10" i="2"/>
  <c r="N14" i="2"/>
  <c r="N15" i="2" l="1"/>
  <c r="N13" i="2"/>
  <c r="M18" i="2" l="1" a="1"/>
  <c r="O18" i="2" s="1"/>
  <c r="O19" i="2" l="1"/>
  <c r="P23" i="2"/>
  <c r="R21" i="2"/>
  <c r="M21" i="2"/>
  <c r="O21" i="2"/>
  <c r="O20" i="2"/>
  <c r="N20" i="2"/>
  <c r="P22" i="2"/>
  <c r="R23" i="2"/>
  <c r="R22" i="2"/>
  <c r="N18" i="2"/>
  <c r="M23" i="2"/>
  <c r="M22" i="2"/>
  <c r="O22" i="2"/>
  <c r="Q18" i="2"/>
  <c r="R18" i="2"/>
  <c r="M19" i="2"/>
  <c r="P19" i="2"/>
  <c r="M18" i="2"/>
  <c r="N22" i="2"/>
  <c r="O23" i="2"/>
  <c r="Q20" i="2"/>
  <c r="Q23" i="2"/>
  <c r="Q22" i="2"/>
  <c r="N21" i="2"/>
  <c r="P20" i="2"/>
  <c r="N19" i="2"/>
  <c r="N23" i="2"/>
  <c r="Q19" i="2"/>
  <c r="P18" i="2"/>
  <c r="Q21" i="2"/>
  <c r="P21" i="2"/>
  <c r="R19" i="2"/>
  <c r="R20" i="2"/>
  <c r="M20" i="2"/>
  <c r="D13" i="3" l="1" a="1"/>
  <c r="D14" i="3" s="1"/>
  <c r="D18" i="3" l="1"/>
  <c r="D13" i="3"/>
  <c r="D17" i="3"/>
  <c r="J7" i="3" s="1"/>
  <c r="D15" i="3"/>
  <c r="D16" i="3"/>
  <c r="J6" i="3" l="1"/>
  <c r="J10" i="3"/>
  <c r="J11" i="3"/>
  <c r="I9" i="3"/>
  <c r="K4" i="3"/>
  <c r="I7" i="3"/>
  <c r="J4" i="3"/>
  <c r="J8" i="3"/>
  <c r="J5" i="3"/>
  <c r="J9" i="3"/>
  <c r="K5" i="3"/>
  <c r="K7" i="3"/>
  <c r="K11" i="3"/>
  <c r="K8" i="3"/>
  <c r="I6" i="3"/>
  <c r="K10" i="3"/>
  <c r="K6" i="3"/>
  <c r="K9" i="3"/>
  <c r="I10" i="3"/>
  <c r="I5" i="3"/>
  <c r="I4" i="3"/>
  <c r="I8" i="3"/>
  <c r="I11" i="3"/>
  <c r="L7" i="3" l="1" a="1"/>
  <c r="M7" i="3" s="1"/>
  <c r="O7" i="3" a="1"/>
  <c r="Q7" i="3" s="1"/>
  <c r="O9" i="3" a="1"/>
  <c r="O9" i="3" s="1"/>
  <c r="O5" i="3" a="1"/>
  <c r="Q5" i="3" s="1"/>
  <c r="L4" i="3" a="1"/>
  <c r="M4" i="3" s="1"/>
  <c r="L11" i="3" a="1"/>
  <c r="M11" i="3" s="1"/>
  <c r="L8" i="3" a="1"/>
  <c r="L8" i="3" s="1"/>
  <c r="L5" i="3" a="1"/>
  <c r="L5" i="3" s="1"/>
  <c r="O11" i="3" a="1"/>
  <c r="P11" i="3" s="1"/>
  <c r="O10" i="3" a="1"/>
  <c r="P10" i="3" s="1"/>
  <c r="O6" i="3" a="1"/>
  <c r="O6" i="3" s="1"/>
  <c r="L6" i="3" a="1"/>
  <c r="N6" i="3" s="1"/>
  <c r="O4" i="3" a="1"/>
  <c r="O4" i="3" s="1"/>
  <c r="L9" i="3" a="1"/>
  <c r="N9" i="3" s="1"/>
  <c r="L10" i="3" a="1"/>
  <c r="M10" i="3" s="1"/>
  <c r="O8" i="3" a="1"/>
  <c r="Q8" i="3" s="1"/>
  <c r="L7" i="3" l="1"/>
  <c r="N4" i="3"/>
  <c r="N7" i="3"/>
  <c r="O7" i="3"/>
  <c r="L4" i="3"/>
  <c r="O10" i="3"/>
  <c r="P7" i="3"/>
  <c r="Q11" i="3"/>
  <c r="N11" i="3"/>
  <c r="L11" i="3"/>
  <c r="Q10" i="3"/>
  <c r="Q9" i="3"/>
  <c r="P9" i="3"/>
  <c r="P5" i="3"/>
  <c r="L6" i="3"/>
  <c r="O5" i="3"/>
  <c r="O11" i="3"/>
  <c r="N5" i="3"/>
  <c r="M5" i="3"/>
  <c r="M6" i="3"/>
  <c r="M8" i="3"/>
  <c r="N8" i="3"/>
  <c r="Q6" i="3"/>
  <c r="P6" i="3"/>
  <c r="L9" i="3"/>
  <c r="M9" i="3"/>
  <c r="Q4" i="3"/>
  <c r="P4" i="3"/>
  <c r="P8" i="3"/>
  <c r="N10" i="3"/>
  <c r="L10" i="3"/>
  <c r="O8" i="3"/>
  <c r="R7" i="3" l="1" a="1"/>
  <c r="R7" i="3" s="1"/>
  <c r="R10" i="3" a="1"/>
  <c r="T10" i="3" s="1"/>
  <c r="R11" i="3" a="1"/>
  <c r="T11" i="3" s="1"/>
  <c r="R9" i="3" a="1"/>
  <c r="R9" i="3" s="1"/>
  <c r="R5" i="3" a="1"/>
  <c r="R5" i="3" s="1"/>
  <c r="R6" i="3" a="1"/>
  <c r="T6" i="3" s="1"/>
  <c r="R4" i="3" a="1"/>
  <c r="T4" i="3" s="1"/>
  <c r="R8" i="3" a="1"/>
  <c r="S11" i="3" l="1"/>
  <c r="R11" i="3"/>
  <c r="R10" i="3"/>
  <c r="S10" i="3"/>
  <c r="S7" i="3"/>
  <c r="T7" i="3"/>
  <c r="S9" i="3"/>
  <c r="T5" i="3"/>
  <c r="T9" i="3"/>
  <c r="S5" i="3"/>
  <c r="S6" i="3"/>
  <c r="R6" i="3"/>
  <c r="R4" i="3"/>
  <c r="S4" i="3"/>
  <c r="T8" i="3"/>
  <c r="S8" i="3"/>
  <c r="R8" i="3"/>
</calcChain>
</file>

<file path=xl/sharedStrings.xml><?xml version="1.0" encoding="utf-8"?>
<sst xmlns="http://schemas.openxmlformats.org/spreadsheetml/2006/main" count="111" uniqueCount="83">
  <si>
    <t>E1</t>
  </si>
  <si>
    <t>E2</t>
  </si>
  <si>
    <t>G12</t>
  </si>
  <si>
    <t>nu12</t>
  </si>
  <si>
    <t>Mpa</t>
  </si>
  <si>
    <t>MPa</t>
  </si>
  <si>
    <t>AS4</t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</si>
  <si>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AS4   </t>
    </r>
    <r>
      <rPr>
        <sz val="11"/>
        <color theme="1"/>
        <rFont val="Calibri"/>
        <family val="2"/>
        <scheme val="minor"/>
      </rPr>
      <t>=</t>
    </r>
  </si>
  <si>
    <r>
      <t>Q</t>
    </r>
    <r>
      <rPr>
        <vertAlign val="subscript"/>
        <sz val="11"/>
        <color theme="1"/>
        <rFont val="Calibri"/>
        <family val="2"/>
        <scheme val="minor"/>
      </rPr>
      <t xml:space="preserve">Eglass   </t>
    </r>
    <r>
      <rPr>
        <sz val="11"/>
        <color theme="1"/>
        <rFont val="Calibri"/>
        <family val="2"/>
        <scheme val="minor"/>
      </rPr>
      <t>=</t>
    </r>
  </si>
  <si>
    <t>Camada</t>
  </si>
  <si>
    <t>Material</t>
  </si>
  <si>
    <t>Ângulo (deg)</t>
  </si>
  <si>
    <t>#1</t>
  </si>
  <si>
    <t>#2</t>
  </si>
  <si>
    <t>#3</t>
  </si>
  <si>
    <t>#4</t>
  </si>
  <si>
    <t>TOTAL</t>
  </si>
  <si>
    <t>Camada #1</t>
  </si>
  <si>
    <r>
      <t>[T]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</t>
    </r>
  </si>
  <si>
    <t>Camada #2</t>
  </si>
  <si>
    <t>Camada #3</t>
  </si>
  <si>
    <t>Camada #4</t>
  </si>
  <si>
    <r>
      <t>[T]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</t>
    </r>
  </si>
  <si>
    <r>
      <t>[T]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</t>
    </r>
  </si>
  <si>
    <r>
      <t>[T]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=</t>
    </r>
  </si>
  <si>
    <t>Espess. (mm)</t>
  </si>
  <si>
    <r>
      <t>[Q']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= </t>
    </r>
  </si>
  <si>
    <r>
      <t>[Q']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= </t>
    </r>
  </si>
  <si>
    <r>
      <t>[Q']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= </t>
    </r>
  </si>
  <si>
    <r>
      <t>[Q']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= </t>
    </r>
  </si>
  <si>
    <t>ABD =</t>
  </si>
  <si>
    <r>
      <t>ABD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 xml:space="preserve"> = </t>
    </r>
  </si>
  <si>
    <t>Carregamento</t>
  </si>
  <si>
    <t>N/mm</t>
  </si>
  <si>
    <t>N.mm</t>
  </si>
  <si>
    <t>Inferior</t>
  </si>
  <si>
    <t>z (mm)</t>
  </si>
  <si>
    <t>Superior</t>
  </si>
  <si>
    <t xml:space="preserve">Def. Cur. </t>
  </si>
  <si>
    <t>%</t>
  </si>
  <si>
    <t>Eglass*</t>
  </si>
  <si>
    <t>* Silenka E-Glass 1200tex</t>
  </si>
  <si>
    <t>Fonte: Soden  P.D., Hinton M. J., Kaddour A. S., Lamina properties, lay-up configurations and loading conditions for a range of fibre-reinforced composite laminates</t>
  </si>
  <si>
    <r>
      <t>X</t>
    </r>
    <r>
      <rPr>
        <b/>
        <vertAlign val="subscript"/>
        <sz val="11"/>
        <color theme="1"/>
        <rFont val="Calibri"/>
        <family val="2"/>
        <scheme val="minor"/>
      </rPr>
      <t>T</t>
    </r>
  </si>
  <si>
    <r>
      <t>X</t>
    </r>
    <r>
      <rPr>
        <b/>
        <vertAlign val="subscript"/>
        <sz val="11"/>
        <color theme="1"/>
        <rFont val="Calibri"/>
        <family val="2"/>
        <scheme val="minor"/>
      </rPr>
      <t>C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</si>
  <si>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T</t>
    </r>
  </si>
  <si>
    <r>
      <t>Y</t>
    </r>
    <r>
      <rPr>
        <b/>
        <vertAlign val="subscript"/>
        <sz val="11"/>
        <color theme="1"/>
        <rFont val="Calibri"/>
        <family val="2"/>
        <scheme val="minor"/>
      </rPr>
      <t>C</t>
    </r>
  </si>
  <si>
    <r>
      <t>S</t>
    </r>
    <r>
      <rPr>
        <b/>
        <vertAlign val="subscript"/>
        <sz val="11"/>
        <color theme="1"/>
        <rFont val="Calibri"/>
        <family val="2"/>
        <scheme val="minor"/>
      </rPr>
      <t>12</t>
    </r>
  </si>
  <si>
    <r>
      <rPr>
        <b/>
        <sz val="11"/>
        <color theme="1"/>
        <rFont val="Calibri"/>
        <family val="2"/>
      </rPr>
      <t>ε</t>
    </r>
    <r>
      <rPr>
        <b/>
        <vertAlign val="subscript"/>
        <sz val="11"/>
        <color theme="1"/>
        <rFont val="Calibri"/>
        <family val="2"/>
        <scheme val="minor"/>
      </rPr>
      <t>1T</t>
    </r>
  </si>
  <si>
    <r>
      <t>ε</t>
    </r>
    <r>
      <rPr>
        <b/>
        <vertAlign val="subscript"/>
        <sz val="11"/>
        <color theme="1"/>
        <rFont val="Calibri"/>
        <family val="2"/>
        <scheme val="minor"/>
      </rPr>
      <t>1C</t>
    </r>
  </si>
  <si>
    <r>
      <t>ε</t>
    </r>
    <r>
      <rPr>
        <b/>
        <vertAlign val="subscript"/>
        <sz val="11"/>
        <color theme="1"/>
        <rFont val="Calibri"/>
        <family val="2"/>
        <scheme val="minor"/>
      </rPr>
      <t>2T</t>
    </r>
  </si>
  <si>
    <r>
      <t>ε</t>
    </r>
    <r>
      <rPr>
        <b/>
        <vertAlign val="subscript"/>
        <sz val="11"/>
        <color theme="1"/>
        <rFont val="Calibri"/>
        <family val="2"/>
        <scheme val="minor"/>
      </rPr>
      <t>2C</t>
    </r>
  </si>
  <si>
    <r>
      <t>γ</t>
    </r>
    <r>
      <rPr>
        <b/>
        <vertAlign val="subscript"/>
        <sz val="11"/>
        <color theme="1"/>
        <rFont val="Calibri"/>
        <family val="2"/>
        <scheme val="minor"/>
      </rPr>
      <t>12u</t>
    </r>
  </si>
  <si>
    <r>
      <t>Z</t>
    </r>
    <r>
      <rPr>
        <b/>
        <vertAlign val="subscript"/>
        <sz val="11"/>
        <color theme="1"/>
        <rFont val="Calibri"/>
        <family val="2"/>
        <scheme val="minor"/>
      </rPr>
      <t>ini</t>
    </r>
    <r>
      <rPr>
        <b/>
        <sz val="11"/>
        <color theme="1"/>
        <rFont val="Calibri"/>
        <family val="2"/>
        <scheme val="minor"/>
      </rPr>
      <t xml:space="preserve"> (mm)</t>
    </r>
  </si>
  <si>
    <r>
      <t>Z</t>
    </r>
    <r>
      <rPr>
        <b/>
        <vertAlign val="subscript"/>
        <sz val="11"/>
        <color theme="1"/>
        <rFont val="Calibri"/>
        <family val="2"/>
        <scheme val="minor"/>
      </rPr>
      <t>fim</t>
    </r>
    <r>
      <rPr>
        <b/>
        <sz val="11"/>
        <color theme="1"/>
        <rFont val="Calibri"/>
        <family val="2"/>
        <scheme val="minor"/>
      </rPr>
      <t xml:space="preserve"> (mm)</t>
    </r>
  </si>
  <si>
    <r>
      <t>N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</si>
  <si>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t>N</t>
    </r>
    <r>
      <rPr>
        <b/>
        <vertAlign val="subscript"/>
        <sz val="11"/>
        <color theme="1"/>
        <rFont val="Calibri"/>
        <family val="2"/>
        <scheme val="minor"/>
      </rPr>
      <t>y</t>
    </r>
  </si>
  <si>
    <r>
      <t>N</t>
    </r>
    <r>
      <rPr>
        <b/>
        <vertAlign val="subscript"/>
        <sz val="11"/>
        <color theme="1"/>
        <rFont val="Calibri"/>
        <family val="2"/>
        <scheme val="minor"/>
      </rPr>
      <t>xy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</si>
  <si>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</si>
  <si>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y</t>
    </r>
  </si>
  <si>
    <r>
      <t>M</t>
    </r>
    <r>
      <rPr>
        <b/>
        <vertAlign val="subscript"/>
        <sz val="11"/>
        <color theme="1"/>
        <rFont val="Calibri"/>
        <family val="2"/>
        <scheme val="minor"/>
      </rPr>
      <t>xy</t>
    </r>
  </si>
  <si>
    <r>
      <t>ε</t>
    </r>
    <r>
      <rPr>
        <b/>
        <vertAlign val="subscript"/>
        <sz val="11"/>
        <color theme="1"/>
        <rFont val="Calibri"/>
        <family val="2"/>
        <scheme val="minor"/>
      </rPr>
      <t>0x</t>
    </r>
  </si>
  <si>
    <r>
      <t>ε</t>
    </r>
    <r>
      <rPr>
        <b/>
        <vertAlign val="subscript"/>
        <sz val="11"/>
        <color theme="1"/>
        <rFont val="Calibri"/>
        <family val="2"/>
        <scheme val="minor"/>
      </rPr>
      <t>0y</t>
    </r>
  </si>
  <si>
    <r>
      <t>ε</t>
    </r>
    <r>
      <rPr>
        <b/>
        <vertAlign val="subscript"/>
        <sz val="11"/>
        <color theme="1"/>
        <rFont val="Calibri"/>
        <family val="2"/>
        <scheme val="minor"/>
      </rPr>
      <t>0xy</t>
    </r>
  </si>
  <si>
    <r>
      <t>κ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</si>
  <si>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t>κ</t>
    </r>
    <r>
      <rPr>
        <b/>
        <vertAlign val="subscript"/>
        <sz val="11"/>
        <color theme="1"/>
        <rFont val="Calibri"/>
        <family val="2"/>
        <scheme val="minor"/>
      </rPr>
      <t>y</t>
    </r>
  </si>
  <si>
    <r>
      <t>κ</t>
    </r>
    <r>
      <rPr>
        <b/>
        <vertAlign val="subscript"/>
        <sz val="11"/>
        <color theme="1"/>
        <rFont val="Calibri"/>
        <family val="2"/>
        <scheme val="minor"/>
      </rPr>
      <t>xy</t>
    </r>
  </si>
  <si>
    <r>
      <t>ε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</si>
  <si>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t>ε</t>
    </r>
    <r>
      <rPr>
        <b/>
        <vertAlign val="subscript"/>
        <sz val="11"/>
        <color theme="1"/>
        <rFont val="Calibri"/>
        <family val="2"/>
        <scheme val="minor"/>
      </rPr>
      <t>y</t>
    </r>
  </si>
  <si>
    <r>
      <rPr>
        <b/>
        <sz val="11"/>
        <color theme="1"/>
        <rFont val="Calibri"/>
        <family val="2"/>
      </rPr>
      <t>γ</t>
    </r>
    <r>
      <rPr>
        <b/>
        <vertAlign val="subscript"/>
        <sz val="11"/>
        <color theme="1"/>
        <rFont val="Calibri"/>
        <family val="2"/>
        <scheme val="minor"/>
      </rPr>
      <t>xy</t>
    </r>
  </si>
  <si>
    <r>
      <t>ε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</si>
  <si>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ε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</si>
  <si>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γ</t>
    </r>
    <r>
      <rPr>
        <b/>
        <vertAlign val="subscript"/>
        <sz val="11"/>
        <color theme="1"/>
        <rFont val="Calibri"/>
        <family val="2"/>
        <scheme val="minor"/>
      </rPr>
      <t>12</t>
    </r>
  </si>
  <si>
    <r>
      <t>σ</t>
    </r>
    <r>
      <rPr>
        <b/>
        <vertAlign val="subscript"/>
        <sz val="11"/>
        <color theme="1"/>
        <rFont val="Calibri"/>
        <family val="2"/>
        <scheme val="minor"/>
      </rPr>
      <t>x</t>
    </r>
  </si>
  <si>
    <r>
      <t>σ</t>
    </r>
    <r>
      <rPr>
        <b/>
        <vertAlign val="subscript"/>
        <sz val="11"/>
        <color theme="1"/>
        <rFont val="Calibri"/>
        <family val="2"/>
        <scheme val="minor"/>
      </rPr>
      <t>y</t>
    </r>
  </si>
  <si>
    <r>
      <rPr>
        <b/>
        <sz val="11"/>
        <color theme="1"/>
        <rFont val="Calibri"/>
        <family val="2"/>
      </rPr>
      <t>τ</t>
    </r>
    <r>
      <rPr>
        <b/>
        <vertAlign val="subscript"/>
        <sz val="11"/>
        <color theme="1"/>
        <rFont val="Calibri"/>
        <family val="2"/>
        <scheme val="minor"/>
      </rPr>
      <t>xy</t>
    </r>
  </si>
  <si>
    <r>
      <t>σ</t>
    </r>
    <r>
      <rPr>
        <b/>
        <vertAlign val="subscript"/>
        <sz val="11"/>
        <color theme="1"/>
        <rFont val="Calibri"/>
        <family val="2"/>
        <scheme val="minor"/>
      </rPr>
      <t>1</t>
    </r>
  </si>
  <si>
    <r>
      <t>σ</t>
    </r>
    <r>
      <rPr>
        <b/>
        <vertAlign val="subscript"/>
        <sz val="11"/>
        <color theme="1"/>
        <rFont val="Calibri"/>
        <family val="2"/>
        <scheme val="minor"/>
      </rPr>
      <t>2</t>
    </r>
  </si>
  <si>
    <r>
      <t>τ</t>
    </r>
    <r>
      <rPr>
        <b/>
        <vertAlign val="subscript"/>
        <sz val="11"/>
        <color theme="1"/>
        <rFont val="Calibri"/>
        <family val="2"/>
        <scheme val="minor"/>
      </rPr>
      <t>12</t>
    </r>
  </si>
  <si>
    <r>
      <t>{ε}</t>
    </r>
    <r>
      <rPr>
        <vertAlign val="subscript"/>
        <sz val="11"/>
        <color theme="1"/>
        <rFont val="Calibri"/>
        <family val="2"/>
      </rPr>
      <t>Local</t>
    </r>
    <r>
      <rPr>
        <sz val="11"/>
        <color theme="1"/>
        <rFont val="Calibri"/>
        <family val="2"/>
      </rPr>
      <t xml:space="preserve"> =</t>
    </r>
  </si>
  <si>
    <r>
      <t>[T</t>
    </r>
    <r>
      <rPr>
        <vertAlign val="superscript"/>
        <sz val="11"/>
        <color theme="1"/>
        <rFont val="Calibri"/>
        <family val="2"/>
        <scheme val="minor"/>
      </rPr>
      <t>T</t>
    </r>
    <r>
      <rPr>
        <sz val="11"/>
        <color theme="1"/>
        <rFont val="Calibri"/>
        <family val="2"/>
        <scheme val="minor"/>
      </rPr>
      <t>]</t>
    </r>
    <r>
      <rPr>
        <vertAlign val="superscript"/>
        <sz val="11"/>
        <color theme="1"/>
        <rFont val="Calibri"/>
        <family val="2"/>
        <scheme val="minor"/>
      </rPr>
      <t>-1</t>
    </r>
    <r>
      <rPr>
        <sz val="11"/>
        <color theme="1"/>
        <rFont val="Calibri"/>
        <family val="2"/>
        <scheme val="minor"/>
      </rPr>
      <t>{ε}</t>
    </r>
    <r>
      <rPr>
        <vertAlign val="subscript"/>
        <sz val="11"/>
        <color theme="1"/>
        <rFont val="Calibri"/>
        <family val="2"/>
        <scheme val="minor"/>
      </rPr>
      <t>Global</t>
    </r>
  </si>
  <si>
    <t>Ângulos</t>
  </si>
  <si>
    <t>Máxima Pressão Suportada(Mpa)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</si>
</sst>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0.0"/>
    <numFmt numFmtId="165" formatCode="0.0000"/>
    <numFmt numFmtId="166" formatCode="0.00000"/>
    <numFmt numFmtId="167" formatCode="0.000%"/>
    <numFmt numFmtId="168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vertAlign val="subscript"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0" fillId="3" borderId="0" xfId="0" applyFill="1"/>
    <xf numFmtId="0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NumberFormat="1" applyFill="1"/>
    <xf numFmtId="2" fontId="0" fillId="3" borderId="0" xfId="0" applyNumberFormat="1" applyFill="1" applyAlignment="1">
      <alignment horizontal="center"/>
    </xf>
    <xf numFmtId="166" fontId="0" fillId="3" borderId="0" xfId="0" applyNumberFormat="1" applyFill="1" applyAlignment="1">
      <alignment horizontal="center"/>
    </xf>
    <xf numFmtId="0" fontId="8" fillId="3" borderId="0" xfId="0" applyFont="1" applyFill="1"/>
    <xf numFmtId="0" fontId="0" fillId="3" borderId="4" xfId="0" applyFill="1" applyBorder="1" applyAlignment="1">
      <alignment horizontal="center"/>
    </xf>
    <xf numFmtId="0" fontId="0" fillId="3" borderId="4" xfId="0" applyFill="1" applyBorder="1"/>
    <xf numFmtId="166" fontId="0" fillId="3" borderId="4" xfId="0" applyNumberFormat="1" applyFill="1" applyBorder="1" applyAlignment="1">
      <alignment horizontal="center"/>
    </xf>
    <xf numFmtId="0" fontId="0" fillId="3" borderId="6" xfId="0" applyFill="1" applyBorder="1"/>
    <xf numFmtId="2" fontId="2" fillId="2" borderId="1" xfId="2" applyNumberFormat="1" applyAlignment="1">
      <alignment horizontal="center"/>
    </xf>
    <xf numFmtId="0" fontId="2" fillId="2" borderId="1" xfId="2" applyNumberFormat="1"/>
    <xf numFmtId="0" fontId="2" fillId="2" borderId="1" xfId="2"/>
    <xf numFmtId="0" fontId="0" fillId="3" borderId="0" xfId="0" applyFont="1" applyFill="1"/>
    <xf numFmtId="0" fontId="0" fillId="3" borderId="6" xfId="0" applyFill="1" applyBorder="1" applyAlignment="1">
      <alignment horizontal="center"/>
    </xf>
    <xf numFmtId="165" fontId="0" fillId="3" borderId="0" xfId="0" applyNumberFormat="1" applyFill="1" applyAlignment="1">
      <alignment horizontal="center"/>
    </xf>
    <xf numFmtId="0" fontId="6" fillId="3" borderId="0" xfId="0" applyFont="1" applyFill="1"/>
    <xf numFmtId="0" fontId="0" fillId="3" borderId="3" xfId="0" applyFill="1" applyBorder="1" applyAlignment="1">
      <alignment horizontal="center"/>
    </xf>
    <xf numFmtId="0" fontId="0" fillId="3" borderId="3" xfId="0" applyFill="1" applyBorder="1"/>
    <xf numFmtId="3" fontId="2" fillId="2" borderId="1" xfId="2" applyNumberFormat="1" applyAlignment="1">
      <alignment horizontal="center"/>
    </xf>
    <xf numFmtId="0" fontId="2" fillId="2" borderId="1" xfId="2" applyAlignment="1">
      <alignment horizontal="center"/>
    </xf>
    <xf numFmtId="0" fontId="2" fillId="2" borderId="9" xfId="2" applyNumberFormat="1" applyBorder="1"/>
    <xf numFmtId="0" fontId="0" fillId="3" borderId="0" xfId="0" applyFill="1" applyBorder="1"/>
    <xf numFmtId="167" fontId="2" fillId="2" borderId="1" xfId="1" applyNumberFormat="1" applyFont="1" applyFill="1" applyBorder="1"/>
    <xf numFmtId="167" fontId="2" fillId="2" borderId="8" xfId="1" applyNumberFormat="1" applyFont="1" applyFill="1" applyBorder="1"/>
    <xf numFmtId="0" fontId="4" fillId="3" borderId="6" xfId="0" applyFont="1" applyFill="1" applyBorder="1" applyAlignment="1">
      <alignment horizontal="center"/>
    </xf>
    <xf numFmtId="0" fontId="4" fillId="3" borderId="0" xfId="0" applyFont="1" applyFill="1"/>
    <xf numFmtId="0" fontId="4" fillId="3" borderId="0" xfId="0" applyFont="1" applyFill="1" applyBorder="1"/>
    <xf numFmtId="0" fontId="4" fillId="3" borderId="4" xfId="0" applyFont="1" applyFill="1" applyBorder="1"/>
    <xf numFmtId="0" fontId="4" fillId="3" borderId="6" xfId="0" applyFont="1" applyFill="1" applyBorder="1"/>
    <xf numFmtId="0" fontId="4" fillId="3" borderId="0" xfId="0" applyFont="1" applyFill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/>
    </xf>
    <xf numFmtId="0" fontId="4" fillId="3" borderId="7" xfId="0" applyFont="1" applyFill="1" applyBorder="1"/>
    <xf numFmtId="0" fontId="4" fillId="3" borderId="7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167" fontId="0" fillId="3" borderId="0" xfId="1" applyNumberFormat="1" applyFont="1" applyFill="1"/>
    <xf numFmtId="164" fontId="0" fillId="3" borderId="0" xfId="0" applyNumberFormat="1" applyFill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3" borderId="4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7" fontId="0" fillId="3" borderId="0" xfId="1" applyNumberFormat="1" applyFont="1" applyFill="1" applyAlignment="1">
      <alignment horizontal="center"/>
    </xf>
    <xf numFmtId="167" fontId="0" fillId="3" borderId="2" xfId="1" applyNumberFormat="1" applyFont="1" applyFill="1" applyBorder="1" applyAlignment="1">
      <alignment horizontal="center"/>
    </xf>
    <xf numFmtId="167" fontId="0" fillId="3" borderId="4" xfId="1" applyNumberFormat="1" applyFont="1" applyFill="1" applyBorder="1" applyAlignment="1">
      <alignment horizontal="center"/>
    </xf>
    <xf numFmtId="167" fontId="0" fillId="3" borderId="5" xfId="1" applyNumberFormat="1" applyFont="1" applyFill="1" applyBorder="1" applyAlignment="1">
      <alignment horizontal="center"/>
    </xf>
    <xf numFmtId="167" fontId="0" fillId="3" borderId="10" xfId="1" applyNumberFormat="1" applyFont="1" applyFill="1" applyBorder="1" applyAlignment="1">
      <alignment horizontal="center"/>
    </xf>
    <xf numFmtId="0" fontId="0" fillId="3" borderId="0" xfId="0" applyFill="1" applyAlignment="1">
      <alignment horizontal="right"/>
    </xf>
    <xf numFmtId="168" fontId="0" fillId="3" borderId="0" xfId="1" applyNumberFormat="1" applyFont="1" applyFill="1"/>
    <xf numFmtId="3" fontId="2" fillId="2" borderId="1" xfId="2" applyNumberFormat="1" applyFont="1" applyAlignment="1">
      <alignment horizontal="center"/>
    </xf>
    <xf numFmtId="0" fontId="3" fillId="3" borderId="0" xfId="3" applyFill="1" applyAlignment="1">
      <alignment horizontal="left" vertical="top" wrapText="1"/>
    </xf>
    <xf numFmtId="0" fontId="0" fillId="3" borderId="0" xfId="0" applyFill="1" applyAlignment="1">
      <alignment horizontal="center" vertical="center"/>
    </xf>
    <xf numFmtId="0" fontId="4" fillId="3" borderId="6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4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2" xfId="0" applyNumberFormat="1" applyBorder="1" applyAlignment="1">
      <alignment horizontal="center"/>
    </xf>
  </cellXfs>
  <cellStyles count="4">
    <cellStyle name="Explanatory Text" xfId="3" builtinId="53"/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 sz="1200"/>
              <a:t>Sequência de Empilhamento</a:t>
            </a:r>
          </a:p>
        </c:rich>
      </c:tx>
      <c:layout>
        <c:manualLayout>
          <c:xMode val="edge"/>
          <c:yMode val="edge"/>
          <c:x val="8.5549964942588611E-2"/>
          <c:y val="8.951735199766695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3.0555555555555555E-2"/>
          <c:y val="4.6104988035068573E-2"/>
          <c:w val="0.93888888888888888"/>
          <c:h val="0.88217561295365177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Laminado!$C$4</c:f>
              <c:strCache>
                <c:ptCount val="1"/>
                <c:pt idx="0">
                  <c:v>Eglass*</c:v>
                </c:pt>
              </c:strCache>
            </c:strRef>
          </c:tx>
          <c:spPr>
            <a:noFill/>
            <a:ln>
              <a:solidFill>
                <a:schemeClr val="tx1"/>
              </a:solidFill>
            </a:ln>
          </c:spPr>
          <c:invertIfNegative val="0"/>
          <c:dLbls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val>
            <c:numRef>
              <c:f>Laminado!$D$4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1"/>
          <c:order val="1"/>
          <c:tx>
            <c:strRef>
              <c:f>Laminado!$C$5</c:f>
              <c:strCache>
                <c:ptCount val="1"/>
                <c:pt idx="0">
                  <c:v>Eglass*</c:v>
                </c:pt>
              </c:strCache>
            </c:strRef>
          </c:tx>
          <c:spPr>
            <a:noFill/>
            <a:ln>
              <a:solidFill>
                <a:schemeClr val="tx1"/>
              </a:solidFill>
            </a:ln>
          </c:spPr>
          <c:invertIfNegative val="0"/>
          <c:dLbls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val>
            <c:numRef>
              <c:f>Laminado!$D$5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2"/>
          <c:order val="2"/>
          <c:tx>
            <c:strRef>
              <c:f>Laminado!$C$6</c:f>
              <c:strCache>
                <c:ptCount val="1"/>
                <c:pt idx="0">
                  <c:v>Eglass*</c:v>
                </c:pt>
              </c:strCache>
            </c:strRef>
          </c:tx>
          <c:spPr>
            <a:noFill/>
            <a:ln>
              <a:solidFill>
                <a:schemeClr val="tx1"/>
              </a:solidFill>
            </a:ln>
          </c:spPr>
          <c:invertIfNegative val="0"/>
          <c:dLbls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val>
            <c:numRef>
              <c:f>Laminado!$D$6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tx>
            <c:strRef>
              <c:f>Laminado!$C$7</c:f>
              <c:strCache>
                <c:ptCount val="1"/>
                <c:pt idx="0">
                  <c:v>Eglass*</c:v>
                </c:pt>
              </c:strCache>
            </c:strRef>
          </c:tx>
          <c:spPr>
            <a:noFill/>
            <a:ln>
              <a:solidFill>
                <a:schemeClr val="tx1"/>
              </a:solidFill>
            </a:ln>
          </c:spPr>
          <c:invertIfNegative val="0"/>
          <c:dLbls>
            <c:showLegendKey val="0"/>
            <c:showVal val="0"/>
            <c:showCatName val="0"/>
            <c:showSerName val="1"/>
            <c:showPercent val="0"/>
            <c:showBubbleSize val="0"/>
            <c:showLeaderLines val="0"/>
          </c:dLbls>
          <c:val>
            <c:numRef>
              <c:f>Laminado!$D$7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5"/>
        <c:overlap val="100"/>
        <c:axId val="47844352"/>
        <c:axId val="47862528"/>
      </c:barChart>
      <c:catAx>
        <c:axId val="47844352"/>
        <c:scaling>
          <c:orientation val="minMax"/>
        </c:scaling>
        <c:delete val="1"/>
        <c:axPos val="b"/>
        <c:majorTickMark val="none"/>
        <c:minorTickMark val="none"/>
        <c:tickLblPos val="nextTo"/>
        <c:crossAx val="47862528"/>
        <c:crosses val="autoZero"/>
        <c:auto val="1"/>
        <c:lblAlgn val="ctr"/>
        <c:lblOffset val="100"/>
        <c:noMultiLvlLbl val="0"/>
      </c:catAx>
      <c:valAx>
        <c:axId val="4786252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4784435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6.6437445319335084E-2"/>
          <c:y val="5.2587432826101795E-2"/>
          <c:w val="0.87491666666666679"/>
          <c:h val="0.89482513434779642"/>
        </c:manualLayout>
      </c:layout>
      <c:scatterChart>
        <c:scatterStyle val="lineMarker"/>
        <c:varyColors val="0"/>
        <c:ser>
          <c:idx val="0"/>
          <c:order val="0"/>
          <c:tx>
            <c:strRef>
              <c:f>Carregamento!$O$3</c:f>
              <c:strCache>
                <c:ptCount val="1"/>
                <c:pt idx="0">
                  <c:v>σx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Carregamento!$O$4:$O$11</c:f>
              <c:numCache>
                <c:formatCode>0.0</c:formatCode>
                <c:ptCount val="8"/>
                <c:pt idx="0">
                  <c:v>1905.0000000000005</c:v>
                </c:pt>
                <c:pt idx="1">
                  <c:v>1905.0000000000005</c:v>
                </c:pt>
                <c:pt idx="2">
                  <c:v>1905.0000000000005</c:v>
                </c:pt>
                <c:pt idx="3">
                  <c:v>1905.0000000000005</c:v>
                </c:pt>
                <c:pt idx="4">
                  <c:v>1905.0000000000005</c:v>
                </c:pt>
                <c:pt idx="5">
                  <c:v>1905.0000000000005</c:v>
                </c:pt>
                <c:pt idx="6">
                  <c:v>1905.0000000000005</c:v>
                </c:pt>
                <c:pt idx="7">
                  <c:v>1905.0000000000005</c:v>
                </c:pt>
              </c:numCache>
            </c:numRef>
          </c:xVal>
          <c:yVal>
            <c:numRef>
              <c:f>Carregamento!$H$4:$H$11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-1</c:v>
                </c:pt>
                <c:pt idx="6">
                  <c:v>-1</c:v>
                </c:pt>
                <c:pt idx="7">
                  <c:v>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Carregamento!$P$3</c:f>
              <c:strCache>
                <c:ptCount val="1"/>
                <c:pt idx="0">
                  <c:v>σy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Carregamento!$P$4:$P$11</c:f>
              <c:numCache>
                <c:formatCode>0.0</c:formatCode>
                <c:ptCount val="8"/>
                <c:pt idx="0">
                  <c:v>3810</c:v>
                </c:pt>
                <c:pt idx="1">
                  <c:v>3810</c:v>
                </c:pt>
                <c:pt idx="2">
                  <c:v>3810</c:v>
                </c:pt>
                <c:pt idx="3">
                  <c:v>3810</c:v>
                </c:pt>
                <c:pt idx="4">
                  <c:v>3810</c:v>
                </c:pt>
                <c:pt idx="5">
                  <c:v>3810</c:v>
                </c:pt>
                <c:pt idx="6">
                  <c:v>3810</c:v>
                </c:pt>
                <c:pt idx="7">
                  <c:v>3810</c:v>
                </c:pt>
              </c:numCache>
            </c:numRef>
          </c:xVal>
          <c:yVal>
            <c:numRef>
              <c:f>Carregamento!$H$4:$H$11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-1</c:v>
                </c:pt>
                <c:pt idx="6">
                  <c:v>-1</c:v>
                </c:pt>
                <c:pt idx="7">
                  <c:v>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Carregamento!$Q$3</c:f>
              <c:strCache>
                <c:ptCount val="1"/>
                <c:pt idx="0">
                  <c:v>τxy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Carregamento!$Q$4:$Q$11</c:f>
              <c:numCache>
                <c:formatCode>0.0</c:formatCode>
                <c:ptCount val="8"/>
                <c:pt idx="0">
                  <c:v>1.3271352356070996E-13</c:v>
                </c:pt>
                <c:pt idx="1">
                  <c:v>1.3271352356070996E-13</c:v>
                </c:pt>
                <c:pt idx="2">
                  <c:v>-1.3271352356070996E-13</c:v>
                </c:pt>
                <c:pt idx="3">
                  <c:v>-1.3271352356070996E-13</c:v>
                </c:pt>
                <c:pt idx="4">
                  <c:v>-1.3271352356070996E-13</c:v>
                </c:pt>
                <c:pt idx="5">
                  <c:v>-1.3271352356070996E-13</c:v>
                </c:pt>
                <c:pt idx="6">
                  <c:v>1.3271352356070996E-13</c:v>
                </c:pt>
                <c:pt idx="7">
                  <c:v>1.3271352356070996E-13</c:v>
                </c:pt>
              </c:numCache>
            </c:numRef>
          </c:xVal>
          <c:yVal>
            <c:numRef>
              <c:f>Carregamento!$H$4:$H$11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-1</c:v>
                </c:pt>
                <c:pt idx="6">
                  <c:v>-1</c:v>
                </c:pt>
                <c:pt idx="7">
                  <c:v>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105920"/>
        <c:axId val="45166592"/>
      </c:scatterChart>
      <c:valAx>
        <c:axId val="51059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166592"/>
        <c:crosses val="autoZero"/>
        <c:crossBetween val="midCat"/>
      </c:valAx>
      <c:valAx>
        <c:axId val="451665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5105920"/>
        <c:crosses val="autoZero"/>
        <c:crossBetween val="midCat"/>
      </c:valAx>
      <c:spPr>
        <a:ln>
          <a:solidFill>
            <a:schemeClr val="tx1">
              <a:lumMod val="50000"/>
              <a:lumOff val="50000"/>
            </a:schemeClr>
          </a:solidFill>
        </a:ln>
      </c:spPr>
    </c:plotArea>
    <c:legend>
      <c:legendPos val="r"/>
      <c:layout>
        <c:manualLayout>
          <c:xMode val="edge"/>
          <c:yMode val="edge"/>
          <c:x val="0.80631933508311449"/>
          <c:y val="8.2596156248846156E-2"/>
          <c:w val="0.12560370370370372"/>
          <c:h val="0.25695085979233107"/>
        </c:manualLayout>
      </c:layout>
      <c:overlay val="0"/>
      <c:spPr>
        <a:ln>
          <a:solidFill>
            <a:sysClr val="windowText" lastClr="000000"/>
          </a:solidFill>
        </a:ln>
      </c:sp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5930446194225721E-2"/>
          <c:y val="5.2587432826101795E-2"/>
          <c:w val="0.88463210848643925"/>
          <c:h val="0.89482513434779642"/>
        </c:manualLayout>
      </c:layout>
      <c:scatterChart>
        <c:scatterStyle val="lineMarker"/>
        <c:varyColors val="0"/>
        <c:ser>
          <c:idx val="0"/>
          <c:order val="0"/>
          <c:tx>
            <c:strRef>
              <c:f>Carregamento!$R$3</c:f>
              <c:strCache>
                <c:ptCount val="1"/>
                <c:pt idx="0">
                  <c:v>σ1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Carregamento!$R$4:$R$11</c:f>
              <c:numCache>
                <c:formatCode>0.0</c:formatCode>
                <c:ptCount val="8"/>
                <c:pt idx="0">
                  <c:v>3810</c:v>
                </c:pt>
                <c:pt idx="1">
                  <c:v>3810</c:v>
                </c:pt>
                <c:pt idx="2">
                  <c:v>3810</c:v>
                </c:pt>
                <c:pt idx="3">
                  <c:v>3810</c:v>
                </c:pt>
                <c:pt idx="4">
                  <c:v>3810</c:v>
                </c:pt>
                <c:pt idx="5">
                  <c:v>3810</c:v>
                </c:pt>
                <c:pt idx="6">
                  <c:v>3810</c:v>
                </c:pt>
                <c:pt idx="7">
                  <c:v>3810</c:v>
                </c:pt>
              </c:numCache>
            </c:numRef>
          </c:xVal>
          <c:yVal>
            <c:numRef>
              <c:f>Carregamento!$H$4:$H$11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-1</c:v>
                </c:pt>
                <c:pt idx="6">
                  <c:v>-1</c:v>
                </c:pt>
                <c:pt idx="7">
                  <c:v>-2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Carregamento!$S$3</c:f>
              <c:strCache>
                <c:ptCount val="1"/>
                <c:pt idx="0">
                  <c:v>σ2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Carregamento!$S$4:$S$11</c:f>
              <c:numCache>
                <c:formatCode>0.0</c:formatCode>
                <c:ptCount val="8"/>
                <c:pt idx="0">
                  <c:v>1905.0000000000005</c:v>
                </c:pt>
                <c:pt idx="1">
                  <c:v>1905.0000000000005</c:v>
                </c:pt>
                <c:pt idx="2">
                  <c:v>1905.0000000000005</c:v>
                </c:pt>
                <c:pt idx="3">
                  <c:v>1905.0000000000005</c:v>
                </c:pt>
                <c:pt idx="4">
                  <c:v>1905.0000000000005</c:v>
                </c:pt>
                <c:pt idx="5">
                  <c:v>1905.0000000000005</c:v>
                </c:pt>
                <c:pt idx="6">
                  <c:v>1905.0000000000005</c:v>
                </c:pt>
                <c:pt idx="7">
                  <c:v>1905.0000000000005</c:v>
                </c:pt>
              </c:numCache>
            </c:numRef>
          </c:xVal>
          <c:yVal>
            <c:numRef>
              <c:f>Carregamento!$H$4:$H$11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-1</c:v>
                </c:pt>
                <c:pt idx="6">
                  <c:v>-1</c:v>
                </c:pt>
                <c:pt idx="7">
                  <c:v>-2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Carregamento!$T$3</c:f>
              <c:strCache>
                <c:ptCount val="1"/>
                <c:pt idx="0">
                  <c:v>τ12</c:v>
                </c:pt>
              </c:strCache>
            </c:strRef>
          </c:tx>
          <c:spPr>
            <a:ln w="19050"/>
          </c:spPr>
          <c:marker>
            <c:symbol val="none"/>
          </c:marker>
          <c:xVal>
            <c:numRef>
              <c:f>Carregamento!$T$4:$T$11</c:f>
              <c:numCache>
                <c:formatCode>0.0</c:formatCode>
                <c:ptCount val="8"/>
                <c:pt idx="0">
                  <c:v>-1.6018133230663931E-14</c:v>
                </c:pt>
                <c:pt idx="1">
                  <c:v>-1.6018133230663931E-14</c:v>
                </c:pt>
                <c:pt idx="2">
                  <c:v>1.6018133230663931E-14</c:v>
                </c:pt>
                <c:pt idx="3">
                  <c:v>1.6018133230663931E-14</c:v>
                </c:pt>
                <c:pt idx="4">
                  <c:v>1.6018133230663931E-14</c:v>
                </c:pt>
                <c:pt idx="5">
                  <c:v>1.6018133230663931E-14</c:v>
                </c:pt>
                <c:pt idx="6">
                  <c:v>-1.6018133230663931E-14</c:v>
                </c:pt>
                <c:pt idx="7">
                  <c:v>-1.6018133230663931E-14</c:v>
                </c:pt>
              </c:numCache>
            </c:numRef>
          </c:xVal>
          <c:yVal>
            <c:numRef>
              <c:f>Carregamento!$H$4:$H$11</c:f>
              <c:numCache>
                <c:formatCode>General</c:formatCode>
                <c:ptCount val="8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-1</c:v>
                </c:pt>
                <c:pt idx="6">
                  <c:v>-1</c:v>
                </c:pt>
                <c:pt idx="7">
                  <c:v>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16896"/>
        <c:axId val="45218432"/>
      </c:scatterChart>
      <c:valAx>
        <c:axId val="452168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218432"/>
        <c:crosses val="autoZero"/>
        <c:crossBetween val="midCat"/>
      </c:valAx>
      <c:valAx>
        <c:axId val="452184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crossAx val="45216896"/>
        <c:crosses val="autoZero"/>
        <c:crossBetween val="midCat"/>
      </c:valAx>
      <c:spPr>
        <a:noFill/>
        <a:ln w="9525">
          <a:solidFill>
            <a:schemeClr val="tx1">
              <a:lumMod val="50000"/>
              <a:lumOff val="50000"/>
            </a:schemeClr>
          </a:solidFill>
        </a:ln>
      </c:spPr>
    </c:plotArea>
    <c:legend>
      <c:legendPos val="r"/>
      <c:layout>
        <c:manualLayout>
          <c:xMode val="edge"/>
          <c:yMode val="edge"/>
          <c:x val="0.79441666666666666"/>
          <c:y val="7.3123093499502287E-2"/>
          <c:w val="0.12225"/>
          <c:h val="0.25695085979233107"/>
        </c:manualLayout>
      </c:layout>
      <c:overlay val="0"/>
      <c:spPr>
        <a:ln>
          <a:solidFill>
            <a:sysClr val="windowText" lastClr="000000"/>
          </a:solidFill>
        </a:ln>
      </c:spPr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>
        <c:manualLayout>
          <c:layoutTarget val="inner"/>
          <c:xMode val="edge"/>
          <c:yMode val="edge"/>
          <c:x val="9.2244157682536868E-2"/>
          <c:y val="0.2106151837972125"/>
          <c:w val="0.53472695834280559"/>
          <c:h val="0.6858138588291437"/>
        </c:manualLayout>
      </c:layout>
      <c:scatterChart>
        <c:scatterStyle val="smoothMarker"/>
        <c:varyColors val="0"/>
        <c:ser>
          <c:idx val="0"/>
          <c:order val="0"/>
          <c:tx>
            <c:v>Máxima Pressão Suportada x Ângulos</c:v>
          </c:tx>
          <c:xVal>
            <c:numRef>
              <c:f>Sheet1!$C$3:$C$10</c:f>
              <c:numCache>
                <c:formatCode>General</c:formatCode>
                <c:ptCount val="8"/>
                <c:pt idx="0">
                  <c:v>0</c:v>
                </c:pt>
                <c:pt idx="1">
                  <c:v>15</c:v>
                </c:pt>
                <c:pt idx="2">
                  <c:v>30</c:v>
                </c:pt>
                <c:pt idx="3">
                  <c:v>45</c:v>
                </c:pt>
                <c:pt idx="4">
                  <c:v>57</c:v>
                </c:pt>
                <c:pt idx="5">
                  <c:v>60</c:v>
                </c:pt>
                <c:pt idx="6">
                  <c:v>75</c:v>
                </c:pt>
                <c:pt idx="7">
                  <c:v>90</c:v>
                </c:pt>
              </c:numCache>
            </c:numRef>
          </c:xVal>
          <c:yVal>
            <c:numRef>
              <c:f>Sheet1!$D$3:$D$10</c:f>
              <c:numCache>
                <c:formatCode>0.00</c:formatCode>
                <c:ptCount val="8"/>
                <c:pt idx="0">
                  <c:v>1.05</c:v>
                </c:pt>
                <c:pt idx="1">
                  <c:v>1.1100000000000001</c:v>
                </c:pt>
                <c:pt idx="2">
                  <c:v>1.41</c:v>
                </c:pt>
                <c:pt idx="3">
                  <c:v>2.4</c:v>
                </c:pt>
                <c:pt idx="4">
                  <c:v>2.92</c:v>
                </c:pt>
                <c:pt idx="5">
                  <c:v>2.85</c:v>
                </c:pt>
                <c:pt idx="6">
                  <c:v>2.29</c:v>
                </c:pt>
                <c:pt idx="7">
                  <c:v>2.1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08160"/>
        <c:axId val="47306624"/>
      </c:scatterChart>
      <c:valAx>
        <c:axId val="473081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7306624"/>
        <c:crosses val="autoZero"/>
        <c:crossBetween val="midCat"/>
      </c:valAx>
      <c:valAx>
        <c:axId val="4730662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473081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161925</xdr:rowOff>
    </xdr:from>
    <xdr:to>
      <xdr:col>8</xdr:col>
      <xdr:colOff>57150</xdr:colOff>
      <xdr:row>4</xdr:row>
      <xdr:rowOff>19050</xdr:rowOff>
    </xdr:to>
    <xdr:sp macro="" textlink="">
      <xdr:nvSpPr>
        <xdr:cNvPr id="2" name="Colchete esquerdo 1"/>
        <xdr:cNvSpPr/>
      </xdr:nvSpPr>
      <xdr:spPr>
        <a:xfrm>
          <a:off x="609600" y="1495425"/>
          <a:ext cx="57150" cy="6572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561975</xdr:colOff>
      <xdr:row>0</xdr:row>
      <xdr:rowOff>171450</xdr:rowOff>
    </xdr:from>
    <xdr:to>
      <xdr:col>11</xdr:col>
      <xdr:colOff>9525</xdr:colOff>
      <xdr:row>4</xdr:row>
      <xdr:rowOff>28575</xdr:rowOff>
    </xdr:to>
    <xdr:sp macro="" textlink="">
      <xdr:nvSpPr>
        <xdr:cNvPr id="4" name="Colchete esquerdo 3"/>
        <xdr:cNvSpPr/>
      </xdr:nvSpPr>
      <xdr:spPr>
        <a:xfrm flipH="1">
          <a:off x="2486025" y="1504950"/>
          <a:ext cx="57150" cy="6572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0</xdr:colOff>
      <xdr:row>4</xdr:row>
      <xdr:rowOff>180975</xdr:rowOff>
    </xdr:from>
    <xdr:to>
      <xdr:col>8</xdr:col>
      <xdr:colOff>57150</xdr:colOff>
      <xdr:row>8</xdr:row>
      <xdr:rowOff>38100</xdr:rowOff>
    </xdr:to>
    <xdr:sp macro="" textlink="">
      <xdr:nvSpPr>
        <xdr:cNvPr id="5" name="Colchete esquerdo 4"/>
        <xdr:cNvSpPr/>
      </xdr:nvSpPr>
      <xdr:spPr>
        <a:xfrm>
          <a:off x="609600" y="2314575"/>
          <a:ext cx="57150" cy="6572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561975</xdr:colOff>
      <xdr:row>5</xdr:row>
      <xdr:rowOff>0</xdr:rowOff>
    </xdr:from>
    <xdr:to>
      <xdr:col>11</xdr:col>
      <xdr:colOff>9525</xdr:colOff>
      <xdr:row>8</xdr:row>
      <xdr:rowOff>47625</xdr:rowOff>
    </xdr:to>
    <xdr:sp macro="" textlink="">
      <xdr:nvSpPr>
        <xdr:cNvPr id="6" name="Colchete esquerdo 5"/>
        <xdr:cNvSpPr/>
      </xdr:nvSpPr>
      <xdr:spPr>
        <a:xfrm flipH="1">
          <a:off x="2486025" y="2324100"/>
          <a:ext cx="57150" cy="6572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400052</xdr:colOff>
      <xdr:row>1</xdr:row>
      <xdr:rowOff>9525</xdr:rowOff>
    </xdr:from>
    <xdr:to>
      <xdr:col>10</xdr:col>
      <xdr:colOff>76200</xdr:colOff>
      <xdr:row>8</xdr:row>
      <xdr:rowOff>47625</xdr:rowOff>
    </xdr:to>
    <xdr:graphicFrame macro="">
      <xdr:nvGraphicFramePr>
        <xdr:cNvPr id="7" name="Gráfico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9525</xdr:colOff>
      <xdr:row>8</xdr:row>
      <xdr:rowOff>161925</xdr:rowOff>
    </xdr:from>
    <xdr:to>
      <xdr:col>2</xdr:col>
      <xdr:colOff>66675</xdr:colOff>
      <xdr:row>12</xdr:row>
      <xdr:rowOff>19050</xdr:rowOff>
    </xdr:to>
    <xdr:sp macro="" textlink="">
      <xdr:nvSpPr>
        <xdr:cNvPr id="10" name="Colchete esquerdo 9"/>
        <xdr:cNvSpPr/>
      </xdr:nvSpPr>
      <xdr:spPr>
        <a:xfrm>
          <a:off x="1314450" y="1685925"/>
          <a:ext cx="57150" cy="6572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752475</xdr:colOff>
      <xdr:row>8</xdr:row>
      <xdr:rowOff>171450</xdr:rowOff>
    </xdr:from>
    <xdr:to>
      <xdr:col>5</xdr:col>
      <xdr:colOff>0</xdr:colOff>
      <xdr:row>12</xdr:row>
      <xdr:rowOff>28575</xdr:rowOff>
    </xdr:to>
    <xdr:sp macro="" textlink="">
      <xdr:nvSpPr>
        <xdr:cNvPr id="11" name="Colchete esquerdo 10"/>
        <xdr:cNvSpPr/>
      </xdr:nvSpPr>
      <xdr:spPr>
        <a:xfrm flipH="1">
          <a:off x="3705225" y="1695450"/>
          <a:ext cx="57150" cy="6572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9525</xdr:colOff>
      <xdr:row>12</xdr:row>
      <xdr:rowOff>171450</xdr:rowOff>
    </xdr:from>
    <xdr:to>
      <xdr:col>2</xdr:col>
      <xdr:colOff>66675</xdr:colOff>
      <xdr:row>16</xdr:row>
      <xdr:rowOff>28575</xdr:rowOff>
    </xdr:to>
    <xdr:sp macro="" textlink="">
      <xdr:nvSpPr>
        <xdr:cNvPr id="12" name="Colchete esquerdo 11"/>
        <xdr:cNvSpPr/>
      </xdr:nvSpPr>
      <xdr:spPr>
        <a:xfrm>
          <a:off x="1314450" y="2495550"/>
          <a:ext cx="57150" cy="6572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752475</xdr:colOff>
      <xdr:row>12</xdr:row>
      <xdr:rowOff>180975</xdr:rowOff>
    </xdr:from>
    <xdr:to>
      <xdr:col>5</xdr:col>
      <xdr:colOff>0</xdr:colOff>
      <xdr:row>16</xdr:row>
      <xdr:rowOff>38100</xdr:rowOff>
    </xdr:to>
    <xdr:sp macro="" textlink="">
      <xdr:nvSpPr>
        <xdr:cNvPr id="13" name="Colchete esquerdo 12"/>
        <xdr:cNvSpPr/>
      </xdr:nvSpPr>
      <xdr:spPr>
        <a:xfrm flipH="1">
          <a:off x="3705225" y="2505075"/>
          <a:ext cx="57150" cy="6572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19050</xdr:colOff>
      <xdr:row>16</xdr:row>
      <xdr:rowOff>171450</xdr:rowOff>
    </xdr:from>
    <xdr:to>
      <xdr:col>2</xdr:col>
      <xdr:colOff>76200</xdr:colOff>
      <xdr:row>20</xdr:row>
      <xdr:rowOff>28575</xdr:rowOff>
    </xdr:to>
    <xdr:sp macro="" textlink="">
      <xdr:nvSpPr>
        <xdr:cNvPr id="14" name="Colchete esquerdo 13"/>
        <xdr:cNvSpPr/>
      </xdr:nvSpPr>
      <xdr:spPr>
        <a:xfrm>
          <a:off x="1323975" y="3295650"/>
          <a:ext cx="57150" cy="6572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762000</xdr:colOff>
      <xdr:row>16</xdr:row>
      <xdr:rowOff>180975</xdr:rowOff>
    </xdr:from>
    <xdr:to>
      <xdr:col>5</xdr:col>
      <xdr:colOff>9525</xdr:colOff>
      <xdr:row>20</xdr:row>
      <xdr:rowOff>38100</xdr:rowOff>
    </xdr:to>
    <xdr:sp macro="" textlink="">
      <xdr:nvSpPr>
        <xdr:cNvPr id="15" name="Colchete esquerdo 14"/>
        <xdr:cNvSpPr/>
      </xdr:nvSpPr>
      <xdr:spPr>
        <a:xfrm flipH="1">
          <a:off x="3714750" y="3305175"/>
          <a:ext cx="57150" cy="6572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2</xdr:col>
      <xdr:colOff>0</xdr:colOff>
      <xdr:row>20</xdr:row>
      <xdr:rowOff>161925</xdr:rowOff>
    </xdr:from>
    <xdr:to>
      <xdr:col>2</xdr:col>
      <xdr:colOff>57150</xdr:colOff>
      <xdr:row>24</xdr:row>
      <xdr:rowOff>19050</xdr:rowOff>
    </xdr:to>
    <xdr:sp macro="" textlink="">
      <xdr:nvSpPr>
        <xdr:cNvPr id="16" name="Colchete esquerdo 15"/>
        <xdr:cNvSpPr/>
      </xdr:nvSpPr>
      <xdr:spPr>
        <a:xfrm>
          <a:off x="1304925" y="4086225"/>
          <a:ext cx="57150" cy="6572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742950</xdr:colOff>
      <xdr:row>20</xdr:row>
      <xdr:rowOff>171450</xdr:rowOff>
    </xdr:from>
    <xdr:to>
      <xdr:col>4</xdr:col>
      <xdr:colOff>800100</xdr:colOff>
      <xdr:row>24</xdr:row>
      <xdr:rowOff>28575</xdr:rowOff>
    </xdr:to>
    <xdr:sp macro="" textlink="">
      <xdr:nvSpPr>
        <xdr:cNvPr id="17" name="Colchete esquerdo 16"/>
        <xdr:cNvSpPr/>
      </xdr:nvSpPr>
      <xdr:spPr>
        <a:xfrm flipH="1">
          <a:off x="3695700" y="4095750"/>
          <a:ext cx="57150" cy="6572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0</xdr:colOff>
      <xdr:row>8</xdr:row>
      <xdr:rowOff>171450</xdr:rowOff>
    </xdr:from>
    <xdr:to>
      <xdr:col>7</xdr:col>
      <xdr:colOff>57150</xdr:colOff>
      <xdr:row>12</xdr:row>
      <xdr:rowOff>28575</xdr:rowOff>
    </xdr:to>
    <xdr:sp macro="" textlink="">
      <xdr:nvSpPr>
        <xdr:cNvPr id="18" name="Colchete esquerdo 17"/>
        <xdr:cNvSpPr/>
      </xdr:nvSpPr>
      <xdr:spPr>
        <a:xfrm>
          <a:off x="4981575" y="1695450"/>
          <a:ext cx="57150" cy="6572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0</xdr:colOff>
      <xdr:row>12</xdr:row>
      <xdr:rowOff>152400</xdr:rowOff>
    </xdr:from>
    <xdr:to>
      <xdr:col>7</xdr:col>
      <xdr:colOff>57150</xdr:colOff>
      <xdr:row>16</xdr:row>
      <xdr:rowOff>9525</xdr:rowOff>
    </xdr:to>
    <xdr:sp macro="" textlink="">
      <xdr:nvSpPr>
        <xdr:cNvPr id="20" name="Colchete esquerdo 19"/>
        <xdr:cNvSpPr/>
      </xdr:nvSpPr>
      <xdr:spPr>
        <a:xfrm>
          <a:off x="4981575" y="2476500"/>
          <a:ext cx="57150" cy="6572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0</xdr:colOff>
      <xdr:row>16</xdr:row>
      <xdr:rowOff>171450</xdr:rowOff>
    </xdr:from>
    <xdr:to>
      <xdr:col>7</xdr:col>
      <xdr:colOff>57150</xdr:colOff>
      <xdr:row>20</xdr:row>
      <xdr:rowOff>28575</xdr:rowOff>
    </xdr:to>
    <xdr:sp macro="" textlink="">
      <xdr:nvSpPr>
        <xdr:cNvPr id="22" name="Colchete esquerdo 21"/>
        <xdr:cNvSpPr/>
      </xdr:nvSpPr>
      <xdr:spPr>
        <a:xfrm>
          <a:off x="4981575" y="3295650"/>
          <a:ext cx="57150" cy="6572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7</xdr:col>
      <xdr:colOff>0</xdr:colOff>
      <xdr:row>20</xdr:row>
      <xdr:rowOff>171450</xdr:rowOff>
    </xdr:from>
    <xdr:to>
      <xdr:col>7</xdr:col>
      <xdr:colOff>57150</xdr:colOff>
      <xdr:row>24</xdr:row>
      <xdr:rowOff>28575</xdr:rowOff>
    </xdr:to>
    <xdr:sp macro="" textlink="">
      <xdr:nvSpPr>
        <xdr:cNvPr id="24" name="Colchete esquerdo 23"/>
        <xdr:cNvSpPr/>
      </xdr:nvSpPr>
      <xdr:spPr>
        <a:xfrm>
          <a:off x="4981575" y="4095750"/>
          <a:ext cx="57150" cy="6572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685800</xdr:colOff>
      <xdr:row>8</xdr:row>
      <xdr:rowOff>171450</xdr:rowOff>
    </xdr:from>
    <xdr:to>
      <xdr:col>10</xdr:col>
      <xdr:colOff>28575</xdr:colOff>
      <xdr:row>12</xdr:row>
      <xdr:rowOff>28575</xdr:rowOff>
    </xdr:to>
    <xdr:sp macro="" textlink="">
      <xdr:nvSpPr>
        <xdr:cNvPr id="26" name="Colchete esquerdo 25"/>
        <xdr:cNvSpPr/>
      </xdr:nvSpPr>
      <xdr:spPr>
        <a:xfrm flipH="1">
          <a:off x="7096125" y="1695450"/>
          <a:ext cx="57150" cy="6572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685800</xdr:colOff>
      <xdr:row>12</xdr:row>
      <xdr:rowOff>180975</xdr:rowOff>
    </xdr:from>
    <xdr:to>
      <xdr:col>10</xdr:col>
      <xdr:colOff>28575</xdr:colOff>
      <xdr:row>16</xdr:row>
      <xdr:rowOff>38100</xdr:rowOff>
    </xdr:to>
    <xdr:sp macro="" textlink="">
      <xdr:nvSpPr>
        <xdr:cNvPr id="27" name="Colchete esquerdo 26"/>
        <xdr:cNvSpPr/>
      </xdr:nvSpPr>
      <xdr:spPr>
        <a:xfrm flipH="1">
          <a:off x="7096125" y="2505075"/>
          <a:ext cx="57150" cy="6572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695325</xdr:colOff>
      <xdr:row>16</xdr:row>
      <xdr:rowOff>180975</xdr:rowOff>
    </xdr:from>
    <xdr:to>
      <xdr:col>10</xdr:col>
      <xdr:colOff>38100</xdr:colOff>
      <xdr:row>20</xdr:row>
      <xdr:rowOff>38100</xdr:rowOff>
    </xdr:to>
    <xdr:sp macro="" textlink="">
      <xdr:nvSpPr>
        <xdr:cNvPr id="28" name="Colchete esquerdo 27"/>
        <xdr:cNvSpPr/>
      </xdr:nvSpPr>
      <xdr:spPr>
        <a:xfrm flipH="1">
          <a:off x="7105650" y="3305175"/>
          <a:ext cx="57150" cy="6572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9</xdr:col>
      <xdr:colOff>676275</xdr:colOff>
      <xdr:row>20</xdr:row>
      <xdr:rowOff>171450</xdr:rowOff>
    </xdr:from>
    <xdr:to>
      <xdr:col>10</xdr:col>
      <xdr:colOff>19050</xdr:colOff>
      <xdr:row>24</xdr:row>
      <xdr:rowOff>28575</xdr:rowOff>
    </xdr:to>
    <xdr:sp macro="" textlink="">
      <xdr:nvSpPr>
        <xdr:cNvPr id="29" name="Colchete esquerdo 28"/>
        <xdr:cNvSpPr/>
      </xdr:nvSpPr>
      <xdr:spPr>
        <a:xfrm flipH="1">
          <a:off x="7086600" y="4095750"/>
          <a:ext cx="57150" cy="657225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0</xdr:colOff>
      <xdr:row>8</xdr:row>
      <xdr:rowOff>180974</xdr:rowOff>
    </xdr:from>
    <xdr:to>
      <xdr:col>12</xdr:col>
      <xdr:colOff>57150</xdr:colOff>
      <xdr:row>15</xdr:row>
      <xdr:rowOff>31274</xdr:rowOff>
    </xdr:to>
    <xdr:sp macro="" textlink="">
      <xdr:nvSpPr>
        <xdr:cNvPr id="30" name="Colchete esquerdo 29"/>
        <xdr:cNvSpPr/>
      </xdr:nvSpPr>
      <xdr:spPr>
        <a:xfrm>
          <a:off x="8105775" y="1743074"/>
          <a:ext cx="57150" cy="1260000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638174</xdr:colOff>
      <xdr:row>8</xdr:row>
      <xdr:rowOff>190499</xdr:rowOff>
    </xdr:from>
    <xdr:to>
      <xdr:col>18</xdr:col>
      <xdr:colOff>19499</xdr:colOff>
      <xdr:row>15</xdr:row>
      <xdr:rowOff>40799</xdr:rowOff>
    </xdr:to>
    <xdr:sp macro="" textlink="">
      <xdr:nvSpPr>
        <xdr:cNvPr id="31" name="Colchete esquerdo 30"/>
        <xdr:cNvSpPr/>
      </xdr:nvSpPr>
      <xdr:spPr>
        <a:xfrm flipH="1">
          <a:off x="11982449" y="1752599"/>
          <a:ext cx="57600" cy="1260000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12</xdr:col>
      <xdr:colOff>0</xdr:colOff>
      <xdr:row>17</xdr:row>
      <xdr:rowOff>0</xdr:rowOff>
    </xdr:from>
    <xdr:to>
      <xdr:col>12</xdr:col>
      <xdr:colOff>57150</xdr:colOff>
      <xdr:row>23</xdr:row>
      <xdr:rowOff>40800</xdr:rowOff>
    </xdr:to>
    <xdr:sp macro="" textlink="">
      <xdr:nvSpPr>
        <xdr:cNvPr id="32" name="Colchete esquerdo 31"/>
        <xdr:cNvSpPr/>
      </xdr:nvSpPr>
      <xdr:spPr>
        <a:xfrm>
          <a:off x="8001000" y="3352800"/>
          <a:ext cx="57150" cy="1260000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17</xdr:col>
      <xdr:colOff>638174</xdr:colOff>
      <xdr:row>16</xdr:row>
      <xdr:rowOff>180975</xdr:rowOff>
    </xdr:from>
    <xdr:to>
      <xdr:col>18</xdr:col>
      <xdr:colOff>19499</xdr:colOff>
      <xdr:row>23</xdr:row>
      <xdr:rowOff>31275</xdr:rowOff>
    </xdr:to>
    <xdr:sp macro="" textlink="">
      <xdr:nvSpPr>
        <xdr:cNvPr id="33" name="Colchete esquerdo 32"/>
        <xdr:cNvSpPr/>
      </xdr:nvSpPr>
      <xdr:spPr>
        <a:xfrm flipH="1">
          <a:off x="11877674" y="3343275"/>
          <a:ext cx="57600" cy="1260000"/>
        </a:xfrm>
        <a:prstGeom prst="leftBracket">
          <a:avLst/>
        </a:prstGeom>
        <a:ln>
          <a:solidFill>
            <a:sysClr val="windowText" lastClr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11</xdr:row>
      <xdr:rowOff>95250</xdr:rowOff>
    </xdr:from>
    <xdr:to>
      <xdr:col>19</xdr:col>
      <xdr:colOff>548100</xdr:colOff>
      <xdr:row>24</xdr:row>
      <xdr:rowOff>52387</xdr:rowOff>
    </xdr:to>
    <xdr:grpSp>
      <xdr:nvGrpSpPr>
        <xdr:cNvPr id="10" name="Grupo 9"/>
        <xdr:cNvGrpSpPr/>
      </xdr:nvGrpSpPr>
      <xdr:grpSpPr>
        <a:xfrm>
          <a:off x="2764155" y="2465070"/>
          <a:ext cx="9183465" cy="2448877"/>
          <a:chOff x="2724150" y="2486025"/>
          <a:chExt cx="8968200" cy="2681287"/>
        </a:xfrm>
      </xdr:grpSpPr>
      <xdr:graphicFrame macro="">
        <xdr:nvGraphicFramePr>
          <xdr:cNvPr id="8" name="Gráfico 7"/>
          <xdr:cNvGraphicFramePr/>
        </xdr:nvGraphicFramePr>
        <xdr:xfrm>
          <a:off x="2724150" y="2486025"/>
          <a:ext cx="4320000" cy="268128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graphicFrame macro="">
        <xdr:nvGraphicFramePr>
          <xdr:cNvPr id="9" name="Gráfico 8"/>
          <xdr:cNvGraphicFramePr>
            <a:graphicFrameLocks/>
          </xdr:cNvGraphicFramePr>
        </xdr:nvGraphicFramePr>
        <xdr:xfrm>
          <a:off x="7372350" y="2486025"/>
          <a:ext cx="4320000" cy="268128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1181100</xdr:colOff>
      <xdr:row>4</xdr:row>
      <xdr:rowOff>45720</xdr:rowOff>
    </xdr:from>
    <xdr:to>
      <xdr:col>14</xdr:col>
      <xdr:colOff>251460</xdr:colOff>
      <xdr:row>23</xdr:row>
      <xdr:rowOff>87630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0.02362</cdr:x>
      <cdr:y>0.06203</cdr:y>
    </cdr:from>
    <cdr:to>
      <cdr:x>0.14829</cdr:x>
      <cdr:y>0.15401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37160" y="220980"/>
          <a:ext cx="723900" cy="3276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l-GR" sz="1100">
              <a:latin typeface="Calibri"/>
            </a:rPr>
            <a:t>σ</a:t>
          </a:r>
          <a:r>
            <a:rPr lang="en-US" sz="1100">
              <a:latin typeface="Calibri"/>
            </a:rPr>
            <a:t>(Mpa)</a:t>
          </a:r>
          <a:endParaRPr lang="pt-BR" sz="1100"/>
        </a:p>
      </cdr:txBody>
    </cdr:sp>
  </cdr:relSizeAnchor>
  <cdr:relSizeAnchor xmlns:cdr="http://schemas.openxmlformats.org/drawingml/2006/chartDrawing">
    <cdr:from>
      <cdr:x>0.67454</cdr:x>
      <cdr:y>0.85989</cdr:y>
    </cdr:from>
    <cdr:to>
      <cdr:x>0.89501</cdr:x>
      <cdr:y>0.94118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3916680" y="3063240"/>
          <a:ext cx="1280160" cy="289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pt-BR" sz="1100"/>
            <a:t>Ângulos</a:t>
          </a:r>
          <a:r>
            <a:rPr lang="pt-BR" sz="1100" baseline="0"/>
            <a:t> ( </a:t>
          </a:r>
          <a:r>
            <a:rPr lang="pt-BR" sz="1100" baseline="0">
              <a:latin typeface="Calibri"/>
            </a:rPr>
            <a:t>⁰)</a:t>
          </a:r>
          <a:endParaRPr lang="pt-BR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2"/>
  <sheetViews>
    <sheetView workbookViewId="0">
      <selection activeCell="I15" sqref="I15"/>
    </sheetView>
  </sheetViews>
  <sheetFormatPr defaultColWidth="9.109375" defaultRowHeight="14.4" x14ac:dyDescent="0.3"/>
  <cols>
    <col min="1" max="2" width="9.109375" style="1"/>
    <col min="3" max="3" width="10.5546875" style="1" bestFit="1" customWidth="1"/>
    <col min="4" max="6" width="9.109375" style="1"/>
    <col min="7" max="8" width="12.6640625" style="1" bestFit="1" customWidth="1"/>
    <col min="9" max="9" width="9.33203125" style="1" bestFit="1" customWidth="1"/>
    <col min="10" max="16384" width="9.109375" style="1"/>
  </cols>
  <sheetData>
    <row r="2" spans="2:11" ht="15.75" thickBot="1" x14ac:dyDescent="0.3">
      <c r="B2" s="16"/>
      <c r="C2" s="27" t="s">
        <v>6</v>
      </c>
      <c r="D2" s="27" t="s">
        <v>40</v>
      </c>
      <c r="E2" s="11"/>
      <c r="I2" s="2">
        <f>C3/(1-C6^2*C4/C3)</f>
        <v>126868.3433276649</v>
      </c>
      <c r="J2" s="3">
        <f>C6*C4/(1-C6^2*C4/C3)</f>
        <v>3101.2261702318092</v>
      </c>
      <c r="K2" s="3">
        <v>0</v>
      </c>
    </row>
    <row r="3" spans="2:11" ht="18.75" thickTop="1" x14ac:dyDescent="0.35">
      <c r="B3" s="28" t="s">
        <v>0</v>
      </c>
      <c r="C3" s="13">
        <v>126000</v>
      </c>
      <c r="D3" s="13">
        <v>45600</v>
      </c>
      <c r="E3" s="1" t="s">
        <v>4</v>
      </c>
      <c r="H3" s="1" t="s">
        <v>7</v>
      </c>
      <c r="I3" s="3">
        <f>J2</f>
        <v>3101.2261702318092</v>
      </c>
      <c r="J3" s="3">
        <f>C4/(1-C6^2*C4/C3)</f>
        <v>11075.807750827889</v>
      </c>
      <c r="K3" s="3">
        <v>0</v>
      </c>
    </row>
    <row r="4" spans="2:11" ht="15" x14ac:dyDescent="0.25">
      <c r="B4" s="28" t="s">
        <v>1</v>
      </c>
      <c r="C4" s="13">
        <v>11000</v>
      </c>
      <c r="D4" s="13">
        <v>16200</v>
      </c>
      <c r="E4" s="1" t="s">
        <v>5</v>
      </c>
      <c r="I4" s="3">
        <v>0</v>
      </c>
      <c r="J4" s="3">
        <v>0</v>
      </c>
      <c r="K4" s="3">
        <f>C5</f>
        <v>6600</v>
      </c>
    </row>
    <row r="5" spans="2:11" ht="15" x14ac:dyDescent="0.25">
      <c r="B5" s="28" t="s">
        <v>2</v>
      </c>
      <c r="C5" s="23">
        <v>6600</v>
      </c>
      <c r="D5" s="23">
        <v>5830</v>
      </c>
      <c r="E5" s="1" t="s">
        <v>5</v>
      </c>
    </row>
    <row r="6" spans="2:11" ht="15" x14ac:dyDescent="0.25">
      <c r="B6" s="29" t="s">
        <v>3</v>
      </c>
      <c r="C6" s="14">
        <v>0.28000000000000003</v>
      </c>
      <c r="D6" s="14">
        <v>0.27800000000000002</v>
      </c>
      <c r="E6" s="24"/>
      <c r="I6" s="4">
        <f>D3/(1-D6^2*D4/D3)</f>
        <v>46887.346385629055</v>
      </c>
      <c r="J6" s="1">
        <f>D6*D4/(1-D6^2*D4/D3)</f>
        <v>4630.7423943491012</v>
      </c>
      <c r="K6" s="1">
        <v>0</v>
      </c>
    </row>
    <row r="7" spans="2:11" ht="18" x14ac:dyDescent="0.35">
      <c r="B7" s="28" t="s">
        <v>43</v>
      </c>
      <c r="C7" s="14">
        <v>1950</v>
      </c>
      <c r="D7" s="14">
        <v>1280</v>
      </c>
      <c r="E7" s="1" t="s">
        <v>5</v>
      </c>
      <c r="H7" s="1" t="s">
        <v>8</v>
      </c>
      <c r="I7" s="1">
        <f>J6</f>
        <v>4630.7423943491012</v>
      </c>
      <c r="J7" s="1">
        <f>D4/(1-D6^2*D4/D3)</f>
        <v>16657.346742262951</v>
      </c>
      <c r="K7" s="1">
        <v>0</v>
      </c>
    </row>
    <row r="8" spans="2:11" ht="18" x14ac:dyDescent="0.35">
      <c r="B8" s="28" t="s">
        <v>44</v>
      </c>
      <c r="C8" s="14">
        <v>1480</v>
      </c>
      <c r="D8" s="14">
        <v>800</v>
      </c>
      <c r="E8" s="1" t="s">
        <v>5</v>
      </c>
      <c r="I8" s="1">
        <v>0</v>
      </c>
      <c r="J8" s="1">
        <v>0</v>
      </c>
      <c r="K8" s="1">
        <f>D5</f>
        <v>5830</v>
      </c>
    </row>
    <row r="9" spans="2:11" ht="18" x14ac:dyDescent="0.35">
      <c r="B9" s="28" t="s">
        <v>45</v>
      </c>
      <c r="C9" s="14">
        <v>48</v>
      </c>
      <c r="D9" s="14">
        <v>40</v>
      </c>
      <c r="E9" s="1" t="s">
        <v>5</v>
      </c>
    </row>
    <row r="10" spans="2:11" ht="18" x14ac:dyDescent="0.35">
      <c r="B10" s="28" t="s">
        <v>46</v>
      </c>
      <c r="C10" s="14">
        <v>200</v>
      </c>
      <c r="D10" s="14">
        <v>145</v>
      </c>
      <c r="E10" s="1" t="s">
        <v>5</v>
      </c>
    </row>
    <row r="11" spans="2:11" ht="18" x14ac:dyDescent="0.35">
      <c r="B11" s="28" t="s">
        <v>47</v>
      </c>
      <c r="C11" s="14">
        <v>79</v>
      </c>
      <c r="D11" s="14">
        <v>73</v>
      </c>
      <c r="E11" s="1" t="s">
        <v>5</v>
      </c>
    </row>
    <row r="12" spans="2:11" ht="15.6" x14ac:dyDescent="0.35">
      <c r="B12" s="28" t="s">
        <v>48</v>
      </c>
      <c r="C12" s="25">
        <v>1.38E-2</v>
      </c>
      <c r="D12" s="25">
        <v>2.8070000000000001E-2</v>
      </c>
      <c r="E12" s="1" t="s">
        <v>39</v>
      </c>
    </row>
    <row r="13" spans="2:11" ht="15.6" x14ac:dyDescent="0.35">
      <c r="B13" s="28" t="s">
        <v>49</v>
      </c>
      <c r="C13" s="25">
        <v>1.175E-2</v>
      </c>
      <c r="D13" s="25">
        <v>1.754E-2</v>
      </c>
      <c r="E13" s="1" t="s">
        <v>39</v>
      </c>
    </row>
    <row r="14" spans="2:11" ht="15.6" x14ac:dyDescent="0.35">
      <c r="B14" s="28" t="s">
        <v>50</v>
      </c>
      <c r="C14" s="25">
        <v>4.3600000000000002E-3</v>
      </c>
      <c r="D14" s="25">
        <v>2.4599999999999999E-3</v>
      </c>
      <c r="E14" s="1" t="s">
        <v>39</v>
      </c>
    </row>
    <row r="15" spans="2:11" ht="15.6" x14ac:dyDescent="0.35">
      <c r="B15" s="28" t="s">
        <v>51</v>
      </c>
      <c r="C15" s="25">
        <v>0.02</v>
      </c>
      <c r="D15" s="25">
        <v>1.2E-2</v>
      </c>
      <c r="E15" s="1" t="s">
        <v>39</v>
      </c>
    </row>
    <row r="16" spans="2:11" ht="15.6" x14ac:dyDescent="0.35">
      <c r="B16" s="30" t="s">
        <v>52</v>
      </c>
      <c r="C16" s="26">
        <v>0.02</v>
      </c>
      <c r="D16" s="26">
        <v>0.04</v>
      </c>
      <c r="E16" s="9" t="s">
        <v>39</v>
      </c>
    </row>
    <row r="17" spans="2:6" ht="15" x14ac:dyDescent="0.25">
      <c r="B17" s="1" t="s">
        <v>41</v>
      </c>
    </row>
    <row r="18" spans="2:6" ht="15" customHeight="1" x14ac:dyDescent="0.3">
      <c r="B18" s="52" t="s">
        <v>42</v>
      </c>
      <c r="C18" s="52"/>
      <c r="D18" s="52"/>
      <c r="E18" s="52"/>
    </row>
    <row r="19" spans="2:6" x14ac:dyDescent="0.3">
      <c r="B19" s="52"/>
      <c r="C19" s="52"/>
      <c r="D19" s="52"/>
      <c r="E19" s="52"/>
      <c r="F19" s="15"/>
    </row>
    <row r="20" spans="2:6" x14ac:dyDescent="0.3">
      <c r="B20" s="52"/>
      <c r="C20" s="52"/>
      <c r="D20" s="52"/>
      <c r="E20" s="52"/>
    </row>
    <row r="21" spans="2:6" x14ac:dyDescent="0.3">
      <c r="B21" s="52"/>
      <c r="C21" s="52"/>
      <c r="D21" s="52"/>
      <c r="E21" s="52"/>
    </row>
    <row r="22" spans="2:6" x14ac:dyDescent="0.3">
      <c r="B22" s="52"/>
      <c r="C22" s="52"/>
      <c r="D22" s="52"/>
      <c r="E22" s="52"/>
    </row>
  </sheetData>
  <mergeCells count="1">
    <mergeCell ref="B18:E22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R24"/>
  <sheetViews>
    <sheetView workbookViewId="0">
      <selection activeCell="B8" sqref="B8"/>
    </sheetView>
  </sheetViews>
  <sheetFormatPr defaultColWidth="9.109375" defaultRowHeight="14.4" x14ac:dyDescent="0.3"/>
  <cols>
    <col min="1" max="1" width="10.44140625" style="1" bestFit="1" customWidth="1"/>
    <col min="2" max="2" width="9.109375" style="1"/>
    <col min="3" max="3" width="12.6640625" style="1" bestFit="1" customWidth="1"/>
    <col min="4" max="4" width="12" style="1" bestFit="1" customWidth="1"/>
    <col min="5" max="5" width="12.109375" style="1" customWidth="1"/>
    <col min="6" max="6" width="8.5546875" style="1" bestFit="1" customWidth="1"/>
    <col min="7" max="7" width="9.109375" style="1" bestFit="1" customWidth="1"/>
    <col min="8" max="10" width="10.6640625" style="1" customWidth="1"/>
    <col min="11" max="11" width="5.44140625" style="1" customWidth="1"/>
    <col min="12" max="12" width="7.33203125" style="1" bestFit="1" customWidth="1"/>
    <col min="13" max="13" width="12.6640625" style="1" bestFit="1" customWidth="1"/>
    <col min="14" max="15" width="9.6640625" style="1" customWidth="1"/>
    <col min="16" max="16" width="12.6640625" style="1" bestFit="1" customWidth="1"/>
    <col min="17" max="17" width="9.6640625" style="1" customWidth="1"/>
    <col min="18" max="18" width="10.109375" style="1" customWidth="1"/>
    <col min="19" max="16384" width="9.109375" style="1"/>
  </cols>
  <sheetData>
    <row r="3" spans="1:18" ht="16.2" thickBot="1" x14ac:dyDescent="0.4">
      <c r="A3" s="31" t="s">
        <v>9</v>
      </c>
      <c r="B3" s="31" t="s">
        <v>11</v>
      </c>
      <c r="C3" s="31" t="s">
        <v>10</v>
      </c>
      <c r="D3" s="31" t="s">
        <v>25</v>
      </c>
      <c r="E3" s="31" t="s">
        <v>53</v>
      </c>
      <c r="F3" s="31" t="s">
        <v>54</v>
      </c>
    </row>
    <row r="4" spans="1:18" ht="15.75" thickTop="1" x14ac:dyDescent="0.25">
      <c r="A4" s="32" t="s">
        <v>12</v>
      </c>
      <c r="B4" s="21">
        <v>90</v>
      </c>
      <c r="C4" s="22" t="s">
        <v>40</v>
      </c>
      <c r="D4" s="22">
        <v>1</v>
      </c>
      <c r="E4" s="3">
        <f>-D8/2</f>
        <v>-2</v>
      </c>
      <c r="F4" s="3">
        <f>E4+D4</f>
        <v>-1</v>
      </c>
      <c r="P4" s="49"/>
      <c r="R4" s="50"/>
    </row>
    <row r="5" spans="1:18" ht="15" x14ac:dyDescent="0.25">
      <c r="A5" s="32" t="s">
        <v>13</v>
      </c>
      <c r="B5" s="51">
        <v>-90</v>
      </c>
      <c r="C5" s="22" t="s">
        <v>40</v>
      </c>
      <c r="D5" s="22">
        <v>1</v>
      </c>
      <c r="E5" s="3">
        <f>F4</f>
        <v>-1</v>
      </c>
      <c r="F5" s="3">
        <f t="shared" ref="F5:F7" si="0">E5+D5</f>
        <v>0</v>
      </c>
      <c r="P5" s="49"/>
    </row>
    <row r="6" spans="1:18" ht="15" x14ac:dyDescent="0.25">
      <c r="A6" s="32" t="s">
        <v>14</v>
      </c>
      <c r="B6" s="21">
        <v>-90</v>
      </c>
      <c r="C6" s="22" t="s">
        <v>40</v>
      </c>
      <c r="D6" s="22">
        <v>1</v>
      </c>
      <c r="E6" s="3">
        <f>F5</f>
        <v>0</v>
      </c>
      <c r="F6" s="3">
        <f t="shared" si="0"/>
        <v>1</v>
      </c>
      <c r="P6" s="49"/>
    </row>
    <row r="7" spans="1:18" ht="15" x14ac:dyDescent="0.25">
      <c r="A7" s="33" t="s">
        <v>15</v>
      </c>
      <c r="B7" s="21">
        <v>90</v>
      </c>
      <c r="C7" s="22" t="s">
        <v>40</v>
      </c>
      <c r="D7" s="22">
        <v>1</v>
      </c>
      <c r="E7" s="8">
        <f>F6</f>
        <v>1</v>
      </c>
      <c r="F7" s="8">
        <f t="shared" si="0"/>
        <v>2</v>
      </c>
    </row>
    <row r="8" spans="1:18" ht="15" x14ac:dyDescent="0.25">
      <c r="A8" s="3"/>
      <c r="B8" s="3"/>
      <c r="C8" s="19" t="s">
        <v>16</v>
      </c>
      <c r="D8" s="19">
        <f>SUM(D4:D7)</f>
        <v>4</v>
      </c>
      <c r="E8" s="20"/>
      <c r="F8" s="20"/>
    </row>
    <row r="10" spans="1:18" ht="15" x14ac:dyDescent="0.25">
      <c r="C10" s="17">
        <f>COS(RADIANS($B$4))^2</f>
        <v>3.7524718414124473E-33</v>
      </c>
      <c r="D10" s="17">
        <f>SIN(RADIANS($B$4))^2</f>
        <v>1</v>
      </c>
      <c r="E10" s="17">
        <f>2*SIN(RADIANS($B$4))*COS(RADIANS($B$4))</f>
        <v>1.22514845490862E-16</v>
      </c>
      <c r="H10" s="5">
        <f t="array" ref="H10:J12">IF(C4="AS4",MMULT(MMULT(MINVERSE(T_1),Q_AS4),TRANSPOSE(MINVERSE(T_1))),MMULT(MMULT(MINVERSE(T_1),Q_Eglass),TRANSPOSE(MINVERSE(T_1))))</f>
        <v>16657.346742262951</v>
      </c>
      <c r="I10" s="5">
        <v>4630.7423943491012</v>
      </c>
      <c r="J10" s="5">
        <v>-2.2457237520471819E-14</v>
      </c>
      <c r="M10" s="5">
        <f t="array" ref="M10:O12">Ql_1*(F4-E4)+Ql_2*(F5-E5)+Ql_3*(F6-E6)+Ql_4*(F7-E7)</f>
        <v>66629.386969051804</v>
      </c>
      <c r="N10" s="5">
        <v>18522.969577396405</v>
      </c>
      <c r="O10" s="5">
        <v>0</v>
      </c>
      <c r="P10" s="5">
        <f t="array" ref="P10:R12">Ql_1*(F4^2-E4^2)/2+Ql_2*(F5^2-E5^2)/2+Ql_3*(F6^2-E6^2)/2+Ql_4*(F7^2-E7^2)/2</f>
        <v>0</v>
      </c>
      <c r="Q10" s="5">
        <v>0</v>
      </c>
      <c r="R10" s="5">
        <v>0</v>
      </c>
    </row>
    <row r="11" spans="1:18" ht="18" x14ac:dyDescent="0.35">
      <c r="A11" s="1" t="s">
        <v>17</v>
      </c>
      <c r="B11" s="3" t="s">
        <v>18</v>
      </c>
      <c r="C11" s="17">
        <f>D10</f>
        <v>1</v>
      </c>
      <c r="D11" s="17">
        <f>C10</f>
        <v>3.7524718414124473E-33</v>
      </c>
      <c r="E11" s="17">
        <f>-E10</f>
        <v>-1.22514845490862E-16</v>
      </c>
      <c r="F11" s="18"/>
      <c r="G11" s="3" t="s">
        <v>26</v>
      </c>
      <c r="H11" s="5">
        <v>4630.7423943491012</v>
      </c>
      <c r="I11" s="5">
        <v>46887.346385629055</v>
      </c>
      <c r="J11" s="5">
        <v>1.8742691052683777E-12</v>
      </c>
      <c r="M11" s="5">
        <v>18522.969577396405</v>
      </c>
      <c r="N11" s="5">
        <v>187549.38554251622</v>
      </c>
      <c r="O11" s="5">
        <v>0</v>
      </c>
      <c r="P11" s="5">
        <v>0</v>
      </c>
      <c r="Q11" s="5">
        <v>0</v>
      </c>
      <c r="R11" s="5">
        <v>0</v>
      </c>
    </row>
    <row r="12" spans="1:18" x14ac:dyDescent="0.3">
      <c r="C12" s="17">
        <f>-E10/2</f>
        <v>-6.1257422745431001E-17</v>
      </c>
      <c r="D12" s="17">
        <f>-E11/2</f>
        <v>6.1257422745431001E-17</v>
      </c>
      <c r="E12" s="17">
        <f>C10-D10</f>
        <v>-1</v>
      </c>
      <c r="H12" s="5">
        <v>-2.2457237520471819E-14</v>
      </c>
      <c r="I12" s="5">
        <v>1.8742691052683777E-12</v>
      </c>
      <c r="J12" s="5">
        <v>5830</v>
      </c>
      <c r="L12" s="53" t="s">
        <v>30</v>
      </c>
      <c r="M12" s="5">
        <v>0</v>
      </c>
      <c r="N12" s="5">
        <v>0</v>
      </c>
      <c r="O12" s="5">
        <v>23320</v>
      </c>
      <c r="P12" s="5">
        <v>0</v>
      </c>
      <c r="Q12" s="5">
        <v>0</v>
      </c>
      <c r="R12" s="5">
        <v>0</v>
      </c>
    </row>
    <row r="13" spans="1:18" x14ac:dyDescent="0.3">
      <c r="H13" s="5"/>
      <c r="I13" s="5"/>
      <c r="J13" s="5"/>
      <c r="L13" s="53"/>
      <c r="M13" s="5">
        <f t="array" ref="M13:O15">Mat_B</f>
        <v>0</v>
      </c>
      <c r="N13" s="5">
        <v>0</v>
      </c>
      <c r="O13" s="5">
        <v>0</v>
      </c>
      <c r="P13" s="5">
        <f t="array" ref="P13:R15">Ql_1*(F4^3-E4^3)/3+Ql_2*(F5^3-E5^3)/3+Ql_3*(F6^3-E6^3)/3+Ql_4*(F7^3-E7^3)/3</f>
        <v>88839.182625402405</v>
      </c>
      <c r="Q13" s="5">
        <v>24697.292769861873</v>
      </c>
      <c r="R13" s="5">
        <v>-8.9828950081887278E-14</v>
      </c>
    </row>
    <row r="14" spans="1:18" ht="15" x14ac:dyDescent="0.25">
      <c r="C14" s="17">
        <f>COS(RADIANS($B$5))^2</f>
        <v>3.7524718414124473E-33</v>
      </c>
      <c r="D14" s="17">
        <f>SIN(RADIANS($B$5))^2</f>
        <v>1</v>
      </c>
      <c r="E14" s="17">
        <f>2*SIN(RADIANS($B$5))*COS(RADIANS($B$5))</f>
        <v>-1.22514845490862E-16</v>
      </c>
      <c r="H14" s="5">
        <f t="array" ref="H14:J16">IF(C5="AS4",MMULT(MMULT(MINVERSE(T_2),Q_AS4),TRANSPOSE(MINVERSE(T_2))),MMULT(MMULT(MINVERSE(T_2),Q_Eglass),TRANSPOSE(MINVERSE(T_2))))</f>
        <v>16657.346742262951</v>
      </c>
      <c r="I14" s="5">
        <v>4630.7423943491012</v>
      </c>
      <c r="J14" s="5">
        <v>2.2457237520471819E-14</v>
      </c>
      <c r="M14" s="5">
        <v>0</v>
      </c>
      <c r="N14" s="5">
        <v>0</v>
      </c>
      <c r="O14" s="5">
        <v>0</v>
      </c>
      <c r="P14" s="5">
        <v>24697.292769861873</v>
      </c>
      <c r="Q14" s="5">
        <v>250065.8473900216</v>
      </c>
      <c r="R14" s="5">
        <v>7.4970764210735107E-12</v>
      </c>
    </row>
    <row r="15" spans="1:18" ht="18" x14ac:dyDescent="0.35">
      <c r="A15" s="1" t="s">
        <v>19</v>
      </c>
      <c r="B15" s="3" t="s">
        <v>22</v>
      </c>
      <c r="C15" s="17">
        <f>D14</f>
        <v>1</v>
      </c>
      <c r="D15" s="17">
        <f>C14</f>
        <v>3.7524718414124473E-33</v>
      </c>
      <c r="E15" s="17">
        <f>-E14</f>
        <v>1.22514845490862E-16</v>
      </c>
      <c r="G15" s="3" t="s">
        <v>27</v>
      </c>
      <c r="H15" s="5">
        <v>4630.7423943491012</v>
      </c>
      <c r="I15" s="5">
        <v>46887.346385629055</v>
      </c>
      <c r="J15" s="5">
        <v>-1.8742691052683777E-12</v>
      </c>
      <c r="M15" s="5">
        <v>0</v>
      </c>
      <c r="N15" s="5">
        <v>0</v>
      </c>
      <c r="O15" s="5">
        <v>0</v>
      </c>
      <c r="P15" s="5">
        <v>-8.9828950081887278E-14</v>
      </c>
      <c r="Q15" s="5">
        <v>7.4970764210735107E-12</v>
      </c>
      <c r="R15" s="5">
        <v>31093.333333333336</v>
      </c>
    </row>
    <row r="16" spans="1:18" ht="15" x14ac:dyDescent="0.25">
      <c r="C16" s="17">
        <f>-E14/2</f>
        <v>6.1257422745431001E-17</v>
      </c>
      <c r="D16" s="17">
        <f>-E15/2</f>
        <v>-6.1257422745431001E-17</v>
      </c>
      <c r="E16" s="17">
        <f>C14-D14</f>
        <v>-1</v>
      </c>
      <c r="H16" s="5">
        <v>2.2457237520471819E-14</v>
      </c>
      <c r="I16" s="5">
        <v>-1.8742691052683777E-12</v>
      </c>
      <c r="J16" s="5">
        <v>5830</v>
      </c>
    </row>
    <row r="17" spans="1:18" ht="15" x14ac:dyDescent="0.25">
      <c r="H17" s="5"/>
      <c r="I17" s="5"/>
      <c r="J17" s="5"/>
    </row>
    <row r="18" spans="1:18" ht="15" x14ac:dyDescent="0.25">
      <c r="C18" s="17">
        <f>COS(RADIANS($B$6))^2</f>
        <v>3.7524718414124473E-33</v>
      </c>
      <c r="D18" s="17">
        <f>SIN(RADIANS($B$6))^2</f>
        <v>1</v>
      </c>
      <c r="E18" s="17">
        <f>2*SIN(RADIANS($B$6))*COS(RADIANS($B$6))</f>
        <v>-1.22514845490862E-16</v>
      </c>
      <c r="H18" s="5">
        <f t="array" ref="H18:J20">IF(C6="AS4",MMULT(MMULT(MINVERSE(T_3),Q_AS4),TRANSPOSE(MINVERSE(T_3))),MMULT(MMULT(MINVERSE(T_3),Q_Eglass),TRANSPOSE(MINVERSE(T_3))))</f>
        <v>16657.346742262951</v>
      </c>
      <c r="I18" s="5">
        <v>4630.7423943491012</v>
      </c>
      <c r="J18" s="5">
        <v>2.2457237520471819E-14</v>
      </c>
      <c r="M18" s="2">
        <f t="array" ref="M18:R23">MINVERSE(Mat_ABD)</f>
        <v>1.5432098765432103E-5</v>
      </c>
      <c r="N18" s="2">
        <v>-1.5241228070175439E-6</v>
      </c>
      <c r="O18" s="2">
        <v>0</v>
      </c>
      <c r="P18" s="2">
        <v>0</v>
      </c>
      <c r="Q18" s="2">
        <v>0</v>
      </c>
      <c r="R18" s="2">
        <v>0</v>
      </c>
    </row>
    <row r="19" spans="1:18" ht="18" x14ac:dyDescent="0.35">
      <c r="A19" s="1" t="s">
        <v>20</v>
      </c>
      <c r="B19" s="3" t="s">
        <v>23</v>
      </c>
      <c r="C19" s="17">
        <f>D18</f>
        <v>1</v>
      </c>
      <c r="D19" s="17">
        <f>C18</f>
        <v>3.7524718414124473E-33</v>
      </c>
      <c r="E19" s="17">
        <f>-E18</f>
        <v>1.22514845490862E-16</v>
      </c>
      <c r="G19" s="3" t="s">
        <v>28</v>
      </c>
      <c r="H19" s="5">
        <v>4630.7423943491012</v>
      </c>
      <c r="I19" s="5">
        <v>46887.346385629055</v>
      </c>
      <c r="J19" s="5">
        <v>-1.8742691052683777E-12</v>
      </c>
      <c r="M19" s="2">
        <v>-1.5241228070175437E-6</v>
      </c>
      <c r="N19" s="2">
        <v>5.4824561403508759E-6</v>
      </c>
      <c r="O19" s="2">
        <v>0</v>
      </c>
      <c r="P19" s="2">
        <v>0</v>
      </c>
      <c r="Q19" s="2">
        <v>0</v>
      </c>
      <c r="R19" s="2">
        <v>0</v>
      </c>
    </row>
    <row r="20" spans="1:18" x14ac:dyDescent="0.3">
      <c r="C20" s="17">
        <f>-E18/2</f>
        <v>6.1257422745431001E-17</v>
      </c>
      <c r="D20" s="17">
        <f>-E19/2</f>
        <v>-6.1257422745431001E-17</v>
      </c>
      <c r="E20" s="17">
        <f>C18-D18</f>
        <v>-1</v>
      </c>
      <c r="H20" s="5">
        <v>2.2457237520471819E-14</v>
      </c>
      <c r="I20" s="5">
        <v>-1.8742691052683777E-12</v>
      </c>
      <c r="J20" s="5">
        <v>5830</v>
      </c>
      <c r="L20" s="53" t="s">
        <v>31</v>
      </c>
      <c r="M20" s="2">
        <v>0</v>
      </c>
      <c r="N20" s="2">
        <v>0</v>
      </c>
      <c r="O20" s="2">
        <v>4.2881646655231558E-5</v>
      </c>
      <c r="P20" s="2">
        <v>0</v>
      </c>
      <c r="Q20" s="2">
        <v>0</v>
      </c>
      <c r="R20" s="2">
        <v>0</v>
      </c>
    </row>
    <row r="21" spans="1:18" x14ac:dyDescent="0.3">
      <c r="H21" s="5"/>
      <c r="I21" s="5"/>
      <c r="J21" s="5"/>
      <c r="L21" s="53"/>
      <c r="M21" s="2">
        <v>0</v>
      </c>
      <c r="N21" s="2">
        <v>0</v>
      </c>
      <c r="O21" s="2">
        <v>0</v>
      </c>
      <c r="P21" s="2">
        <v>1.1574074074074075E-5</v>
      </c>
      <c r="Q21" s="2">
        <v>-1.1430921052631581E-6</v>
      </c>
      <c r="R21" s="2">
        <v>3.0905453875625331E-22</v>
      </c>
    </row>
    <row r="22" spans="1:18" ht="15" x14ac:dyDescent="0.25">
      <c r="C22" s="17">
        <f>COS(RADIANS($B$7))^2</f>
        <v>3.7524718414124473E-33</v>
      </c>
      <c r="D22" s="17">
        <f>SIN(RADIANS($B$7))^2</f>
        <v>1</v>
      </c>
      <c r="E22" s="17">
        <f>2*SIN(RADIANS($B$7))*COS(RADIANS($B$7))</f>
        <v>1.22514845490862E-16</v>
      </c>
      <c r="H22" s="5">
        <f t="array" ref="H22:J24">IF(C7="AS4",MMULT(MMULT(MINVERSE(T_4),Q_AS4),TRANSPOSE(MINVERSE(T_4))),MMULT(MMULT(MINVERSE(T_4),Q_Eglass),TRANSPOSE(MINVERSE(T_4))))</f>
        <v>16657.346742262951</v>
      </c>
      <c r="I22" s="5">
        <v>4630.7423943491012</v>
      </c>
      <c r="J22" s="5">
        <v>-2.2457237520471819E-14</v>
      </c>
      <c r="M22" s="2">
        <v>0</v>
      </c>
      <c r="N22" s="2">
        <v>0</v>
      </c>
      <c r="O22" s="2">
        <v>0</v>
      </c>
      <c r="P22" s="2">
        <v>-1.1430921052631581E-6</v>
      </c>
      <c r="Q22" s="2">
        <v>4.1118421052631578E-6</v>
      </c>
      <c r="R22" s="2">
        <v>-9.9473018626313388E-22</v>
      </c>
    </row>
    <row r="23" spans="1:18" ht="18" x14ac:dyDescent="0.35">
      <c r="A23" s="1" t="s">
        <v>21</v>
      </c>
      <c r="B23" s="3" t="s">
        <v>24</v>
      </c>
      <c r="C23" s="17">
        <f>D22</f>
        <v>1</v>
      </c>
      <c r="D23" s="17">
        <f>C22</f>
        <v>3.7524718414124473E-33</v>
      </c>
      <c r="E23" s="17">
        <f>-E22</f>
        <v>-1.22514845490862E-16</v>
      </c>
      <c r="G23" s="3" t="s">
        <v>29</v>
      </c>
      <c r="H23" s="5">
        <v>4630.7423943491012</v>
      </c>
      <c r="I23" s="5">
        <v>46887.346385629055</v>
      </c>
      <c r="J23" s="5">
        <v>1.8742691052683777E-12</v>
      </c>
      <c r="M23" s="2">
        <v>0</v>
      </c>
      <c r="N23" s="2">
        <v>0</v>
      </c>
      <c r="O23" s="2">
        <v>0</v>
      </c>
      <c r="P23" s="2">
        <v>3.0905453875625321E-22</v>
      </c>
      <c r="Q23" s="2">
        <v>-9.9473018626313369E-22</v>
      </c>
      <c r="R23" s="2">
        <v>3.2161234991423672E-5</v>
      </c>
    </row>
    <row r="24" spans="1:18" x14ac:dyDescent="0.3">
      <c r="C24" s="17">
        <f>-E22/2</f>
        <v>-6.1257422745431001E-17</v>
      </c>
      <c r="D24" s="17">
        <f>-E23/2</f>
        <v>6.1257422745431001E-17</v>
      </c>
      <c r="E24" s="17">
        <f>C22-D22</f>
        <v>-1</v>
      </c>
      <c r="H24" s="5">
        <v>-2.2457237520471819E-14</v>
      </c>
      <c r="I24" s="5">
        <v>1.8742691052683777E-12</v>
      </c>
      <c r="J24" s="5">
        <v>5830</v>
      </c>
    </row>
  </sheetData>
  <mergeCells count="2">
    <mergeCell ref="L12:L13"/>
    <mergeCell ref="L20:L21"/>
  </mergeCells>
  <pageMargins left="0.511811024" right="0.511811024" top="0.78740157499999996" bottom="0.78740157499999996" header="0.31496062000000002" footer="0.31496062000000002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Propriedades!$C$2:$D$2</xm:f>
          </x14:formula1>
          <xm:sqref>C4:C7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8"/>
  <sheetViews>
    <sheetView workbookViewId="0">
      <selection activeCell="C5" sqref="C5"/>
    </sheetView>
  </sheetViews>
  <sheetFormatPr defaultColWidth="9.109375" defaultRowHeight="14.4" x14ac:dyDescent="0.3"/>
  <cols>
    <col min="1" max="1" width="6.5546875" style="1" customWidth="1"/>
    <col min="2" max="2" width="6.44140625" style="1" customWidth="1"/>
    <col min="3" max="3" width="10.33203125" style="1" bestFit="1" customWidth="1"/>
    <col min="4" max="4" width="9.109375" style="1"/>
    <col min="5" max="5" width="6.88671875" style="1" customWidth="1"/>
    <col min="6" max="6" width="10.44140625" style="1" bestFit="1" customWidth="1"/>
    <col min="7" max="7" width="9.109375" style="1"/>
    <col min="8" max="8" width="7.109375" style="1" bestFit="1" customWidth="1"/>
    <col min="9" max="16384" width="9.109375" style="1"/>
  </cols>
  <sheetData>
    <row r="1" spans="2:23" ht="16.8" x14ac:dyDescent="0.35">
      <c r="L1" s="7" t="s">
        <v>79</v>
      </c>
      <c r="M1" s="1" t="s">
        <v>80</v>
      </c>
    </row>
    <row r="2" spans="2:23" ht="15" x14ac:dyDescent="0.25">
      <c r="U2" s="15"/>
    </row>
    <row r="3" spans="2:23" ht="16.2" thickBot="1" x14ac:dyDescent="0.4">
      <c r="B3" s="54" t="s">
        <v>32</v>
      </c>
      <c r="C3" s="54"/>
      <c r="D3" s="54"/>
      <c r="F3" s="31"/>
      <c r="G3" s="31"/>
      <c r="H3" s="35" t="s">
        <v>36</v>
      </c>
      <c r="I3" s="27" t="s">
        <v>67</v>
      </c>
      <c r="J3" s="27" t="s">
        <v>68</v>
      </c>
      <c r="K3" s="36" t="s">
        <v>69</v>
      </c>
      <c r="L3" s="27" t="s">
        <v>70</v>
      </c>
      <c r="M3" s="27" t="s">
        <v>71</v>
      </c>
      <c r="N3" s="36" t="s">
        <v>72</v>
      </c>
      <c r="O3" s="27" t="s">
        <v>73</v>
      </c>
      <c r="P3" s="27" t="s">
        <v>74</v>
      </c>
      <c r="Q3" s="36" t="s">
        <v>75</v>
      </c>
      <c r="R3" s="27" t="s">
        <v>76</v>
      </c>
      <c r="S3" s="27" t="s">
        <v>77</v>
      </c>
      <c r="T3" s="27" t="s">
        <v>78</v>
      </c>
    </row>
    <row r="4" spans="2:23" ht="18.75" thickTop="1" x14ac:dyDescent="0.35">
      <c r="B4" s="32" t="s">
        <v>55</v>
      </c>
      <c r="C4" s="12">
        <f>100*12*25.4/4</f>
        <v>7620</v>
      </c>
      <c r="D4" s="1" t="s">
        <v>33</v>
      </c>
      <c r="F4" s="28" t="s">
        <v>21</v>
      </c>
      <c r="G4" s="28" t="s">
        <v>37</v>
      </c>
      <c r="H4" s="37">
        <f>Laminado!F7</f>
        <v>2</v>
      </c>
      <c r="I4" s="44">
        <f t="shared" ref="I4:I11" si="0">$D$13+H4*$D$16</f>
        <v>9.4364961013645249E-2</v>
      </c>
      <c r="J4" s="44">
        <f t="shared" ref="J4:J11" si="1">$D$14+H4*$D$17</f>
        <v>7.193881578947367E-2</v>
      </c>
      <c r="K4" s="45">
        <f t="shared" ref="K4:K11" si="2">$D$15+H4*$D$18</f>
        <v>0</v>
      </c>
      <c r="L4" s="44">
        <f t="array" ref="L4:N4">TRANSPOSE(MMULT(MINVERSE(TRANSPOSE(T_4)),TRANSPOSE(I4:K4)))</f>
        <v>7.193881578947367E-2</v>
      </c>
      <c r="M4" s="44">
        <v>9.4364961013645249E-2</v>
      </c>
      <c r="N4" s="45">
        <v>-2.7475357170950148E-18</v>
      </c>
      <c r="O4" s="40">
        <f t="array" ref="O4:Q4">TRANSPOSE(MMULT(Ql_4,TRANSPOSE(I4:K4)))</f>
        <v>1905.0000000000005</v>
      </c>
      <c r="P4" s="40">
        <v>3810</v>
      </c>
      <c r="Q4" s="41">
        <v>1.3271352356070996E-13</v>
      </c>
      <c r="R4" s="40">
        <f t="array" ref="R4:T4">TRANSPOSE(MMULT(T_4,TRANSPOSE(O4:Q4)))</f>
        <v>3810</v>
      </c>
      <c r="S4" s="40">
        <v>1905.0000000000005</v>
      </c>
      <c r="T4" s="40">
        <v>-1.6018133230663931E-14</v>
      </c>
      <c r="U4" s="39"/>
      <c r="V4" s="39"/>
      <c r="W4" s="39"/>
    </row>
    <row r="5" spans="2:23" ht="18" x14ac:dyDescent="0.35">
      <c r="B5" s="32" t="s">
        <v>56</v>
      </c>
      <c r="C5" s="12">
        <f>100*12*25.4/2</f>
        <v>15240</v>
      </c>
      <c r="D5" s="1" t="s">
        <v>33</v>
      </c>
      <c r="F5" s="28"/>
      <c r="G5" s="28" t="s">
        <v>35</v>
      </c>
      <c r="H5" s="37">
        <f>Laminado!E7</f>
        <v>1</v>
      </c>
      <c r="I5" s="44">
        <f t="shared" si="0"/>
        <v>9.4364961013645249E-2</v>
      </c>
      <c r="J5" s="44">
        <f t="shared" si="1"/>
        <v>7.193881578947367E-2</v>
      </c>
      <c r="K5" s="45">
        <f t="shared" si="2"/>
        <v>0</v>
      </c>
      <c r="L5" s="44">
        <f t="array" ref="L5:N5">TRANSPOSE(MMULT(MINVERSE(TRANSPOSE(T_4)),TRANSPOSE(I5:K5)))</f>
        <v>7.193881578947367E-2</v>
      </c>
      <c r="M5" s="44">
        <v>9.4364961013645249E-2</v>
      </c>
      <c r="N5" s="45">
        <v>-2.7475357170950148E-18</v>
      </c>
      <c r="O5" s="40">
        <f t="array" ref="O5:Q5">TRANSPOSE(MMULT(Ql_4,TRANSPOSE(I5:K5)))</f>
        <v>1905.0000000000005</v>
      </c>
      <c r="P5" s="40">
        <v>3810</v>
      </c>
      <c r="Q5" s="41">
        <v>1.3271352356070996E-13</v>
      </c>
      <c r="R5" s="40">
        <f t="array" ref="R5:T5">TRANSPOSE(MMULT(T_4,TRANSPOSE(O5:Q5)))</f>
        <v>3810</v>
      </c>
      <c r="S5" s="40">
        <v>1905.0000000000005</v>
      </c>
      <c r="T5" s="40">
        <v>-1.6018133230663931E-14</v>
      </c>
    </row>
    <row r="6" spans="2:23" ht="18" x14ac:dyDescent="0.35">
      <c r="B6" s="32" t="s">
        <v>57</v>
      </c>
      <c r="C6" s="12">
        <v>0</v>
      </c>
      <c r="D6" s="1" t="s">
        <v>33</v>
      </c>
      <c r="F6" s="28" t="s">
        <v>20</v>
      </c>
      <c r="G6" s="28" t="s">
        <v>37</v>
      </c>
      <c r="H6" s="37">
        <f>Laminado!F6</f>
        <v>1</v>
      </c>
      <c r="I6" s="44">
        <f t="shared" si="0"/>
        <v>9.4364961013645249E-2</v>
      </c>
      <c r="J6" s="44">
        <f t="shared" si="1"/>
        <v>7.193881578947367E-2</v>
      </c>
      <c r="K6" s="45">
        <f t="shared" si="2"/>
        <v>0</v>
      </c>
      <c r="L6" s="44">
        <f t="array" ref="L6:N6">TRANSPOSE(MMULT(MINVERSE(TRANSPOSE(T_3)),TRANSPOSE(I6:K6)))</f>
        <v>7.193881578947367E-2</v>
      </c>
      <c r="M6" s="44">
        <v>9.4364961013645249E-2</v>
      </c>
      <c r="N6" s="45">
        <v>2.7475357170950148E-18</v>
      </c>
      <c r="O6" s="40">
        <f t="array" ref="O6:Q6">TRANSPOSE(MMULT(Ql_3,TRANSPOSE(I6:K6)))</f>
        <v>1905.0000000000005</v>
      </c>
      <c r="P6" s="40">
        <v>3810</v>
      </c>
      <c r="Q6" s="41">
        <v>-1.3271352356070996E-13</v>
      </c>
      <c r="R6" s="40">
        <f t="array" ref="R6:T6">TRANSPOSE(MMULT(T_3,TRANSPOSE(O6:Q6)))</f>
        <v>3810</v>
      </c>
      <c r="S6" s="40">
        <v>1905.0000000000005</v>
      </c>
      <c r="T6" s="40">
        <v>1.6018133230663931E-14</v>
      </c>
    </row>
    <row r="7" spans="2:23" ht="18" x14ac:dyDescent="0.35">
      <c r="B7" s="32" t="s">
        <v>58</v>
      </c>
      <c r="C7" s="12">
        <v>0</v>
      </c>
      <c r="D7" s="1" t="s">
        <v>34</v>
      </c>
      <c r="F7" s="28"/>
      <c r="G7" s="28" t="s">
        <v>35</v>
      </c>
      <c r="H7" s="37">
        <f>Laminado!E6</f>
        <v>0</v>
      </c>
      <c r="I7" s="44">
        <f t="shared" si="0"/>
        <v>9.4364961013645249E-2</v>
      </c>
      <c r="J7" s="44">
        <f t="shared" si="1"/>
        <v>7.193881578947367E-2</v>
      </c>
      <c r="K7" s="45">
        <f t="shared" si="2"/>
        <v>0</v>
      </c>
      <c r="L7" s="44">
        <f t="array" ref="L7:N7">TRANSPOSE(MMULT(MINVERSE(TRANSPOSE(T_3)),TRANSPOSE(I7:K7)))</f>
        <v>7.193881578947367E-2</v>
      </c>
      <c r="M7" s="44">
        <v>9.4364961013645249E-2</v>
      </c>
      <c r="N7" s="45">
        <v>2.7475357170950148E-18</v>
      </c>
      <c r="O7" s="40">
        <f t="array" ref="O7:Q7">TRANSPOSE(MMULT(Ql_3,TRANSPOSE(I7:K7)))</f>
        <v>1905.0000000000005</v>
      </c>
      <c r="P7" s="40">
        <v>3810</v>
      </c>
      <c r="Q7" s="41">
        <v>-1.3271352356070996E-13</v>
      </c>
      <c r="R7" s="40">
        <f t="array" ref="R7:T7">TRANSPOSE(MMULT(T_3,TRANSPOSE(O7:Q7)))</f>
        <v>3810</v>
      </c>
      <c r="S7" s="40">
        <v>1905.0000000000005</v>
      </c>
      <c r="T7" s="40">
        <v>1.6018133230663931E-14</v>
      </c>
    </row>
    <row r="8" spans="2:23" ht="18" x14ac:dyDescent="0.35">
      <c r="B8" s="32" t="s">
        <v>59</v>
      </c>
      <c r="C8" s="12">
        <v>0</v>
      </c>
      <c r="D8" s="1" t="s">
        <v>34</v>
      </c>
      <c r="F8" s="28" t="s">
        <v>19</v>
      </c>
      <c r="G8" s="28" t="s">
        <v>37</v>
      </c>
      <c r="H8" s="37">
        <f>Laminado!F5</f>
        <v>0</v>
      </c>
      <c r="I8" s="44">
        <f t="shared" si="0"/>
        <v>9.4364961013645249E-2</v>
      </c>
      <c r="J8" s="44">
        <f t="shared" si="1"/>
        <v>7.193881578947367E-2</v>
      </c>
      <c r="K8" s="45">
        <f t="shared" si="2"/>
        <v>0</v>
      </c>
      <c r="L8" s="44">
        <f t="array" ref="L8:N8">TRANSPOSE(MMULT(MINVERSE(TRANSPOSE(T_2)),TRANSPOSE(I8:K8)))</f>
        <v>7.193881578947367E-2</v>
      </c>
      <c r="M8" s="44">
        <v>9.4364961013645249E-2</v>
      </c>
      <c r="N8" s="45">
        <v>2.7475357170950148E-18</v>
      </c>
      <c r="O8" s="40">
        <f t="array" ref="O8:Q8">TRANSPOSE(MMULT(Ql_2,TRANSPOSE(I8:K8)))</f>
        <v>1905.0000000000005</v>
      </c>
      <c r="P8" s="40">
        <v>3810</v>
      </c>
      <c r="Q8" s="41">
        <v>-1.3271352356070996E-13</v>
      </c>
      <c r="R8" s="40">
        <f t="array" ref="R8:T8">TRANSPOSE(MMULT(T_2,TRANSPOSE(O8:Q8)))</f>
        <v>3810</v>
      </c>
      <c r="S8" s="40">
        <v>1905.0000000000005</v>
      </c>
      <c r="T8" s="40">
        <v>1.6018133230663931E-14</v>
      </c>
    </row>
    <row r="9" spans="2:23" ht="18" x14ac:dyDescent="0.35">
      <c r="B9" s="33" t="s">
        <v>60</v>
      </c>
      <c r="C9" s="12">
        <v>0</v>
      </c>
      <c r="D9" s="9" t="s">
        <v>34</v>
      </c>
      <c r="F9" s="28"/>
      <c r="G9" s="28" t="s">
        <v>35</v>
      </c>
      <c r="H9" s="37">
        <f>Laminado!E5</f>
        <v>-1</v>
      </c>
      <c r="I9" s="44">
        <f t="shared" si="0"/>
        <v>9.4364961013645249E-2</v>
      </c>
      <c r="J9" s="44">
        <f t="shared" si="1"/>
        <v>7.193881578947367E-2</v>
      </c>
      <c r="K9" s="45">
        <f t="shared" si="2"/>
        <v>0</v>
      </c>
      <c r="L9" s="44">
        <f t="array" ref="L9:N9">TRANSPOSE(MMULT(MINVERSE(TRANSPOSE(T_2)),TRANSPOSE(I9:K9)))</f>
        <v>7.193881578947367E-2</v>
      </c>
      <c r="M9" s="44">
        <v>9.4364961013645249E-2</v>
      </c>
      <c r="N9" s="45">
        <v>2.7475357170950148E-18</v>
      </c>
      <c r="O9" s="40">
        <f t="array" ref="O9:Q9">TRANSPOSE(MMULT(Ql_2,TRANSPOSE(I9:K9)))</f>
        <v>1905.0000000000005</v>
      </c>
      <c r="P9" s="40">
        <v>3810</v>
      </c>
      <c r="Q9" s="41">
        <v>-1.3271352356070996E-13</v>
      </c>
      <c r="R9" s="40">
        <f t="array" ref="R9:T9">TRANSPOSE(MMULT(T_2,TRANSPOSE(O9:Q9)))</f>
        <v>3810</v>
      </c>
      <c r="S9" s="40">
        <v>1905.0000000000005</v>
      </c>
      <c r="T9" s="40">
        <v>1.6018133230663931E-14</v>
      </c>
    </row>
    <row r="10" spans="2:23" ht="15" x14ac:dyDescent="0.25">
      <c r="F10" s="28" t="s">
        <v>17</v>
      </c>
      <c r="G10" s="28" t="s">
        <v>37</v>
      </c>
      <c r="H10" s="37">
        <f>Laminado!F4</f>
        <v>-1</v>
      </c>
      <c r="I10" s="44">
        <f t="shared" si="0"/>
        <v>9.4364961013645249E-2</v>
      </c>
      <c r="J10" s="44">
        <f t="shared" si="1"/>
        <v>7.193881578947367E-2</v>
      </c>
      <c r="K10" s="45">
        <f t="shared" si="2"/>
        <v>0</v>
      </c>
      <c r="L10" s="44">
        <f t="array" ref="L10:N10">TRANSPOSE(MMULT(MINVERSE(TRANSPOSE(T_1)),TRANSPOSE(I10:K10)))</f>
        <v>7.193881578947367E-2</v>
      </c>
      <c r="M10" s="44">
        <v>9.4364961013645249E-2</v>
      </c>
      <c r="N10" s="45">
        <v>-2.7475357170950148E-18</v>
      </c>
      <c r="O10" s="40">
        <f t="array" ref="O10:Q10">TRANSPOSE(MMULT(Ql_1,TRANSPOSE(I10:K10)))</f>
        <v>1905.0000000000005</v>
      </c>
      <c r="P10" s="40">
        <v>3810</v>
      </c>
      <c r="Q10" s="41">
        <v>1.3271352356070996E-13</v>
      </c>
      <c r="R10" s="40">
        <f t="array" ref="R10:T10">TRANSPOSE(MMULT(T_1,TRANSPOSE(O10:Q10)))</f>
        <v>3810</v>
      </c>
      <c r="S10" s="40">
        <v>1905.0000000000005</v>
      </c>
      <c r="T10" s="40">
        <v>-1.6018133230663931E-14</v>
      </c>
    </row>
    <row r="11" spans="2:23" ht="15" x14ac:dyDescent="0.25">
      <c r="F11" s="30"/>
      <c r="G11" s="30" t="s">
        <v>35</v>
      </c>
      <c r="H11" s="38">
        <f>Laminado!E4</f>
        <v>-2</v>
      </c>
      <c r="I11" s="48">
        <f t="shared" si="0"/>
        <v>9.4364961013645249E-2</v>
      </c>
      <c r="J11" s="46">
        <f t="shared" si="1"/>
        <v>7.193881578947367E-2</v>
      </c>
      <c r="K11" s="47">
        <f t="shared" si="2"/>
        <v>0</v>
      </c>
      <c r="L11" s="46">
        <f t="array" ref="L11:N11">TRANSPOSE(MMULT(MINVERSE(TRANSPOSE(T_1)),TRANSPOSE(I11:K11)))</f>
        <v>7.193881578947367E-2</v>
      </c>
      <c r="M11" s="46">
        <v>9.4364961013645249E-2</v>
      </c>
      <c r="N11" s="47">
        <v>-2.7475357170950148E-18</v>
      </c>
      <c r="O11" s="42">
        <f t="array" ref="O11:Q11">TRANSPOSE(MMULT(Ql_1,TRANSPOSE(I11:K11)))</f>
        <v>1905.0000000000005</v>
      </c>
      <c r="P11" s="42">
        <v>3810</v>
      </c>
      <c r="Q11" s="43">
        <v>1.3271352356070996E-13</v>
      </c>
      <c r="R11" s="42">
        <f t="array" ref="R11:T11">TRANSPOSE(MMULT(T_1,TRANSPOSE(O11:Q11)))</f>
        <v>3810</v>
      </c>
      <c r="S11" s="42">
        <v>1905.0000000000005</v>
      </c>
      <c r="T11" s="42">
        <v>-1.6018133230663931E-14</v>
      </c>
    </row>
    <row r="12" spans="2:23" ht="15.75" thickBot="1" x14ac:dyDescent="0.3">
      <c r="C12" s="54" t="s">
        <v>38</v>
      </c>
      <c r="D12" s="54"/>
    </row>
    <row r="13" spans="2:23" ht="16.2" thickTop="1" x14ac:dyDescent="0.35">
      <c r="C13" s="34" t="s">
        <v>61</v>
      </c>
      <c r="D13" s="6">
        <f t="array" ref="D13:D18">MMULT(Mat_ABD_Inv,carga)</f>
        <v>9.4364961013645249E-2</v>
      </c>
    </row>
    <row r="14" spans="2:23" ht="15.6" x14ac:dyDescent="0.35">
      <c r="C14" s="34" t="s">
        <v>62</v>
      </c>
      <c r="D14" s="6">
        <v>7.193881578947367E-2</v>
      </c>
    </row>
    <row r="15" spans="2:23" ht="15.6" x14ac:dyDescent="0.35">
      <c r="C15" s="34" t="s">
        <v>63</v>
      </c>
      <c r="D15" s="6">
        <v>0</v>
      </c>
    </row>
    <row r="16" spans="2:23" ht="15.6" x14ac:dyDescent="0.35">
      <c r="C16" s="32" t="s">
        <v>64</v>
      </c>
      <c r="D16" s="6">
        <v>0</v>
      </c>
    </row>
    <row r="17" spans="3:4" ht="15.6" x14ac:dyDescent="0.35">
      <c r="C17" s="32" t="s">
        <v>65</v>
      </c>
      <c r="D17" s="6">
        <v>0</v>
      </c>
    </row>
    <row r="18" spans="3:4" ht="15.6" x14ac:dyDescent="0.35">
      <c r="C18" s="33" t="s">
        <v>66</v>
      </c>
      <c r="D18" s="10">
        <v>0</v>
      </c>
    </row>
  </sheetData>
  <mergeCells count="2">
    <mergeCell ref="B3:D3"/>
    <mergeCell ref="C12:D12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D10"/>
  <sheetViews>
    <sheetView tabSelected="1" workbookViewId="0">
      <selection activeCell="C2" sqref="C2:D10"/>
    </sheetView>
  </sheetViews>
  <sheetFormatPr defaultRowHeight="14.4" x14ac:dyDescent="0.3"/>
  <cols>
    <col min="4" max="4" width="28.109375" customWidth="1"/>
    <col min="5" max="5" width="18.21875" customWidth="1"/>
  </cols>
  <sheetData>
    <row r="1" spans="3:4" ht="15" thickBot="1" x14ac:dyDescent="0.35"/>
    <row r="2" spans="3:4" ht="15" thickBot="1" x14ac:dyDescent="0.35">
      <c r="C2" s="55" t="s">
        <v>81</v>
      </c>
      <c r="D2" s="56" t="s">
        <v>82</v>
      </c>
    </row>
    <row r="3" spans="3:4" ht="15" thickBot="1" x14ac:dyDescent="0.35">
      <c r="C3" s="59">
        <v>0</v>
      </c>
      <c r="D3" s="60">
        <v>1.05</v>
      </c>
    </row>
    <row r="4" spans="3:4" ht="15" thickBot="1" x14ac:dyDescent="0.35">
      <c r="C4" s="57">
        <v>15</v>
      </c>
      <c r="D4" s="58">
        <v>1.1100000000000001</v>
      </c>
    </row>
    <row r="5" spans="3:4" ht="15" thickBot="1" x14ac:dyDescent="0.35">
      <c r="C5" s="57">
        <v>30</v>
      </c>
      <c r="D5" s="58">
        <v>1.41</v>
      </c>
    </row>
    <row r="6" spans="3:4" ht="15" thickBot="1" x14ac:dyDescent="0.35">
      <c r="C6" s="57">
        <v>45</v>
      </c>
      <c r="D6" s="58">
        <v>2.4</v>
      </c>
    </row>
    <row r="7" spans="3:4" ht="15" thickBot="1" x14ac:dyDescent="0.35">
      <c r="C7" s="57">
        <v>57</v>
      </c>
      <c r="D7" s="58">
        <v>2.92</v>
      </c>
    </row>
    <row r="8" spans="3:4" ht="15" thickBot="1" x14ac:dyDescent="0.35">
      <c r="C8" s="57">
        <v>60</v>
      </c>
      <c r="D8" s="58">
        <v>2.85</v>
      </c>
    </row>
    <row r="9" spans="3:4" ht="15" thickBot="1" x14ac:dyDescent="0.35">
      <c r="C9" s="57">
        <v>75</v>
      </c>
      <c r="D9" s="58">
        <v>2.29</v>
      </c>
    </row>
    <row r="10" spans="3:4" ht="15" thickBot="1" x14ac:dyDescent="0.35">
      <c r="C10" s="57">
        <v>90</v>
      </c>
      <c r="D10" s="58">
        <v>2.1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Propriedades</vt:lpstr>
      <vt:lpstr>Laminado</vt:lpstr>
      <vt:lpstr>Carregamento</vt:lpstr>
      <vt:lpstr>Sheet1</vt:lpstr>
      <vt:lpstr>A</vt:lpstr>
      <vt:lpstr>carga</vt:lpstr>
      <vt:lpstr>Mat_A</vt:lpstr>
      <vt:lpstr>Mat_ABD</vt:lpstr>
      <vt:lpstr>Mat_ABD_Inv</vt:lpstr>
      <vt:lpstr>Mat_B</vt:lpstr>
      <vt:lpstr>mat_R</vt:lpstr>
      <vt:lpstr>Q</vt:lpstr>
      <vt:lpstr>Q_AS4</vt:lpstr>
      <vt:lpstr>Q_Eglass</vt:lpstr>
      <vt:lpstr>Ql_1</vt:lpstr>
      <vt:lpstr>Ql_2</vt:lpstr>
      <vt:lpstr>Ql_3</vt:lpstr>
      <vt:lpstr>Ql_4</vt:lpstr>
      <vt:lpstr>T_1</vt:lpstr>
      <vt:lpstr>T_2</vt:lpstr>
      <vt:lpstr>T_3</vt:lpstr>
      <vt:lpstr>T_4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Cidade</dc:creator>
  <cp:lastModifiedBy>Victorh</cp:lastModifiedBy>
  <dcterms:created xsi:type="dcterms:W3CDTF">2012-12-17T11:27:11Z</dcterms:created>
  <dcterms:modified xsi:type="dcterms:W3CDTF">2013-02-28T03:18:05Z</dcterms:modified>
</cp:coreProperties>
</file>