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 Duong Thai Hoa\OneDrive - VNU-HCMUS\Documents\HCMUS\TH NMCNTT\"/>
    </mc:Choice>
  </mc:AlternateContent>
  <xr:revisionPtr revIDLastSave="0" documentId="13_ncr:1_{C6BE24A6-DD98-4B6E-91CD-727896C31546}" xr6:coauthVersionLast="47" xr6:coauthVersionMax="47" xr10:uidLastSave="{00000000-0000-0000-0000-000000000000}"/>
  <bookViews>
    <workbookView xWindow="-108" yWindow="-108" windowWidth="23256" windowHeight="12456" xr2:uid="{5AAD5B26-12F0-3347-84D5-CDDD3DA6A68A}"/>
  </bookViews>
  <sheets>
    <sheet name="Sheet1" sheetId="1" r:id="rId1"/>
  </sheets>
  <definedNames>
    <definedName name="_xlnm._FilterDatabase" localSheetId="0" hidden="1">Sheet1!$D$2:$D$10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 a="1"/>
  <c r="H23" i="1" s="1"/>
  <c r="H22" i="1"/>
  <c r="G24" i="1" a="1"/>
  <c r="G24" i="1" s="1"/>
  <c r="G22" i="1" a="1"/>
  <c r="G22" i="1" s="1"/>
  <c r="J23" i="1"/>
  <c r="D4" i="1"/>
  <c r="D5" i="1"/>
  <c r="D6" i="1"/>
  <c r="D7" i="1"/>
  <c r="D8" i="1"/>
  <c r="D9" i="1"/>
  <c r="D10" i="1"/>
  <c r="D3" i="1"/>
  <c r="F4" i="1"/>
  <c r="H4" i="1" s="1"/>
  <c r="F5" i="1"/>
  <c r="H5" i="1" s="1"/>
  <c r="F6" i="1"/>
  <c r="H6" i="1" s="1"/>
  <c r="F7" i="1"/>
  <c r="G7" i="1" s="1"/>
  <c r="F8" i="1"/>
  <c r="G8" i="1" s="1"/>
  <c r="F9" i="1"/>
  <c r="G9" i="1" s="1"/>
  <c r="F10" i="1"/>
  <c r="G10" i="1" s="1"/>
  <c r="F3" i="1"/>
  <c r="G3" i="1" s="1"/>
  <c r="A4" i="1"/>
  <c r="A5" i="1" s="1"/>
  <c r="A6" i="1" s="1"/>
  <c r="A7" i="1" s="1"/>
  <c r="A8" i="1" s="1"/>
  <c r="A9" i="1" s="1"/>
  <c r="A10" i="1" s="1"/>
  <c r="C6" i="1"/>
  <c r="C8" i="1"/>
  <c r="C3" i="1"/>
  <c r="C7" i="1"/>
  <c r="C9" i="1"/>
  <c r="C4" i="1"/>
  <c r="C5" i="1"/>
  <c r="C10" i="1"/>
  <c r="G25" i="1" l="1"/>
  <c r="G23" i="1"/>
  <c r="H25" i="1"/>
  <c r="H24" i="1"/>
  <c r="H10" i="1"/>
  <c r="H9" i="1"/>
  <c r="H8" i="1"/>
  <c r="H7" i="1"/>
  <c r="G6" i="1"/>
  <c r="G5" i="1"/>
  <c r="H3" i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<sst xmlns="http://schemas.openxmlformats.org/spreadsheetml/2006/main" count="53" uniqueCount="47">
  <si>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STT</t>
  </si>
  <si>
    <t>Mã Nhập</t>
  </si>
  <si>
    <t>Tên Hàng</t>
  </si>
  <si>
    <t>Ngày nhập</t>
  </si>
  <si>
    <t>Số Lượng</t>
  </si>
  <si>
    <t>Đơn giá</t>
  </si>
  <si>
    <t>Đơn Giá</t>
  </si>
  <si>
    <t>Chi Phí Vận Chuyển</t>
  </si>
  <si>
    <t>Thành Tiền</t>
  </si>
  <si>
    <t>DO052LK1</t>
  </si>
  <si>
    <t>DX103BR1</t>
  </si>
  <si>
    <t>DN062LK2</t>
  </si>
  <si>
    <t>DD054LK1</t>
  </si>
  <si>
    <t>DX054LK1</t>
  </si>
  <si>
    <t>DX101TN1</t>
  </si>
  <si>
    <t>DD052BR2</t>
  </si>
  <si>
    <t>Bảng dò 1</t>
  </si>
  <si>
    <t>Mã Hàng</t>
  </si>
  <si>
    <t>Loại 1</t>
  </si>
  <si>
    <t>Loại 2</t>
  </si>
  <si>
    <t>DO</t>
  </si>
  <si>
    <t>DX</t>
  </si>
  <si>
    <t>DD</t>
  </si>
  <si>
    <t>DN</t>
  </si>
  <si>
    <t>Đậu đỏ</t>
  </si>
  <si>
    <t>Đậu xanh</t>
  </si>
  <si>
    <t>Đậu đen</t>
  </si>
  <si>
    <t>Đậu nành</t>
  </si>
  <si>
    <t>40,000 đồng</t>
  </si>
  <si>
    <t>39,500 đồng</t>
  </si>
  <si>
    <t>38,000 đồng</t>
  </si>
  <si>
    <t>32,000 đồng</t>
  </si>
  <si>
    <t>37,000 đồng</t>
  </si>
  <si>
    <t>36,000 đồng</t>
  </si>
  <si>
    <t>Bảng dò 2</t>
  </si>
  <si>
    <t>Mã</t>
  </si>
  <si>
    <t>Xuất xứ</t>
  </si>
  <si>
    <t>LK</t>
  </si>
  <si>
    <t>Long Khánh</t>
  </si>
  <si>
    <t>BR</t>
  </si>
  <si>
    <t>Bà Rịa</t>
  </si>
  <si>
    <t>TN</t>
  </si>
  <si>
    <t>Tây Ninh</t>
  </si>
  <si>
    <t>Bảng thống kê số lượng</t>
  </si>
  <si>
    <t>Tên hàng</t>
  </si>
  <si>
    <t>Nhập tháng 1</t>
  </si>
  <si>
    <t>Nhập tháng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</si>
</sst>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Kg&quot;"/>
    <numFmt numFmtId="165" formatCode="0\ &quot;cc&quot;"/>
    <numFmt numFmtId="166" formatCode="[$-1010000]d/m/yyyy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66C-3B82-134D-8DF0-0F50A0A6B7D9}">
  <dimension ref="A1:L25"/>
  <sheetViews>
    <sheetView tabSelected="1" zoomScale="85" zoomScaleNormal="85" workbookViewId="0">
      <selection activeCell="H23" sqref="H22:H23"/>
    </sheetView>
  </sheetViews>
  <sheetFormatPr defaultColWidth="10.69921875" defaultRowHeight="15.6" x14ac:dyDescent="0.3"/>
  <cols>
    <col min="1" max="1" width="9.19921875" style="1" bestFit="1" customWidth="1"/>
    <col min="2" max="2" width="10.69921875" style="1"/>
    <col min="3" max="3" width="20.5" style="1" bestFit="1" customWidth="1"/>
    <col min="4" max="4" width="11.09765625" style="1" bestFit="1" customWidth="1"/>
    <col min="5" max="5" width="10.69921875" style="1"/>
    <col min="6" max="6" width="20.5" style="1" bestFit="1" customWidth="1"/>
    <col min="7" max="7" width="17.3984375" style="1" bestFit="1" customWidth="1"/>
    <col min="8" max="8" width="15.69921875" style="1" customWidth="1"/>
    <col min="9" max="16384" width="10.69921875" style="1"/>
  </cols>
  <sheetData>
    <row r="1" spans="1:12" x14ac:dyDescent="0.3">
      <c r="K1" s="5"/>
    </row>
    <row r="2" spans="1:1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</row>
    <row r="3" spans="1:12" x14ac:dyDescent="0.3">
      <c r="A3" s="2">
        <v>1</v>
      </c>
      <c r="B3" s="2" t="s">
        <v>14</v>
      </c>
      <c r="C3" s="2" t="str">
        <f t="shared" ref="C3:C10" si="0">VLOOKUP(LEFT(B3,2),$A$18:$B$21,2,0)&amp;" - "&amp;HLOOKUP(MID(B3,6,2),$G$16:$I$17,2,0)</f>
        <v>Đậu xanh - Tây Ninh</v>
      </c>
      <c r="D3" s="9">
        <f>DATE(2016,MID(B3,5,1),MID(B3,3,2))</f>
        <v>42379</v>
      </c>
      <c r="E3" s="6">
        <v>15</v>
      </c>
      <c r="F3" s="2" t="str">
        <f>VLOOKUP(LEFT(B3,2),$A$18:$D$21,IF(RIGHT(B3,1)=1,2,3),0)</f>
        <v>39,500 đồng</v>
      </c>
      <c r="G3" s="2" t="str">
        <f>IF(MID(B3,6,2)=$I$16,(LEFT(E3,2)*(LEFT(F3,2)&amp;MID(F3,4,3)))*4/100,(LEFT(E3,2)*(LEFT(F3,2)&amp;MID(F3,4,3)))*3/100)&amp;" đồng"</f>
        <v>23700 đồng</v>
      </c>
      <c r="H3" s="2" t="str">
        <f>IF(MID(B3,6,2)=$I$16,(LEFT(E3,2)*(LEFT(F3,2)&amp;MID(F3,4,3)))*104/100,(LEFT(E3,2)*(LEFT(F3,2)&amp;MID(F3,4,3)))*103/100)&amp;" đồng"</f>
        <v>616200 đồng</v>
      </c>
    </row>
    <row r="4" spans="1:12" x14ac:dyDescent="0.3">
      <c r="A4" s="2">
        <f>A3+1</f>
        <v>2</v>
      </c>
      <c r="B4" s="2" t="s">
        <v>11</v>
      </c>
      <c r="C4" s="2" t="str">
        <f t="shared" si="0"/>
        <v>Đậu nành - Long Khánh</v>
      </c>
      <c r="D4" s="9">
        <f t="shared" ref="D4:D10" si="1">DATE(2016,MID(B4,5,1),MID(B4,3,2))</f>
        <v>42406</v>
      </c>
      <c r="E4" s="6">
        <v>15</v>
      </c>
      <c r="F4" s="2" t="str">
        <f t="shared" ref="F4:F10" si="2">VLOOKUP(LEFT(B4,2),$A$18:$D$21,IF(RIGHT(B4,1)=1,2,3),0)</f>
        <v>32,000 đồng</v>
      </c>
      <c r="G4" s="2" t="str">
        <f t="shared" ref="G4:G10" si="3">IF(MID(B4,6,2)=$I$16,(LEFT(E4,2)*(LEFT(F4,2)&amp;MID(F4,4,3)))*4/100,(LEFT(E4,2)*(LEFT(F4,2)&amp;MID(F4,4,3)))*3/100)&amp;" đồng"</f>
        <v>14400 đồng</v>
      </c>
      <c r="H4" s="2" t="str">
        <f t="shared" ref="H4:H10" si="4">IF(MID(B4,6,2)=$I$16,(LEFT(E4,2)*(LEFT(F4,2)&amp;MID(F4,4,3)))*104/100,(LEFT(E4,2)*(LEFT(F4,2)&amp;MID(F4,4,3)))*103/100)&amp;" đồng"</f>
        <v>494400 đồng</v>
      </c>
    </row>
    <row r="5" spans="1:12" x14ac:dyDescent="0.3">
      <c r="A5" s="2">
        <f t="shared" ref="A5:A10" si="5">A4+1</f>
        <v>3</v>
      </c>
      <c r="B5" s="2" t="s">
        <v>15</v>
      </c>
      <c r="C5" s="2" t="str">
        <f t="shared" si="0"/>
        <v>Đậu đen - Bà Rịa</v>
      </c>
      <c r="D5" s="9">
        <f t="shared" si="1"/>
        <v>42405</v>
      </c>
      <c r="E5" s="6">
        <v>20</v>
      </c>
      <c r="F5" s="2" t="str">
        <f t="shared" si="2"/>
        <v>38,000 đồng</v>
      </c>
      <c r="G5" s="2" t="str">
        <f t="shared" si="3"/>
        <v>22800 đồng</v>
      </c>
      <c r="H5" s="2" t="str">
        <f t="shared" si="4"/>
        <v>782800 đồng</v>
      </c>
    </row>
    <row r="6" spans="1:12" x14ac:dyDescent="0.3">
      <c r="A6" s="2">
        <f t="shared" si="5"/>
        <v>4</v>
      </c>
      <c r="B6" s="2" t="s">
        <v>9</v>
      </c>
      <c r="C6" s="2" t="str">
        <f t="shared" si="0"/>
        <v>Đậu đỏ - Long Khánh</v>
      </c>
      <c r="D6" s="9">
        <f t="shared" si="1"/>
        <v>42405</v>
      </c>
      <c r="E6" s="6">
        <v>25</v>
      </c>
      <c r="F6" s="2" t="str">
        <f t="shared" si="2"/>
        <v>40,000 đồng</v>
      </c>
      <c r="G6" s="2" t="str">
        <f t="shared" si="3"/>
        <v>30000 đồng</v>
      </c>
      <c r="H6" s="2" t="str">
        <f t="shared" si="4"/>
        <v>1030000 đồng</v>
      </c>
    </row>
    <row r="7" spans="1:12" x14ac:dyDescent="0.3">
      <c r="A7" s="2">
        <f t="shared" si="5"/>
        <v>5</v>
      </c>
      <c r="B7" s="2" t="s">
        <v>12</v>
      </c>
      <c r="C7" s="2" t="str">
        <f t="shared" si="0"/>
        <v>Đậu đen - Long Khánh</v>
      </c>
      <c r="D7" s="9">
        <f t="shared" si="1"/>
        <v>42465</v>
      </c>
      <c r="E7" s="6">
        <v>30</v>
      </c>
      <c r="F7" s="2" t="str">
        <f t="shared" si="2"/>
        <v>38,000 đồng</v>
      </c>
      <c r="G7" s="2" t="str">
        <f t="shared" si="3"/>
        <v>34200 đồng</v>
      </c>
      <c r="H7" s="2" t="str">
        <f t="shared" si="4"/>
        <v>1174200 đồng</v>
      </c>
    </row>
    <row r="8" spans="1:12" x14ac:dyDescent="0.3">
      <c r="A8" s="2">
        <f t="shared" si="5"/>
        <v>6</v>
      </c>
      <c r="B8" s="2" t="s">
        <v>10</v>
      </c>
      <c r="C8" s="2" t="str">
        <f t="shared" si="0"/>
        <v>Đậu xanh - Bà Rịa</v>
      </c>
      <c r="D8" s="9">
        <f t="shared" si="1"/>
        <v>42439</v>
      </c>
      <c r="E8" s="6">
        <v>35</v>
      </c>
      <c r="F8" s="2" t="str">
        <f t="shared" si="2"/>
        <v>39,500 đồng</v>
      </c>
      <c r="G8" s="2" t="str">
        <f t="shared" si="3"/>
        <v>41475 đồng</v>
      </c>
      <c r="H8" s="2" t="str">
        <f t="shared" si="4"/>
        <v>1423975 đồng</v>
      </c>
      <c r="J8" s="7"/>
      <c r="L8" s="8"/>
    </row>
    <row r="9" spans="1:12" x14ac:dyDescent="0.3">
      <c r="A9" s="2">
        <f t="shared" si="5"/>
        <v>7</v>
      </c>
      <c r="B9" s="2" t="s">
        <v>13</v>
      </c>
      <c r="C9" s="2" t="str">
        <f t="shared" si="0"/>
        <v>Đậu xanh - Long Khánh</v>
      </c>
      <c r="D9" s="9">
        <f t="shared" si="1"/>
        <v>42465</v>
      </c>
      <c r="E9" s="6">
        <v>45</v>
      </c>
      <c r="F9" s="2" t="str">
        <f t="shared" si="2"/>
        <v>39,500 đồng</v>
      </c>
      <c r="G9" s="2" t="str">
        <f t="shared" si="3"/>
        <v>53325 đồng</v>
      </c>
      <c r="H9" s="2" t="str">
        <f t="shared" si="4"/>
        <v>1830825 đồng</v>
      </c>
    </row>
    <row r="10" spans="1:12" x14ac:dyDescent="0.3">
      <c r="A10" s="2">
        <f t="shared" si="5"/>
        <v>8</v>
      </c>
      <c r="B10" s="2" t="s">
        <v>14</v>
      </c>
      <c r="C10" s="2" t="str">
        <f t="shared" si="0"/>
        <v>Đậu xanh - Tây Ninh</v>
      </c>
      <c r="D10" s="9">
        <f t="shared" si="1"/>
        <v>42379</v>
      </c>
      <c r="E10" s="6">
        <v>50</v>
      </c>
      <c r="F10" s="2" t="str">
        <f t="shared" si="2"/>
        <v>39,500 đồng</v>
      </c>
      <c r="G10" s="2" t="str">
        <f t="shared" si="3"/>
        <v>79000 đồng</v>
      </c>
      <c r="H10" s="2" t="str">
        <f t="shared" si="4"/>
        <v>2054000 đồng</v>
      </c>
    </row>
    <row r="15" spans="1:12" x14ac:dyDescent="0.3">
      <c r="A15" s="10" t="s">
        <v>16</v>
      </c>
      <c r="B15" s="11"/>
      <c r="C15" s="11"/>
      <c r="D15" s="12"/>
      <c r="F15" s="10" t="s">
        <v>34</v>
      </c>
      <c r="G15" s="11"/>
      <c r="H15" s="11"/>
      <c r="I15" s="12"/>
    </row>
    <row r="16" spans="1:12" x14ac:dyDescent="0.3">
      <c r="A16" s="13" t="s">
        <v>17</v>
      </c>
      <c r="B16" s="13" t="s">
        <v>2</v>
      </c>
      <c r="C16" s="10" t="s">
        <v>5</v>
      </c>
      <c r="D16" s="12"/>
      <c r="F16" s="2" t="s">
        <v>35</v>
      </c>
      <c r="G16" s="2" t="s">
        <v>37</v>
      </c>
      <c r="H16" s="2" t="s">
        <v>39</v>
      </c>
      <c r="I16" s="2" t="s">
        <v>41</v>
      </c>
    </row>
    <row r="17" spans="1:10" x14ac:dyDescent="0.3">
      <c r="A17" s="14"/>
      <c r="B17" s="14"/>
      <c r="C17" s="2" t="s">
        <v>18</v>
      </c>
      <c r="D17" s="2" t="s">
        <v>19</v>
      </c>
      <c r="F17" s="2" t="s">
        <v>36</v>
      </c>
      <c r="G17" s="2" t="s">
        <v>38</v>
      </c>
      <c r="H17" s="2" t="s">
        <v>40</v>
      </c>
      <c r="I17" s="2" t="s">
        <v>42</v>
      </c>
    </row>
    <row r="18" spans="1:10" x14ac:dyDescent="0.3">
      <c r="A18" s="2" t="s">
        <v>20</v>
      </c>
      <c r="B18" s="2" t="s">
        <v>24</v>
      </c>
      <c r="C18" s="2" t="s">
        <v>28</v>
      </c>
      <c r="D18" s="2" t="s">
        <v>30</v>
      </c>
    </row>
    <row r="19" spans="1:10" x14ac:dyDescent="0.3">
      <c r="A19" s="2" t="s">
        <v>21</v>
      </c>
      <c r="B19" s="2" t="s">
        <v>25</v>
      </c>
      <c r="C19" s="2" t="s">
        <v>29</v>
      </c>
      <c r="D19" s="2" t="s">
        <v>32</v>
      </c>
    </row>
    <row r="20" spans="1:10" x14ac:dyDescent="0.3">
      <c r="A20" s="2" t="s">
        <v>22</v>
      </c>
      <c r="B20" s="2" t="s">
        <v>26</v>
      </c>
      <c r="C20" s="2" t="s">
        <v>30</v>
      </c>
      <c r="D20" s="2" t="s">
        <v>33</v>
      </c>
      <c r="F20" s="2" t="s">
        <v>43</v>
      </c>
      <c r="G20" s="3"/>
      <c r="H20" s="4"/>
    </row>
    <row r="21" spans="1:10" x14ac:dyDescent="0.3">
      <c r="A21" s="2" t="s">
        <v>23</v>
      </c>
      <c r="B21" s="2" t="s">
        <v>27</v>
      </c>
      <c r="C21" s="2" t="s">
        <v>31</v>
      </c>
      <c r="D21" s="2" t="s">
        <v>31</v>
      </c>
      <c r="F21" s="2" t="s">
        <v>44</v>
      </c>
      <c r="G21" s="2" t="s">
        <v>45</v>
      </c>
      <c r="H21" s="2" t="s">
        <v>46</v>
      </c>
    </row>
    <row r="22" spans="1:10" x14ac:dyDescent="0.3">
      <c r="F22" s="2" t="s">
        <v>24</v>
      </c>
      <c r="G22" s="2" cm="1">
        <f t="array" ref="G22">SUMPRODUCT((LEFT($B$3:$B$10,2)=A18)*(MONTH($D$3:$D$10)=1)*$E$3:$E$10)</f>
        <v>0</v>
      </c>
      <c r="H22" s="2">
        <f t="shared" ref="H22:H25" si="6">SUMPRODUCT((LEFT($B$3:$B$10,2)=A18)*(MONTH($D$3:$D$10)=2)*$E$3:$E$10)</f>
        <v>25</v>
      </c>
    </row>
    <row r="23" spans="1:10" x14ac:dyDescent="0.3">
      <c r="F23" s="2" t="s">
        <v>25</v>
      </c>
      <c r="G23" s="2">
        <f t="shared" ref="G22:G25" si="7">SUMPRODUCT((LEFT($B$3:$B$10,2)=A19)*(MONTH($D$3:$D$10)=1)*$E$3:$E$10)</f>
        <v>65</v>
      </c>
      <c r="H23" s="2" cm="1">
        <f t="array" ref="H23">SUMPRODUCT((MONTH($D$3:$D$10)=2)*(LEFT($B$3:$B$10,2)=A19)*$E$3:$E$10)</f>
        <v>0</v>
      </c>
      <c r="J23" s="1">
        <f>SUMIFS($E$3:$E$10,$B$3:$B$10,LEFT($B$3:$B$10,2)=A19,$D$3:$D$10,MONTH($D$3:$D$10)=1)</f>
        <v>0</v>
      </c>
    </row>
    <row r="24" spans="1:10" x14ac:dyDescent="0.3">
      <c r="G24" s="2" cm="1">
        <f t="array" ref="G24">SUMPRODUCT((LEFT($B$3:$B$10,2)=A20)*(MONTH($D$3:$D$10)=1)*$E$3:$E$10)</f>
        <v>0</v>
      </c>
      <c r="H24" s="2">
        <f t="shared" si="6"/>
        <v>20</v>
      </c>
    </row>
    <row r="25" spans="1:10" x14ac:dyDescent="0.3">
      <c r="G25" s="2">
        <f t="shared" si="7"/>
        <v>0</v>
      </c>
      <c r="H25" s="2">
        <f t="shared" si="6"/>
        <v>15</v>
      </c>
    </row>
  </sheetData>
  <sortState xmlns:xlrd2="http://schemas.microsoft.com/office/spreadsheetml/2017/richdata2" ref="D3:D4">
    <sortCondition ref="D3:D4"/>
  </sortState>
  <mergeCells count="5">
    <mergeCell ref="A15:D15"/>
    <mergeCell ref="F15:I15"/>
    <mergeCell ref="A16:A17"/>
    <mergeCell ref="B16:B17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HOÀNG</dc:creator>
  <cp:lastModifiedBy>TỐNG DƯƠNG THÁI HÒA</cp:lastModifiedBy>
  <dcterms:created xsi:type="dcterms:W3CDTF">2023-10-30T08:00:36Z</dcterms:created>
  <dcterms:modified xsi:type="dcterms:W3CDTF">2023-11-27T04:00:19Z</dcterms:modified>
</cp:coreProperties>
</file>