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605" tabRatio="852" firstSheet="5" activeTab="11"/>
  </bookViews>
  <sheets>
    <sheet name="成就" sheetId="1" r:id="rId1"/>
    <sheet name="牌型顺序" sheetId="2" r:id="rId2"/>
    <sheet name="牌型说明" sheetId="3" r:id="rId3"/>
    <sheet name="字段解释" sheetId="5" r:id="rId4"/>
    <sheet name="级别表" sheetId="6" r:id="rId5"/>
    <sheet name="计算公式" sheetId="7" r:id="rId6"/>
    <sheet name="金币平衡" sheetId="8" r:id="rId7"/>
    <sheet name="红桃平衡" sheetId="18" r:id="rId8"/>
    <sheet name="美女的私藏" sheetId="10" r:id="rId9"/>
    <sheet name="单机美女资料" sheetId="11" r:id="rId10"/>
    <sheet name="美女对白" sheetId="12" r:id="rId11"/>
    <sheet name="装备道具" sheetId="16" r:id="rId12"/>
    <sheet name="卡片类道具" sheetId="17" r:id="rId13"/>
    <sheet name="表情" sheetId="14" r:id="rId14"/>
    <sheet name="选择美女" sheetId="15" r:id="rId15"/>
    <sheet name="抽奖" sheetId="19" r:id="rId16"/>
  </sheets>
  <calcPr calcId="124519"/>
</workbook>
</file>

<file path=xl/calcChain.xml><?xml version="1.0" encoding="utf-8"?>
<calcChain xmlns="http://schemas.openxmlformats.org/spreadsheetml/2006/main">
  <c r="M8" i="8"/>
  <c r="M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4"/>
  <c r="Q2" i="18"/>
  <c r="S3"/>
  <c r="N3"/>
  <c r="O3"/>
  <c r="P3" s="1"/>
  <c r="Q3" s="1"/>
  <c r="M3"/>
  <c r="L2"/>
  <c r="P2" s="1"/>
  <c r="K3"/>
  <c r="S2"/>
  <c r="N2"/>
  <c r="O2"/>
  <c r="K2"/>
  <c r="G5"/>
  <c r="G7"/>
  <c r="F3"/>
  <c r="G3" s="1"/>
  <c r="F4"/>
  <c r="G4" s="1"/>
  <c r="F5"/>
  <c r="F6"/>
  <c r="G6" s="1"/>
  <c r="F7"/>
  <c r="F2"/>
  <c r="G2" s="1"/>
  <c r="C3"/>
  <c r="D3" s="1"/>
  <c r="C4"/>
  <c r="C5"/>
  <c r="D5" s="1"/>
  <c r="C6"/>
  <c r="C7"/>
  <c r="D7" s="1"/>
  <c r="C2"/>
  <c r="D2" s="1"/>
  <c r="M48" i="6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47"/>
  <c r="M34"/>
  <c r="M35"/>
  <c r="M36"/>
  <c r="M37"/>
  <c r="M38"/>
  <c r="M39"/>
  <c r="M40"/>
  <c r="M41"/>
  <c r="M42"/>
  <c r="M43"/>
  <c r="M44"/>
  <c r="M45"/>
  <c r="M46"/>
  <c r="M33"/>
  <c r="M23"/>
  <c r="M24"/>
  <c r="M25"/>
  <c r="M26"/>
  <c r="M27"/>
  <c r="M28"/>
  <c r="M29"/>
  <c r="M30"/>
  <c r="M31"/>
  <c r="M32"/>
  <c r="M22"/>
  <c r="M13"/>
  <c r="M14"/>
  <c r="M15"/>
  <c r="M16"/>
  <c r="M17"/>
  <c r="M18"/>
  <c r="M19"/>
  <c r="M20"/>
  <c r="M21"/>
  <c r="M12"/>
  <c r="M4"/>
  <c r="M5"/>
  <c r="M6"/>
  <c r="M7"/>
  <c r="M8"/>
  <c r="M9"/>
  <c r="M10"/>
  <c r="M11"/>
  <c r="M3"/>
  <c r="O4"/>
  <c r="P4" s="1"/>
  <c r="O5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3"/>
  <c r="P3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K3"/>
  <c r="I3"/>
  <c r="D5"/>
  <c r="D6" s="1"/>
  <c r="D7" s="1"/>
  <c r="D8" s="1"/>
  <c r="D9" s="1"/>
  <c r="D10" s="1"/>
  <c r="D11" s="1"/>
  <c r="D4"/>
  <c r="E3"/>
  <c r="M2" i="18" l="1"/>
  <c r="D6"/>
  <c r="D4"/>
  <c r="D12" i="6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E4"/>
  <c r="E12"/>
  <c r="E10"/>
  <c r="E8"/>
  <c r="E6"/>
  <c r="E11"/>
  <c r="E9"/>
  <c r="E7"/>
  <c r="E5"/>
  <c r="E13" l="1"/>
  <c r="E14" l="1"/>
  <c r="E15" l="1"/>
  <c r="E16" l="1"/>
  <c r="E17" l="1"/>
  <c r="E18" l="1"/>
  <c r="E19" l="1"/>
  <c r="E20" l="1"/>
  <c r="E21" l="1"/>
  <c r="E22" l="1"/>
  <c r="E23" l="1"/>
  <c r="E24" l="1"/>
  <c r="E25" l="1"/>
  <c r="E26" l="1"/>
  <c r="E27" l="1"/>
  <c r="E28" l="1"/>
  <c r="E29" l="1"/>
  <c r="E30" l="1"/>
  <c r="E31" l="1"/>
  <c r="E32" l="1"/>
  <c r="E33" l="1"/>
  <c r="E34" l="1"/>
  <c r="E35" l="1"/>
  <c r="E36" l="1"/>
  <c r="E37" l="1"/>
  <c r="E38" l="1"/>
  <c r="E39" l="1"/>
  <c r="E40" l="1"/>
  <c r="E41" l="1"/>
  <c r="E42" l="1"/>
  <c r="E43" l="1"/>
  <c r="E44" l="1"/>
  <c r="E45" l="1"/>
  <c r="E46" l="1"/>
  <c r="E47" l="1"/>
  <c r="E48" l="1"/>
  <c r="E49" l="1"/>
  <c r="E50" l="1"/>
  <c r="E51" l="1"/>
  <c r="E52" l="1"/>
  <c r="E53" l="1"/>
  <c r="E54" l="1"/>
  <c r="E55" l="1"/>
  <c r="E56" l="1"/>
  <c r="E57" l="1"/>
  <c r="E58" l="1"/>
  <c r="E59" l="1"/>
  <c r="E60" l="1"/>
  <c r="E61" l="1"/>
  <c r="E62" l="1"/>
  <c r="E63" l="1"/>
  <c r="E64" l="1"/>
  <c r="E65" l="1"/>
  <c r="E66" l="1"/>
  <c r="E67" l="1"/>
  <c r="E68" l="1"/>
  <c r="E69" l="1"/>
  <c r="E70" l="1"/>
  <c r="E71" l="1"/>
  <c r="E72" l="1"/>
  <c r="E73" l="1"/>
  <c r="E74" l="1"/>
  <c r="E75" l="1"/>
  <c r="E76" l="1"/>
  <c r="E77" l="1"/>
  <c r="E78" l="1"/>
  <c r="E79" l="1"/>
  <c r="E80" l="1"/>
  <c r="E81" l="1"/>
  <c r="E82" l="1"/>
  <c r="E83" l="1"/>
  <c r="E84" l="1"/>
  <c r="E85" l="1"/>
  <c r="E86" l="1"/>
  <c r="E87" l="1"/>
  <c r="E88" l="1"/>
  <c r="E89" l="1"/>
  <c r="E90" l="1"/>
  <c r="E91" l="1"/>
  <c r="E92" l="1"/>
  <c r="E93" l="1"/>
  <c r="E94" l="1"/>
  <c r="E95" l="1"/>
  <c r="E96" l="1"/>
  <c r="E97" l="1"/>
  <c r="E98" l="1"/>
  <c r="E99" l="1"/>
  <c r="E100" l="1"/>
  <c r="E102" l="1"/>
  <c r="E10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10"/>
            <color indexed="81"/>
            <rFont val="宋体"/>
            <family val="3"/>
            <charset val="134"/>
          </rPr>
          <t>王悦</t>
        </r>
        <r>
          <rPr>
            <b/>
            <sz val="10"/>
            <color indexed="81"/>
            <rFont val="Tahoma"/>
            <family val="2"/>
          </rPr>
          <t>:</t>
        </r>
        <r>
          <rPr>
            <b/>
            <sz val="10"/>
            <color indexed="81"/>
            <rFont val="宋体"/>
            <family val="3"/>
            <charset val="134"/>
          </rPr>
          <t>因为经验获取不跟等级难度挂钩，为了避免玩家的升级挫败感，因此升级时间曲线相对平滑增长；因为不是道具收费类游戏，因此不为玩家设计升级难度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<sst xmlns="http://schemas.openxmlformats.org/spreadsheetml/2006/main" count="509" uniqueCount="403">
  <si>
    <t>连续两天登录</t>
    <phoneticPr fontId="1" type="noConversion"/>
  </si>
  <si>
    <t>连续三十天登录</t>
    <phoneticPr fontId="1" type="noConversion"/>
  </si>
  <si>
    <t>金币数达到10000</t>
    <phoneticPr fontId="1" type="noConversion"/>
  </si>
  <si>
    <t>初次相见</t>
    <phoneticPr fontId="1" type="noConversion"/>
  </si>
  <si>
    <t>交到1个好友</t>
    <phoneticPr fontId="1" type="noConversion"/>
  </si>
  <si>
    <t>交到10个好友</t>
    <phoneticPr fontId="1" type="noConversion"/>
  </si>
  <si>
    <t>交到30个好友</t>
    <phoneticPr fontId="1" type="noConversion"/>
  </si>
  <si>
    <t>连续七天登录</t>
    <phoneticPr fontId="1" type="noConversion"/>
  </si>
  <si>
    <t>连续一百天登录</t>
    <phoneticPr fontId="1" type="noConversion"/>
  </si>
  <si>
    <t>获得1次快开挑战赛冠军</t>
    <phoneticPr fontId="1" type="noConversion"/>
  </si>
  <si>
    <t>获得10次快开挑战赛冠军</t>
    <phoneticPr fontId="1" type="noConversion"/>
  </si>
  <si>
    <t>获得50次快开挑战赛冠军</t>
    <phoneticPr fontId="1" type="noConversion"/>
  </si>
  <si>
    <t>获得1次六人夺金赛冠军</t>
    <phoneticPr fontId="1" type="noConversion"/>
  </si>
  <si>
    <t>获得10次六人夺金赛冠军</t>
    <phoneticPr fontId="1" type="noConversion"/>
  </si>
  <si>
    <t>获得50次六人夺金赛冠军</t>
    <phoneticPr fontId="1" type="noConversion"/>
  </si>
  <si>
    <t>获得1次充值卡争夺赛冠军</t>
    <phoneticPr fontId="1" type="noConversion"/>
  </si>
  <si>
    <t>获得10次充值卡争夺赛冠军</t>
    <phoneticPr fontId="1" type="noConversion"/>
  </si>
  <si>
    <t>获得50次充值卡争夺赛冠军</t>
    <phoneticPr fontId="1" type="noConversion"/>
  </si>
  <si>
    <t>金币数达到500000</t>
    <phoneticPr fontId="1" type="noConversion"/>
  </si>
  <si>
    <t>金币数达到70000</t>
    <phoneticPr fontId="1" type="noConversion"/>
  </si>
  <si>
    <t>累计获得不分赛种100次冠军</t>
    <phoneticPr fontId="1" type="noConversion"/>
  </si>
  <si>
    <t>相知相识</t>
    <phoneticPr fontId="1" type="noConversion"/>
  </si>
  <si>
    <t>相见恨晚</t>
    <phoneticPr fontId="1" type="noConversion"/>
  </si>
  <si>
    <t>长相厮守</t>
    <phoneticPr fontId="1" type="noConversion"/>
  </si>
  <si>
    <t>小有积蓄</t>
    <phoneticPr fontId="1" type="noConversion"/>
  </si>
  <si>
    <t>腰缠万贯</t>
    <phoneticPr fontId="1" type="noConversion"/>
  </si>
  <si>
    <t>富甲一方</t>
    <phoneticPr fontId="1" type="noConversion"/>
  </si>
  <si>
    <t>初觅知音</t>
    <phoneticPr fontId="1" type="noConversion"/>
  </si>
  <si>
    <t>高朋满座</t>
    <phoneticPr fontId="1" type="noConversion"/>
  </si>
  <si>
    <t>宾朋天下</t>
    <phoneticPr fontId="1" type="noConversion"/>
  </si>
  <si>
    <t>夺冠新人</t>
    <phoneticPr fontId="1" type="noConversion"/>
  </si>
  <si>
    <t>夺冠高手</t>
    <phoneticPr fontId="1" type="noConversion"/>
  </si>
  <si>
    <t>快开新人</t>
    <phoneticPr fontId="1" type="noConversion"/>
  </si>
  <si>
    <t>快开高手</t>
    <phoneticPr fontId="1" type="noConversion"/>
  </si>
  <si>
    <t>快开宗师</t>
    <phoneticPr fontId="1" type="noConversion"/>
  </si>
  <si>
    <t>夺金新人</t>
    <phoneticPr fontId="1" type="noConversion"/>
  </si>
  <si>
    <t>夺金高手</t>
    <phoneticPr fontId="1" type="noConversion"/>
  </si>
  <si>
    <t>夺金宗师</t>
    <phoneticPr fontId="1" type="noConversion"/>
  </si>
  <si>
    <t>夺冠宗师</t>
    <phoneticPr fontId="1" type="noConversion"/>
  </si>
  <si>
    <t>常胜将军</t>
    <phoneticPr fontId="1" type="noConversion"/>
  </si>
  <si>
    <t>牌型</t>
  </si>
  <si>
    <t>说明</t>
  </si>
  <si>
    <t>火箭</t>
  </si>
  <si>
    <t>即双王（大王和小王），最大的牌</t>
  </si>
  <si>
    <t>炸弹</t>
  </si>
  <si>
    <t>四张同数值牌（如四个 7 ）</t>
  </si>
  <si>
    <t>单牌</t>
  </si>
  <si>
    <t>单个牌（如红桃5）。</t>
  </si>
  <si>
    <t>对牌</t>
  </si>
  <si>
    <t>数值相同的两张牌（如梅花 4+ 方块 4 ）。</t>
  </si>
  <si>
    <t>三张牌</t>
  </si>
  <si>
    <t>数值相同的三张牌（如三个 J ）。</t>
  </si>
  <si>
    <t>单顺</t>
  </si>
  <si>
    <t>五张或更多的连续单牌（如： 45678 或 78910JQK ）。不包括 2 和双王。</t>
  </si>
  <si>
    <t>三带一</t>
  </si>
  <si>
    <t>数值相同的三张牌 + 一张单牌或一对牌。例如： 333+6 或 444+99</t>
  </si>
  <si>
    <t>双顺</t>
  </si>
  <si>
    <t>三对或更多的连续对牌（如： 334455 、7788991010JJ ）。不包括 2和双王。</t>
  </si>
  <si>
    <t>三顺</t>
  </si>
  <si>
    <t>二个或更多的连续三张牌（如： 333444 、 555666777888 ）。不包括 2和双王。</t>
  </si>
  <si>
    <t>飞机带翅膀</t>
  </si>
  <si>
    <t>三顺+同数量的对牌。如： 444555+7799或 333444555+7799JJ</t>
  </si>
  <si>
    <t>四带二</t>
  </si>
  <si>
    <t>四张相同数值的牌+两张单牌或加两个对子。如333344或33334455</t>
  </si>
  <si>
    <t>成就具体内容</t>
    <phoneticPr fontId="1" type="noConversion"/>
  </si>
  <si>
    <t>成就名称</t>
    <phoneticPr fontId="1" type="noConversion"/>
  </si>
  <si>
    <t>成就序号</t>
    <phoneticPr fontId="1" type="noConversion"/>
  </si>
  <si>
    <t>大王 &gt; 小王 &gt;2&gt;A&gt;K&gt;Q&gt;J&gt;10&gt;9&gt;8&gt;7&gt;6&gt;5&gt;4&gt;3</t>
    <phoneticPr fontId="1" type="noConversion"/>
  </si>
  <si>
    <t>用户名</t>
    <phoneticPr fontId="1" type="noConversion"/>
  </si>
  <si>
    <t>唯一</t>
    <phoneticPr fontId="1" type="noConversion"/>
  </si>
  <si>
    <t>至少6位，可包含英文和数字</t>
    <phoneticPr fontId="1" type="noConversion"/>
  </si>
  <si>
    <t>密码</t>
    <phoneticPr fontId="1" type="noConversion"/>
  </si>
  <si>
    <t>可修改</t>
    <phoneticPr fontId="1" type="noConversion"/>
  </si>
  <si>
    <t>至少6位，不限</t>
    <phoneticPr fontId="1" type="noConversion"/>
  </si>
  <si>
    <t>昵称</t>
    <phoneticPr fontId="1" type="noConversion"/>
  </si>
  <si>
    <t>不可修改，最多6个中文汉字</t>
    <phoneticPr fontId="1" type="noConversion"/>
  </si>
  <si>
    <t>头像</t>
    <phoneticPr fontId="1" type="noConversion"/>
  </si>
  <si>
    <t>可修改，根据性别不同分为男，女，地主三种头像</t>
    <phoneticPr fontId="1" type="noConversion"/>
  </si>
  <si>
    <t>性别</t>
    <phoneticPr fontId="1" type="noConversion"/>
  </si>
  <si>
    <t>男，女</t>
    <phoneticPr fontId="1" type="noConversion"/>
  </si>
  <si>
    <t>签名</t>
    <phoneticPr fontId="1" type="noConversion"/>
  </si>
  <si>
    <t>不超过30个中文汉字</t>
    <phoneticPr fontId="1" type="noConversion"/>
  </si>
  <si>
    <t>级别</t>
    <phoneticPr fontId="1" type="noConversion"/>
  </si>
  <si>
    <t>不封顶</t>
    <phoneticPr fontId="1" type="noConversion"/>
  </si>
  <si>
    <t>金币</t>
    <phoneticPr fontId="1" type="noConversion"/>
  </si>
  <si>
    <t>元宝</t>
    <phoneticPr fontId="1" type="noConversion"/>
  </si>
  <si>
    <t>玩家充值后获得的货币。可跟金币进行兑换。</t>
    <phoneticPr fontId="1" type="noConversion"/>
  </si>
  <si>
    <t>状态</t>
    <phoneticPr fontId="1" type="noConversion"/>
  </si>
  <si>
    <t>分为空闲，战斗，离线。</t>
    <phoneticPr fontId="1" type="noConversion"/>
  </si>
  <si>
    <t>头衔</t>
    <phoneticPr fontId="1" type="noConversion"/>
  </si>
  <si>
    <t>可扩展</t>
    <phoneticPr fontId="1" type="noConversion"/>
  </si>
  <si>
    <t>排行榜的第一名具有头衔，目前有两个头衔，财富榜第一名的头衔是富甲天下；等级榜第一名的头衔是不败战神</t>
    <phoneticPr fontId="1" type="noConversion"/>
  </si>
  <si>
    <t>好友</t>
    <phoneticPr fontId="1" type="noConversion"/>
  </si>
  <si>
    <t>成就</t>
    <phoneticPr fontId="1" type="noConversion"/>
  </si>
  <si>
    <t>游戏中的货币，玩家出生自带1000金币。玩家可持有的金币上限为99999999，当达到这个数量后无法继续获得金币</t>
    <phoneticPr fontId="1" type="noConversion"/>
  </si>
  <si>
    <t>根据玩家的经验值不断增长，玩家出生为1级，系统设置不封顶；预留100级；目前玩家等级达到40级后无法继续获得经验</t>
    <phoneticPr fontId="1" type="noConversion"/>
  </si>
  <si>
    <t>经验</t>
    <phoneticPr fontId="1" type="noConversion"/>
  </si>
  <si>
    <t>每小轮战斗后用到，具体获得方式见数值表。</t>
    <phoneticPr fontId="1" type="noConversion"/>
  </si>
  <si>
    <t>托管</t>
    <phoneticPr fontId="1" type="noConversion"/>
  </si>
  <si>
    <t>获得成就/所有成就。目前为20种成就，将来可能会扩展更多的成就。完成的成就用彩色显示，未完成的成就用灰度显示</t>
    <phoneticPr fontId="1" type="noConversion"/>
  </si>
  <si>
    <t>当前经验/升级经验 通过玩家的积分换算后得到，每场比赛结束后获得。具体获得方式见数值表。</t>
    <phoneticPr fontId="1" type="noConversion"/>
  </si>
  <si>
    <t>字段</t>
    <phoneticPr fontId="1" type="noConversion"/>
  </si>
  <si>
    <t>说明</t>
    <phoneticPr fontId="1" type="noConversion"/>
  </si>
  <si>
    <t>玩家等级</t>
    <phoneticPr fontId="1" type="noConversion"/>
  </si>
  <si>
    <t>升级经验</t>
    <phoneticPr fontId="1" type="noConversion"/>
  </si>
  <si>
    <t>平均每场战斗时间</t>
    <phoneticPr fontId="1" type="noConversion"/>
  </si>
  <si>
    <t>预期每日在线时间</t>
    <phoneticPr fontId="1" type="noConversion"/>
  </si>
  <si>
    <t>升级时间预期</t>
    <phoneticPr fontId="1" type="noConversion"/>
  </si>
  <si>
    <t>升级天数</t>
    <phoneticPr fontId="1" type="noConversion"/>
  </si>
  <si>
    <t>每场比赛积分</t>
    <phoneticPr fontId="1" type="noConversion"/>
  </si>
  <si>
    <t>底分</t>
    <phoneticPr fontId="1" type="noConversion"/>
  </si>
  <si>
    <t>倍数</t>
    <phoneticPr fontId="1" type="noConversion"/>
  </si>
  <si>
    <t>基础积分</t>
    <phoneticPr fontId="1" type="noConversion"/>
  </si>
  <si>
    <t>单局高分</t>
    <phoneticPr fontId="1" type="noConversion"/>
  </si>
  <si>
    <t>快开赛分数</t>
    <phoneticPr fontId="1" type="noConversion"/>
  </si>
  <si>
    <t>经验</t>
    <phoneticPr fontId="1" type="noConversion"/>
  </si>
  <si>
    <t>单局低分</t>
    <phoneticPr fontId="1" type="noConversion"/>
  </si>
  <si>
    <t>获得经验</t>
    <phoneticPr fontId="1" type="noConversion"/>
  </si>
  <si>
    <t>平均经验</t>
    <phoneticPr fontId="1" type="noConversion"/>
  </si>
  <si>
    <t>快开挑战赛</t>
    <phoneticPr fontId="1" type="noConversion"/>
  </si>
  <si>
    <t>地主胜</t>
    <phoneticPr fontId="1" type="noConversion"/>
  </si>
  <si>
    <t>地主败</t>
    <phoneticPr fontId="1" type="noConversion"/>
  </si>
  <si>
    <t>地主所有牌出完，其他两家一张都未出</t>
    <phoneticPr fontId="1" type="noConversion"/>
  </si>
  <si>
    <t>其他两家中有一家先出完牌，地主只出过一手牌</t>
    <phoneticPr fontId="1" type="noConversion"/>
  </si>
  <si>
    <t>地主</t>
    <phoneticPr fontId="1" type="noConversion"/>
  </si>
  <si>
    <t>农民</t>
    <phoneticPr fontId="1" type="noConversion"/>
  </si>
  <si>
    <t>底分*倍数*100*2</t>
    <phoneticPr fontId="1" type="noConversion"/>
  </si>
  <si>
    <t xml:space="preserve"> -底分*倍数*100</t>
    <phoneticPr fontId="1" type="noConversion"/>
  </si>
  <si>
    <t xml:space="preserve"> -2*底分*倍数*100</t>
    <phoneticPr fontId="1" type="noConversion"/>
  </si>
  <si>
    <t xml:space="preserve">  底分*倍数*100</t>
    <phoneticPr fontId="1" type="noConversion"/>
  </si>
  <si>
    <t>底分*倍数*100*4</t>
    <phoneticPr fontId="1" type="noConversion"/>
  </si>
  <si>
    <t>底分*倍数*100*（-2）</t>
    <phoneticPr fontId="1" type="noConversion"/>
  </si>
  <si>
    <t>底分*倍数*100*（-4）</t>
    <phoneticPr fontId="1" type="noConversion"/>
  </si>
  <si>
    <t>战斗结果</t>
    <phoneticPr fontId="1" type="noConversion"/>
  </si>
  <si>
    <t>3次单小轮积分相加</t>
    <phoneticPr fontId="1" type="noConversion"/>
  </si>
  <si>
    <t>6人夺金赛</t>
    <phoneticPr fontId="1" type="noConversion"/>
  </si>
  <si>
    <t xml:space="preserve">  2*底分*倍数*100</t>
    <phoneticPr fontId="1" type="noConversion"/>
  </si>
  <si>
    <t>第一轮积分清零
3次单小轮积分相加</t>
    <phoneticPr fontId="1" type="noConversion"/>
  </si>
  <si>
    <t>充值卡争夺赛</t>
    <phoneticPr fontId="1" type="noConversion"/>
  </si>
  <si>
    <t>第二轮积分+第三轮积分</t>
    <phoneticPr fontId="1" type="noConversion"/>
  </si>
  <si>
    <t>第一轮积分+第二轮积分</t>
    <phoneticPr fontId="1" type="noConversion"/>
  </si>
  <si>
    <t>经验计算方法</t>
    <phoneticPr fontId="1" type="noConversion"/>
  </si>
  <si>
    <t>注释</t>
    <phoneticPr fontId="1" type="noConversion"/>
  </si>
  <si>
    <t>当玩家获得的经验值不足2时，则经验值为2.即玩家获得的最低经验值为2.</t>
    <phoneticPr fontId="1" type="noConversion"/>
  </si>
  <si>
    <t>经验公式</t>
    <phoneticPr fontId="1" type="noConversion"/>
  </si>
  <si>
    <t>特别主意！</t>
    <phoneticPr fontId="1" type="noConversion"/>
  </si>
  <si>
    <t>与积分的计算方法不同，在六人夺金赛和充值卡争夺赛中，玩家的经验均为每一轮获得的经验累加，中途不清零。</t>
    <phoneticPr fontId="1" type="noConversion"/>
  </si>
  <si>
    <t>升级经验表</t>
  </si>
  <si>
    <t>升级经验表</t>
    <phoneticPr fontId="1" type="noConversion"/>
  </si>
  <si>
    <t>玩家等级</t>
  </si>
  <si>
    <t>预期每日在线时间</t>
  </si>
  <si>
    <t>升级天数</t>
  </si>
  <si>
    <t>平均每场战斗时间（min)</t>
    <phoneticPr fontId="1" type="noConversion"/>
  </si>
  <si>
    <t>升级时间预期(min)</t>
    <phoneticPr fontId="1" type="noConversion"/>
  </si>
  <si>
    <t>快开挑战</t>
    <phoneticPr fontId="1" type="noConversion"/>
  </si>
  <si>
    <t>金币消耗</t>
    <phoneticPr fontId="1" type="noConversion"/>
  </si>
  <si>
    <t>在线时长给予</t>
    <phoneticPr fontId="1" type="noConversion"/>
  </si>
  <si>
    <t>连续登陆</t>
    <phoneticPr fontId="1" type="noConversion"/>
  </si>
  <si>
    <t>每连续在线10分钟100j</t>
    <phoneticPr fontId="1" type="noConversion"/>
  </si>
  <si>
    <t>比分</t>
    <phoneticPr fontId="1" type="noConversion"/>
  </si>
  <si>
    <t>积分</t>
    <phoneticPr fontId="1" type="noConversion"/>
  </si>
  <si>
    <t>通过战斗后计算得出，用于换取各种奖励</t>
    <phoneticPr fontId="1" type="noConversion"/>
  </si>
  <si>
    <t>美女安娜</t>
  </si>
  <si>
    <t>美女珍妮</t>
  </si>
  <si>
    <t>表情</t>
  </si>
  <si>
    <t>使用情况</t>
  </si>
  <si>
    <t>得意</t>
  </si>
  <si>
    <t>普通</t>
  </si>
  <si>
    <t>默认使用</t>
  </si>
  <si>
    <t>愤怒</t>
  </si>
  <si>
    <t>流泪</t>
  </si>
  <si>
    <t>大笑</t>
  </si>
  <si>
    <t>卖萌</t>
  </si>
  <si>
    <t>侥幸</t>
  </si>
  <si>
    <t>名称</t>
    <phoneticPr fontId="1" type="noConversion"/>
  </si>
  <si>
    <t>牌技</t>
    <phoneticPr fontId="1" type="noConversion"/>
  </si>
  <si>
    <t>简介</t>
    <phoneticPr fontId="1" type="noConversion"/>
  </si>
  <si>
    <t>年龄</t>
    <phoneticPr fontId="1" type="noConversion"/>
  </si>
  <si>
    <t>初始状态</t>
    <phoneticPr fontId="1" type="noConversion"/>
  </si>
  <si>
    <t>珍妮</t>
    <phoneticPr fontId="1" type="noConversion"/>
  </si>
  <si>
    <t>★★★★☆</t>
    <phoneticPr fontId="1" type="noConversion"/>
  </si>
  <si>
    <t>隐藏</t>
    <phoneticPr fontId="1" type="noConversion"/>
  </si>
  <si>
    <t>艾莉</t>
    <phoneticPr fontId="1" type="noConversion"/>
  </si>
  <si>
    <t>★★★★</t>
    <phoneticPr fontId="1" type="noConversion"/>
  </si>
  <si>
    <t>开放</t>
    <phoneticPr fontId="1" type="noConversion"/>
  </si>
  <si>
    <t>小曼</t>
    <phoneticPr fontId="1" type="noConversion"/>
  </si>
  <si>
    <t>★★★☆</t>
    <phoneticPr fontId="1" type="noConversion"/>
  </si>
  <si>
    <t>安娜</t>
    <phoneticPr fontId="1" type="noConversion"/>
  </si>
  <si>
    <t>明骚易躲，暗贱难防</t>
    <phoneticPr fontId="1" type="noConversion"/>
  </si>
  <si>
    <t>我诅咒你买方便面没作料</t>
    <phoneticPr fontId="1" type="noConversion"/>
  </si>
  <si>
    <t>胜负还有悬念吗</t>
    <phoneticPr fontId="1" type="noConversion"/>
  </si>
  <si>
    <t>原来你的牌这么好</t>
    <phoneticPr fontId="1" type="noConversion"/>
  </si>
  <si>
    <t>难以形容我现在的心情</t>
    <phoneticPr fontId="1" type="noConversion"/>
  </si>
  <si>
    <t>你的牌有杀气</t>
    <phoneticPr fontId="1" type="noConversion"/>
  </si>
  <si>
    <t>三带，别乱拆牌跟哦</t>
    <phoneticPr fontId="1" type="noConversion"/>
  </si>
  <si>
    <t>炸掉，玩的就是心跳</t>
    <phoneticPr fontId="1" type="noConversion"/>
  </si>
  <si>
    <t>投降输一半可以吗</t>
    <phoneticPr fontId="1" type="noConversion"/>
  </si>
  <si>
    <t>看来这盘快要结束了</t>
    <phoneticPr fontId="1" type="noConversion"/>
  </si>
  <si>
    <t>牌不好，请多关照哈</t>
    <phoneticPr fontId="1" type="noConversion"/>
  </si>
  <si>
    <t>让我来，我还有好牌</t>
    <phoneticPr fontId="1" type="noConversion"/>
  </si>
  <si>
    <t>形势大好</t>
    <phoneticPr fontId="1" type="noConversion"/>
  </si>
  <si>
    <t>你盘盘输，开福利院的嘛</t>
    <phoneticPr fontId="1" type="noConversion"/>
  </si>
  <si>
    <t>什么都不说了，全是眼泪</t>
    <phoneticPr fontId="1" type="noConversion"/>
  </si>
  <si>
    <t>郁闷，这牌拆的零零散散的</t>
    <phoneticPr fontId="1" type="noConversion"/>
  </si>
  <si>
    <t>打牌要厚道一点</t>
    <phoneticPr fontId="1" type="noConversion"/>
  </si>
  <si>
    <t>告诉你，吃定你了</t>
    <phoneticPr fontId="1" type="noConversion"/>
  </si>
  <si>
    <t>给个出牌的机会吧</t>
    <phoneticPr fontId="1" type="noConversion"/>
  </si>
  <si>
    <t xml:space="preserve">姐不是电视机，不要老是盯着姐看。
</t>
    <phoneticPr fontId="1" type="noConversion"/>
  </si>
  <si>
    <t xml:space="preserve">别调戏我，不然我非礼你.
</t>
    <phoneticPr fontId="1" type="noConversion"/>
  </si>
  <si>
    <t xml:space="preserve">姐不是蒙娜丽莎，不会对每个人都微笑。
</t>
    <phoneticPr fontId="1" type="noConversion"/>
  </si>
  <si>
    <t>类型</t>
    <phoneticPr fontId="1" type="noConversion"/>
  </si>
  <si>
    <t>充值卡</t>
    <phoneticPr fontId="1" type="noConversion"/>
  </si>
  <si>
    <t>名称（不超过5个汉字）</t>
    <phoneticPr fontId="1" type="noConversion"/>
  </si>
  <si>
    <t>农民</t>
    <phoneticPr fontId="1" type="noConversion"/>
  </si>
  <si>
    <t>农民，地主</t>
    <phoneticPr fontId="1" type="noConversion"/>
  </si>
  <si>
    <t>地主</t>
    <phoneticPr fontId="1" type="noConversion"/>
  </si>
  <si>
    <t>顺子，这次看我的</t>
    <phoneticPr fontId="1" type="noConversion"/>
  </si>
  <si>
    <t>出顺子时</t>
    <phoneticPr fontId="1" type="noConversion"/>
  </si>
  <si>
    <t>任意一个对手剩3张以下的牌时</t>
    <phoneticPr fontId="1" type="noConversion"/>
  </si>
  <si>
    <t>自己出炸弹</t>
    <phoneticPr fontId="1" type="noConversion"/>
  </si>
  <si>
    <t>自己出三带</t>
    <phoneticPr fontId="1" type="noConversion"/>
  </si>
  <si>
    <t>自己出火箭</t>
    <phoneticPr fontId="1" type="noConversion"/>
  </si>
  <si>
    <t>自己的牌还剩3张及以下时</t>
    <phoneticPr fontId="1" type="noConversion"/>
  </si>
  <si>
    <t>自己一手出6张以上的牌</t>
    <phoneticPr fontId="1" type="noConversion"/>
  </si>
  <si>
    <t>地主出牌后同伴无法管，自己管时</t>
    <phoneticPr fontId="1" type="noConversion"/>
  </si>
  <si>
    <t>自己出牌后，被玩家管住时</t>
    <phoneticPr fontId="1" type="noConversion"/>
  </si>
  <si>
    <t>让人家一下嘛</t>
    <phoneticPr fontId="1" type="noConversion"/>
  </si>
  <si>
    <t>仅限于单机表情；联网版的表情由玩家主动发起</t>
    <phoneticPr fontId="1" type="noConversion"/>
  </si>
  <si>
    <t>通用</t>
    <phoneticPr fontId="1" type="noConversion"/>
  </si>
  <si>
    <t xml:space="preserve">我那么喜欢你，你喜欢我一下会死啊。
</t>
    <phoneticPr fontId="1" type="noConversion"/>
  </si>
  <si>
    <t>本姑娘法眼一开就知道你是个妖孽</t>
    <phoneticPr fontId="1" type="noConversion"/>
  </si>
  <si>
    <t>对手出炸弹，火箭，或一手6张以上的牌</t>
    <phoneticPr fontId="1" type="noConversion"/>
  </si>
  <si>
    <t>同伴出炸弹、火箭，或者一手出6张以上的牌</t>
    <phoneticPr fontId="1" type="noConversion"/>
  </si>
  <si>
    <t>对手出炸弹、火箭，或者一手出6张以上的牌</t>
    <phoneticPr fontId="1" type="noConversion"/>
  </si>
  <si>
    <t>自己出炸弹，火箭，或一手6张以上的牌</t>
    <phoneticPr fontId="1" type="noConversion"/>
  </si>
  <si>
    <t>对白所属人物</t>
    <phoneticPr fontId="1" type="noConversion"/>
  </si>
  <si>
    <t>牌局身份</t>
    <phoneticPr fontId="1" type="noConversion"/>
  </si>
  <si>
    <t>对白情况</t>
    <phoneticPr fontId="1" type="noConversion"/>
  </si>
  <si>
    <t>太给力了，亲你</t>
    <phoneticPr fontId="1" type="noConversion"/>
  </si>
  <si>
    <t>好牌都被你摸光了耶</t>
    <phoneticPr fontId="1" type="noConversion"/>
  </si>
  <si>
    <t>不公平~~讨厌你啦~</t>
    <phoneticPr fontId="1" type="noConversion"/>
  </si>
  <si>
    <t>顺子，被拆牌乱跟哦</t>
    <phoneticPr fontId="1" type="noConversion"/>
  </si>
  <si>
    <t>我好怕怕哦</t>
    <phoneticPr fontId="1" type="noConversion"/>
  </si>
  <si>
    <t>炸死你</t>
    <phoneticPr fontId="1" type="noConversion"/>
  </si>
  <si>
    <t>无敌至尊，火箭！</t>
    <phoneticPr fontId="1" type="noConversion"/>
  </si>
  <si>
    <t>火箭发射啦！</t>
    <phoneticPr fontId="1" type="noConversion"/>
  </si>
  <si>
    <t>承让承让啦~</t>
    <phoneticPr fontId="1" type="noConversion"/>
  </si>
  <si>
    <t>三带来了！</t>
    <phoneticPr fontId="1" type="noConversion"/>
  </si>
  <si>
    <t>不要管我嘛</t>
    <phoneticPr fontId="1" type="noConversion"/>
  </si>
  <si>
    <t>看我的吧</t>
    <phoneticPr fontId="1" type="noConversion"/>
  </si>
  <si>
    <t>对白1</t>
    <phoneticPr fontId="1" type="noConversion"/>
  </si>
  <si>
    <t>对白2</t>
    <phoneticPr fontId="1" type="noConversion"/>
  </si>
  <si>
    <t>联网对白：玩家主动发起</t>
    <phoneticPr fontId="1" type="noConversion"/>
  </si>
  <si>
    <t>单机对白：玩家不能发对白，只有美女玩家可以发对白。通用对白在对白1，对白2和无对白中随机获得1，专属对白在对白和无对白中随机1</t>
    <phoneticPr fontId="1" type="noConversion"/>
  </si>
  <si>
    <t>两手以上的无人管；赢牌</t>
    <phoneticPr fontId="1" type="noConversion"/>
  </si>
  <si>
    <t>两手以上的管不起；对手只剩3张以下牌；输牌</t>
    <phoneticPr fontId="1" type="noConversion"/>
  </si>
  <si>
    <t>单小轮比分计算</t>
    <phoneticPr fontId="1" type="noConversion"/>
  </si>
  <si>
    <t>积分计算方法</t>
    <phoneticPr fontId="1" type="noConversion"/>
  </si>
  <si>
    <t>int(比分*等级/5000)</t>
    <phoneticPr fontId="1" type="noConversion"/>
  </si>
  <si>
    <t>解释</t>
    <phoneticPr fontId="1" type="noConversion"/>
  </si>
  <si>
    <t>倍数达到2048倍。单局中基础倍数是1，每抢一次增加*2，炸*2，火箭*2</t>
    <phoneticPr fontId="1" type="noConversion"/>
  </si>
  <si>
    <t>4个 3张，例如555666777888</t>
    <phoneticPr fontId="1" type="noConversion"/>
  </si>
  <si>
    <t>8个连对，例如334455667788991010</t>
    <phoneticPr fontId="1" type="noConversion"/>
  </si>
  <si>
    <t>单局打出12张及以上的顺子，例如345678910JQKA</t>
    <phoneticPr fontId="1" type="noConversion"/>
  </si>
  <si>
    <t>胜负</t>
    <phoneticPr fontId="1" type="noConversion"/>
  </si>
  <si>
    <t>按照每一把单独来计算</t>
    <phoneticPr fontId="1" type="noConversion"/>
  </si>
  <si>
    <r>
      <t>当自己出的牌被</t>
    </r>
    <r>
      <rPr>
        <sz val="10.5"/>
        <color rgb="FFFF0000"/>
        <rFont val="宋体"/>
        <family val="3"/>
        <charset val="134"/>
      </rPr>
      <t>对家</t>
    </r>
    <r>
      <rPr>
        <sz val="10.5"/>
        <color theme="1"/>
        <rFont val="宋体"/>
        <family val="3"/>
        <charset val="134"/>
      </rPr>
      <t>管上时；对家出炸弹，火箭或者6张以上；</t>
    </r>
    <phoneticPr fontId="1" type="noConversion"/>
  </si>
  <si>
    <t>地主出牌后自己管不起，但同伴管上时</t>
    <phoneticPr fontId="1" type="noConversion"/>
  </si>
  <si>
    <t>特指管不起对家的牌</t>
    <phoneticPr fontId="1" type="noConversion"/>
  </si>
  <si>
    <r>
      <t>出牌后</t>
    </r>
    <r>
      <rPr>
        <sz val="10.5"/>
        <color rgb="FFFF0000"/>
        <rFont val="宋体"/>
        <family val="3"/>
        <charset val="134"/>
      </rPr>
      <t>对家</t>
    </r>
    <r>
      <rPr>
        <sz val="10.5"/>
        <color theme="1"/>
        <rFont val="宋体"/>
        <family val="3"/>
        <charset val="134"/>
      </rPr>
      <t>管不起；自己出炸弹，火箭，或者6张以上</t>
    </r>
    <phoneticPr fontId="1" type="noConversion"/>
  </si>
  <si>
    <t>手暴小萌神</t>
    <phoneticPr fontId="1" type="noConversion"/>
  </si>
  <si>
    <t>牌面分析高手</t>
    <phoneticPr fontId="1" type="noConversion"/>
  </si>
  <si>
    <t>冷面地主杀手</t>
    <phoneticPr fontId="1" type="noConversion"/>
  </si>
  <si>
    <t>财迷小赌徒</t>
    <phoneticPr fontId="1" type="noConversion"/>
  </si>
  <si>
    <t>黑暗</t>
    <phoneticPr fontId="1" type="noConversion"/>
  </si>
  <si>
    <t>点下</t>
    <phoneticPr fontId="1" type="noConversion"/>
  </si>
  <si>
    <t>松开</t>
    <phoneticPr fontId="1" type="noConversion"/>
  </si>
  <si>
    <t>无法选择</t>
    <phoneticPr fontId="1" type="noConversion"/>
  </si>
  <si>
    <t>灰度</t>
    <phoneticPr fontId="1" type="noConversion"/>
  </si>
  <si>
    <t>光圈显示；害羞图片</t>
    <phoneticPr fontId="1" type="noConversion"/>
  </si>
  <si>
    <t>高亮</t>
    <phoneticPr fontId="1" type="noConversion"/>
  </si>
  <si>
    <t>光圈去掉；高亮显示；动画；字幕</t>
    <phoneticPr fontId="1" type="noConversion"/>
  </si>
  <si>
    <t>光圈显示；显示“？完成特定条件开启”字样</t>
    <phoneticPr fontId="1" type="noConversion"/>
  </si>
  <si>
    <t>光圈去掉；</t>
    <phoneticPr fontId="1" type="noConversion"/>
  </si>
  <si>
    <t>当变为灰度后，则不显示字幕和动画。</t>
    <phoneticPr fontId="1" type="noConversion"/>
  </si>
  <si>
    <t>备注</t>
    <phoneticPr fontId="1" type="noConversion"/>
  </si>
  <si>
    <t>初始</t>
    <phoneticPr fontId="1" type="noConversion"/>
  </si>
  <si>
    <t xml:space="preserve">人生就像愤怒的小鸟，当你失败时，总有几只猪在笑
</t>
    <phoneticPr fontId="1" type="noConversion"/>
  </si>
  <si>
    <t>泳装美女牌面</t>
    <phoneticPr fontId="1" type="noConversion"/>
  </si>
  <si>
    <t>卡通萝莉牌面</t>
    <phoneticPr fontId="1" type="noConversion"/>
  </si>
  <si>
    <t>扑克皇后牌面</t>
    <phoneticPr fontId="1" type="noConversion"/>
  </si>
  <si>
    <t>默认背景</t>
    <phoneticPr fontId="1" type="noConversion"/>
  </si>
  <si>
    <t>默认牌面</t>
    <phoneticPr fontId="1" type="noConversion"/>
  </si>
  <si>
    <t>霓虹灯背景</t>
    <phoneticPr fontId="1" type="noConversion"/>
  </si>
  <si>
    <t>夜上海背景</t>
    <phoneticPr fontId="1" type="noConversion"/>
  </si>
  <si>
    <t>绿野仙踪背景</t>
    <phoneticPr fontId="1" type="noConversion"/>
  </si>
  <si>
    <t>锁定时左侧文字</t>
    <phoneticPr fontId="1" type="noConversion"/>
  </si>
  <si>
    <t>锁定时右侧文字</t>
    <phoneticPr fontId="1" type="noConversion"/>
  </si>
  <si>
    <r>
      <t>神龙无双：单局打出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连</t>
    </r>
    <phoneticPr fontId="1" type="noConversion"/>
  </si>
  <si>
    <t>完成神龙无双：单局打出12连开启</t>
    <phoneticPr fontId="1" type="noConversion"/>
  </si>
  <si>
    <r>
      <t>霹雳王：单局打出</t>
    </r>
    <r>
      <rPr>
        <sz val="10.5"/>
        <color theme="1"/>
        <rFont val="Calibri"/>
        <family val="2"/>
      </rPr>
      <t>2048</t>
    </r>
    <r>
      <rPr>
        <sz val="10.5"/>
        <color theme="1"/>
        <rFont val="宋体"/>
        <family val="3"/>
        <charset val="134"/>
      </rPr>
      <t>倍</t>
    </r>
    <phoneticPr fontId="1" type="noConversion"/>
  </si>
  <si>
    <t>完成霹雳王：单局打出2048倍开启</t>
    <phoneticPr fontId="1" type="noConversion"/>
  </si>
  <si>
    <r>
      <t>飞行侠：单局打出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飞</t>
    </r>
    <phoneticPr fontId="1" type="noConversion"/>
  </si>
  <si>
    <t>完成飞行侠：单局打出4飞开启</t>
    <phoneticPr fontId="1" type="noConversion"/>
  </si>
  <si>
    <r>
      <t>飞天至尊：单局打出</t>
    </r>
    <r>
      <rPr>
        <sz val="10.5"/>
        <color theme="1"/>
        <rFont val="Calibri"/>
        <family val="2"/>
      </rPr>
      <t>8</t>
    </r>
    <r>
      <rPr>
        <sz val="10.5"/>
        <color theme="1"/>
        <rFont val="宋体"/>
        <family val="3"/>
        <charset val="134"/>
      </rPr>
      <t>连对</t>
    </r>
    <phoneticPr fontId="1" type="noConversion"/>
  </si>
  <si>
    <t>完成飞天至尊：单局打出8连对开启</t>
    <phoneticPr fontId="1" type="noConversion"/>
  </si>
  <si>
    <t>快抢手：两手出完</t>
    <phoneticPr fontId="1" type="noConversion"/>
  </si>
  <si>
    <t>完成快抢手：两手出完开启</t>
    <phoneticPr fontId="1" type="noConversion"/>
  </si>
  <si>
    <r>
      <t>大赢家：连胜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局</t>
    </r>
    <phoneticPr fontId="1" type="noConversion"/>
  </si>
  <si>
    <t>完成大赢家：连胜10局开启</t>
    <phoneticPr fontId="1" type="noConversion"/>
  </si>
  <si>
    <t>开启后右侧文字</t>
    <phoneticPr fontId="1" type="noConversion"/>
  </si>
  <si>
    <t>美女安娜</t>
    <phoneticPr fontId="1" type="noConversion"/>
  </si>
  <si>
    <t>美女珍妮</t>
    <phoneticPr fontId="1" type="noConversion"/>
  </si>
  <si>
    <t>完成成就</t>
    <phoneticPr fontId="1" type="noConversion"/>
  </si>
  <si>
    <t>已经开启未选择时，右上角显示 选择 按钮</t>
    <phoneticPr fontId="1" type="noConversion"/>
  </si>
  <si>
    <t>已选择时，左侧显示 已选择盖章，右上角显示“已选择” 字样</t>
    <phoneticPr fontId="1" type="noConversion"/>
  </si>
  <si>
    <t>锁定时，右上角显示 “已锁”字样</t>
    <phoneticPr fontId="1" type="noConversion"/>
  </si>
  <si>
    <t>id</t>
    <phoneticPr fontId="1" type="noConversion"/>
  </si>
  <si>
    <t>售价金币</t>
    <phoneticPr fontId="1" type="noConversion"/>
  </si>
  <si>
    <t>售价积分</t>
    <phoneticPr fontId="1" type="noConversion"/>
  </si>
  <si>
    <t>充值密码</t>
    <phoneticPr fontId="1" type="noConversion"/>
  </si>
  <si>
    <t>发型</t>
    <phoneticPr fontId="1" type="noConversion"/>
  </si>
  <si>
    <t>男</t>
    <phoneticPr fontId="1" type="noConversion"/>
  </si>
  <si>
    <t>黑直发</t>
    <phoneticPr fontId="1" type="noConversion"/>
  </si>
  <si>
    <t>红短发</t>
    <phoneticPr fontId="1" type="noConversion"/>
  </si>
  <si>
    <t>黑短发</t>
    <phoneticPr fontId="1" type="noConversion"/>
  </si>
  <si>
    <t>女</t>
    <phoneticPr fontId="1" type="noConversion"/>
  </si>
  <si>
    <t>棕长发</t>
    <phoneticPr fontId="1" type="noConversion"/>
  </si>
  <si>
    <t>黑发辫</t>
    <phoneticPr fontId="1" type="noConversion"/>
  </si>
  <si>
    <t>棕短发</t>
    <phoneticPr fontId="1" type="noConversion"/>
  </si>
  <si>
    <t>自然卷</t>
    <phoneticPr fontId="1" type="noConversion"/>
  </si>
  <si>
    <t>衣服</t>
    <phoneticPr fontId="1" type="noConversion"/>
  </si>
  <si>
    <t>休闲上装</t>
    <phoneticPr fontId="1" type="noConversion"/>
  </si>
  <si>
    <t>pica背心</t>
    <phoneticPr fontId="1" type="noConversion"/>
  </si>
  <si>
    <t>白背心</t>
    <phoneticPr fontId="1" type="noConversion"/>
  </si>
  <si>
    <t>海蓝T恤</t>
    <phoneticPr fontId="1" type="noConversion"/>
  </si>
  <si>
    <t>紫蝴蝶</t>
    <phoneticPr fontId="1" type="noConversion"/>
  </si>
  <si>
    <t>酒红晚装</t>
    <phoneticPr fontId="1" type="noConversion"/>
  </si>
  <si>
    <t>蛋糕裙</t>
    <phoneticPr fontId="1" type="noConversion"/>
  </si>
  <si>
    <t>粉色花朵</t>
    <phoneticPr fontId="1" type="noConversion"/>
  </si>
  <si>
    <t>icon</t>
    <phoneticPr fontId="1" type="noConversion"/>
  </si>
  <si>
    <t>10元充值卡</t>
  </si>
  <si>
    <t>30元充值卡</t>
    <phoneticPr fontId="1" type="noConversion"/>
  </si>
  <si>
    <t>50元充值卡</t>
    <phoneticPr fontId="1" type="noConversion"/>
  </si>
  <si>
    <t>100元充值卡</t>
    <phoneticPr fontId="1" type="noConversion"/>
  </si>
  <si>
    <t>盛大点卡</t>
    <phoneticPr fontId="1" type="noConversion"/>
  </si>
  <si>
    <t>盛大一卡通10元</t>
    <phoneticPr fontId="1" type="noConversion"/>
  </si>
  <si>
    <t>盛大一卡通30元</t>
    <phoneticPr fontId="1" type="noConversion"/>
  </si>
  <si>
    <t>盛大一卡通50元</t>
    <phoneticPr fontId="1" type="noConversion"/>
  </si>
  <si>
    <t>盛大一卡通100元</t>
    <phoneticPr fontId="1" type="noConversion"/>
  </si>
  <si>
    <t>售价红桃</t>
    <phoneticPr fontId="1" type="noConversion"/>
  </si>
  <si>
    <t>兑换码</t>
    <phoneticPr fontId="1" type="noConversion"/>
  </si>
  <si>
    <t>元</t>
    <phoneticPr fontId="1" type="noConversion"/>
  </si>
  <si>
    <t>红桃数</t>
    <phoneticPr fontId="1" type="noConversion"/>
  </si>
  <si>
    <t>单个红桃</t>
    <phoneticPr fontId="1" type="noConversion"/>
  </si>
  <si>
    <t>优惠比</t>
    <phoneticPr fontId="1" type="noConversion"/>
  </si>
  <si>
    <t>预期最大博弈比</t>
    <phoneticPr fontId="1" type="noConversion"/>
  </si>
  <si>
    <t>预期最大博弈红桃</t>
    <phoneticPr fontId="1" type="noConversion"/>
  </si>
  <si>
    <t>实际最大博弈成本比</t>
    <phoneticPr fontId="1" type="noConversion"/>
  </si>
  <si>
    <t>每次报名消耗红桃</t>
    <phoneticPr fontId="1" type="noConversion"/>
  </si>
  <si>
    <t>红桃消耗</t>
    <phoneticPr fontId="1" type="noConversion"/>
  </si>
  <si>
    <t>每局倍数高预期（地主胜，出3个炸弹）</t>
    <phoneticPr fontId="1" type="noConversion"/>
  </si>
  <si>
    <t>第一名高分预期</t>
    <phoneticPr fontId="1" type="noConversion"/>
  </si>
  <si>
    <t>系统回收红桃</t>
    <phoneticPr fontId="1" type="noConversion"/>
  </si>
  <si>
    <t>充值卡兑换积分（主观设定）</t>
    <phoneticPr fontId="1" type="noConversion"/>
  </si>
  <si>
    <t>兑换比</t>
    <phoneticPr fontId="1" type="noConversion"/>
  </si>
  <si>
    <t>调整兑换比例</t>
    <phoneticPr fontId="1" type="noConversion"/>
  </si>
  <si>
    <t>满足最大博弈需要局数（10元充值卡）</t>
    <phoneticPr fontId="1" type="noConversion"/>
  </si>
  <si>
    <t>总比分超过30000分，奖励2点积分，1个红桃
总比分超过15000分，奖励2点积分
总比分超过10000分，奖励1点积分</t>
    <phoneticPr fontId="1" type="noConversion"/>
  </si>
  <si>
    <t>三人积分赛</t>
    <phoneticPr fontId="1" type="noConversion"/>
  </si>
  <si>
    <t>2个红桃</t>
    <phoneticPr fontId="1" type="noConversion"/>
  </si>
  <si>
    <t>100金币</t>
    <phoneticPr fontId="1" type="noConversion"/>
  </si>
  <si>
    <t>奖励积分</t>
    <phoneticPr fontId="1" type="noConversion"/>
  </si>
  <si>
    <t>奖励金币</t>
    <phoneticPr fontId="1" type="noConversion"/>
  </si>
  <si>
    <t>奖励红桃</t>
    <phoneticPr fontId="1" type="noConversion"/>
  </si>
  <si>
    <t>报名消耗</t>
    <phoneticPr fontId="1" type="noConversion"/>
  </si>
  <si>
    <t>奖励经验</t>
    <phoneticPr fontId="1" type="noConversion"/>
  </si>
  <si>
    <t>第一名：200金
第二名：100金
第三名：0</t>
    <phoneticPr fontId="1" type="noConversion"/>
  </si>
  <si>
    <t>总比分超过30000分，奖励1个红桃</t>
    <phoneticPr fontId="1" type="noConversion"/>
  </si>
  <si>
    <t>无</t>
    <phoneticPr fontId="1" type="noConversion"/>
  </si>
  <si>
    <t>积分=总比分/35 （取整）</t>
    <phoneticPr fontId="1" type="noConversion"/>
  </si>
  <si>
    <t>每局获取积分（平均高预期）</t>
    <phoneticPr fontId="1" type="noConversion"/>
  </si>
  <si>
    <t>棕色卷发</t>
    <phoneticPr fontId="1" type="noConversion"/>
  </si>
  <si>
    <t>抽奖</t>
  </si>
  <si>
    <t>100金币      80%</t>
  </si>
  <si>
    <t>300金币      50%</t>
  </si>
  <si>
    <t>500金币      30%</t>
  </si>
  <si>
    <t>3000金币      5%</t>
  </si>
  <si>
    <t>1红桃        10%</t>
  </si>
  <si>
    <t>3红桃         5%</t>
  </si>
  <si>
    <t>5金币       100%</t>
  </si>
  <si>
    <t xml:space="preserve">   </t>
  </si>
  <si>
    <t>物品</t>
    <phoneticPr fontId="1" type="noConversion"/>
  </si>
  <si>
    <t>概率</t>
    <phoneticPr fontId="1" type="noConversion"/>
  </si>
  <si>
    <t>平均</t>
    <phoneticPr fontId="1" type="noConversion"/>
  </si>
  <si>
    <t>50金币       80%</t>
    <phoneticPr fontId="1" type="noConversion"/>
  </si>
  <si>
    <t>每日抽奖最低</t>
    <phoneticPr fontId="1" type="noConversion"/>
  </si>
  <si>
    <t>比赛奖励</t>
    <phoneticPr fontId="1" type="noConversion"/>
  </si>
  <si>
    <t>金币获取</t>
    <phoneticPr fontId="1" type="noConversion"/>
  </si>
  <si>
    <t>快开挑战</t>
    <phoneticPr fontId="1" type="noConversion"/>
  </si>
  <si>
    <t>装备</t>
    <phoneticPr fontId="1" type="noConversion"/>
  </si>
  <si>
    <t>比赛</t>
    <phoneticPr fontId="1" type="noConversion"/>
  </si>
  <si>
    <t>金币剩余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</si>
</sst>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);[Red]\(0.00\)"/>
    <numFmt numFmtId="180" formatCode="0.000_);[Red]\(0.0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sz val="11"/>
      <color theme="1"/>
      <name val="宋体"/>
      <family val="3"/>
      <charset val="134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8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5" fillId="0" borderId="2" xfId="0" applyFont="1" applyBorder="1">
      <alignment vertical="center"/>
    </xf>
    <xf numFmtId="0" fontId="5" fillId="0" borderId="0" xfId="0" applyFont="1">
      <alignment vertical="center"/>
    </xf>
    <xf numFmtId="0" fontId="5" fillId="2" borderId="2" xfId="0" applyFont="1" applyFill="1" applyBorder="1">
      <alignment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>
      <alignment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>
      <alignment vertical="center"/>
    </xf>
    <xf numFmtId="0" fontId="5" fillId="8" borderId="2" xfId="0" applyFont="1" applyFill="1" applyBorder="1">
      <alignment vertical="center"/>
    </xf>
    <xf numFmtId="0" fontId="0" fillId="8" borderId="2" xfId="0" applyFill="1" applyBorder="1">
      <alignment vertical="center"/>
    </xf>
    <xf numFmtId="177" fontId="0" fillId="0" borderId="2" xfId="0" applyNumberFormat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176" fontId="0" fillId="6" borderId="2" xfId="0" applyNumberFormat="1" applyFill="1" applyBorder="1">
      <alignment vertical="center"/>
    </xf>
    <xf numFmtId="176" fontId="0" fillId="4" borderId="2" xfId="0" applyNumberFormat="1" applyFill="1" applyBorder="1">
      <alignment vertical="center"/>
    </xf>
    <xf numFmtId="0" fontId="0" fillId="4" borderId="2" xfId="0" applyFill="1" applyBorder="1">
      <alignment vertical="center"/>
    </xf>
    <xf numFmtId="176" fontId="0" fillId="0" borderId="2" xfId="0" applyNumberFormat="1" applyBorder="1" applyAlignment="1">
      <alignment vertical="center" wrapText="1"/>
    </xf>
    <xf numFmtId="177" fontId="0" fillId="0" borderId="2" xfId="0" applyNumberFormat="1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9" fillId="3" borderId="0" xfId="0" applyFont="1" applyFill="1" applyAlignment="1">
      <alignment horizontal="justify" vertical="center"/>
    </xf>
    <xf numFmtId="0" fontId="9" fillId="4" borderId="3" xfId="0" applyFont="1" applyFill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top"/>
    </xf>
    <xf numFmtId="0" fontId="9" fillId="4" borderId="2" xfId="0" applyFont="1" applyFill="1" applyBorder="1" applyAlignment="1">
      <alignment horizontal="justify" vertical="top" wrapText="1"/>
    </xf>
    <xf numFmtId="0" fontId="9" fillId="0" borderId="2" xfId="0" applyFont="1" applyBorder="1" applyAlignment="1">
      <alignment horizontal="justify" vertical="top" wrapText="1"/>
    </xf>
    <xf numFmtId="0" fontId="9" fillId="0" borderId="2" xfId="0" applyFont="1" applyFill="1" applyBorder="1" applyAlignment="1">
      <alignment horizontal="justify" vertical="top" wrapText="1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vertical="top"/>
    </xf>
    <xf numFmtId="0" fontId="0" fillId="4" borderId="2" xfId="0" applyFill="1" applyBorder="1" applyAlignment="1">
      <alignment vertical="center"/>
    </xf>
    <xf numFmtId="0" fontId="0" fillId="4" borderId="9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9" fillId="0" borderId="4" xfId="0" applyFont="1" applyFill="1" applyBorder="1" applyAlignment="1">
      <alignment horizontal="justify" vertical="top" wrapText="1"/>
    </xf>
    <xf numFmtId="0" fontId="9" fillId="0" borderId="5" xfId="0" applyFont="1" applyFill="1" applyBorder="1" applyAlignment="1">
      <alignment horizontal="justify" vertical="top" wrapText="1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3" borderId="0" xfId="0" applyNumberFormat="1" applyFill="1">
      <alignment vertical="center"/>
    </xf>
    <xf numFmtId="0" fontId="0" fillId="0" borderId="0" xfId="1" applyNumberFormat="1" applyFont="1">
      <alignment vertical="center"/>
    </xf>
    <xf numFmtId="0" fontId="0" fillId="9" borderId="0" xfId="1" applyNumberFormat="1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vertical="center" wrapText="1"/>
    </xf>
    <xf numFmtId="176" fontId="0" fillId="0" borderId="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177" fontId="0" fillId="3" borderId="6" xfId="0" applyNumberFormat="1" applyFill="1" applyBorder="1" applyAlignment="1">
      <alignment horizontal="center" vertical="center"/>
    </xf>
    <xf numFmtId="177" fontId="0" fillId="3" borderId="11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177" fontId="0" fillId="4" borderId="6" xfId="0" applyNumberFormat="1" applyFill="1" applyBorder="1" applyAlignment="1">
      <alignment horizontal="center" vertical="center"/>
    </xf>
    <xf numFmtId="177" fontId="0" fillId="4" borderId="7" xfId="0" applyNumberFormat="1" applyFill="1" applyBorder="1" applyAlignment="1">
      <alignment horizontal="center" vertical="center"/>
    </xf>
    <xf numFmtId="180" fontId="0" fillId="0" borderId="2" xfId="0" applyNumberFormat="1" applyBorder="1">
      <alignment vertical="center"/>
    </xf>
    <xf numFmtId="180" fontId="0" fillId="0" borderId="2" xfId="0" applyNumberForma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级别表!$A$1</c:f>
              <c:strCache>
                <c:ptCount val="1"/>
                <c:pt idx="0">
                  <c:v>玩家等级</c:v>
                </c:pt>
              </c:strCache>
            </c:strRef>
          </c:tx>
          <c:val>
            <c:numRef>
              <c:f>级别表!$A$3:$A$102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</c:ser>
        <c:ser>
          <c:idx val="3"/>
          <c:order val="1"/>
          <c:tx>
            <c:strRef>
              <c:f>级别表!$D$1</c:f>
              <c:strCache>
                <c:ptCount val="1"/>
                <c:pt idx="0">
                  <c:v>升级时间预期</c:v>
                </c:pt>
              </c:strCache>
            </c:strRef>
          </c:tx>
          <c:val>
            <c:numRef>
              <c:f>级别表!$D$3:$D$102</c:f>
              <c:numCache>
                <c:formatCode>0_);[Red]\(0\)</c:formatCode>
                <c:ptCount val="100"/>
                <c:pt idx="0">
                  <c:v>9</c:v>
                </c:pt>
                <c:pt idx="1">
                  <c:v>10.4976</c:v>
                </c:pt>
                <c:pt idx="2">
                  <c:v>12.244400640000002</c:v>
                </c:pt>
                <c:pt idx="3">
                  <c:v>14.281868906496003</c:v>
                </c:pt>
                <c:pt idx="4">
                  <c:v>16.658371892536941</c:v>
                </c:pt>
                <c:pt idx="5">
                  <c:v>19.43032497545509</c:v>
                </c:pt>
                <c:pt idx="6">
                  <c:v>22.663531051370818</c:v>
                </c:pt>
                <c:pt idx="7">
                  <c:v>26.434742618318925</c:v>
                </c:pt>
                <c:pt idx="8">
                  <c:v>30.833483790007197</c:v>
                </c:pt>
                <c:pt idx="9">
                  <c:v>32.711242952818637</c:v>
                </c:pt>
                <c:pt idx="10">
                  <c:v>34.703357648645287</c:v>
                </c:pt>
                <c:pt idx="11">
                  <c:v>36.816792129447784</c:v>
                </c:pt>
                <c:pt idx="12">
                  <c:v>39.058934770131152</c:v>
                </c:pt>
                <c:pt idx="13">
                  <c:v>41.437623897632136</c:v>
                </c:pt>
                <c:pt idx="14">
                  <c:v>43.961175192997928</c:v>
                </c:pt>
                <c:pt idx="15">
                  <c:v>46.638410762251496</c:v>
                </c:pt>
                <c:pt idx="16">
                  <c:v>49.478689977672609</c:v>
                </c:pt>
                <c:pt idx="17">
                  <c:v>52.491942197312866</c:v>
                </c:pt>
                <c:pt idx="18">
                  <c:v>55.688701477129214</c:v>
                </c:pt>
                <c:pt idx="19">
                  <c:v>57.938525016805237</c:v>
                </c:pt>
                <c:pt idx="20">
                  <c:v>60.279241427484166</c:v>
                </c:pt>
                <c:pt idx="21">
                  <c:v>62.714522781154528</c:v>
                </c:pt>
                <c:pt idx="22">
                  <c:v>65.248189501513167</c:v>
                </c:pt>
                <c:pt idx="23">
                  <c:v>67.884216357374299</c:v>
                </c:pt>
                <c:pt idx="24">
                  <c:v>70.626738698212222</c:v>
                </c:pt>
                <c:pt idx="25">
                  <c:v>73.480058941620001</c:v>
                </c:pt>
                <c:pt idx="26">
                  <c:v>76.448653322861446</c:v>
                </c:pt>
                <c:pt idx="27">
                  <c:v>79.537178917105052</c:v>
                </c:pt>
                <c:pt idx="28">
                  <c:v>82.750480945356102</c:v>
                </c:pt>
                <c:pt idx="29">
                  <c:v>86.09360037554849</c:v>
                </c:pt>
                <c:pt idx="30">
                  <c:v>87.129822949668593</c:v>
                </c:pt>
                <c:pt idx="31">
                  <c:v>88.178517498690795</c:v>
                </c:pt>
                <c:pt idx="32">
                  <c:v>89.239834135305031</c:v>
                </c:pt>
                <c:pt idx="33">
                  <c:v>90.313924778957556</c:v>
                </c:pt>
                <c:pt idx="34">
                  <c:v>91.400943177597085</c:v>
                </c:pt>
                <c:pt idx="35">
                  <c:v>92.501044929682635</c:v>
                </c:pt>
                <c:pt idx="36">
                  <c:v>93.614387506456296</c:v>
                </c:pt>
                <c:pt idx="37">
                  <c:v>94.741130274483993</c:v>
                </c:pt>
                <c:pt idx="38">
                  <c:v>95.881434518467671</c:v>
                </c:pt>
                <c:pt idx="39">
                  <c:v>97.03546346433194</c:v>
                </c:pt>
                <c:pt idx="40">
                  <c:v>98.203382302588636</c:v>
                </c:pt>
                <c:pt idx="41">
                  <c:v>99.385358211982592</c:v>
                </c:pt>
                <c:pt idx="42">
                  <c:v>100.581560383422</c:v>
                </c:pt>
                <c:pt idx="43">
                  <c:v>101.79216004419686</c:v>
                </c:pt>
                <c:pt idx="44">
                  <c:v>102.8126264486399</c:v>
                </c:pt>
                <c:pt idx="45">
                  <c:v>103.84332302878749</c:v>
                </c:pt>
                <c:pt idx="46">
                  <c:v>104.88435234215106</c:v>
                </c:pt>
                <c:pt idx="47">
                  <c:v>105.9358179743811</c:v>
                </c:pt>
                <c:pt idx="48">
                  <c:v>106.99782454957423</c:v>
                </c:pt>
                <c:pt idx="49">
                  <c:v>108.07047774068369</c:v>
                </c:pt>
                <c:pt idx="50">
                  <c:v>109.15388428003401</c:v>
                </c:pt>
                <c:pt idx="51">
                  <c:v>110.24815196994132</c:v>
                </c:pt>
                <c:pt idx="52">
                  <c:v>111.35338969343995</c:v>
                </c:pt>
                <c:pt idx="53">
                  <c:v>112.46970742511665</c:v>
                </c:pt>
                <c:pt idx="54">
                  <c:v>113.59721624205342</c:v>
                </c:pt>
                <c:pt idx="55">
                  <c:v>114.73602833487998</c:v>
                </c:pt>
                <c:pt idx="56">
                  <c:v>115.88625701893712</c:v>
                </c:pt>
                <c:pt idx="57">
                  <c:v>117.04801674555193</c:v>
                </c:pt>
                <c:pt idx="58">
                  <c:v>118.22142311342606</c:v>
                </c:pt>
                <c:pt idx="59">
                  <c:v>119.40659288013812</c:v>
                </c:pt>
                <c:pt idx="60">
                  <c:v>120.60364397376148</c:v>
                </c:pt>
                <c:pt idx="61">
                  <c:v>121.81269550459841</c:v>
                </c:pt>
                <c:pt idx="62">
                  <c:v>123.03386777703197</c:v>
                </c:pt>
                <c:pt idx="63">
                  <c:v>124.26728230149668</c:v>
                </c:pt>
                <c:pt idx="64">
                  <c:v>125.51306180656916</c:v>
                </c:pt>
                <c:pt idx="65">
                  <c:v>126.77133025117998</c:v>
                </c:pt>
                <c:pt idx="66">
                  <c:v>128.04221283694801</c:v>
                </c:pt>
                <c:pt idx="67">
                  <c:v>129.32583602063838</c:v>
                </c:pt>
                <c:pt idx="68">
                  <c:v>130.62232752674524</c:v>
                </c:pt>
                <c:pt idx="69">
                  <c:v>131.93181636020083</c:v>
                </c:pt>
                <c:pt idx="70">
                  <c:v>133.25443281921181</c:v>
                </c:pt>
                <c:pt idx="71">
                  <c:v>134.59030850822438</c:v>
                </c:pt>
                <c:pt idx="72">
                  <c:v>135.9395763510193</c:v>
                </c:pt>
                <c:pt idx="73">
                  <c:v>137.30237060393824</c:v>
                </c:pt>
                <c:pt idx="74">
                  <c:v>138.6788268692427</c:v>
                </c:pt>
                <c:pt idx="75">
                  <c:v>138.956323201808</c:v>
                </c:pt>
                <c:pt idx="76">
                  <c:v>139.23437480453478</c:v>
                </c:pt>
                <c:pt idx="77">
                  <c:v>139.5129827885186</c:v>
                </c:pt>
                <c:pt idx="78">
                  <c:v>139.79214826707837</c:v>
                </c:pt>
                <c:pt idx="79">
                  <c:v>140.07187235576075</c:v>
                </c:pt>
                <c:pt idx="80">
                  <c:v>140.35215617234459</c:v>
                </c:pt>
                <c:pt idx="81">
                  <c:v>140.63300083684541</c:v>
                </c:pt>
                <c:pt idx="82">
                  <c:v>140.91440747151989</c:v>
                </c:pt>
                <c:pt idx="83">
                  <c:v>141.19637720087036</c:v>
                </c:pt>
                <c:pt idx="84">
                  <c:v>141.47891115164927</c:v>
                </c:pt>
                <c:pt idx="85">
                  <c:v>141.76201045286368</c:v>
                </c:pt>
                <c:pt idx="86">
                  <c:v>142.04567623577981</c:v>
                </c:pt>
                <c:pt idx="87">
                  <c:v>142.32990963392757</c:v>
                </c:pt>
                <c:pt idx="88">
                  <c:v>142.61471178310501</c:v>
                </c:pt>
                <c:pt idx="89">
                  <c:v>142.90008382138296</c:v>
                </c:pt>
                <c:pt idx="90">
                  <c:v>143.18602688910951</c:v>
                </c:pt>
                <c:pt idx="91">
                  <c:v>143.47254212891457</c:v>
                </c:pt>
                <c:pt idx="92">
                  <c:v>143.75963068571448</c:v>
                </c:pt>
                <c:pt idx="93">
                  <c:v>144.04729370671654</c:v>
                </c:pt>
                <c:pt idx="94">
                  <c:v>144.33553234142363</c:v>
                </c:pt>
                <c:pt idx="95">
                  <c:v>144.62434774163879</c:v>
                </c:pt>
                <c:pt idx="96">
                  <c:v>144.91374106146975</c:v>
                </c:pt>
                <c:pt idx="97">
                  <c:v>145.20371345733372</c:v>
                </c:pt>
                <c:pt idx="98">
                  <c:v>145.49426608796179</c:v>
                </c:pt>
                <c:pt idx="99">
                  <c:v>145.78540011440376</c:v>
                </c:pt>
              </c:numCache>
            </c:numRef>
          </c:val>
        </c:ser>
        <c:marker val="1"/>
        <c:axId val="19224064"/>
        <c:axId val="19225600"/>
      </c:lineChart>
      <c:catAx>
        <c:axId val="19224064"/>
        <c:scaling>
          <c:orientation val="minMax"/>
        </c:scaling>
        <c:axPos val="b"/>
        <c:tickLblPos val="nextTo"/>
        <c:crossAx val="19225600"/>
        <c:crosses val="autoZero"/>
        <c:auto val="1"/>
        <c:lblAlgn val="ctr"/>
        <c:lblOffset val="100"/>
      </c:catAx>
      <c:valAx>
        <c:axId val="19225600"/>
        <c:scaling>
          <c:orientation val="minMax"/>
        </c:scaling>
        <c:axPos val="l"/>
        <c:majorGridlines/>
        <c:numFmt formatCode="General" sourceLinked="1"/>
        <c:tickLblPos val="nextTo"/>
        <c:crossAx val="1922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升级经验</c:v>
          </c:tx>
          <c:val>
            <c:numRef>
              <c:f>级别表!$P$3:$P$102</c:f>
              <c:numCache>
                <c:formatCode>General</c:formatCode>
                <c:ptCount val="100"/>
                <c:pt idx="0">
                  <c:v>90</c:v>
                </c:pt>
                <c:pt idx="1">
                  <c:v>104</c:v>
                </c:pt>
                <c:pt idx="2">
                  <c:v>122</c:v>
                </c:pt>
                <c:pt idx="3">
                  <c:v>142</c:v>
                </c:pt>
                <c:pt idx="4">
                  <c:v>166</c:v>
                </c:pt>
                <c:pt idx="5">
                  <c:v>194</c:v>
                </c:pt>
                <c:pt idx="6">
                  <c:v>226</c:v>
                </c:pt>
                <c:pt idx="7">
                  <c:v>264</c:v>
                </c:pt>
                <c:pt idx="8">
                  <c:v>308</c:v>
                </c:pt>
                <c:pt idx="9">
                  <c:v>490</c:v>
                </c:pt>
                <c:pt idx="10">
                  <c:v>520</c:v>
                </c:pt>
                <c:pt idx="11">
                  <c:v>552</c:v>
                </c:pt>
                <c:pt idx="12">
                  <c:v>585</c:v>
                </c:pt>
                <c:pt idx="13">
                  <c:v>621</c:v>
                </c:pt>
                <c:pt idx="14">
                  <c:v>988</c:v>
                </c:pt>
                <c:pt idx="15">
                  <c:v>1048</c:v>
                </c:pt>
                <c:pt idx="16">
                  <c:v>1113</c:v>
                </c:pt>
                <c:pt idx="17">
                  <c:v>1180</c:v>
                </c:pt>
                <c:pt idx="18">
                  <c:v>1252</c:v>
                </c:pt>
                <c:pt idx="19">
                  <c:v>2316</c:v>
                </c:pt>
                <c:pt idx="20">
                  <c:v>3012</c:v>
                </c:pt>
                <c:pt idx="21">
                  <c:v>3134</c:v>
                </c:pt>
                <c:pt idx="22">
                  <c:v>3262</c:v>
                </c:pt>
                <c:pt idx="23">
                  <c:v>3394</c:v>
                </c:pt>
                <c:pt idx="24">
                  <c:v>4236</c:v>
                </c:pt>
                <c:pt idx="25">
                  <c:v>4408</c:v>
                </c:pt>
                <c:pt idx="26">
                  <c:v>4586</c:v>
                </c:pt>
                <c:pt idx="27">
                  <c:v>4772</c:v>
                </c:pt>
                <c:pt idx="28">
                  <c:v>4964</c:v>
                </c:pt>
                <c:pt idx="29">
                  <c:v>6026</c:v>
                </c:pt>
                <c:pt idx="30">
                  <c:v>9800</c:v>
                </c:pt>
                <c:pt idx="31">
                  <c:v>9920</c:v>
                </c:pt>
                <c:pt idx="32">
                  <c:v>10037</c:v>
                </c:pt>
                <c:pt idx="33">
                  <c:v>11287</c:v>
                </c:pt>
                <c:pt idx="34">
                  <c:v>11425</c:v>
                </c:pt>
                <c:pt idx="35">
                  <c:v>11562</c:v>
                </c:pt>
                <c:pt idx="36">
                  <c:v>12870</c:v>
                </c:pt>
                <c:pt idx="37">
                  <c:v>13025</c:v>
                </c:pt>
                <c:pt idx="38">
                  <c:v>13182</c:v>
                </c:pt>
                <c:pt idx="39">
                  <c:v>14555</c:v>
                </c:pt>
                <c:pt idx="40">
                  <c:v>14730</c:v>
                </c:pt>
                <c:pt idx="41">
                  <c:v>14907</c:v>
                </c:pt>
                <c:pt idx="42">
                  <c:v>15085</c:v>
                </c:pt>
                <c:pt idx="43">
                  <c:v>16540</c:v>
                </c:pt>
                <c:pt idx="44">
                  <c:v>24675</c:v>
                </c:pt>
                <c:pt idx="45">
                  <c:v>24921</c:v>
                </c:pt>
                <c:pt idx="46">
                  <c:v>25170</c:v>
                </c:pt>
                <c:pt idx="47">
                  <c:v>27012</c:v>
                </c:pt>
                <c:pt idx="48">
                  <c:v>27282</c:v>
                </c:pt>
                <c:pt idx="49">
                  <c:v>29178</c:v>
                </c:pt>
                <c:pt idx="50">
                  <c:v>29469</c:v>
                </c:pt>
                <c:pt idx="51">
                  <c:v>29766</c:v>
                </c:pt>
                <c:pt idx="52">
                  <c:v>31734</c:v>
                </c:pt>
                <c:pt idx="53">
                  <c:v>32052</c:v>
                </c:pt>
                <c:pt idx="54">
                  <c:v>32373</c:v>
                </c:pt>
                <c:pt idx="55">
                  <c:v>34419</c:v>
                </c:pt>
                <c:pt idx="56">
                  <c:v>34764</c:v>
                </c:pt>
                <c:pt idx="57">
                  <c:v>35112</c:v>
                </c:pt>
                <c:pt idx="58">
                  <c:v>37239</c:v>
                </c:pt>
                <c:pt idx="59">
                  <c:v>37611</c:v>
                </c:pt>
                <c:pt idx="60">
                  <c:v>37989</c:v>
                </c:pt>
                <c:pt idx="61">
                  <c:v>40197</c:v>
                </c:pt>
                <c:pt idx="62">
                  <c:v>40599</c:v>
                </c:pt>
                <c:pt idx="63">
                  <c:v>42870</c:v>
                </c:pt>
                <c:pt idx="64">
                  <c:v>43302</c:v>
                </c:pt>
                <c:pt idx="65">
                  <c:v>43734</c:v>
                </c:pt>
                <c:pt idx="66">
                  <c:v>46095</c:v>
                </c:pt>
                <c:pt idx="67">
                  <c:v>46557</c:v>
                </c:pt>
                <c:pt idx="68">
                  <c:v>47022</c:v>
                </c:pt>
                <c:pt idx="69">
                  <c:v>49473</c:v>
                </c:pt>
                <c:pt idx="70">
                  <c:v>49968</c:v>
                </c:pt>
                <c:pt idx="71">
                  <c:v>50469</c:v>
                </c:pt>
                <c:pt idx="72">
                  <c:v>53016</c:v>
                </c:pt>
                <c:pt idx="73">
                  <c:v>53547</c:v>
                </c:pt>
                <c:pt idx="74">
                  <c:v>56163</c:v>
                </c:pt>
                <c:pt idx="75">
                  <c:v>65656</c:v>
                </c:pt>
                <c:pt idx="76">
                  <c:v>65786</c:v>
                </c:pt>
                <c:pt idx="77">
                  <c:v>68358</c:v>
                </c:pt>
                <c:pt idx="78">
                  <c:v>68495</c:v>
                </c:pt>
                <c:pt idx="79">
                  <c:v>68635</c:v>
                </c:pt>
                <c:pt idx="80">
                  <c:v>71228</c:v>
                </c:pt>
                <c:pt idx="81">
                  <c:v>71368</c:v>
                </c:pt>
                <c:pt idx="82">
                  <c:v>71512</c:v>
                </c:pt>
                <c:pt idx="83">
                  <c:v>74126</c:v>
                </c:pt>
                <c:pt idx="84">
                  <c:v>74273</c:v>
                </c:pt>
                <c:pt idx="85">
                  <c:v>74424</c:v>
                </c:pt>
                <c:pt idx="86">
                  <c:v>77059</c:v>
                </c:pt>
                <c:pt idx="87">
                  <c:v>77213</c:v>
                </c:pt>
                <c:pt idx="88">
                  <c:v>79863</c:v>
                </c:pt>
                <c:pt idx="89">
                  <c:v>80024</c:v>
                </c:pt>
                <c:pt idx="90">
                  <c:v>80181</c:v>
                </c:pt>
                <c:pt idx="91">
                  <c:v>82852</c:v>
                </c:pt>
                <c:pt idx="92">
                  <c:v>83020</c:v>
                </c:pt>
                <c:pt idx="93">
                  <c:v>83184</c:v>
                </c:pt>
                <c:pt idx="94">
                  <c:v>85879</c:v>
                </c:pt>
                <c:pt idx="95">
                  <c:v>86051</c:v>
                </c:pt>
                <c:pt idx="96">
                  <c:v>86222</c:v>
                </c:pt>
                <c:pt idx="97">
                  <c:v>88935</c:v>
                </c:pt>
                <c:pt idx="98">
                  <c:v>89113</c:v>
                </c:pt>
                <c:pt idx="99">
                  <c:v>91843</c:v>
                </c:pt>
              </c:numCache>
            </c:numRef>
          </c:val>
        </c:ser>
        <c:marker val="1"/>
        <c:axId val="19245312"/>
        <c:axId val="19247104"/>
      </c:lineChart>
      <c:catAx>
        <c:axId val="19245312"/>
        <c:scaling>
          <c:orientation val="minMax"/>
        </c:scaling>
        <c:axPos val="b"/>
        <c:tickLblPos val="nextTo"/>
        <c:crossAx val="19247104"/>
        <c:crosses val="autoZero"/>
        <c:auto val="1"/>
        <c:lblAlgn val="ctr"/>
        <c:lblOffset val="100"/>
      </c:catAx>
      <c:valAx>
        <c:axId val="19247104"/>
        <c:scaling>
          <c:orientation val="minMax"/>
        </c:scaling>
        <c:axPos val="l"/>
        <c:majorGridlines/>
        <c:numFmt formatCode="General" sourceLinked="1"/>
        <c:tickLblPos val="nextTo"/>
        <c:crossAx val="1924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10" Type="http://schemas.openxmlformats.org/officeDocument/2006/relationships/image" Target="../media/image11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5</xdr:row>
      <xdr:rowOff>85725</xdr:rowOff>
    </xdr:from>
    <xdr:to>
      <xdr:col>24</xdr:col>
      <xdr:colOff>514350</xdr:colOff>
      <xdr:row>21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24</xdr:row>
      <xdr:rowOff>161925</xdr:rowOff>
    </xdr:from>
    <xdr:to>
      <xdr:col>24</xdr:col>
      <xdr:colOff>371475</xdr:colOff>
      <xdr:row>40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11</xdr:row>
      <xdr:rowOff>224138</xdr:rowOff>
    </xdr:from>
    <xdr:to>
      <xdr:col>9</xdr:col>
      <xdr:colOff>434595</xdr:colOff>
      <xdr:row>13</xdr:row>
      <xdr:rowOff>114299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57800" y="2948288"/>
          <a:ext cx="406020" cy="385461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669607</xdr:colOff>
      <xdr:row>8</xdr:row>
      <xdr:rowOff>209549</xdr:rowOff>
    </xdr:from>
    <xdr:to>
      <xdr:col>9</xdr:col>
      <xdr:colOff>371475</xdr:colOff>
      <xdr:row>10</xdr:row>
      <xdr:rowOff>66674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13032" y="2190749"/>
          <a:ext cx="387668" cy="3524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624273</xdr:colOff>
      <xdr:row>9</xdr:row>
      <xdr:rowOff>209550</xdr:rowOff>
    </xdr:from>
    <xdr:to>
      <xdr:col>9</xdr:col>
      <xdr:colOff>428624</xdr:colOff>
      <xdr:row>12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67698" y="2438400"/>
          <a:ext cx="490151" cy="533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633476</xdr:colOff>
      <xdr:row>13</xdr:row>
      <xdr:rowOff>28574</xdr:rowOff>
    </xdr:from>
    <xdr:to>
      <xdr:col>9</xdr:col>
      <xdr:colOff>495300</xdr:colOff>
      <xdr:row>14</xdr:row>
      <xdr:rowOff>247649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176901" y="3248024"/>
          <a:ext cx="547624" cy="4667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9525</xdr:colOff>
      <xdr:row>11</xdr:row>
      <xdr:rowOff>70266</xdr:rowOff>
    </xdr:from>
    <xdr:to>
      <xdr:col>10</xdr:col>
      <xdr:colOff>476250</xdr:colOff>
      <xdr:row>13</xdr:row>
      <xdr:rowOff>95250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924550" y="2794416"/>
          <a:ext cx="466725" cy="520284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12</xdr:row>
      <xdr:rowOff>213361</xdr:rowOff>
    </xdr:from>
    <xdr:to>
      <xdr:col>10</xdr:col>
      <xdr:colOff>485774</xdr:colOff>
      <xdr:row>14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638925" y="3185161"/>
          <a:ext cx="514349" cy="462914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647700</xdr:colOff>
      <xdr:row>14</xdr:row>
      <xdr:rowOff>95250</xdr:rowOff>
    </xdr:from>
    <xdr:to>
      <xdr:col>10</xdr:col>
      <xdr:colOff>600075</xdr:colOff>
      <xdr:row>16</xdr:row>
      <xdr:rowOff>161925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629400" y="3562350"/>
          <a:ext cx="638175" cy="5619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16</xdr:row>
      <xdr:rowOff>123825</xdr:rowOff>
    </xdr:from>
    <xdr:to>
      <xdr:col>10</xdr:col>
      <xdr:colOff>514350</xdr:colOff>
      <xdr:row>18</xdr:row>
      <xdr:rowOff>142875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705600" y="4086225"/>
          <a:ext cx="476250" cy="5143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647700</xdr:colOff>
      <xdr:row>2</xdr:row>
      <xdr:rowOff>133350</xdr:rowOff>
    </xdr:from>
    <xdr:to>
      <xdr:col>9</xdr:col>
      <xdr:colOff>457200</xdr:colOff>
      <xdr:row>4</xdr:row>
      <xdr:rowOff>28575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5191125" y="628650"/>
          <a:ext cx="495300" cy="390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628650</xdr:colOff>
      <xdr:row>1</xdr:row>
      <xdr:rowOff>0</xdr:rowOff>
    </xdr:from>
    <xdr:to>
      <xdr:col>9</xdr:col>
      <xdr:colOff>495300</xdr:colOff>
      <xdr:row>2</xdr:row>
      <xdr:rowOff>171450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172075" y="247650"/>
          <a:ext cx="552450" cy="4191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600075</xdr:colOff>
      <xdr:row>4</xdr:row>
      <xdr:rowOff>9525</xdr:rowOff>
    </xdr:from>
    <xdr:to>
      <xdr:col>9</xdr:col>
      <xdr:colOff>447675</xdr:colOff>
      <xdr:row>6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143500" y="1000125"/>
          <a:ext cx="533400" cy="485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600075</xdr:colOff>
      <xdr:row>5</xdr:row>
      <xdr:rowOff>76200</xdr:rowOff>
    </xdr:from>
    <xdr:to>
      <xdr:col>9</xdr:col>
      <xdr:colOff>457200</xdr:colOff>
      <xdr:row>7</xdr:row>
      <xdr:rowOff>9525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143500" y="1314450"/>
          <a:ext cx="542925" cy="428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590550</xdr:colOff>
      <xdr:row>3</xdr:row>
      <xdr:rowOff>171450</xdr:rowOff>
    </xdr:from>
    <xdr:to>
      <xdr:col>10</xdr:col>
      <xdr:colOff>409575</xdr:colOff>
      <xdr:row>6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5819775" y="914400"/>
          <a:ext cx="504825" cy="5715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581025</xdr:colOff>
      <xdr:row>5</xdr:row>
      <xdr:rowOff>85725</xdr:rowOff>
    </xdr:from>
    <xdr:to>
      <xdr:col>10</xdr:col>
      <xdr:colOff>447675</xdr:colOff>
      <xdr:row>7</xdr:row>
      <xdr:rowOff>142875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5810250" y="1323975"/>
          <a:ext cx="552450" cy="5524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514350</xdr:colOff>
      <xdr:row>6</xdr:row>
      <xdr:rowOff>228600</xdr:rowOff>
    </xdr:from>
    <xdr:to>
      <xdr:col>10</xdr:col>
      <xdr:colOff>390525</xdr:colOff>
      <xdr:row>8</xdr:row>
      <xdr:rowOff>200025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5743575" y="1714500"/>
          <a:ext cx="561975" cy="4667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8</xdr:row>
      <xdr:rowOff>47625</xdr:rowOff>
    </xdr:from>
    <xdr:to>
      <xdr:col>10</xdr:col>
      <xdr:colOff>419100</xdr:colOff>
      <xdr:row>10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5886450" y="2028825"/>
          <a:ext cx="4476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H16" sqref="H16"/>
    </sheetView>
  </sheetViews>
  <sheetFormatPr defaultRowHeight="13.5"/>
  <cols>
    <col min="1" max="2" width="9" style="4"/>
    <col min="3" max="3" width="32.75" style="4" customWidth="1"/>
  </cols>
  <sheetData>
    <row r="1" spans="1:3" s="7" customFormat="1">
      <c r="A1" s="6" t="s">
        <v>66</v>
      </c>
      <c r="B1" s="6" t="s">
        <v>65</v>
      </c>
      <c r="C1" s="6" t="s">
        <v>64</v>
      </c>
    </row>
    <row r="2" spans="1:3">
      <c r="A2" s="4">
        <v>1</v>
      </c>
      <c r="B2" s="4" t="s">
        <v>3</v>
      </c>
      <c r="C2" s="4" t="s">
        <v>0</v>
      </c>
    </row>
    <row r="3" spans="1:3">
      <c r="A3" s="4">
        <v>2</v>
      </c>
      <c r="B3" s="4" t="s">
        <v>21</v>
      </c>
      <c r="C3" s="4" t="s">
        <v>7</v>
      </c>
    </row>
    <row r="4" spans="1:3">
      <c r="A4" s="4">
        <v>3</v>
      </c>
      <c r="B4" s="4" t="s">
        <v>22</v>
      </c>
      <c r="C4" s="4" t="s">
        <v>1</v>
      </c>
    </row>
    <row r="5" spans="1:3">
      <c r="A5" s="4">
        <v>4</v>
      </c>
      <c r="B5" s="4" t="s">
        <v>23</v>
      </c>
      <c r="C5" s="4" t="s">
        <v>8</v>
      </c>
    </row>
    <row r="6" spans="1:3">
      <c r="A6" s="4">
        <v>5</v>
      </c>
      <c r="B6" s="4" t="s">
        <v>24</v>
      </c>
      <c r="C6" s="4" t="s">
        <v>2</v>
      </c>
    </row>
    <row r="7" spans="1:3">
      <c r="A7" s="4">
        <v>6</v>
      </c>
      <c r="B7" s="4" t="s">
        <v>25</v>
      </c>
      <c r="C7" s="4" t="s">
        <v>19</v>
      </c>
    </row>
    <row r="8" spans="1:3">
      <c r="A8" s="4">
        <v>7</v>
      </c>
      <c r="B8" s="4" t="s">
        <v>26</v>
      </c>
      <c r="C8" s="4" t="s">
        <v>18</v>
      </c>
    </row>
    <row r="9" spans="1:3">
      <c r="A9" s="34">
        <v>8</v>
      </c>
      <c r="B9" s="34" t="s">
        <v>27</v>
      </c>
      <c r="C9" s="34" t="s">
        <v>4</v>
      </c>
    </row>
    <row r="10" spans="1:3">
      <c r="A10" s="34">
        <v>9</v>
      </c>
      <c r="B10" s="34" t="s">
        <v>28</v>
      </c>
      <c r="C10" s="34" t="s">
        <v>5</v>
      </c>
    </row>
    <row r="11" spans="1:3">
      <c r="A11" s="34">
        <v>10</v>
      </c>
      <c r="B11" s="34" t="s">
        <v>29</v>
      </c>
      <c r="C11" s="34" t="s">
        <v>6</v>
      </c>
    </row>
    <row r="12" spans="1:3">
      <c r="A12" s="4">
        <v>11</v>
      </c>
      <c r="B12" s="4" t="s">
        <v>32</v>
      </c>
      <c r="C12" s="4" t="s">
        <v>9</v>
      </c>
    </row>
    <row r="13" spans="1:3">
      <c r="A13" s="4">
        <v>12</v>
      </c>
      <c r="B13" s="4" t="s">
        <v>33</v>
      </c>
      <c r="C13" s="4" t="s">
        <v>10</v>
      </c>
    </row>
    <row r="14" spans="1:3">
      <c r="A14" s="4">
        <v>13</v>
      </c>
      <c r="B14" s="4" t="s">
        <v>34</v>
      </c>
      <c r="C14" s="4" t="s">
        <v>11</v>
      </c>
    </row>
    <row r="15" spans="1:3">
      <c r="A15" s="34">
        <v>14</v>
      </c>
      <c r="B15" s="34" t="s">
        <v>35</v>
      </c>
      <c r="C15" s="34" t="s">
        <v>12</v>
      </c>
    </row>
    <row r="16" spans="1:3">
      <c r="A16" s="34">
        <v>15</v>
      </c>
      <c r="B16" s="34" t="s">
        <v>36</v>
      </c>
      <c r="C16" s="34" t="s">
        <v>13</v>
      </c>
    </row>
    <row r="17" spans="1:3">
      <c r="A17" s="34">
        <v>16</v>
      </c>
      <c r="B17" s="34" t="s">
        <v>37</v>
      </c>
      <c r="C17" s="34" t="s">
        <v>14</v>
      </c>
    </row>
    <row r="18" spans="1:3">
      <c r="A18" s="34">
        <v>17</v>
      </c>
      <c r="B18" s="34" t="s">
        <v>30</v>
      </c>
      <c r="C18" s="34" t="s">
        <v>15</v>
      </c>
    </row>
    <row r="19" spans="1:3">
      <c r="A19" s="34">
        <v>18</v>
      </c>
      <c r="B19" s="34" t="s">
        <v>31</v>
      </c>
      <c r="C19" s="34" t="s">
        <v>16</v>
      </c>
    </row>
    <row r="20" spans="1:3">
      <c r="A20" s="34">
        <v>19</v>
      </c>
      <c r="B20" s="34" t="s">
        <v>38</v>
      </c>
      <c r="C20" s="34" t="s">
        <v>17</v>
      </c>
    </row>
    <row r="21" spans="1:3">
      <c r="A21" s="4">
        <v>20</v>
      </c>
      <c r="B21" s="4" t="s">
        <v>39</v>
      </c>
      <c r="C21" s="4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11" sqref="A11:XFD14"/>
    </sheetView>
  </sheetViews>
  <sheetFormatPr defaultRowHeight="20.100000000000001" customHeight="1"/>
  <cols>
    <col min="1" max="1" width="12" style="42" customWidth="1"/>
    <col min="2" max="2" width="6.75" style="42" customWidth="1"/>
    <col min="3" max="3" width="12" style="42" customWidth="1"/>
    <col min="4" max="4" width="14.875" style="42" customWidth="1"/>
    <col min="5" max="5" width="36.625" style="42" customWidth="1"/>
    <col min="6" max="16384" width="9" style="43"/>
  </cols>
  <sheetData>
    <row r="1" spans="1:5" s="41" customFormat="1" ht="20.100000000000001" customHeight="1">
      <c r="A1" s="40" t="s">
        <v>174</v>
      </c>
      <c r="B1" s="40" t="s">
        <v>177</v>
      </c>
      <c r="C1" s="40" t="s">
        <v>175</v>
      </c>
      <c r="D1" s="40" t="s">
        <v>178</v>
      </c>
      <c r="E1" s="40" t="s">
        <v>176</v>
      </c>
    </row>
    <row r="2" spans="1:5" ht="20.100000000000001" customHeight="1">
      <c r="A2" s="42" t="s">
        <v>179</v>
      </c>
      <c r="B2" s="42">
        <v>17</v>
      </c>
      <c r="C2" s="42" t="s">
        <v>180</v>
      </c>
      <c r="D2" s="42" t="s">
        <v>181</v>
      </c>
      <c r="E2" s="42" t="s">
        <v>270</v>
      </c>
    </row>
    <row r="3" spans="1:5" ht="20.100000000000001" customHeight="1">
      <c r="A3" s="42" t="s">
        <v>182</v>
      </c>
      <c r="B3" s="42">
        <v>18</v>
      </c>
      <c r="C3" s="42" t="s">
        <v>183</v>
      </c>
      <c r="D3" s="42" t="s">
        <v>184</v>
      </c>
      <c r="E3" s="42" t="s">
        <v>271</v>
      </c>
    </row>
    <row r="4" spans="1:5" ht="20.100000000000001" customHeight="1">
      <c r="A4" s="42" t="s">
        <v>185</v>
      </c>
      <c r="B4" s="42">
        <v>18</v>
      </c>
      <c r="C4" s="42" t="s">
        <v>186</v>
      </c>
      <c r="D4" s="42" t="s">
        <v>184</v>
      </c>
      <c r="E4" s="42" t="s">
        <v>273</v>
      </c>
    </row>
    <row r="5" spans="1:5" ht="20.100000000000001" customHeight="1">
      <c r="A5" s="42" t="s">
        <v>187</v>
      </c>
      <c r="B5" s="42">
        <v>19</v>
      </c>
      <c r="C5" s="42" t="s">
        <v>180</v>
      </c>
      <c r="D5" s="42" t="s">
        <v>181</v>
      </c>
      <c r="E5" s="42" t="s">
        <v>272</v>
      </c>
    </row>
    <row r="7" spans="1:5" s="56" customFormat="1" ht="20.100000000000001" customHeight="1">
      <c r="A7" s="55"/>
      <c r="B7" s="55"/>
      <c r="C7" s="55"/>
      <c r="D7" s="55"/>
      <c r="E7" s="55"/>
    </row>
    <row r="8" spans="1:5" s="56" customFormat="1" ht="20.100000000000001" customHeight="1">
      <c r="A8" s="55"/>
      <c r="B8" s="55"/>
      <c r="C8" s="55"/>
      <c r="D8" s="55"/>
      <c r="E8" s="5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2"/>
  <sheetViews>
    <sheetView topLeftCell="A10" workbookViewId="0">
      <selection activeCell="D19" sqref="D19"/>
    </sheetView>
  </sheetViews>
  <sheetFormatPr defaultRowHeight="13.5"/>
  <cols>
    <col min="1" max="1" width="12.5" style="48" customWidth="1"/>
    <col min="2" max="2" width="14.25" style="44" customWidth="1"/>
    <col min="3" max="3" width="37.25" style="44" customWidth="1"/>
    <col min="4" max="4" width="34.625" style="4" customWidth="1"/>
    <col min="5" max="5" width="24.25" style="15" customWidth="1"/>
    <col min="6" max="16384" width="9" style="4"/>
  </cols>
  <sheetData>
    <row r="1" spans="1:5">
      <c r="A1" s="48" t="s">
        <v>253</v>
      </c>
    </row>
    <row r="2" spans="1:5">
      <c r="A2" s="50" t="s">
        <v>235</v>
      </c>
      <c r="B2" s="51" t="s">
        <v>236</v>
      </c>
      <c r="C2" s="45" t="s">
        <v>237</v>
      </c>
      <c r="D2" s="45" t="s">
        <v>250</v>
      </c>
      <c r="E2" s="52" t="s">
        <v>251</v>
      </c>
    </row>
    <row r="3" spans="1:5">
      <c r="A3" s="48" t="s">
        <v>228</v>
      </c>
      <c r="B3" s="44" t="s">
        <v>213</v>
      </c>
      <c r="C3" s="47" t="s">
        <v>232</v>
      </c>
      <c r="D3" s="15" t="s">
        <v>191</v>
      </c>
      <c r="E3" s="15" t="s">
        <v>238</v>
      </c>
    </row>
    <row r="4" spans="1:5">
      <c r="A4" s="48" t="s">
        <v>228</v>
      </c>
      <c r="B4" s="44" t="s">
        <v>214</v>
      </c>
      <c r="C4" s="47" t="s">
        <v>233</v>
      </c>
      <c r="D4" s="15" t="s">
        <v>193</v>
      </c>
      <c r="E4" s="4" t="s">
        <v>239</v>
      </c>
    </row>
    <row r="5" spans="1:5">
      <c r="A5" s="48" t="s">
        <v>228</v>
      </c>
      <c r="B5" s="44" t="s">
        <v>215</v>
      </c>
      <c r="C5" s="47" t="s">
        <v>233</v>
      </c>
      <c r="D5" s="15" t="s">
        <v>192</v>
      </c>
      <c r="E5" s="4" t="s">
        <v>240</v>
      </c>
    </row>
    <row r="6" spans="1:5">
      <c r="A6" s="48" t="s">
        <v>228</v>
      </c>
      <c r="B6" s="44" t="s">
        <v>214</v>
      </c>
      <c r="C6" s="44" t="s">
        <v>217</v>
      </c>
      <c r="D6" s="47" t="s">
        <v>216</v>
      </c>
      <c r="E6" s="15" t="s">
        <v>241</v>
      </c>
    </row>
    <row r="7" spans="1:5">
      <c r="A7" s="48" t="s">
        <v>228</v>
      </c>
      <c r="B7" s="44" t="s">
        <v>215</v>
      </c>
      <c r="C7" s="44" t="s">
        <v>218</v>
      </c>
      <c r="D7" s="15" t="s">
        <v>196</v>
      </c>
      <c r="E7" s="15" t="s">
        <v>242</v>
      </c>
    </row>
    <row r="8" spans="1:5">
      <c r="A8" s="48" t="s">
        <v>228</v>
      </c>
      <c r="B8" s="44" t="s">
        <v>214</v>
      </c>
      <c r="C8" s="44" t="s">
        <v>219</v>
      </c>
      <c r="D8" s="15" t="s">
        <v>195</v>
      </c>
      <c r="E8" s="15" t="s">
        <v>243</v>
      </c>
    </row>
    <row r="9" spans="1:5">
      <c r="A9" s="48" t="s">
        <v>228</v>
      </c>
      <c r="B9" s="44" t="s">
        <v>214</v>
      </c>
      <c r="C9" s="44" t="s">
        <v>220</v>
      </c>
      <c r="D9" s="15" t="s">
        <v>194</v>
      </c>
      <c r="E9" s="4" t="s">
        <v>247</v>
      </c>
    </row>
    <row r="10" spans="1:5">
      <c r="A10" s="48" t="s">
        <v>228</v>
      </c>
      <c r="B10" s="44" t="s">
        <v>214</v>
      </c>
      <c r="C10" s="44" t="s">
        <v>221</v>
      </c>
      <c r="D10" s="15" t="s">
        <v>244</v>
      </c>
      <c r="E10" s="4" t="s">
        <v>245</v>
      </c>
    </row>
    <row r="11" spans="1:5">
      <c r="A11" s="48" t="s">
        <v>228</v>
      </c>
      <c r="B11" s="44" t="s">
        <v>214</v>
      </c>
      <c r="C11" s="44" t="s">
        <v>222</v>
      </c>
      <c r="D11" s="15" t="s">
        <v>197</v>
      </c>
      <c r="E11" s="15" t="s">
        <v>246</v>
      </c>
    </row>
    <row r="12" spans="1:5">
      <c r="A12" s="48" t="s">
        <v>228</v>
      </c>
      <c r="B12" s="44" t="s">
        <v>214</v>
      </c>
      <c r="C12" s="44" t="s">
        <v>223</v>
      </c>
      <c r="D12" s="15" t="s">
        <v>198</v>
      </c>
    </row>
    <row r="13" spans="1:5">
      <c r="A13" s="48" t="s">
        <v>228</v>
      </c>
      <c r="B13" s="44" t="s">
        <v>213</v>
      </c>
      <c r="C13" s="44" t="s">
        <v>224</v>
      </c>
      <c r="D13" s="15" t="s">
        <v>199</v>
      </c>
      <c r="E13" s="4" t="s">
        <v>249</v>
      </c>
    </row>
    <row r="14" spans="1:5">
      <c r="A14" s="48" t="s">
        <v>228</v>
      </c>
      <c r="B14" s="44" t="s">
        <v>214</v>
      </c>
      <c r="C14" s="44" t="s">
        <v>225</v>
      </c>
      <c r="D14" s="4" t="s">
        <v>226</v>
      </c>
      <c r="E14" s="4" t="s">
        <v>248</v>
      </c>
    </row>
    <row r="15" spans="1:5">
      <c r="A15" s="48" t="s">
        <v>182</v>
      </c>
      <c r="B15" s="44" t="s">
        <v>214</v>
      </c>
      <c r="C15" s="44" t="s">
        <v>231</v>
      </c>
      <c r="D15" s="15" t="s">
        <v>230</v>
      </c>
      <c r="E15" s="49"/>
    </row>
    <row r="16" spans="1:5">
      <c r="A16" s="48" t="s">
        <v>179</v>
      </c>
      <c r="B16" s="44" t="s">
        <v>214</v>
      </c>
      <c r="C16" s="44" t="s">
        <v>231</v>
      </c>
      <c r="D16" s="15" t="s">
        <v>189</v>
      </c>
    </row>
    <row r="17" spans="1:5">
      <c r="A17" s="48" t="s">
        <v>185</v>
      </c>
      <c r="B17" s="44" t="s">
        <v>214</v>
      </c>
      <c r="C17" s="44" t="s">
        <v>231</v>
      </c>
      <c r="D17" s="15" t="s">
        <v>208</v>
      </c>
      <c r="E17" s="49"/>
    </row>
    <row r="18" spans="1:5">
      <c r="A18" s="48" t="s">
        <v>187</v>
      </c>
      <c r="B18" s="44" t="s">
        <v>214</v>
      </c>
      <c r="C18" s="44" t="s">
        <v>231</v>
      </c>
      <c r="D18" s="15" t="s">
        <v>188</v>
      </c>
      <c r="E18" s="49"/>
    </row>
    <row r="19" spans="1:5">
      <c r="A19" s="48" t="s">
        <v>182</v>
      </c>
      <c r="B19" s="44" t="s">
        <v>214</v>
      </c>
      <c r="C19" s="44" t="s">
        <v>234</v>
      </c>
      <c r="D19" s="15" t="s">
        <v>190</v>
      </c>
      <c r="E19" s="49"/>
    </row>
    <row r="20" spans="1:5" ht="15" customHeight="1">
      <c r="A20" s="48" t="s">
        <v>179</v>
      </c>
      <c r="B20" s="44" t="s">
        <v>214</v>
      </c>
      <c r="C20" s="44" t="s">
        <v>234</v>
      </c>
      <c r="D20" s="11" t="s">
        <v>229</v>
      </c>
      <c r="E20" s="49"/>
    </row>
    <row r="21" spans="1:5">
      <c r="A21" s="48" t="s">
        <v>185</v>
      </c>
      <c r="B21" s="44" t="s">
        <v>214</v>
      </c>
      <c r="C21" s="44" t="s">
        <v>234</v>
      </c>
      <c r="D21" s="15" t="s">
        <v>207</v>
      </c>
      <c r="E21" s="49"/>
    </row>
    <row r="22" spans="1:5">
      <c r="A22" s="48" t="s">
        <v>187</v>
      </c>
      <c r="B22" s="44" t="s">
        <v>214</v>
      </c>
      <c r="C22" s="44" t="s">
        <v>234</v>
      </c>
      <c r="D22" s="15" t="s">
        <v>209</v>
      </c>
      <c r="E22" s="49"/>
    </row>
    <row r="23" spans="1:5" s="28" customFormat="1">
      <c r="A23" s="73" t="s">
        <v>252</v>
      </c>
      <c r="B23" s="74"/>
      <c r="C23" s="74"/>
      <c r="D23" s="75"/>
    </row>
    <row r="24" spans="1:5">
      <c r="D24" s="15" t="s">
        <v>200</v>
      </c>
      <c r="E24" s="4"/>
    </row>
    <row r="25" spans="1:5">
      <c r="D25" s="15" t="s">
        <v>201</v>
      </c>
    </row>
    <row r="26" spans="1:5">
      <c r="D26" s="15" t="s">
        <v>202</v>
      </c>
    </row>
    <row r="27" spans="1:5">
      <c r="D27" s="15" t="s">
        <v>203</v>
      </c>
    </row>
    <row r="28" spans="1:5">
      <c r="D28" s="15" t="s">
        <v>204</v>
      </c>
    </row>
    <row r="29" spans="1:5">
      <c r="D29" s="15" t="s">
        <v>205</v>
      </c>
    </row>
    <row r="30" spans="1:5">
      <c r="D30" s="15" t="s">
        <v>206</v>
      </c>
    </row>
    <row r="31" spans="1:5" ht="40.5">
      <c r="D31" s="11" t="s">
        <v>287</v>
      </c>
    </row>
    <row r="32" spans="1:5">
      <c r="D32" s="15" t="s">
        <v>189</v>
      </c>
    </row>
  </sheetData>
  <mergeCells count="1">
    <mergeCell ref="A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F14" sqref="F14"/>
    </sheetView>
  </sheetViews>
  <sheetFormatPr defaultRowHeight="20.100000000000001" customHeight="1"/>
  <cols>
    <col min="1" max="1" width="7.375" style="4" customWidth="1"/>
    <col min="2" max="2" width="7.125" style="4" customWidth="1"/>
    <col min="3" max="3" width="11.375" style="4" customWidth="1"/>
    <col min="4" max="4" width="6.75" style="4" customWidth="1"/>
    <col min="5" max="5" width="13.125" style="4" customWidth="1"/>
    <col min="6" max="11" width="9" style="4"/>
  </cols>
  <sheetData>
    <row r="1" spans="1:11" s="7" customFormat="1" ht="20.100000000000001" customHeight="1">
      <c r="A1" s="6" t="s">
        <v>317</v>
      </c>
      <c r="B1" s="6" t="s">
        <v>340</v>
      </c>
      <c r="C1" s="6" t="s">
        <v>210</v>
      </c>
      <c r="D1" s="6" t="s">
        <v>78</v>
      </c>
      <c r="E1" s="6" t="s">
        <v>212</v>
      </c>
      <c r="F1" s="6" t="s">
        <v>318</v>
      </c>
      <c r="G1" s="6" t="s">
        <v>319</v>
      </c>
      <c r="H1" s="6" t="s">
        <v>350</v>
      </c>
      <c r="I1" s="6" t="s">
        <v>320</v>
      </c>
      <c r="J1" s="6"/>
      <c r="K1" s="6"/>
    </row>
    <row r="2" spans="1:11" ht="20.100000000000001" customHeight="1">
      <c r="A2" s="4">
        <v>10001</v>
      </c>
      <c r="C2" s="4" t="s">
        <v>321</v>
      </c>
      <c r="D2" s="4" t="s">
        <v>322</v>
      </c>
      <c r="E2" s="4" t="s">
        <v>382</v>
      </c>
      <c r="H2" s="4">
        <v>155</v>
      </c>
    </row>
    <row r="3" spans="1:11" s="35" customFormat="1" ht="20.100000000000001" customHeight="1">
      <c r="A3" s="34">
        <v>10002</v>
      </c>
      <c r="B3" s="34"/>
      <c r="C3" s="34" t="s">
        <v>321</v>
      </c>
      <c r="D3" s="34" t="s">
        <v>322</v>
      </c>
      <c r="E3" s="34" t="s">
        <v>323</v>
      </c>
      <c r="F3" s="34">
        <v>100</v>
      </c>
      <c r="G3" s="34"/>
      <c r="H3" s="34"/>
      <c r="I3" s="34"/>
      <c r="J3" s="34"/>
      <c r="K3" s="34"/>
    </row>
    <row r="4" spans="1:11" ht="20.100000000000001" customHeight="1">
      <c r="A4" s="4">
        <v>10003</v>
      </c>
      <c r="C4" s="4" t="s">
        <v>321</v>
      </c>
      <c r="D4" s="4" t="s">
        <v>322</v>
      </c>
      <c r="E4" s="4" t="s">
        <v>324</v>
      </c>
      <c r="F4" s="4">
        <v>4500</v>
      </c>
    </row>
    <row r="5" spans="1:11" ht="20.100000000000001" customHeight="1">
      <c r="A5" s="4">
        <v>10004</v>
      </c>
      <c r="C5" s="4" t="s">
        <v>321</v>
      </c>
      <c r="D5" s="4" t="s">
        <v>322</v>
      </c>
      <c r="E5" s="4" t="s">
        <v>325</v>
      </c>
      <c r="H5" s="4">
        <v>35</v>
      </c>
    </row>
    <row r="6" spans="1:11" ht="20.100000000000001" customHeight="1">
      <c r="A6" s="4">
        <v>20001</v>
      </c>
      <c r="C6" s="4" t="s">
        <v>321</v>
      </c>
      <c r="D6" s="4" t="s">
        <v>326</v>
      </c>
      <c r="E6" s="4" t="s">
        <v>327</v>
      </c>
      <c r="H6" s="4">
        <v>155</v>
      </c>
    </row>
    <row r="7" spans="1:11" ht="20.100000000000001" customHeight="1">
      <c r="A7" s="4">
        <v>20002</v>
      </c>
      <c r="C7" s="4" t="s">
        <v>321</v>
      </c>
      <c r="D7" s="4" t="s">
        <v>326</v>
      </c>
      <c r="E7" s="4" t="s">
        <v>328</v>
      </c>
      <c r="H7" s="4">
        <v>35</v>
      </c>
    </row>
    <row r="8" spans="1:11" s="35" customFormat="1" ht="20.100000000000001" customHeight="1">
      <c r="A8" s="34">
        <v>20003</v>
      </c>
      <c r="B8" s="34"/>
      <c r="C8" s="34" t="s">
        <v>321</v>
      </c>
      <c r="D8" s="34" t="s">
        <v>326</v>
      </c>
      <c r="E8" s="34" t="s">
        <v>329</v>
      </c>
      <c r="F8" s="34">
        <v>100</v>
      </c>
      <c r="G8" s="34"/>
      <c r="H8" s="34"/>
      <c r="I8" s="34"/>
      <c r="J8" s="34"/>
      <c r="K8" s="34"/>
    </row>
    <row r="9" spans="1:11" ht="20.100000000000001" customHeight="1">
      <c r="A9" s="4">
        <v>20004</v>
      </c>
      <c r="C9" s="4" t="s">
        <v>321</v>
      </c>
      <c r="D9" s="4" t="s">
        <v>326</v>
      </c>
      <c r="E9" s="4" t="s">
        <v>330</v>
      </c>
      <c r="F9" s="4">
        <v>4500</v>
      </c>
    </row>
    <row r="10" spans="1:11" s="35" customFormat="1" ht="20.100000000000001" customHeight="1">
      <c r="A10" s="34">
        <v>30001</v>
      </c>
      <c r="B10" s="34"/>
      <c r="C10" s="34" t="s">
        <v>331</v>
      </c>
      <c r="D10" s="34" t="s">
        <v>322</v>
      </c>
      <c r="E10" s="34" t="s">
        <v>332</v>
      </c>
      <c r="F10" s="34">
        <v>100</v>
      </c>
      <c r="G10" s="34"/>
      <c r="H10" s="34"/>
      <c r="I10" s="34"/>
      <c r="J10" s="34"/>
      <c r="K10" s="34"/>
    </row>
    <row r="11" spans="1:11" ht="20.100000000000001" customHeight="1">
      <c r="A11" s="4">
        <v>30002</v>
      </c>
      <c r="C11" s="4" t="s">
        <v>331</v>
      </c>
      <c r="D11" s="4" t="s">
        <v>322</v>
      </c>
      <c r="E11" s="4" t="s">
        <v>333</v>
      </c>
      <c r="H11" s="4">
        <v>255</v>
      </c>
    </row>
    <row r="12" spans="1:11" ht="20.100000000000001" customHeight="1">
      <c r="A12" s="4">
        <v>30003</v>
      </c>
      <c r="C12" s="4" t="s">
        <v>331</v>
      </c>
      <c r="D12" s="4" t="s">
        <v>322</v>
      </c>
      <c r="E12" s="4" t="s">
        <v>334</v>
      </c>
      <c r="H12" s="4">
        <v>70</v>
      </c>
    </row>
    <row r="13" spans="1:11" ht="20.100000000000001" customHeight="1">
      <c r="A13" s="4">
        <v>30004</v>
      </c>
      <c r="C13" s="4" t="s">
        <v>331</v>
      </c>
      <c r="D13" s="4" t="s">
        <v>322</v>
      </c>
      <c r="E13" s="4" t="s">
        <v>335</v>
      </c>
      <c r="F13" s="4">
        <v>12000</v>
      </c>
    </row>
    <row r="14" spans="1:11" ht="20.100000000000001" customHeight="1">
      <c r="A14" s="4">
        <v>40001</v>
      </c>
      <c r="C14" s="4" t="s">
        <v>331</v>
      </c>
      <c r="D14" s="4" t="s">
        <v>326</v>
      </c>
      <c r="E14" s="4" t="s">
        <v>336</v>
      </c>
      <c r="H14" s="4">
        <v>255</v>
      </c>
    </row>
    <row r="15" spans="1:11" ht="20.100000000000001" customHeight="1">
      <c r="A15" s="4">
        <v>40002</v>
      </c>
      <c r="C15" s="4" t="s">
        <v>331</v>
      </c>
      <c r="D15" s="4" t="s">
        <v>326</v>
      </c>
      <c r="E15" s="4" t="s">
        <v>337</v>
      </c>
      <c r="H15" s="4">
        <v>70</v>
      </c>
    </row>
    <row r="16" spans="1:11" s="35" customFormat="1" ht="20.100000000000001" customHeight="1">
      <c r="A16" s="34">
        <v>40003</v>
      </c>
      <c r="B16" s="34"/>
      <c r="C16" s="34" t="s">
        <v>331</v>
      </c>
      <c r="D16" s="34" t="s">
        <v>326</v>
      </c>
      <c r="E16" s="34" t="s">
        <v>338</v>
      </c>
      <c r="F16" s="34">
        <v>100</v>
      </c>
      <c r="G16" s="34"/>
      <c r="H16" s="34"/>
      <c r="I16" s="34"/>
      <c r="J16" s="34"/>
      <c r="K16" s="34"/>
    </row>
    <row r="17" spans="1:6" ht="20.100000000000001" customHeight="1">
      <c r="A17" s="4">
        <v>40004</v>
      </c>
      <c r="C17" s="4" t="s">
        <v>331</v>
      </c>
      <c r="D17" s="4" t="s">
        <v>326</v>
      </c>
      <c r="E17" s="4" t="s">
        <v>339</v>
      </c>
      <c r="F17" s="4">
        <v>12000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F3" sqref="F3"/>
    </sheetView>
  </sheetViews>
  <sheetFormatPr defaultRowHeight="13.5"/>
  <cols>
    <col min="1" max="1" width="7.375" style="4" customWidth="1"/>
    <col min="2" max="2" width="7.125" style="4" customWidth="1"/>
    <col min="3" max="3" width="11.375" style="4" customWidth="1"/>
    <col min="4" max="4" width="19.625" style="4" customWidth="1"/>
    <col min="5" max="10" width="9" style="4"/>
  </cols>
  <sheetData>
    <row r="1" spans="1:10">
      <c r="A1" s="6" t="s">
        <v>317</v>
      </c>
      <c r="B1" s="6" t="s">
        <v>340</v>
      </c>
      <c r="C1" s="6" t="s">
        <v>210</v>
      </c>
      <c r="D1" s="6" t="s">
        <v>212</v>
      </c>
      <c r="E1" s="6" t="s">
        <v>318</v>
      </c>
      <c r="F1" s="6" t="s">
        <v>319</v>
      </c>
      <c r="G1" s="6" t="s">
        <v>350</v>
      </c>
      <c r="H1" s="6" t="s">
        <v>351</v>
      </c>
      <c r="I1" s="6"/>
      <c r="J1" s="6"/>
    </row>
    <row r="2" spans="1:10">
      <c r="C2" s="4" t="s">
        <v>211</v>
      </c>
      <c r="D2" s="4" t="s">
        <v>341</v>
      </c>
      <c r="F2" s="66">
        <v>5000</v>
      </c>
    </row>
    <row r="3" spans="1:10">
      <c r="C3" s="4" t="s">
        <v>211</v>
      </c>
      <c r="D3" s="4" t="s">
        <v>342</v>
      </c>
      <c r="F3" s="66">
        <v>30000</v>
      </c>
    </row>
    <row r="4" spans="1:10">
      <c r="C4" s="4" t="s">
        <v>211</v>
      </c>
      <c r="D4" s="4" t="s">
        <v>343</v>
      </c>
      <c r="F4" s="66">
        <v>50000</v>
      </c>
    </row>
    <row r="5" spans="1:10">
      <c r="C5" s="4" t="s">
        <v>211</v>
      </c>
      <c r="D5" s="4" t="s">
        <v>344</v>
      </c>
      <c r="F5" s="66">
        <v>100000</v>
      </c>
    </row>
    <row r="6" spans="1:10">
      <c r="C6" s="4" t="s">
        <v>345</v>
      </c>
      <c r="D6" s="4" t="s">
        <v>346</v>
      </c>
      <c r="F6" s="66">
        <v>5000</v>
      </c>
    </row>
    <row r="7" spans="1:10">
      <c r="C7" s="4" t="s">
        <v>345</v>
      </c>
      <c r="D7" s="4" t="s">
        <v>347</v>
      </c>
      <c r="F7" s="66">
        <v>30000</v>
      </c>
    </row>
    <row r="8" spans="1:10">
      <c r="C8" s="4" t="s">
        <v>345</v>
      </c>
      <c r="D8" s="4" t="s">
        <v>348</v>
      </c>
      <c r="F8" s="66">
        <v>50000</v>
      </c>
    </row>
    <row r="9" spans="1:10">
      <c r="C9" s="4" t="s">
        <v>345</v>
      </c>
      <c r="D9" s="4" t="s">
        <v>349</v>
      </c>
      <c r="F9" s="66">
        <v>100000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9" sqref="D9"/>
    </sheetView>
  </sheetViews>
  <sheetFormatPr defaultRowHeight="20.100000000000001" customHeight="1"/>
  <cols>
    <col min="1" max="1" width="26.875" customWidth="1"/>
    <col min="2" max="2" width="48.375" customWidth="1"/>
  </cols>
  <sheetData>
    <row r="1" spans="1:4" ht="20.100000000000001" customHeight="1">
      <c r="A1" s="45" t="s">
        <v>164</v>
      </c>
      <c r="B1" s="45" t="s">
        <v>165</v>
      </c>
      <c r="C1" s="76" t="s">
        <v>227</v>
      </c>
      <c r="D1" s="77"/>
    </row>
    <row r="2" spans="1:4" ht="20.100000000000001" customHeight="1">
      <c r="A2" s="46" t="s">
        <v>166</v>
      </c>
      <c r="B2" s="46" t="s">
        <v>269</v>
      </c>
      <c r="C2" s="78"/>
      <c r="D2" s="79"/>
    </row>
    <row r="3" spans="1:4" ht="20.100000000000001" customHeight="1">
      <c r="A3" s="46" t="s">
        <v>167</v>
      </c>
      <c r="B3" s="46" t="s">
        <v>168</v>
      </c>
      <c r="C3" s="78"/>
      <c r="D3" s="79"/>
    </row>
    <row r="4" spans="1:4" ht="29.25" customHeight="1">
      <c r="A4" s="46" t="s">
        <v>169</v>
      </c>
      <c r="B4" s="46" t="s">
        <v>266</v>
      </c>
      <c r="C4" s="78"/>
      <c r="D4" s="79"/>
    </row>
    <row r="5" spans="1:4" ht="20.100000000000001" customHeight="1">
      <c r="A5" s="46" t="s">
        <v>170</v>
      </c>
      <c r="B5" s="46" t="s">
        <v>255</v>
      </c>
      <c r="C5" s="78"/>
      <c r="D5" s="79"/>
    </row>
    <row r="6" spans="1:4" ht="20.100000000000001" customHeight="1">
      <c r="A6" s="46" t="s">
        <v>171</v>
      </c>
      <c r="B6" s="46" t="s">
        <v>254</v>
      </c>
      <c r="C6" s="78"/>
      <c r="D6" s="79"/>
    </row>
    <row r="7" spans="1:4" ht="20.100000000000001" customHeight="1">
      <c r="A7" s="46" t="s">
        <v>172</v>
      </c>
      <c r="B7" s="46" t="s">
        <v>268</v>
      </c>
      <c r="C7" s="78"/>
      <c r="D7" s="79"/>
    </row>
    <row r="8" spans="1:4" ht="20.100000000000001" customHeight="1">
      <c r="A8" s="46" t="s">
        <v>173</v>
      </c>
      <c r="B8" s="46" t="s">
        <v>267</v>
      </c>
      <c r="C8" s="78"/>
      <c r="D8" s="79"/>
    </row>
  </sheetData>
  <mergeCells count="1">
    <mergeCell ref="C1:D8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5" sqref="C15"/>
    </sheetView>
  </sheetViews>
  <sheetFormatPr defaultRowHeight="13.5"/>
  <cols>
    <col min="1" max="1" width="9.375" style="5" customWidth="1"/>
    <col min="2" max="2" width="39.5" style="5" customWidth="1"/>
    <col min="3" max="3" width="31.25" style="5" customWidth="1"/>
    <col min="4" max="4" width="10.625" style="5" customWidth="1"/>
    <col min="5" max="16384" width="9" style="5"/>
  </cols>
  <sheetData>
    <row r="1" spans="1:5" s="48" customFormat="1">
      <c r="A1" s="48" t="s">
        <v>286</v>
      </c>
      <c r="B1" s="48" t="s">
        <v>275</v>
      </c>
      <c r="C1" s="48" t="s">
        <v>276</v>
      </c>
      <c r="D1" s="48" t="s">
        <v>285</v>
      </c>
    </row>
    <row r="2" spans="1:5" ht="20.100000000000001" customHeight="1">
      <c r="A2" s="57" t="s">
        <v>274</v>
      </c>
      <c r="B2" s="57" t="s">
        <v>282</v>
      </c>
      <c r="C2" s="57" t="s">
        <v>283</v>
      </c>
      <c r="D2" s="57" t="s">
        <v>277</v>
      </c>
      <c r="E2" s="57"/>
    </row>
    <row r="3" spans="1:5" ht="20.100000000000001" customHeight="1">
      <c r="A3" s="48" t="s">
        <v>278</v>
      </c>
      <c r="B3" s="48" t="s">
        <v>279</v>
      </c>
      <c r="C3" s="48" t="s">
        <v>281</v>
      </c>
      <c r="D3" s="48"/>
      <c r="E3" s="48"/>
    </row>
    <row r="4" spans="1:5" ht="20.100000000000001" customHeight="1">
      <c r="A4" s="48" t="s">
        <v>280</v>
      </c>
      <c r="B4" s="48" t="s">
        <v>279</v>
      </c>
      <c r="C4" s="48" t="s">
        <v>281</v>
      </c>
      <c r="D4" s="48"/>
      <c r="E4" s="48"/>
    </row>
    <row r="6" spans="1:5">
      <c r="A6" s="5" t="s">
        <v>284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H16" sqref="H16"/>
    </sheetView>
  </sheetViews>
  <sheetFormatPr defaultRowHeight="13.5"/>
  <cols>
    <col min="1" max="1" width="12.75" customWidth="1"/>
  </cols>
  <sheetData>
    <row r="1" spans="1:3">
      <c r="A1" t="s">
        <v>383</v>
      </c>
    </row>
    <row r="3" spans="1:3">
      <c r="A3" t="s">
        <v>392</v>
      </c>
      <c r="B3" t="s">
        <v>393</v>
      </c>
    </row>
    <row r="4" spans="1:3">
      <c r="A4" t="s">
        <v>395</v>
      </c>
      <c r="C4">
        <v>50</v>
      </c>
    </row>
    <row r="5" spans="1:3">
      <c r="A5" t="s">
        <v>384</v>
      </c>
      <c r="C5">
        <v>100</v>
      </c>
    </row>
    <row r="6" spans="1:3">
      <c r="A6" t="s">
        <v>385</v>
      </c>
      <c r="C6">
        <v>300</v>
      </c>
    </row>
    <row r="7" spans="1:3">
      <c r="A7" t="s">
        <v>386</v>
      </c>
      <c r="C7">
        <v>500</v>
      </c>
    </row>
    <row r="8" spans="1:3">
      <c r="A8" t="s">
        <v>387</v>
      </c>
      <c r="C8">
        <v>3000</v>
      </c>
    </row>
    <row r="9" spans="1:3">
      <c r="A9" t="s">
        <v>388</v>
      </c>
    </row>
    <row r="10" spans="1:3">
      <c r="A10" t="s">
        <v>389</v>
      </c>
    </row>
    <row r="11" spans="1:3">
      <c r="A11" t="s">
        <v>390</v>
      </c>
    </row>
    <row r="13" spans="1:3">
      <c r="A13" t="s">
        <v>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7" sqref="A27"/>
    </sheetView>
  </sheetViews>
  <sheetFormatPr defaultRowHeight="13.5"/>
  <cols>
    <col min="1" max="1" width="45.375" customWidth="1"/>
  </cols>
  <sheetData>
    <row r="1" spans="1:1">
      <c r="A1" s="5" t="s">
        <v>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B13"/>
  <sheetViews>
    <sheetView workbookViewId="0">
      <selection activeCell="B27" sqref="B27"/>
    </sheetView>
  </sheetViews>
  <sheetFormatPr defaultRowHeight="14.1" customHeight="1"/>
  <cols>
    <col min="2" max="2" width="56.5" customWidth="1"/>
  </cols>
  <sheetData>
    <row r="1" spans="1:2" ht="14.1" customHeight="1" thickBot="1">
      <c r="A1" s="1"/>
    </row>
    <row r="2" spans="1:2" ht="14.1" customHeight="1" thickBot="1">
      <c r="A2" s="2" t="s">
        <v>40</v>
      </c>
      <c r="B2" s="2" t="s">
        <v>41</v>
      </c>
    </row>
    <row r="3" spans="1:2" ht="14.1" customHeight="1" thickBot="1">
      <c r="A3" s="2" t="s">
        <v>42</v>
      </c>
      <c r="B3" s="3" t="s">
        <v>43</v>
      </c>
    </row>
    <row r="4" spans="1:2" ht="14.1" customHeight="1" thickBot="1">
      <c r="A4" s="2" t="s">
        <v>44</v>
      </c>
      <c r="B4" s="3" t="s">
        <v>45</v>
      </c>
    </row>
    <row r="5" spans="1:2" ht="14.1" customHeight="1" thickBot="1">
      <c r="A5" s="2" t="s">
        <v>46</v>
      </c>
      <c r="B5" s="3" t="s">
        <v>47</v>
      </c>
    </row>
    <row r="6" spans="1:2" ht="14.1" customHeight="1" thickBot="1">
      <c r="A6" s="2" t="s">
        <v>48</v>
      </c>
      <c r="B6" s="3" t="s">
        <v>49</v>
      </c>
    </row>
    <row r="7" spans="1:2" ht="14.1" customHeight="1" thickBot="1">
      <c r="A7" s="2" t="s">
        <v>50</v>
      </c>
      <c r="B7" s="3" t="s">
        <v>51</v>
      </c>
    </row>
    <row r="8" spans="1:2" ht="14.1" customHeight="1" thickBot="1">
      <c r="A8" s="2" t="s">
        <v>52</v>
      </c>
      <c r="B8" s="3" t="s">
        <v>53</v>
      </c>
    </row>
    <row r="9" spans="1:2" ht="14.1" customHeight="1" thickBot="1">
      <c r="A9" s="2" t="s">
        <v>54</v>
      </c>
      <c r="B9" s="3" t="s">
        <v>55</v>
      </c>
    </row>
    <row r="10" spans="1:2" ht="14.1" customHeight="1" thickBot="1">
      <c r="A10" s="2" t="s">
        <v>56</v>
      </c>
      <c r="B10" s="3" t="s">
        <v>57</v>
      </c>
    </row>
    <row r="11" spans="1:2" ht="14.1" customHeight="1" thickBot="1">
      <c r="A11" s="2" t="s">
        <v>58</v>
      </c>
      <c r="B11" s="3" t="s">
        <v>59</v>
      </c>
    </row>
    <row r="12" spans="1:2" ht="14.1" customHeight="1" thickBot="1">
      <c r="A12" s="2" t="s">
        <v>60</v>
      </c>
      <c r="B12" s="3" t="s">
        <v>61</v>
      </c>
    </row>
    <row r="13" spans="1:2" ht="14.1" customHeight="1" thickBot="1">
      <c r="A13" s="2" t="s">
        <v>62</v>
      </c>
      <c r="B13" s="3" t="s">
        <v>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controls>
    <control shapeId="2049" r:id="rId3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21" sqref="C21"/>
    </sheetView>
  </sheetViews>
  <sheetFormatPr defaultRowHeight="13.5"/>
  <cols>
    <col min="1" max="1" width="15.125" style="4" customWidth="1"/>
    <col min="2" max="2" width="9" style="4"/>
    <col min="3" max="3" width="102.875" style="4" customWidth="1"/>
  </cols>
  <sheetData>
    <row r="1" spans="1:3" s="7" customFormat="1">
      <c r="A1" s="8" t="s">
        <v>101</v>
      </c>
      <c r="B1" s="8"/>
      <c r="C1" s="8" t="s">
        <v>102</v>
      </c>
    </row>
    <row r="2" spans="1:3">
      <c r="A2" s="4" t="s">
        <v>68</v>
      </c>
      <c r="B2" s="4" t="s">
        <v>69</v>
      </c>
      <c r="C2" s="4" t="s">
        <v>70</v>
      </c>
    </row>
    <row r="3" spans="1:3">
      <c r="A3" s="4" t="s">
        <v>71</v>
      </c>
      <c r="B3" s="4" t="s">
        <v>72</v>
      </c>
      <c r="C3" s="4" t="s">
        <v>73</v>
      </c>
    </row>
    <row r="4" spans="1:3">
      <c r="A4" s="4" t="s">
        <v>74</v>
      </c>
      <c r="B4" s="4" t="s">
        <v>69</v>
      </c>
      <c r="C4" s="4" t="s">
        <v>75</v>
      </c>
    </row>
    <row r="5" spans="1:3">
      <c r="A5" s="4" t="s">
        <v>76</v>
      </c>
      <c r="B5" s="4" t="s">
        <v>72</v>
      </c>
      <c r="C5" s="4" t="s">
        <v>77</v>
      </c>
    </row>
    <row r="6" spans="1:3">
      <c r="A6" s="4" t="s">
        <v>78</v>
      </c>
      <c r="B6" s="4" t="s">
        <v>69</v>
      </c>
      <c r="C6" s="4" t="s">
        <v>79</v>
      </c>
    </row>
    <row r="7" spans="1:3">
      <c r="A7" s="4" t="s">
        <v>80</v>
      </c>
      <c r="B7" s="4" t="s">
        <v>72</v>
      </c>
      <c r="C7" s="4" t="s">
        <v>81</v>
      </c>
    </row>
    <row r="8" spans="1:3">
      <c r="A8" s="4" t="s">
        <v>82</v>
      </c>
      <c r="B8" s="4" t="s">
        <v>83</v>
      </c>
      <c r="C8" s="4" t="s">
        <v>95</v>
      </c>
    </row>
    <row r="9" spans="1:3">
      <c r="A9" s="4" t="s">
        <v>96</v>
      </c>
      <c r="C9" s="4" t="s">
        <v>100</v>
      </c>
    </row>
    <row r="10" spans="1:3">
      <c r="A10" s="4" t="s">
        <v>160</v>
      </c>
      <c r="C10" s="4" t="s">
        <v>161</v>
      </c>
    </row>
    <row r="11" spans="1:3">
      <c r="A11" s="4" t="s">
        <v>159</v>
      </c>
      <c r="C11" s="4" t="s">
        <v>97</v>
      </c>
    </row>
    <row r="12" spans="1:3">
      <c r="A12" s="4" t="s">
        <v>84</v>
      </c>
      <c r="C12" s="4" t="s">
        <v>94</v>
      </c>
    </row>
    <row r="13" spans="1:3">
      <c r="A13" s="4" t="s">
        <v>85</v>
      </c>
      <c r="C13" s="4" t="s">
        <v>86</v>
      </c>
    </row>
    <row r="14" spans="1:3">
      <c r="A14" s="4" t="s">
        <v>87</v>
      </c>
      <c r="C14" s="4" t="s">
        <v>88</v>
      </c>
    </row>
    <row r="15" spans="1:3">
      <c r="A15" s="4" t="s">
        <v>89</v>
      </c>
      <c r="B15" s="4" t="s">
        <v>90</v>
      </c>
      <c r="C15" s="4" t="s">
        <v>91</v>
      </c>
    </row>
    <row r="16" spans="1:3">
      <c r="A16" s="4" t="s">
        <v>92</v>
      </c>
    </row>
    <row r="17" spans="1:3">
      <c r="A17" s="4" t="s">
        <v>93</v>
      </c>
      <c r="B17" s="4" t="s">
        <v>90</v>
      </c>
      <c r="C17" s="4" t="s">
        <v>99</v>
      </c>
    </row>
    <row r="18" spans="1:3">
      <c r="A18" s="4" t="s">
        <v>98</v>
      </c>
    </row>
    <row r="19" spans="1:3">
      <c r="A19" s="4" t="s">
        <v>264</v>
      </c>
      <c r="C19" s="4" t="s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2"/>
  <sheetViews>
    <sheetView topLeftCell="B1" workbookViewId="0">
      <selection activeCell="O18" sqref="O18"/>
    </sheetView>
  </sheetViews>
  <sheetFormatPr defaultRowHeight="13.5"/>
  <cols>
    <col min="1" max="1" width="5.125" style="4" customWidth="1"/>
    <col min="2" max="2" width="5.375" style="4" customWidth="1"/>
    <col min="3" max="3" width="4.125" style="4" customWidth="1"/>
    <col min="4" max="4" width="9.875" style="16" customWidth="1"/>
    <col min="5" max="5" width="6" style="16" customWidth="1"/>
    <col min="6" max="6" width="5" style="16" customWidth="1"/>
    <col min="7" max="7" width="6" style="16" customWidth="1"/>
    <col min="8" max="11" width="5.75" style="16" customWidth="1"/>
    <col min="12" max="12" width="6" style="16" customWidth="1"/>
    <col min="13" max="13" width="6.875" style="16" customWidth="1"/>
    <col min="14" max="14" width="6.75" style="16" customWidth="1"/>
    <col min="15" max="15" width="8.25" style="4" customWidth="1"/>
    <col min="16" max="16" width="8.875" style="18" customWidth="1"/>
    <col min="17" max="17" width="9.875" style="28" customWidth="1"/>
    <col min="18" max="16384" width="9" style="4"/>
  </cols>
  <sheetData>
    <row r="1" spans="1:17">
      <c r="A1" s="4" t="s">
        <v>103</v>
      </c>
      <c r="B1" s="4" t="s">
        <v>106</v>
      </c>
      <c r="C1" s="4" t="s">
        <v>105</v>
      </c>
      <c r="D1" s="16" t="s">
        <v>107</v>
      </c>
      <c r="E1" s="16" t="s">
        <v>108</v>
      </c>
      <c r="F1" s="70" t="s">
        <v>109</v>
      </c>
      <c r="G1" s="70"/>
      <c r="H1" s="70"/>
      <c r="O1" s="4" t="s">
        <v>104</v>
      </c>
      <c r="P1" s="17" t="s">
        <v>148</v>
      </c>
      <c r="Q1" s="28" t="s">
        <v>147</v>
      </c>
    </row>
    <row r="2" spans="1:17">
      <c r="F2" s="16" t="s">
        <v>110</v>
      </c>
      <c r="G2" s="16" t="s">
        <v>111</v>
      </c>
      <c r="H2" s="16" t="s">
        <v>112</v>
      </c>
      <c r="I2" s="16" t="s">
        <v>113</v>
      </c>
      <c r="J2" s="16" t="s">
        <v>116</v>
      </c>
      <c r="K2" s="16" t="s">
        <v>114</v>
      </c>
      <c r="L2" s="16" t="s">
        <v>117</v>
      </c>
      <c r="M2" s="16" t="s">
        <v>118</v>
      </c>
      <c r="N2" s="16" t="s">
        <v>115</v>
      </c>
    </row>
    <row r="3" spans="1:17">
      <c r="A3" s="4">
        <v>1</v>
      </c>
      <c r="B3" s="4">
        <v>40</v>
      </c>
      <c r="C3" s="4">
        <v>3</v>
      </c>
      <c r="D3" s="16">
        <v>9</v>
      </c>
      <c r="E3" s="19">
        <f>D3/30</f>
        <v>0.3</v>
      </c>
      <c r="F3" s="16">
        <v>3</v>
      </c>
      <c r="G3" s="16">
        <v>3</v>
      </c>
      <c r="H3" s="16">
        <v>100</v>
      </c>
      <c r="I3" s="16">
        <f>F3*G3*H3*2</f>
        <v>1800</v>
      </c>
      <c r="J3" s="16">
        <v>100</v>
      </c>
      <c r="K3" s="16">
        <f>3*I3</f>
        <v>5400</v>
      </c>
      <c r="L3" s="16">
        <f>(IF(INT(J3/(5000/A3))&lt;2,2,INT(J3/(5000/A3)))*15)</f>
        <v>30</v>
      </c>
      <c r="M3" s="20">
        <f>(IF(INT(1000/(5000/A3))&lt;2,2,INT(1000/(5000/A3)))*15)</f>
        <v>30</v>
      </c>
      <c r="N3" s="16">
        <f>(IF(INT(K3/(5000/A3))&lt;2,2,INT(K3/(5000/A3)))*15)</f>
        <v>30</v>
      </c>
      <c r="O3" s="4">
        <f>INT(D3/C3*M3)</f>
        <v>90</v>
      </c>
      <c r="P3" s="18">
        <f>O3</f>
        <v>90</v>
      </c>
      <c r="Q3" s="28">
        <v>90</v>
      </c>
    </row>
    <row r="4" spans="1:17">
      <c r="A4" s="4">
        <v>2</v>
      </c>
      <c r="B4" s="4">
        <v>40</v>
      </c>
      <c r="C4" s="4">
        <v>3</v>
      </c>
      <c r="D4" s="20">
        <f>$D3*1.08^2</f>
        <v>10.4976</v>
      </c>
      <c r="E4" s="19">
        <f>D4/30</f>
        <v>0.34992000000000001</v>
      </c>
      <c r="F4" s="16">
        <v>3</v>
      </c>
      <c r="G4" s="16">
        <v>3</v>
      </c>
      <c r="H4" s="16">
        <v>100</v>
      </c>
      <c r="I4" s="16">
        <f t="shared" ref="I4:I67" si="0">F4*G4*H4*2</f>
        <v>1800</v>
      </c>
      <c r="J4" s="16">
        <v>100</v>
      </c>
      <c r="K4" s="16">
        <f t="shared" ref="K4:K67" si="1">3*I4</f>
        <v>5400</v>
      </c>
      <c r="L4" s="16">
        <f t="shared" ref="L4:L67" si="2">(IF(INT(J4/(5000/A4))&lt;2,2,INT(J4/(5000/A4)))*15)</f>
        <v>30</v>
      </c>
      <c r="M4" s="20">
        <f t="shared" ref="M4:M11" si="3">(IF(INT(1000/(5000/A4))&lt;2,2,INT(1000/(5000/A4)))*15)</f>
        <v>30</v>
      </c>
      <c r="N4" s="16">
        <f t="shared" ref="N4:N67" si="4">(IF(INT(K4/(5000/A4))&lt;2,2,INT(K4/(5000/A4)))*15)</f>
        <v>30</v>
      </c>
      <c r="O4" s="4">
        <f t="shared" ref="O4:O67" si="5">INT(D4/C4*M4)</f>
        <v>104</v>
      </c>
      <c r="P4" s="18">
        <f t="shared" ref="P4:P11" si="6">O4</f>
        <v>104</v>
      </c>
      <c r="Q4" s="28">
        <v>104</v>
      </c>
    </row>
    <row r="5" spans="1:17">
      <c r="A5" s="4">
        <v>3</v>
      </c>
      <c r="B5" s="4">
        <v>40</v>
      </c>
      <c r="C5" s="4">
        <v>3</v>
      </c>
      <c r="D5" s="20">
        <f t="shared" ref="D5:D11" si="7">$D4*1.08^2</f>
        <v>12.244400640000002</v>
      </c>
      <c r="E5" s="19">
        <f t="shared" ref="E5:E68" si="8">D5/30</f>
        <v>0.40814668800000009</v>
      </c>
      <c r="F5" s="16">
        <v>3</v>
      </c>
      <c r="G5" s="16">
        <v>3</v>
      </c>
      <c r="H5" s="16">
        <v>100</v>
      </c>
      <c r="I5" s="16">
        <f t="shared" si="0"/>
        <v>1800</v>
      </c>
      <c r="J5" s="16">
        <v>100</v>
      </c>
      <c r="K5" s="16">
        <f t="shared" si="1"/>
        <v>5400</v>
      </c>
      <c r="L5" s="16">
        <f t="shared" si="2"/>
        <v>30</v>
      </c>
      <c r="M5" s="20">
        <f t="shared" si="3"/>
        <v>30</v>
      </c>
      <c r="N5" s="16">
        <f t="shared" si="4"/>
        <v>45</v>
      </c>
      <c r="O5" s="4">
        <f t="shared" si="5"/>
        <v>122</v>
      </c>
      <c r="P5" s="18">
        <f t="shared" si="6"/>
        <v>122</v>
      </c>
      <c r="Q5" s="28">
        <v>122</v>
      </c>
    </row>
    <row r="6" spans="1:17">
      <c r="A6" s="4">
        <v>4</v>
      </c>
      <c r="B6" s="4">
        <v>40</v>
      </c>
      <c r="C6" s="4">
        <v>3</v>
      </c>
      <c r="D6" s="20">
        <f t="shared" si="7"/>
        <v>14.281868906496003</v>
      </c>
      <c r="E6" s="19">
        <f t="shared" si="8"/>
        <v>0.47606229688320012</v>
      </c>
      <c r="F6" s="16">
        <v>3</v>
      </c>
      <c r="G6" s="16">
        <v>3</v>
      </c>
      <c r="H6" s="16">
        <v>100</v>
      </c>
      <c r="I6" s="16">
        <f t="shared" si="0"/>
        <v>1800</v>
      </c>
      <c r="J6" s="16">
        <v>100</v>
      </c>
      <c r="K6" s="16">
        <f t="shared" si="1"/>
        <v>5400</v>
      </c>
      <c r="L6" s="16">
        <f t="shared" si="2"/>
        <v>30</v>
      </c>
      <c r="M6" s="20">
        <f t="shared" si="3"/>
        <v>30</v>
      </c>
      <c r="N6" s="16">
        <f t="shared" si="4"/>
        <v>60</v>
      </c>
      <c r="O6" s="4">
        <f t="shared" si="5"/>
        <v>142</v>
      </c>
      <c r="P6" s="18">
        <f t="shared" si="6"/>
        <v>142</v>
      </c>
      <c r="Q6" s="28">
        <v>142</v>
      </c>
    </row>
    <row r="7" spans="1:17">
      <c r="A7" s="4">
        <v>5</v>
      </c>
      <c r="B7" s="4">
        <v>40</v>
      </c>
      <c r="C7" s="4">
        <v>3</v>
      </c>
      <c r="D7" s="20">
        <f t="shared" si="7"/>
        <v>16.658371892536941</v>
      </c>
      <c r="E7" s="19">
        <f t="shared" si="8"/>
        <v>0.55527906308456465</v>
      </c>
      <c r="F7" s="16">
        <v>3</v>
      </c>
      <c r="G7" s="16">
        <v>3</v>
      </c>
      <c r="H7" s="16">
        <v>100</v>
      </c>
      <c r="I7" s="16">
        <f t="shared" si="0"/>
        <v>1800</v>
      </c>
      <c r="J7" s="16">
        <v>100</v>
      </c>
      <c r="K7" s="16">
        <f t="shared" si="1"/>
        <v>5400</v>
      </c>
      <c r="L7" s="16">
        <f t="shared" si="2"/>
        <v>30</v>
      </c>
      <c r="M7" s="20">
        <f t="shared" si="3"/>
        <v>30</v>
      </c>
      <c r="N7" s="16">
        <f t="shared" si="4"/>
        <v>75</v>
      </c>
      <c r="O7" s="4">
        <f t="shared" si="5"/>
        <v>166</v>
      </c>
      <c r="P7" s="18">
        <f t="shared" si="6"/>
        <v>166</v>
      </c>
      <c r="Q7" s="28">
        <v>166</v>
      </c>
    </row>
    <row r="8" spans="1:17">
      <c r="A8" s="4">
        <v>6</v>
      </c>
      <c r="B8" s="4">
        <v>40</v>
      </c>
      <c r="C8" s="4">
        <v>3</v>
      </c>
      <c r="D8" s="20">
        <f t="shared" si="7"/>
        <v>19.43032497545509</v>
      </c>
      <c r="E8" s="19">
        <f t="shared" si="8"/>
        <v>0.64767749918183637</v>
      </c>
      <c r="F8" s="16">
        <v>3</v>
      </c>
      <c r="G8" s="16">
        <v>3</v>
      </c>
      <c r="H8" s="16">
        <v>100</v>
      </c>
      <c r="I8" s="16">
        <f t="shared" si="0"/>
        <v>1800</v>
      </c>
      <c r="J8" s="16">
        <v>100</v>
      </c>
      <c r="K8" s="16">
        <f t="shared" si="1"/>
        <v>5400</v>
      </c>
      <c r="L8" s="16">
        <f t="shared" si="2"/>
        <v>30</v>
      </c>
      <c r="M8" s="20">
        <f t="shared" si="3"/>
        <v>30</v>
      </c>
      <c r="N8" s="16">
        <f t="shared" si="4"/>
        <v>90</v>
      </c>
      <c r="O8" s="4">
        <f t="shared" si="5"/>
        <v>194</v>
      </c>
      <c r="P8" s="18">
        <f t="shared" si="6"/>
        <v>194</v>
      </c>
      <c r="Q8" s="28">
        <v>194</v>
      </c>
    </row>
    <row r="9" spans="1:17">
      <c r="A9" s="4">
        <v>7</v>
      </c>
      <c r="B9" s="4">
        <v>40</v>
      </c>
      <c r="C9" s="4">
        <v>3</v>
      </c>
      <c r="D9" s="20">
        <f t="shared" si="7"/>
        <v>22.663531051370818</v>
      </c>
      <c r="E9" s="19">
        <f t="shared" si="8"/>
        <v>0.75545103504569389</v>
      </c>
      <c r="F9" s="16">
        <v>3</v>
      </c>
      <c r="G9" s="16">
        <v>3</v>
      </c>
      <c r="H9" s="16">
        <v>100</v>
      </c>
      <c r="I9" s="16">
        <f t="shared" si="0"/>
        <v>1800</v>
      </c>
      <c r="J9" s="16">
        <v>100</v>
      </c>
      <c r="K9" s="16">
        <f t="shared" si="1"/>
        <v>5400</v>
      </c>
      <c r="L9" s="16">
        <f t="shared" si="2"/>
        <v>30</v>
      </c>
      <c r="M9" s="20">
        <f t="shared" si="3"/>
        <v>30</v>
      </c>
      <c r="N9" s="16">
        <f t="shared" si="4"/>
        <v>105</v>
      </c>
      <c r="O9" s="4">
        <f t="shared" si="5"/>
        <v>226</v>
      </c>
      <c r="P9" s="18">
        <f t="shared" si="6"/>
        <v>226</v>
      </c>
      <c r="Q9" s="28">
        <v>226</v>
      </c>
    </row>
    <row r="10" spans="1:17">
      <c r="A10" s="4">
        <v>8</v>
      </c>
      <c r="B10" s="4">
        <v>40</v>
      </c>
      <c r="C10" s="4">
        <v>3</v>
      </c>
      <c r="D10" s="20">
        <f t="shared" si="7"/>
        <v>26.434742618318925</v>
      </c>
      <c r="E10" s="19">
        <f t="shared" si="8"/>
        <v>0.8811580872772975</v>
      </c>
      <c r="F10" s="16">
        <v>3</v>
      </c>
      <c r="G10" s="16">
        <v>3</v>
      </c>
      <c r="H10" s="16">
        <v>100</v>
      </c>
      <c r="I10" s="16">
        <f t="shared" si="0"/>
        <v>1800</v>
      </c>
      <c r="J10" s="16">
        <v>100</v>
      </c>
      <c r="K10" s="16">
        <f t="shared" si="1"/>
        <v>5400</v>
      </c>
      <c r="L10" s="16">
        <f t="shared" si="2"/>
        <v>30</v>
      </c>
      <c r="M10" s="20">
        <f t="shared" si="3"/>
        <v>30</v>
      </c>
      <c r="N10" s="16">
        <f t="shared" si="4"/>
        <v>120</v>
      </c>
      <c r="O10" s="4">
        <f t="shared" si="5"/>
        <v>264</v>
      </c>
      <c r="P10" s="18">
        <f t="shared" si="6"/>
        <v>264</v>
      </c>
      <c r="Q10" s="28">
        <v>264</v>
      </c>
    </row>
    <row r="11" spans="1:17">
      <c r="A11" s="4">
        <v>9</v>
      </c>
      <c r="B11" s="4">
        <v>40</v>
      </c>
      <c r="C11" s="4">
        <v>3</v>
      </c>
      <c r="D11" s="20">
        <f t="shared" si="7"/>
        <v>30.833483790007197</v>
      </c>
      <c r="E11" s="19">
        <f t="shared" si="8"/>
        <v>1.0277827930002399</v>
      </c>
      <c r="F11" s="16">
        <v>3</v>
      </c>
      <c r="G11" s="16">
        <v>3</v>
      </c>
      <c r="H11" s="16">
        <v>100</v>
      </c>
      <c r="I11" s="16">
        <f t="shared" si="0"/>
        <v>1800</v>
      </c>
      <c r="J11" s="16">
        <v>100</v>
      </c>
      <c r="K11" s="16">
        <f t="shared" si="1"/>
        <v>5400</v>
      </c>
      <c r="L11" s="16">
        <f t="shared" si="2"/>
        <v>30</v>
      </c>
      <c r="M11" s="20">
        <f t="shared" si="3"/>
        <v>30</v>
      </c>
      <c r="N11" s="16">
        <f t="shared" si="4"/>
        <v>135</v>
      </c>
      <c r="O11" s="4">
        <f t="shared" si="5"/>
        <v>308</v>
      </c>
      <c r="P11" s="18">
        <f t="shared" si="6"/>
        <v>308</v>
      </c>
      <c r="Q11" s="28">
        <v>308</v>
      </c>
    </row>
    <row r="12" spans="1:17">
      <c r="A12" s="4">
        <v>10</v>
      </c>
      <c r="B12" s="4">
        <v>40</v>
      </c>
      <c r="C12" s="4">
        <v>3</v>
      </c>
      <c r="D12" s="21">
        <f>$D11*1.03^2</f>
        <v>32.711242952818637</v>
      </c>
      <c r="E12" s="19">
        <f t="shared" si="8"/>
        <v>1.0903747650939546</v>
      </c>
      <c r="F12" s="16">
        <v>3</v>
      </c>
      <c r="G12" s="16">
        <v>3</v>
      </c>
      <c r="H12" s="16">
        <v>100</v>
      </c>
      <c r="I12" s="16">
        <f t="shared" si="0"/>
        <v>1800</v>
      </c>
      <c r="J12" s="16">
        <v>100</v>
      </c>
      <c r="K12" s="16">
        <f t="shared" si="1"/>
        <v>5400</v>
      </c>
      <c r="L12" s="16">
        <f t="shared" si="2"/>
        <v>30</v>
      </c>
      <c r="M12" s="21">
        <f>(IF(INT(1000/(5000/A12))&lt;2,2,INT(1000/(5000/A12)))*15)</f>
        <v>30</v>
      </c>
      <c r="N12" s="16">
        <f t="shared" si="4"/>
        <v>150</v>
      </c>
      <c r="O12" s="22">
        <f t="shared" si="5"/>
        <v>327</v>
      </c>
      <c r="P12" s="18">
        <f>INT(O12*1.5)</f>
        <v>490</v>
      </c>
      <c r="Q12" s="28">
        <v>490</v>
      </c>
    </row>
    <row r="13" spans="1:17">
      <c r="A13" s="4">
        <v>11</v>
      </c>
      <c r="B13" s="4">
        <v>40</v>
      </c>
      <c r="C13" s="4">
        <v>3</v>
      </c>
      <c r="D13" s="21">
        <f t="shared" ref="D13:D21" si="9">$D12*1.03^2</f>
        <v>34.703357648645287</v>
      </c>
      <c r="E13" s="19">
        <f t="shared" si="8"/>
        <v>1.1567785882881763</v>
      </c>
      <c r="F13" s="16">
        <v>3</v>
      </c>
      <c r="G13" s="16">
        <v>3</v>
      </c>
      <c r="H13" s="16">
        <v>100</v>
      </c>
      <c r="I13" s="16">
        <f t="shared" si="0"/>
        <v>1800</v>
      </c>
      <c r="J13" s="16">
        <v>100</v>
      </c>
      <c r="K13" s="16">
        <f t="shared" si="1"/>
        <v>5400</v>
      </c>
      <c r="L13" s="16">
        <f t="shared" si="2"/>
        <v>30</v>
      </c>
      <c r="M13" s="21">
        <f t="shared" ref="M13:M21" si="10">(IF(INT(1000/(5000/A13))&lt;2,2,INT(1000/(5000/A13)))*15)</f>
        <v>30</v>
      </c>
      <c r="N13" s="16">
        <f t="shared" si="4"/>
        <v>165</v>
      </c>
      <c r="O13" s="22">
        <f t="shared" si="5"/>
        <v>347</v>
      </c>
      <c r="P13" s="18">
        <f t="shared" ref="P13:P21" si="11">INT(O13*1.5)</f>
        <v>520</v>
      </c>
      <c r="Q13" s="28">
        <v>520</v>
      </c>
    </row>
    <row r="14" spans="1:17">
      <c r="A14" s="4">
        <v>12</v>
      </c>
      <c r="B14" s="4">
        <v>40</v>
      </c>
      <c r="C14" s="4">
        <v>3</v>
      </c>
      <c r="D14" s="21">
        <f t="shared" si="9"/>
        <v>36.816792129447784</v>
      </c>
      <c r="E14" s="19">
        <f t="shared" si="8"/>
        <v>1.2272264043149261</v>
      </c>
      <c r="F14" s="16">
        <v>3</v>
      </c>
      <c r="G14" s="16">
        <v>3</v>
      </c>
      <c r="H14" s="16">
        <v>100</v>
      </c>
      <c r="I14" s="16">
        <f t="shared" si="0"/>
        <v>1800</v>
      </c>
      <c r="J14" s="16">
        <v>100</v>
      </c>
      <c r="K14" s="16">
        <f t="shared" si="1"/>
        <v>5400</v>
      </c>
      <c r="L14" s="16">
        <f t="shared" si="2"/>
        <v>30</v>
      </c>
      <c r="M14" s="21">
        <f t="shared" si="10"/>
        <v>30</v>
      </c>
      <c r="N14" s="16">
        <f t="shared" si="4"/>
        <v>180</v>
      </c>
      <c r="O14" s="22">
        <f t="shared" si="5"/>
        <v>368</v>
      </c>
      <c r="P14" s="18">
        <f t="shared" si="11"/>
        <v>552</v>
      </c>
      <c r="Q14" s="28">
        <v>552</v>
      </c>
    </row>
    <row r="15" spans="1:17">
      <c r="A15" s="4">
        <v>13</v>
      </c>
      <c r="B15" s="4">
        <v>40</v>
      </c>
      <c r="C15" s="4">
        <v>3</v>
      </c>
      <c r="D15" s="21">
        <f t="shared" si="9"/>
        <v>39.058934770131152</v>
      </c>
      <c r="E15" s="19">
        <f t="shared" si="8"/>
        <v>1.3019644923377052</v>
      </c>
      <c r="F15" s="16">
        <v>3</v>
      </c>
      <c r="G15" s="16">
        <v>3</v>
      </c>
      <c r="H15" s="16">
        <v>100</v>
      </c>
      <c r="I15" s="16">
        <f t="shared" si="0"/>
        <v>1800</v>
      </c>
      <c r="J15" s="16">
        <v>100</v>
      </c>
      <c r="K15" s="16">
        <f t="shared" si="1"/>
        <v>5400</v>
      </c>
      <c r="L15" s="16">
        <f t="shared" si="2"/>
        <v>30</v>
      </c>
      <c r="M15" s="21">
        <f t="shared" si="10"/>
        <v>30</v>
      </c>
      <c r="N15" s="16">
        <f t="shared" si="4"/>
        <v>210</v>
      </c>
      <c r="O15" s="22">
        <f t="shared" si="5"/>
        <v>390</v>
      </c>
      <c r="P15" s="18">
        <f t="shared" si="11"/>
        <v>585</v>
      </c>
      <c r="Q15" s="28">
        <v>585</v>
      </c>
    </row>
    <row r="16" spans="1:17">
      <c r="A16" s="4">
        <v>14</v>
      </c>
      <c r="B16" s="4">
        <v>40</v>
      </c>
      <c r="C16" s="4">
        <v>3</v>
      </c>
      <c r="D16" s="21">
        <f t="shared" si="9"/>
        <v>41.437623897632136</v>
      </c>
      <c r="E16" s="19">
        <f t="shared" si="8"/>
        <v>1.3812541299210712</v>
      </c>
      <c r="F16" s="16">
        <v>3</v>
      </c>
      <c r="G16" s="16">
        <v>3</v>
      </c>
      <c r="H16" s="16">
        <v>100</v>
      </c>
      <c r="I16" s="16">
        <f t="shared" si="0"/>
        <v>1800</v>
      </c>
      <c r="J16" s="16">
        <v>100</v>
      </c>
      <c r="K16" s="16">
        <f t="shared" si="1"/>
        <v>5400</v>
      </c>
      <c r="L16" s="16">
        <f t="shared" si="2"/>
        <v>30</v>
      </c>
      <c r="M16" s="21">
        <f t="shared" si="10"/>
        <v>30</v>
      </c>
      <c r="N16" s="16">
        <f t="shared" si="4"/>
        <v>225</v>
      </c>
      <c r="O16" s="22">
        <f t="shared" si="5"/>
        <v>414</v>
      </c>
      <c r="P16" s="18">
        <f t="shared" si="11"/>
        <v>621</v>
      </c>
      <c r="Q16" s="28">
        <v>621</v>
      </c>
    </row>
    <row r="17" spans="1:17">
      <c r="A17" s="4">
        <v>15</v>
      </c>
      <c r="B17" s="4">
        <v>40</v>
      </c>
      <c r="C17" s="4">
        <v>3</v>
      </c>
      <c r="D17" s="21">
        <f t="shared" si="9"/>
        <v>43.961175192997928</v>
      </c>
      <c r="E17" s="19">
        <f t="shared" si="8"/>
        <v>1.4653725064332643</v>
      </c>
      <c r="F17" s="16">
        <v>3</v>
      </c>
      <c r="G17" s="16">
        <v>3</v>
      </c>
      <c r="H17" s="16">
        <v>100</v>
      </c>
      <c r="I17" s="16">
        <f t="shared" si="0"/>
        <v>1800</v>
      </c>
      <c r="J17" s="16">
        <v>100</v>
      </c>
      <c r="K17" s="16">
        <f t="shared" si="1"/>
        <v>5400</v>
      </c>
      <c r="L17" s="16">
        <f t="shared" si="2"/>
        <v>30</v>
      </c>
      <c r="M17" s="21">
        <f t="shared" si="10"/>
        <v>45</v>
      </c>
      <c r="N17" s="16">
        <f t="shared" si="4"/>
        <v>240</v>
      </c>
      <c r="O17" s="22">
        <f t="shared" si="5"/>
        <v>659</v>
      </c>
      <c r="P17" s="18">
        <f t="shared" si="11"/>
        <v>988</v>
      </c>
      <c r="Q17" s="28">
        <v>988</v>
      </c>
    </row>
    <row r="18" spans="1:17">
      <c r="A18" s="4">
        <v>16</v>
      </c>
      <c r="B18" s="4">
        <v>40</v>
      </c>
      <c r="C18" s="4">
        <v>3</v>
      </c>
      <c r="D18" s="21">
        <f t="shared" si="9"/>
        <v>46.638410762251496</v>
      </c>
      <c r="E18" s="19">
        <f t="shared" si="8"/>
        <v>1.55461369207505</v>
      </c>
      <c r="F18" s="16">
        <v>3</v>
      </c>
      <c r="G18" s="16">
        <v>3</v>
      </c>
      <c r="H18" s="16">
        <v>100</v>
      </c>
      <c r="I18" s="16">
        <f t="shared" si="0"/>
        <v>1800</v>
      </c>
      <c r="J18" s="16">
        <v>100</v>
      </c>
      <c r="K18" s="16">
        <f t="shared" si="1"/>
        <v>5400</v>
      </c>
      <c r="L18" s="16">
        <f t="shared" si="2"/>
        <v>30</v>
      </c>
      <c r="M18" s="21">
        <f t="shared" si="10"/>
        <v>45</v>
      </c>
      <c r="N18" s="16">
        <f t="shared" si="4"/>
        <v>255</v>
      </c>
      <c r="O18" s="22">
        <f t="shared" si="5"/>
        <v>699</v>
      </c>
      <c r="P18" s="18">
        <f t="shared" si="11"/>
        <v>1048</v>
      </c>
      <c r="Q18" s="28">
        <v>1048</v>
      </c>
    </row>
    <row r="19" spans="1:17">
      <c r="A19" s="4">
        <v>17</v>
      </c>
      <c r="B19" s="4">
        <v>40</v>
      </c>
      <c r="C19" s="4">
        <v>3</v>
      </c>
      <c r="D19" s="21">
        <f t="shared" si="9"/>
        <v>49.478689977672609</v>
      </c>
      <c r="E19" s="19">
        <f t="shared" si="8"/>
        <v>1.6492896659224203</v>
      </c>
      <c r="F19" s="16">
        <v>3</v>
      </c>
      <c r="G19" s="16">
        <v>3</v>
      </c>
      <c r="H19" s="16">
        <v>100</v>
      </c>
      <c r="I19" s="16">
        <f t="shared" si="0"/>
        <v>1800</v>
      </c>
      <c r="J19" s="16">
        <v>100</v>
      </c>
      <c r="K19" s="16">
        <f t="shared" si="1"/>
        <v>5400</v>
      </c>
      <c r="L19" s="16">
        <f t="shared" si="2"/>
        <v>30</v>
      </c>
      <c r="M19" s="21">
        <f t="shared" si="10"/>
        <v>45</v>
      </c>
      <c r="N19" s="16">
        <f t="shared" si="4"/>
        <v>270</v>
      </c>
      <c r="O19" s="22">
        <f t="shared" si="5"/>
        <v>742</v>
      </c>
      <c r="P19" s="18">
        <f t="shared" si="11"/>
        <v>1113</v>
      </c>
      <c r="Q19" s="28">
        <v>1113</v>
      </c>
    </row>
    <row r="20" spans="1:17">
      <c r="A20" s="4">
        <v>18</v>
      </c>
      <c r="B20" s="4">
        <v>40</v>
      </c>
      <c r="C20" s="4">
        <v>3</v>
      </c>
      <c r="D20" s="21">
        <f t="shared" si="9"/>
        <v>52.491942197312866</v>
      </c>
      <c r="E20" s="19">
        <f t="shared" si="8"/>
        <v>1.7497314065770955</v>
      </c>
      <c r="F20" s="16">
        <v>3</v>
      </c>
      <c r="G20" s="16">
        <v>3</v>
      </c>
      <c r="H20" s="16">
        <v>100</v>
      </c>
      <c r="I20" s="16">
        <f t="shared" si="0"/>
        <v>1800</v>
      </c>
      <c r="J20" s="16">
        <v>100</v>
      </c>
      <c r="K20" s="16">
        <f t="shared" si="1"/>
        <v>5400</v>
      </c>
      <c r="L20" s="16">
        <f t="shared" si="2"/>
        <v>30</v>
      </c>
      <c r="M20" s="21">
        <f t="shared" si="10"/>
        <v>45</v>
      </c>
      <c r="N20" s="16">
        <f t="shared" si="4"/>
        <v>285</v>
      </c>
      <c r="O20" s="22">
        <f t="shared" si="5"/>
        <v>787</v>
      </c>
      <c r="P20" s="18">
        <f t="shared" si="11"/>
        <v>1180</v>
      </c>
      <c r="Q20" s="28">
        <v>1180</v>
      </c>
    </row>
    <row r="21" spans="1:17">
      <c r="A21" s="4">
        <v>19</v>
      </c>
      <c r="B21" s="4">
        <v>40</v>
      </c>
      <c r="C21" s="4">
        <v>3</v>
      </c>
      <c r="D21" s="21">
        <f t="shared" si="9"/>
        <v>55.688701477129214</v>
      </c>
      <c r="E21" s="19">
        <f t="shared" si="8"/>
        <v>1.8562900492376404</v>
      </c>
      <c r="F21" s="16">
        <v>3</v>
      </c>
      <c r="G21" s="16">
        <v>3</v>
      </c>
      <c r="H21" s="16">
        <v>100</v>
      </c>
      <c r="I21" s="16">
        <f t="shared" si="0"/>
        <v>1800</v>
      </c>
      <c r="J21" s="16">
        <v>100</v>
      </c>
      <c r="K21" s="16">
        <f t="shared" si="1"/>
        <v>5400</v>
      </c>
      <c r="L21" s="16">
        <f t="shared" si="2"/>
        <v>30</v>
      </c>
      <c r="M21" s="21">
        <f t="shared" si="10"/>
        <v>45</v>
      </c>
      <c r="N21" s="16">
        <f t="shared" si="4"/>
        <v>300</v>
      </c>
      <c r="O21" s="22">
        <f t="shared" si="5"/>
        <v>835</v>
      </c>
      <c r="P21" s="18">
        <f t="shared" si="11"/>
        <v>1252</v>
      </c>
      <c r="Q21" s="28">
        <v>1252</v>
      </c>
    </row>
    <row r="22" spans="1:17">
      <c r="A22" s="4">
        <v>20</v>
      </c>
      <c r="B22" s="4">
        <v>40</v>
      </c>
      <c r="C22" s="4">
        <v>3</v>
      </c>
      <c r="D22" s="23">
        <f>$D21*1.02^2</f>
        <v>57.938525016805237</v>
      </c>
      <c r="E22" s="19">
        <f t="shared" si="8"/>
        <v>1.9312841672268413</v>
      </c>
      <c r="F22" s="16">
        <v>3</v>
      </c>
      <c r="G22" s="16">
        <v>3</v>
      </c>
      <c r="H22" s="16">
        <v>100</v>
      </c>
      <c r="I22" s="16">
        <f t="shared" si="0"/>
        <v>1800</v>
      </c>
      <c r="J22" s="16">
        <v>100</v>
      </c>
      <c r="K22" s="16">
        <f t="shared" si="1"/>
        <v>5400</v>
      </c>
      <c r="L22" s="16">
        <f t="shared" si="2"/>
        <v>30</v>
      </c>
      <c r="M22" s="23">
        <f>(IF(INT(1200/(5000/A22))&lt;2,2,INT(1200/(5000/A22)))*15)</f>
        <v>60</v>
      </c>
      <c r="N22" s="16">
        <f t="shared" si="4"/>
        <v>315</v>
      </c>
      <c r="O22" s="24">
        <f t="shared" si="5"/>
        <v>1158</v>
      </c>
      <c r="P22" s="18">
        <f>INT(O22*2)</f>
        <v>2316</v>
      </c>
      <c r="Q22" s="28">
        <v>2316</v>
      </c>
    </row>
    <row r="23" spans="1:17">
      <c r="A23" s="4">
        <v>21</v>
      </c>
      <c r="B23" s="4">
        <v>40</v>
      </c>
      <c r="C23" s="4">
        <v>3</v>
      </c>
      <c r="D23" s="23">
        <f t="shared" ref="D23:D32" si="12">$D22*1.02^2</f>
        <v>60.279241427484166</v>
      </c>
      <c r="E23" s="19">
        <f t="shared" si="8"/>
        <v>2.0093080475828056</v>
      </c>
      <c r="F23" s="16">
        <v>3</v>
      </c>
      <c r="G23" s="16">
        <v>3</v>
      </c>
      <c r="H23" s="16">
        <v>100</v>
      </c>
      <c r="I23" s="16">
        <f t="shared" si="0"/>
        <v>1800</v>
      </c>
      <c r="J23" s="16">
        <v>100</v>
      </c>
      <c r="K23" s="16">
        <f t="shared" si="1"/>
        <v>5400</v>
      </c>
      <c r="L23" s="16">
        <f t="shared" si="2"/>
        <v>30</v>
      </c>
      <c r="M23" s="23">
        <f t="shared" ref="M23:M32" si="13">(IF(INT(1200/(5000/A23))&lt;2,2,INT(1200/(5000/A23)))*15)</f>
        <v>75</v>
      </c>
      <c r="N23" s="16">
        <f t="shared" si="4"/>
        <v>330</v>
      </c>
      <c r="O23" s="24">
        <f t="shared" si="5"/>
        <v>1506</v>
      </c>
      <c r="P23" s="18">
        <f t="shared" ref="P23:P32" si="14">INT(O23*2)</f>
        <v>3012</v>
      </c>
      <c r="Q23" s="28">
        <v>3012</v>
      </c>
    </row>
    <row r="24" spans="1:17">
      <c r="A24" s="4">
        <v>22</v>
      </c>
      <c r="B24" s="4">
        <v>40</v>
      </c>
      <c r="C24" s="4">
        <v>3</v>
      </c>
      <c r="D24" s="23">
        <f t="shared" si="12"/>
        <v>62.714522781154528</v>
      </c>
      <c r="E24" s="19">
        <f t="shared" si="8"/>
        <v>2.0904840927051511</v>
      </c>
      <c r="F24" s="16">
        <v>3</v>
      </c>
      <c r="G24" s="16">
        <v>3</v>
      </c>
      <c r="H24" s="16">
        <v>100</v>
      </c>
      <c r="I24" s="16">
        <f t="shared" si="0"/>
        <v>1800</v>
      </c>
      <c r="J24" s="16">
        <v>100</v>
      </c>
      <c r="K24" s="16">
        <f t="shared" si="1"/>
        <v>5400</v>
      </c>
      <c r="L24" s="16">
        <f t="shared" si="2"/>
        <v>30</v>
      </c>
      <c r="M24" s="23">
        <f t="shared" si="13"/>
        <v>75</v>
      </c>
      <c r="N24" s="16">
        <f t="shared" si="4"/>
        <v>345</v>
      </c>
      <c r="O24" s="24">
        <f t="shared" si="5"/>
        <v>1567</v>
      </c>
      <c r="P24" s="18">
        <f t="shared" si="14"/>
        <v>3134</v>
      </c>
      <c r="Q24" s="28">
        <v>3134</v>
      </c>
    </row>
    <row r="25" spans="1:17">
      <c r="A25" s="4">
        <v>23</v>
      </c>
      <c r="B25" s="4">
        <v>40</v>
      </c>
      <c r="C25" s="4">
        <v>3</v>
      </c>
      <c r="D25" s="23">
        <f t="shared" si="12"/>
        <v>65.248189501513167</v>
      </c>
      <c r="E25" s="19">
        <f t="shared" si="8"/>
        <v>2.174939650050439</v>
      </c>
      <c r="F25" s="16">
        <v>3</v>
      </c>
      <c r="G25" s="16">
        <v>3</v>
      </c>
      <c r="H25" s="16">
        <v>100</v>
      </c>
      <c r="I25" s="16">
        <f t="shared" si="0"/>
        <v>1800</v>
      </c>
      <c r="J25" s="16">
        <v>100</v>
      </c>
      <c r="K25" s="16">
        <f t="shared" si="1"/>
        <v>5400</v>
      </c>
      <c r="L25" s="16">
        <f t="shared" si="2"/>
        <v>30</v>
      </c>
      <c r="M25" s="23">
        <f t="shared" si="13"/>
        <v>75</v>
      </c>
      <c r="N25" s="16">
        <f t="shared" si="4"/>
        <v>360</v>
      </c>
      <c r="O25" s="24">
        <f t="shared" si="5"/>
        <v>1631</v>
      </c>
      <c r="P25" s="18">
        <f t="shared" si="14"/>
        <v>3262</v>
      </c>
      <c r="Q25" s="28">
        <v>3262</v>
      </c>
    </row>
    <row r="26" spans="1:17">
      <c r="A26" s="4">
        <v>24</v>
      </c>
      <c r="B26" s="4">
        <v>40</v>
      </c>
      <c r="C26" s="4">
        <v>3</v>
      </c>
      <c r="D26" s="23">
        <f t="shared" si="12"/>
        <v>67.884216357374299</v>
      </c>
      <c r="E26" s="19">
        <f t="shared" si="8"/>
        <v>2.2628072119124765</v>
      </c>
      <c r="F26" s="16">
        <v>3</v>
      </c>
      <c r="G26" s="16">
        <v>3</v>
      </c>
      <c r="H26" s="16">
        <v>100</v>
      </c>
      <c r="I26" s="16">
        <f t="shared" si="0"/>
        <v>1800</v>
      </c>
      <c r="J26" s="16">
        <v>100</v>
      </c>
      <c r="K26" s="16">
        <f t="shared" si="1"/>
        <v>5400</v>
      </c>
      <c r="L26" s="16">
        <f t="shared" si="2"/>
        <v>30</v>
      </c>
      <c r="M26" s="23">
        <f t="shared" si="13"/>
        <v>75</v>
      </c>
      <c r="N26" s="16">
        <f t="shared" si="4"/>
        <v>375</v>
      </c>
      <c r="O26" s="24">
        <f t="shared" si="5"/>
        <v>1697</v>
      </c>
      <c r="P26" s="18">
        <f t="shared" si="14"/>
        <v>3394</v>
      </c>
      <c r="Q26" s="28">
        <v>3394</v>
      </c>
    </row>
    <row r="27" spans="1:17">
      <c r="A27" s="4">
        <v>25</v>
      </c>
      <c r="B27" s="4">
        <v>40</v>
      </c>
      <c r="C27" s="4">
        <v>3</v>
      </c>
      <c r="D27" s="23">
        <f t="shared" si="12"/>
        <v>70.626738698212222</v>
      </c>
      <c r="E27" s="19">
        <f t="shared" si="8"/>
        <v>2.3542246232737409</v>
      </c>
      <c r="F27" s="16">
        <v>3</v>
      </c>
      <c r="G27" s="16">
        <v>3</v>
      </c>
      <c r="H27" s="16">
        <v>100</v>
      </c>
      <c r="I27" s="16">
        <f t="shared" si="0"/>
        <v>1800</v>
      </c>
      <c r="J27" s="16">
        <v>100</v>
      </c>
      <c r="K27" s="16">
        <f t="shared" si="1"/>
        <v>5400</v>
      </c>
      <c r="L27" s="16">
        <f t="shared" si="2"/>
        <v>30</v>
      </c>
      <c r="M27" s="23">
        <f t="shared" si="13"/>
        <v>90</v>
      </c>
      <c r="N27" s="16">
        <f t="shared" si="4"/>
        <v>405</v>
      </c>
      <c r="O27" s="24">
        <f t="shared" si="5"/>
        <v>2118</v>
      </c>
      <c r="P27" s="18">
        <f t="shared" si="14"/>
        <v>4236</v>
      </c>
      <c r="Q27" s="28">
        <v>4236</v>
      </c>
    </row>
    <row r="28" spans="1:17">
      <c r="A28" s="4">
        <v>26</v>
      </c>
      <c r="B28" s="4">
        <v>40</v>
      </c>
      <c r="C28" s="4">
        <v>3</v>
      </c>
      <c r="D28" s="23">
        <f t="shared" si="12"/>
        <v>73.480058941620001</v>
      </c>
      <c r="E28" s="19">
        <f t="shared" si="8"/>
        <v>2.4493352980540002</v>
      </c>
      <c r="F28" s="16">
        <v>3</v>
      </c>
      <c r="G28" s="16">
        <v>3</v>
      </c>
      <c r="H28" s="16">
        <v>100</v>
      </c>
      <c r="I28" s="16">
        <f t="shared" si="0"/>
        <v>1800</v>
      </c>
      <c r="J28" s="16">
        <v>100</v>
      </c>
      <c r="K28" s="16">
        <f t="shared" si="1"/>
        <v>5400</v>
      </c>
      <c r="L28" s="16">
        <f t="shared" si="2"/>
        <v>30</v>
      </c>
      <c r="M28" s="23">
        <f t="shared" si="13"/>
        <v>90</v>
      </c>
      <c r="N28" s="16">
        <f t="shared" si="4"/>
        <v>420</v>
      </c>
      <c r="O28" s="24">
        <f t="shared" si="5"/>
        <v>2204</v>
      </c>
      <c r="P28" s="18">
        <f t="shared" si="14"/>
        <v>4408</v>
      </c>
      <c r="Q28" s="28">
        <v>4408</v>
      </c>
    </row>
    <row r="29" spans="1:17">
      <c r="A29" s="4">
        <v>27</v>
      </c>
      <c r="B29" s="4">
        <v>40</v>
      </c>
      <c r="C29" s="4">
        <v>3</v>
      </c>
      <c r="D29" s="23">
        <f t="shared" si="12"/>
        <v>76.448653322861446</v>
      </c>
      <c r="E29" s="19">
        <f t="shared" si="8"/>
        <v>2.5482884440953817</v>
      </c>
      <c r="F29" s="16">
        <v>3</v>
      </c>
      <c r="G29" s="16">
        <v>3</v>
      </c>
      <c r="H29" s="16">
        <v>100</v>
      </c>
      <c r="I29" s="16">
        <f t="shared" si="0"/>
        <v>1800</v>
      </c>
      <c r="J29" s="16">
        <v>100</v>
      </c>
      <c r="K29" s="16">
        <f t="shared" si="1"/>
        <v>5400</v>
      </c>
      <c r="L29" s="16">
        <f t="shared" si="2"/>
        <v>30</v>
      </c>
      <c r="M29" s="23">
        <f t="shared" si="13"/>
        <v>90</v>
      </c>
      <c r="N29" s="16">
        <f t="shared" si="4"/>
        <v>435</v>
      </c>
      <c r="O29" s="24">
        <f t="shared" si="5"/>
        <v>2293</v>
      </c>
      <c r="P29" s="18">
        <f t="shared" si="14"/>
        <v>4586</v>
      </c>
      <c r="Q29" s="28">
        <v>4586</v>
      </c>
    </row>
    <row r="30" spans="1:17">
      <c r="A30" s="4">
        <v>28</v>
      </c>
      <c r="B30" s="4">
        <v>40</v>
      </c>
      <c r="C30" s="4">
        <v>3</v>
      </c>
      <c r="D30" s="23">
        <f t="shared" si="12"/>
        <v>79.537178917105052</v>
      </c>
      <c r="E30" s="19">
        <f t="shared" si="8"/>
        <v>2.651239297236835</v>
      </c>
      <c r="F30" s="16">
        <v>3</v>
      </c>
      <c r="G30" s="16">
        <v>3</v>
      </c>
      <c r="H30" s="16">
        <v>100</v>
      </c>
      <c r="I30" s="16">
        <f t="shared" si="0"/>
        <v>1800</v>
      </c>
      <c r="J30" s="16">
        <v>100</v>
      </c>
      <c r="K30" s="16">
        <f t="shared" si="1"/>
        <v>5400</v>
      </c>
      <c r="L30" s="16">
        <f t="shared" si="2"/>
        <v>30</v>
      </c>
      <c r="M30" s="23">
        <f t="shared" si="13"/>
        <v>90</v>
      </c>
      <c r="N30" s="16">
        <f t="shared" si="4"/>
        <v>450</v>
      </c>
      <c r="O30" s="24">
        <f t="shared" si="5"/>
        <v>2386</v>
      </c>
      <c r="P30" s="18">
        <f t="shared" si="14"/>
        <v>4772</v>
      </c>
      <c r="Q30" s="28">
        <v>4772</v>
      </c>
    </row>
    <row r="31" spans="1:17">
      <c r="A31" s="4">
        <v>29</v>
      </c>
      <c r="B31" s="4">
        <v>40</v>
      </c>
      <c r="C31" s="4">
        <v>3</v>
      </c>
      <c r="D31" s="23">
        <f t="shared" si="12"/>
        <v>82.750480945356102</v>
      </c>
      <c r="E31" s="19">
        <f t="shared" si="8"/>
        <v>2.7583493648452033</v>
      </c>
      <c r="F31" s="16">
        <v>3</v>
      </c>
      <c r="G31" s="16">
        <v>3</v>
      </c>
      <c r="H31" s="16">
        <v>100</v>
      </c>
      <c r="I31" s="16">
        <f t="shared" si="0"/>
        <v>1800</v>
      </c>
      <c r="J31" s="16">
        <v>100</v>
      </c>
      <c r="K31" s="16">
        <f t="shared" si="1"/>
        <v>5400</v>
      </c>
      <c r="L31" s="16">
        <f t="shared" si="2"/>
        <v>30</v>
      </c>
      <c r="M31" s="23">
        <f t="shared" si="13"/>
        <v>90</v>
      </c>
      <c r="N31" s="16">
        <f t="shared" si="4"/>
        <v>465</v>
      </c>
      <c r="O31" s="24">
        <f t="shared" si="5"/>
        <v>2482</v>
      </c>
      <c r="P31" s="18">
        <f t="shared" si="14"/>
        <v>4964</v>
      </c>
      <c r="Q31" s="28">
        <v>4964</v>
      </c>
    </row>
    <row r="32" spans="1:17">
      <c r="A32" s="4">
        <v>30</v>
      </c>
      <c r="B32" s="4">
        <v>40</v>
      </c>
      <c r="C32" s="4">
        <v>3</v>
      </c>
      <c r="D32" s="23">
        <f t="shared" si="12"/>
        <v>86.09360037554849</v>
      </c>
      <c r="E32" s="19">
        <f t="shared" si="8"/>
        <v>2.8697866791849496</v>
      </c>
      <c r="F32" s="16">
        <v>3</v>
      </c>
      <c r="G32" s="16">
        <v>3</v>
      </c>
      <c r="H32" s="16">
        <v>100</v>
      </c>
      <c r="I32" s="16">
        <f t="shared" si="0"/>
        <v>1800</v>
      </c>
      <c r="J32" s="16">
        <v>100</v>
      </c>
      <c r="K32" s="16">
        <f t="shared" si="1"/>
        <v>5400</v>
      </c>
      <c r="L32" s="16">
        <f t="shared" si="2"/>
        <v>30</v>
      </c>
      <c r="M32" s="23">
        <f t="shared" si="13"/>
        <v>105</v>
      </c>
      <c r="N32" s="16">
        <f t="shared" si="4"/>
        <v>480</v>
      </c>
      <c r="O32" s="24">
        <f t="shared" si="5"/>
        <v>3013</v>
      </c>
      <c r="P32" s="18">
        <f t="shared" si="14"/>
        <v>6026</v>
      </c>
      <c r="Q32" s="28">
        <v>6026</v>
      </c>
    </row>
    <row r="33" spans="1:17">
      <c r="A33" s="4">
        <v>31</v>
      </c>
      <c r="B33" s="4">
        <v>40</v>
      </c>
      <c r="C33" s="4">
        <v>3</v>
      </c>
      <c r="D33" s="16">
        <f>$D32*1.006^2</f>
        <v>87.129822949668593</v>
      </c>
      <c r="E33" s="19">
        <f t="shared" si="8"/>
        <v>2.9043274316556196</v>
      </c>
      <c r="F33" s="16">
        <v>3</v>
      </c>
      <c r="G33" s="16">
        <v>3</v>
      </c>
      <c r="H33" s="16">
        <v>100</v>
      </c>
      <c r="I33" s="16">
        <f t="shared" si="0"/>
        <v>1800</v>
      </c>
      <c r="J33" s="16">
        <v>100</v>
      </c>
      <c r="K33" s="16">
        <f t="shared" si="1"/>
        <v>5400</v>
      </c>
      <c r="L33" s="16">
        <f t="shared" si="2"/>
        <v>30</v>
      </c>
      <c r="M33" s="20">
        <f>(IF(INT(1500/(5000/A33))&lt;2,2,INT(1500/(5000/A33)))*15)</f>
        <v>135</v>
      </c>
      <c r="N33" s="16">
        <f t="shared" si="4"/>
        <v>495</v>
      </c>
      <c r="O33" s="25">
        <f t="shared" si="5"/>
        <v>3920</v>
      </c>
      <c r="P33" s="18">
        <f>INT(O33*2.5)</f>
        <v>9800</v>
      </c>
      <c r="Q33" s="28">
        <v>9800</v>
      </c>
    </row>
    <row r="34" spans="1:17">
      <c r="A34" s="4">
        <v>32</v>
      </c>
      <c r="B34" s="4">
        <v>40</v>
      </c>
      <c r="C34" s="4">
        <v>3</v>
      </c>
      <c r="D34" s="16">
        <f t="shared" ref="D34:D46" si="15">$D33*1.006^2</f>
        <v>88.178517498690795</v>
      </c>
      <c r="E34" s="19">
        <f t="shared" si="8"/>
        <v>2.9392839166230265</v>
      </c>
      <c r="F34" s="16">
        <v>3</v>
      </c>
      <c r="G34" s="16">
        <v>3</v>
      </c>
      <c r="H34" s="16">
        <v>100</v>
      </c>
      <c r="I34" s="16">
        <f t="shared" si="0"/>
        <v>1800</v>
      </c>
      <c r="J34" s="16">
        <v>100</v>
      </c>
      <c r="K34" s="16">
        <f t="shared" si="1"/>
        <v>5400</v>
      </c>
      <c r="L34" s="16">
        <f t="shared" si="2"/>
        <v>30</v>
      </c>
      <c r="M34" s="20">
        <f t="shared" ref="M34:M46" si="16">(IF(INT(1500/(5000/A34))&lt;2,2,INT(1500/(5000/A34)))*15)</f>
        <v>135</v>
      </c>
      <c r="N34" s="16">
        <f t="shared" si="4"/>
        <v>510</v>
      </c>
      <c r="O34" s="25">
        <f t="shared" si="5"/>
        <v>3968</v>
      </c>
      <c r="P34" s="18">
        <f t="shared" ref="P34:P46" si="17">INT(O34*2.5)</f>
        <v>9920</v>
      </c>
      <c r="Q34" s="28">
        <v>9920</v>
      </c>
    </row>
    <row r="35" spans="1:17">
      <c r="A35" s="4">
        <v>33</v>
      </c>
      <c r="B35" s="4">
        <v>40</v>
      </c>
      <c r="C35" s="4">
        <v>3</v>
      </c>
      <c r="D35" s="16">
        <f t="shared" si="15"/>
        <v>89.239834135305031</v>
      </c>
      <c r="E35" s="19">
        <f t="shared" si="8"/>
        <v>2.9746611378435008</v>
      </c>
      <c r="F35" s="16">
        <v>3</v>
      </c>
      <c r="G35" s="16">
        <v>3</v>
      </c>
      <c r="H35" s="16">
        <v>100</v>
      </c>
      <c r="I35" s="16">
        <f t="shared" si="0"/>
        <v>1800</v>
      </c>
      <c r="J35" s="16">
        <v>100</v>
      </c>
      <c r="K35" s="16">
        <f t="shared" si="1"/>
        <v>5400</v>
      </c>
      <c r="L35" s="16">
        <f t="shared" si="2"/>
        <v>30</v>
      </c>
      <c r="M35" s="20">
        <f t="shared" si="16"/>
        <v>135</v>
      </c>
      <c r="N35" s="16">
        <f t="shared" si="4"/>
        <v>525</v>
      </c>
      <c r="O35" s="25">
        <f t="shared" si="5"/>
        <v>4015</v>
      </c>
      <c r="P35" s="18">
        <f t="shared" si="17"/>
        <v>10037</v>
      </c>
      <c r="Q35" s="28">
        <v>10037</v>
      </c>
    </row>
    <row r="36" spans="1:17">
      <c r="A36" s="4">
        <v>34</v>
      </c>
      <c r="B36" s="4">
        <v>40</v>
      </c>
      <c r="C36" s="4">
        <v>3</v>
      </c>
      <c r="D36" s="16">
        <f t="shared" si="15"/>
        <v>90.313924778957556</v>
      </c>
      <c r="E36" s="19">
        <f t="shared" si="8"/>
        <v>3.0104641592985852</v>
      </c>
      <c r="F36" s="16">
        <v>3</v>
      </c>
      <c r="G36" s="16">
        <v>3</v>
      </c>
      <c r="H36" s="16">
        <v>100</v>
      </c>
      <c r="I36" s="16">
        <f t="shared" si="0"/>
        <v>1800</v>
      </c>
      <c r="J36" s="16">
        <v>100</v>
      </c>
      <c r="K36" s="16">
        <f t="shared" si="1"/>
        <v>5400</v>
      </c>
      <c r="L36" s="16">
        <f t="shared" si="2"/>
        <v>30</v>
      </c>
      <c r="M36" s="20">
        <f t="shared" si="16"/>
        <v>150</v>
      </c>
      <c r="N36" s="16">
        <f t="shared" si="4"/>
        <v>540</v>
      </c>
      <c r="O36" s="25">
        <f t="shared" si="5"/>
        <v>4515</v>
      </c>
      <c r="P36" s="18">
        <f t="shared" si="17"/>
        <v>11287</v>
      </c>
      <c r="Q36" s="28">
        <v>11287</v>
      </c>
    </row>
    <row r="37" spans="1:17">
      <c r="A37" s="4">
        <v>35</v>
      </c>
      <c r="B37" s="4">
        <v>40</v>
      </c>
      <c r="C37" s="4">
        <v>3</v>
      </c>
      <c r="D37" s="16">
        <f t="shared" si="15"/>
        <v>91.400943177597085</v>
      </c>
      <c r="E37" s="19">
        <f t="shared" si="8"/>
        <v>3.0466981059199028</v>
      </c>
      <c r="F37" s="16">
        <v>3</v>
      </c>
      <c r="G37" s="16">
        <v>3</v>
      </c>
      <c r="H37" s="16">
        <v>100</v>
      </c>
      <c r="I37" s="16">
        <f t="shared" si="0"/>
        <v>1800</v>
      </c>
      <c r="J37" s="16">
        <v>100</v>
      </c>
      <c r="K37" s="16">
        <f t="shared" si="1"/>
        <v>5400</v>
      </c>
      <c r="L37" s="16">
        <f t="shared" si="2"/>
        <v>30</v>
      </c>
      <c r="M37" s="20">
        <f t="shared" si="16"/>
        <v>150</v>
      </c>
      <c r="N37" s="16">
        <f t="shared" si="4"/>
        <v>555</v>
      </c>
      <c r="O37" s="25">
        <f t="shared" si="5"/>
        <v>4570</v>
      </c>
      <c r="P37" s="18">
        <f t="shared" si="17"/>
        <v>11425</v>
      </c>
      <c r="Q37" s="28">
        <v>11425</v>
      </c>
    </row>
    <row r="38" spans="1:17">
      <c r="A38" s="4">
        <v>36</v>
      </c>
      <c r="B38" s="4">
        <v>40</v>
      </c>
      <c r="C38" s="4">
        <v>3</v>
      </c>
      <c r="D38" s="16">
        <f t="shared" si="15"/>
        <v>92.501044929682635</v>
      </c>
      <c r="E38" s="19">
        <f t="shared" si="8"/>
        <v>3.0833681643227546</v>
      </c>
      <c r="F38" s="16">
        <v>3</v>
      </c>
      <c r="G38" s="16">
        <v>3</v>
      </c>
      <c r="H38" s="16">
        <v>100</v>
      </c>
      <c r="I38" s="16">
        <f t="shared" si="0"/>
        <v>1800</v>
      </c>
      <c r="J38" s="16">
        <v>100</v>
      </c>
      <c r="K38" s="16">
        <f t="shared" si="1"/>
        <v>5400</v>
      </c>
      <c r="L38" s="16">
        <f t="shared" si="2"/>
        <v>30</v>
      </c>
      <c r="M38" s="20">
        <f t="shared" si="16"/>
        <v>150</v>
      </c>
      <c r="N38" s="16">
        <f t="shared" si="4"/>
        <v>570</v>
      </c>
      <c r="O38" s="25">
        <f t="shared" si="5"/>
        <v>4625</v>
      </c>
      <c r="P38" s="18">
        <f t="shared" si="17"/>
        <v>11562</v>
      </c>
      <c r="Q38" s="28">
        <v>11562</v>
      </c>
    </row>
    <row r="39" spans="1:17">
      <c r="A39" s="4">
        <v>37</v>
      </c>
      <c r="B39" s="4">
        <v>40</v>
      </c>
      <c r="C39" s="4">
        <v>3</v>
      </c>
      <c r="D39" s="16">
        <f t="shared" si="15"/>
        <v>93.614387506456296</v>
      </c>
      <c r="E39" s="19">
        <f t="shared" si="8"/>
        <v>3.1204795835485433</v>
      </c>
      <c r="F39" s="16">
        <v>3</v>
      </c>
      <c r="G39" s="16">
        <v>3</v>
      </c>
      <c r="H39" s="16">
        <v>100</v>
      </c>
      <c r="I39" s="16">
        <f t="shared" si="0"/>
        <v>1800</v>
      </c>
      <c r="J39" s="16">
        <v>100</v>
      </c>
      <c r="K39" s="16">
        <f t="shared" si="1"/>
        <v>5400</v>
      </c>
      <c r="L39" s="16">
        <f t="shared" si="2"/>
        <v>30</v>
      </c>
      <c r="M39" s="20">
        <f t="shared" si="16"/>
        <v>165</v>
      </c>
      <c r="N39" s="16">
        <f t="shared" si="4"/>
        <v>585</v>
      </c>
      <c r="O39" s="25">
        <f t="shared" si="5"/>
        <v>5148</v>
      </c>
      <c r="P39" s="18">
        <f t="shared" si="17"/>
        <v>12870</v>
      </c>
      <c r="Q39" s="28">
        <v>12870</v>
      </c>
    </row>
    <row r="40" spans="1:17">
      <c r="A40" s="4">
        <v>38</v>
      </c>
      <c r="B40" s="4">
        <v>40</v>
      </c>
      <c r="C40" s="4">
        <v>3</v>
      </c>
      <c r="D40" s="16">
        <f t="shared" si="15"/>
        <v>94.741130274483993</v>
      </c>
      <c r="E40" s="19">
        <f t="shared" si="8"/>
        <v>3.158037675816133</v>
      </c>
      <c r="F40" s="16">
        <v>3</v>
      </c>
      <c r="G40" s="16">
        <v>3</v>
      </c>
      <c r="H40" s="16">
        <v>100</v>
      </c>
      <c r="I40" s="16">
        <f t="shared" si="0"/>
        <v>1800</v>
      </c>
      <c r="J40" s="16">
        <v>100</v>
      </c>
      <c r="K40" s="16">
        <f t="shared" si="1"/>
        <v>5400</v>
      </c>
      <c r="L40" s="16">
        <f t="shared" si="2"/>
        <v>30</v>
      </c>
      <c r="M40" s="20">
        <f t="shared" si="16"/>
        <v>165</v>
      </c>
      <c r="N40" s="16">
        <f t="shared" si="4"/>
        <v>615</v>
      </c>
      <c r="O40" s="25">
        <f t="shared" si="5"/>
        <v>5210</v>
      </c>
      <c r="P40" s="18">
        <f t="shared" si="17"/>
        <v>13025</v>
      </c>
      <c r="Q40" s="28">
        <v>13025</v>
      </c>
    </row>
    <row r="41" spans="1:17">
      <c r="A41" s="4">
        <v>39</v>
      </c>
      <c r="B41" s="4">
        <v>40</v>
      </c>
      <c r="C41" s="4">
        <v>3</v>
      </c>
      <c r="D41" s="16">
        <f t="shared" si="15"/>
        <v>95.881434518467671</v>
      </c>
      <c r="E41" s="19">
        <f t="shared" si="8"/>
        <v>3.1960478172822557</v>
      </c>
      <c r="F41" s="16">
        <v>3</v>
      </c>
      <c r="G41" s="16">
        <v>3</v>
      </c>
      <c r="H41" s="16">
        <v>100</v>
      </c>
      <c r="I41" s="16">
        <f t="shared" si="0"/>
        <v>1800</v>
      </c>
      <c r="J41" s="16">
        <v>100</v>
      </c>
      <c r="K41" s="16">
        <f t="shared" si="1"/>
        <v>5400</v>
      </c>
      <c r="L41" s="16">
        <f t="shared" si="2"/>
        <v>30</v>
      </c>
      <c r="M41" s="20">
        <f t="shared" si="16"/>
        <v>165</v>
      </c>
      <c r="N41" s="16">
        <f t="shared" si="4"/>
        <v>630</v>
      </c>
      <c r="O41" s="25">
        <f t="shared" si="5"/>
        <v>5273</v>
      </c>
      <c r="P41" s="18">
        <f t="shared" si="17"/>
        <v>13182</v>
      </c>
      <c r="Q41" s="28">
        <v>13182</v>
      </c>
    </row>
    <row r="42" spans="1:17">
      <c r="A42" s="4">
        <v>40</v>
      </c>
      <c r="B42" s="4">
        <v>40</v>
      </c>
      <c r="C42" s="4">
        <v>3</v>
      </c>
      <c r="D42" s="16">
        <f t="shared" si="15"/>
        <v>97.03546346433194</v>
      </c>
      <c r="E42" s="19">
        <f t="shared" si="8"/>
        <v>3.2345154488110648</v>
      </c>
      <c r="F42" s="16">
        <v>3</v>
      </c>
      <c r="G42" s="16">
        <v>3</v>
      </c>
      <c r="H42" s="16">
        <v>100</v>
      </c>
      <c r="I42" s="16">
        <f t="shared" si="0"/>
        <v>1800</v>
      </c>
      <c r="J42" s="16">
        <v>100</v>
      </c>
      <c r="K42" s="16">
        <f t="shared" si="1"/>
        <v>5400</v>
      </c>
      <c r="L42" s="16">
        <f t="shared" si="2"/>
        <v>30</v>
      </c>
      <c r="M42" s="20">
        <f t="shared" si="16"/>
        <v>180</v>
      </c>
      <c r="N42" s="16">
        <f t="shared" si="4"/>
        <v>645</v>
      </c>
      <c r="O42" s="25">
        <f t="shared" si="5"/>
        <v>5822</v>
      </c>
      <c r="P42" s="18">
        <f t="shared" si="17"/>
        <v>14555</v>
      </c>
      <c r="Q42" s="28">
        <v>14555</v>
      </c>
    </row>
    <row r="43" spans="1:17">
      <c r="A43" s="4">
        <v>41</v>
      </c>
      <c r="B43" s="4">
        <v>40</v>
      </c>
      <c r="C43" s="4">
        <v>3</v>
      </c>
      <c r="D43" s="16">
        <f t="shared" si="15"/>
        <v>98.203382302588636</v>
      </c>
      <c r="E43" s="19">
        <f t="shared" si="8"/>
        <v>3.2734460767529545</v>
      </c>
      <c r="F43" s="16">
        <v>3</v>
      </c>
      <c r="G43" s="16">
        <v>3</v>
      </c>
      <c r="H43" s="16">
        <v>100</v>
      </c>
      <c r="I43" s="16">
        <f t="shared" si="0"/>
        <v>1800</v>
      </c>
      <c r="J43" s="16">
        <v>100</v>
      </c>
      <c r="K43" s="16">
        <f t="shared" si="1"/>
        <v>5400</v>
      </c>
      <c r="L43" s="16">
        <f t="shared" si="2"/>
        <v>30</v>
      </c>
      <c r="M43" s="20">
        <f t="shared" si="16"/>
        <v>180</v>
      </c>
      <c r="N43" s="16">
        <f t="shared" si="4"/>
        <v>660</v>
      </c>
      <c r="O43" s="25">
        <f t="shared" si="5"/>
        <v>5892</v>
      </c>
      <c r="P43" s="18">
        <f t="shared" si="17"/>
        <v>14730</v>
      </c>
      <c r="Q43" s="28">
        <v>14730</v>
      </c>
    </row>
    <row r="44" spans="1:17">
      <c r="A44" s="4">
        <v>42</v>
      </c>
      <c r="B44" s="4">
        <v>40</v>
      </c>
      <c r="C44" s="4">
        <v>3</v>
      </c>
      <c r="D44" s="16">
        <f t="shared" si="15"/>
        <v>99.385358211982592</v>
      </c>
      <c r="E44" s="19">
        <f t="shared" si="8"/>
        <v>3.3128452737327532</v>
      </c>
      <c r="F44" s="16">
        <v>3</v>
      </c>
      <c r="G44" s="16">
        <v>3</v>
      </c>
      <c r="H44" s="16">
        <v>100</v>
      </c>
      <c r="I44" s="16">
        <f t="shared" si="0"/>
        <v>1800</v>
      </c>
      <c r="J44" s="16">
        <v>100</v>
      </c>
      <c r="K44" s="16">
        <f t="shared" si="1"/>
        <v>5400</v>
      </c>
      <c r="L44" s="16">
        <f t="shared" si="2"/>
        <v>30</v>
      </c>
      <c r="M44" s="20">
        <f t="shared" si="16"/>
        <v>180</v>
      </c>
      <c r="N44" s="16">
        <f t="shared" si="4"/>
        <v>675</v>
      </c>
      <c r="O44" s="25">
        <f t="shared" si="5"/>
        <v>5963</v>
      </c>
      <c r="P44" s="18">
        <f t="shared" si="17"/>
        <v>14907</v>
      </c>
      <c r="Q44" s="28">
        <v>14907</v>
      </c>
    </row>
    <row r="45" spans="1:17">
      <c r="A45" s="4">
        <v>43</v>
      </c>
      <c r="B45" s="4">
        <v>40</v>
      </c>
      <c r="C45" s="4">
        <v>3</v>
      </c>
      <c r="D45" s="16">
        <f t="shared" si="15"/>
        <v>100.581560383422</v>
      </c>
      <c r="E45" s="19">
        <f t="shared" si="8"/>
        <v>3.3527186794474</v>
      </c>
      <c r="F45" s="16">
        <v>3</v>
      </c>
      <c r="G45" s="16">
        <v>3</v>
      </c>
      <c r="H45" s="16">
        <v>100</v>
      </c>
      <c r="I45" s="16">
        <f t="shared" si="0"/>
        <v>1800</v>
      </c>
      <c r="J45" s="16">
        <v>100</v>
      </c>
      <c r="K45" s="16">
        <f t="shared" si="1"/>
        <v>5400</v>
      </c>
      <c r="L45" s="16">
        <f t="shared" si="2"/>
        <v>30</v>
      </c>
      <c r="M45" s="20">
        <f t="shared" si="16"/>
        <v>180</v>
      </c>
      <c r="N45" s="16">
        <f t="shared" si="4"/>
        <v>690</v>
      </c>
      <c r="O45" s="25">
        <f t="shared" si="5"/>
        <v>6034</v>
      </c>
      <c r="P45" s="18">
        <f t="shared" si="17"/>
        <v>15085</v>
      </c>
      <c r="Q45" s="28">
        <v>15085</v>
      </c>
    </row>
    <row r="46" spans="1:17">
      <c r="A46" s="4">
        <v>44</v>
      </c>
      <c r="B46" s="4">
        <v>40</v>
      </c>
      <c r="C46" s="4">
        <v>3</v>
      </c>
      <c r="D46" s="16">
        <f t="shared" si="15"/>
        <v>101.79216004419686</v>
      </c>
      <c r="E46" s="19">
        <f t="shared" si="8"/>
        <v>3.3930720014732287</v>
      </c>
      <c r="F46" s="16">
        <v>3</v>
      </c>
      <c r="G46" s="16">
        <v>3</v>
      </c>
      <c r="H46" s="16">
        <v>100</v>
      </c>
      <c r="I46" s="16">
        <f t="shared" si="0"/>
        <v>1800</v>
      </c>
      <c r="J46" s="16">
        <v>100</v>
      </c>
      <c r="K46" s="16">
        <f t="shared" si="1"/>
        <v>5400</v>
      </c>
      <c r="L46" s="16">
        <f t="shared" si="2"/>
        <v>30</v>
      </c>
      <c r="M46" s="20">
        <f t="shared" si="16"/>
        <v>195</v>
      </c>
      <c r="N46" s="16">
        <f t="shared" si="4"/>
        <v>705</v>
      </c>
      <c r="O46" s="25">
        <f t="shared" si="5"/>
        <v>6616</v>
      </c>
      <c r="P46" s="18">
        <f t="shared" si="17"/>
        <v>16540</v>
      </c>
      <c r="Q46" s="28">
        <v>16540</v>
      </c>
    </row>
    <row r="47" spans="1:17">
      <c r="A47" s="4">
        <v>45</v>
      </c>
      <c r="B47" s="4">
        <v>40</v>
      </c>
      <c r="C47" s="4">
        <v>3</v>
      </c>
      <c r="D47" s="26">
        <f>$D46*1.005^2</f>
        <v>102.8126264486399</v>
      </c>
      <c r="E47" s="19">
        <f t="shared" si="8"/>
        <v>3.427087548287997</v>
      </c>
      <c r="F47" s="16">
        <v>3</v>
      </c>
      <c r="G47" s="16">
        <v>3</v>
      </c>
      <c r="H47" s="16">
        <v>100</v>
      </c>
      <c r="I47" s="16">
        <f t="shared" si="0"/>
        <v>1800</v>
      </c>
      <c r="J47" s="16">
        <v>100</v>
      </c>
      <c r="K47" s="16">
        <f t="shared" si="1"/>
        <v>5400</v>
      </c>
      <c r="L47" s="16">
        <f t="shared" si="2"/>
        <v>30</v>
      </c>
      <c r="M47" s="26">
        <f>(IF(INT(1800/(5000/A47))&lt;2,2,INT(1800/(5000/A47)))*15)</f>
        <v>240</v>
      </c>
      <c r="N47" s="16">
        <f t="shared" si="4"/>
        <v>720</v>
      </c>
      <c r="O47" s="4">
        <f t="shared" si="5"/>
        <v>8225</v>
      </c>
      <c r="P47" s="18">
        <f>INT(O47*3)</f>
        <v>24675</v>
      </c>
      <c r="Q47" s="28">
        <v>27759</v>
      </c>
    </row>
    <row r="48" spans="1:17">
      <c r="A48" s="4">
        <v>46</v>
      </c>
      <c r="B48" s="4">
        <v>40</v>
      </c>
      <c r="C48" s="4">
        <v>3</v>
      </c>
      <c r="D48" s="26">
        <f t="shared" ref="D48:D77" si="18">$D47*1.005^2</f>
        <v>103.84332302878749</v>
      </c>
      <c r="E48" s="19">
        <f t="shared" si="8"/>
        <v>3.4614441009595831</v>
      </c>
      <c r="F48" s="16">
        <v>3</v>
      </c>
      <c r="G48" s="16">
        <v>3</v>
      </c>
      <c r="H48" s="16">
        <v>100</v>
      </c>
      <c r="I48" s="16">
        <f t="shared" si="0"/>
        <v>1800</v>
      </c>
      <c r="J48" s="16">
        <v>100</v>
      </c>
      <c r="K48" s="16">
        <f t="shared" si="1"/>
        <v>5400</v>
      </c>
      <c r="L48" s="16">
        <f t="shared" si="2"/>
        <v>30</v>
      </c>
      <c r="M48" s="26">
        <f t="shared" ref="M48:M102" si="19">(IF(INT(1800/(5000/A48))&lt;2,2,INT(1800/(5000/A48)))*15)</f>
        <v>240</v>
      </c>
      <c r="N48" s="16">
        <f t="shared" si="4"/>
        <v>735</v>
      </c>
      <c r="O48" s="4">
        <f t="shared" si="5"/>
        <v>8307</v>
      </c>
      <c r="P48" s="18">
        <f t="shared" ref="P48:P77" si="20">INT(O48*3)</f>
        <v>24921</v>
      </c>
      <c r="Q48" s="28">
        <v>28035</v>
      </c>
    </row>
    <row r="49" spans="1:17">
      <c r="A49" s="4">
        <v>47</v>
      </c>
      <c r="B49" s="4">
        <v>40</v>
      </c>
      <c r="C49" s="4">
        <v>3</v>
      </c>
      <c r="D49" s="26">
        <f t="shared" si="18"/>
        <v>104.88435234215106</v>
      </c>
      <c r="E49" s="19">
        <f t="shared" si="8"/>
        <v>3.4961450780717018</v>
      </c>
      <c r="F49" s="16">
        <v>3</v>
      </c>
      <c r="G49" s="16">
        <v>3</v>
      </c>
      <c r="H49" s="16">
        <v>100</v>
      </c>
      <c r="I49" s="16">
        <f t="shared" si="0"/>
        <v>1800</v>
      </c>
      <c r="J49" s="16">
        <v>100</v>
      </c>
      <c r="K49" s="16">
        <f t="shared" si="1"/>
        <v>5400</v>
      </c>
      <c r="L49" s="16">
        <f t="shared" si="2"/>
        <v>30</v>
      </c>
      <c r="M49" s="26">
        <f t="shared" si="19"/>
        <v>240</v>
      </c>
      <c r="N49" s="16">
        <f t="shared" si="4"/>
        <v>750</v>
      </c>
      <c r="O49" s="4">
        <f t="shared" si="5"/>
        <v>8390</v>
      </c>
      <c r="P49" s="18">
        <f t="shared" si="20"/>
        <v>25170</v>
      </c>
      <c r="Q49" s="28">
        <v>28317</v>
      </c>
    </row>
    <row r="50" spans="1:17">
      <c r="A50" s="4">
        <v>48</v>
      </c>
      <c r="B50" s="4">
        <v>40</v>
      </c>
      <c r="C50" s="4">
        <v>3</v>
      </c>
      <c r="D50" s="26">
        <f t="shared" si="18"/>
        <v>105.9358179743811</v>
      </c>
      <c r="E50" s="19">
        <f t="shared" si="8"/>
        <v>3.5311939324793697</v>
      </c>
      <c r="F50" s="16">
        <v>3</v>
      </c>
      <c r="G50" s="16">
        <v>3</v>
      </c>
      <c r="H50" s="16">
        <v>100</v>
      </c>
      <c r="I50" s="16">
        <f t="shared" si="0"/>
        <v>1800</v>
      </c>
      <c r="J50" s="16">
        <v>100</v>
      </c>
      <c r="K50" s="16">
        <f t="shared" si="1"/>
        <v>5400</v>
      </c>
      <c r="L50" s="16">
        <f t="shared" si="2"/>
        <v>30</v>
      </c>
      <c r="M50" s="26">
        <f t="shared" si="19"/>
        <v>255</v>
      </c>
      <c r="N50" s="16">
        <f t="shared" si="4"/>
        <v>765</v>
      </c>
      <c r="O50" s="4">
        <f t="shared" si="5"/>
        <v>9004</v>
      </c>
      <c r="P50" s="18">
        <f t="shared" si="20"/>
        <v>27012</v>
      </c>
      <c r="Q50" s="28">
        <v>30189</v>
      </c>
    </row>
    <row r="51" spans="1:17">
      <c r="A51" s="4">
        <v>49</v>
      </c>
      <c r="B51" s="4">
        <v>40</v>
      </c>
      <c r="C51" s="4">
        <v>3</v>
      </c>
      <c r="D51" s="26">
        <f t="shared" si="18"/>
        <v>106.99782454957423</v>
      </c>
      <c r="E51" s="19">
        <f t="shared" si="8"/>
        <v>3.5665941516524744</v>
      </c>
      <c r="F51" s="16">
        <v>3</v>
      </c>
      <c r="G51" s="16">
        <v>3</v>
      </c>
      <c r="H51" s="16">
        <v>100</v>
      </c>
      <c r="I51" s="16">
        <f t="shared" si="0"/>
        <v>1800</v>
      </c>
      <c r="J51" s="16">
        <v>100</v>
      </c>
      <c r="K51" s="16">
        <f t="shared" si="1"/>
        <v>5400</v>
      </c>
      <c r="L51" s="16">
        <f t="shared" si="2"/>
        <v>30</v>
      </c>
      <c r="M51" s="26">
        <f t="shared" si="19"/>
        <v>255</v>
      </c>
      <c r="N51" s="16">
        <f t="shared" si="4"/>
        <v>780</v>
      </c>
      <c r="O51" s="4">
        <f t="shared" si="5"/>
        <v>9094</v>
      </c>
      <c r="P51" s="18">
        <f t="shared" si="20"/>
        <v>27282</v>
      </c>
      <c r="Q51" s="28">
        <v>30492</v>
      </c>
    </row>
    <row r="52" spans="1:17">
      <c r="A52" s="4">
        <v>50</v>
      </c>
      <c r="B52" s="4">
        <v>40</v>
      </c>
      <c r="C52" s="4">
        <v>3</v>
      </c>
      <c r="D52" s="26">
        <f t="shared" si="18"/>
        <v>108.07047774068369</v>
      </c>
      <c r="E52" s="19">
        <f t="shared" si="8"/>
        <v>3.6023492580227896</v>
      </c>
      <c r="F52" s="16">
        <v>3</v>
      </c>
      <c r="G52" s="16">
        <v>3</v>
      </c>
      <c r="H52" s="16">
        <v>100</v>
      </c>
      <c r="I52" s="16">
        <f t="shared" si="0"/>
        <v>1800</v>
      </c>
      <c r="J52" s="16">
        <v>100</v>
      </c>
      <c r="K52" s="16">
        <f t="shared" si="1"/>
        <v>5400</v>
      </c>
      <c r="L52" s="16">
        <f t="shared" si="2"/>
        <v>30</v>
      </c>
      <c r="M52" s="26">
        <f t="shared" si="19"/>
        <v>270</v>
      </c>
      <c r="N52" s="16">
        <f t="shared" si="4"/>
        <v>810</v>
      </c>
      <c r="O52" s="4">
        <f t="shared" si="5"/>
        <v>9726</v>
      </c>
      <c r="P52" s="18">
        <f t="shared" si="20"/>
        <v>29178</v>
      </c>
      <c r="Q52" s="28">
        <v>32421</v>
      </c>
    </row>
    <row r="53" spans="1:17">
      <c r="A53" s="4">
        <v>51</v>
      </c>
      <c r="B53" s="4">
        <v>40</v>
      </c>
      <c r="C53" s="4">
        <v>3</v>
      </c>
      <c r="D53" s="26">
        <f t="shared" si="18"/>
        <v>109.15388428003401</v>
      </c>
      <c r="E53" s="19">
        <f t="shared" si="8"/>
        <v>3.6384628093344671</v>
      </c>
      <c r="F53" s="16">
        <v>3</v>
      </c>
      <c r="G53" s="16">
        <v>3</v>
      </c>
      <c r="H53" s="16">
        <v>100</v>
      </c>
      <c r="I53" s="16">
        <f t="shared" si="0"/>
        <v>1800</v>
      </c>
      <c r="J53" s="16">
        <v>100</v>
      </c>
      <c r="K53" s="16">
        <f t="shared" si="1"/>
        <v>5400</v>
      </c>
      <c r="L53" s="16">
        <f t="shared" si="2"/>
        <v>30</v>
      </c>
      <c r="M53" s="26">
        <f t="shared" si="19"/>
        <v>270</v>
      </c>
      <c r="N53" s="16">
        <f t="shared" si="4"/>
        <v>825</v>
      </c>
      <c r="O53" s="4">
        <f t="shared" si="5"/>
        <v>9823</v>
      </c>
      <c r="P53" s="18">
        <f t="shared" si="20"/>
        <v>29469</v>
      </c>
      <c r="Q53" s="28">
        <v>32745</v>
      </c>
    </row>
    <row r="54" spans="1:17">
      <c r="A54" s="4">
        <v>52</v>
      </c>
      <c r="B54" s="4">
        <v>40</v>
      </c>
      <c r="C54" s="4">
        <v>3</v>
      </c>
      <c r="D54" s="26">
        <f t="shared" si="18"/>
        <v>110.24815196994132</v>
      </c>
      <c r="E54" s="19">
        <f t="shared" si="8"/>
        <v>3.674938398998044</v>
      </c>
      <c r="F54" s="16">
        <v>3</v>
      </c>
      <c r="G54" s="16">
        <v>3</v>
      </c>
      <c r="H54" s="16">
        <v>100</v>
      </c>
      <c r="I54" s="16">
        <f t="shared" si="0"/>
        <v>1800</v>
      </c>
      <c r="J54" s="16">
        <v>100</v>
      </c>
      <c r="K54" s="16">
        <f t="shared" si="1"/>
        <v>5400</v>
      </c>
      <c r="L54" s="16">
        <f t="shared" si="2"/>
        <v>30</v>
      </c>
      <c r="M54" s="26">
        <f t="shared" si="19"/>
        <v>270</v>
      </c>
      <c r="N54" s="16">
        <f t="shared" si="4"/>
        <v>840</v>
      </c>
      <c r="O54" s="4">
        <f t="shared" si="5"/>
        <v>9922</v>
      </c>
      <c r="P54" s="18">
        <f t="shared" si="20"/>
        <v>29766</v>
      </c>
      <c r="Q54" s="28">
        <v>33072</v>
      </c>
    </row>
    <row r="55" spans="1:17">
      <c r="A55" s="4">
        <v>53</v>
      </c>
      <c r="B55" s="4">
        <v>40</v>
      </c>
      <c r="C55" s="4">
        <v>3</v>
      </c>
      <c r="D55" s="26">
        <f t="shared" si="18"/>
        <v>111.35338969343995</v>
      </c>
      <c r="E55" s="19">
        <f t="shared" si="8"/>
        <v>3.7117796564479986</v>
      </c>
      <c r="F55" s="16">
        <v>3</v>
      </c>
      <c r="G55" s="16">
        <v>3</v>
      </c>
      <c r="H55" s="16">
        <v>100</v>
      </c>
      <c r="I55" s="16">
        <f t="shared" si="0"/>
        <v>1800</v>
      </c>
      <c r="J55" s="16">
        <v>100</v>
      </c>
      <c r="K55" s="16">
        <f t="shared" si="1"/>
        <v>5400</v>
      </c>
      <c r="L55" s="16">
        <f t="shared" si="2"/>
        <v>30</v>
      </c>
      <c r="M55" s="26">
        <f t="shared" si="19"/>
        <v>285</v>
      </c>
      <c r="N55" s="16">
        <f t="shared" si="4"/>
        <v>855</v>
      </c>
      <c r="O55" s="4">
        <f t="shared" si="5"/>
        <v>10578</v>
      </c>
      <c r="P55" s="18">
        <f t="shared" si="20"/>
        <v>31734</v>
      </c>
      <c r="Q55" s="28">
        <v>35076</v>
      </c>
    </row>
    <row r="56" spans="1:17">
      <c r="A56" s="4">
        <v>54</v>
      </c>
      <c r="B56" s="4">
        <v>40</v>
      </c>
      <c r="C56" s="4">
        <v>3</v>
      </c>
      <c r="D56" s="26">
        <f t="shared" si="18"/>
        <v>112.46970742511665</v>
      </c>
      <c r="E56" s="19">
        <f t="shared" si="8"/>
        <v>3.7489902475038885</v>
      </c>
      <c r="F56" s="16">
        <v>3</v>
      </c>
      <c r="G56" s="16">
        <v>3</v>
      </c>
      <c r="H56" s="16">
        <v>100</v>
      </c>
      <c r="I56" s="16">
        <f t="shared" si="0"/>
        <v>1800</v>
      </c>
      <c r="J56" s="16">
        <v>100</v>
      </c>
      <c r="K56" s="16">
        <f t="shared" si="1"/>
        <v>5400</v>
      </c>
      <c r="L56" s="16">
        <f t="shared" si="2"/>
        <v>30</v>
      </c>
      <c r="M56" s="26">
        <f t="shared" si="19"/>
        <v>285</v>
      </c>
      <c r="N56" s="16">
        <f t="shared" si="4"/>
        <v>870</v>
      </c>
      <c r="O56" s="4">
        <f t="shared" si="5"/>
        <v>10684</v>
      </c>
      <c r="P56" s="18">
        <f t="shared" si="20"/>
        <v>32052</v>
      </c>
      <c r="Q56" s="28">
        <v>35427</v>
      </c>
    </row>
    <row r="57" spans="1:17">
      <c r="A57" s="4">
        <v>55</v>
      </c>
      <c r="B57" s="4">
        <v>40</v>
      </c>
      <c r="C57" s="4">
        <v>3</v>
      </c>
      <c r="D57" s="26">
        <f t="shared" si="18"/>
        <v>113.59721624205342</v>
      </c>
      <c r="E57" s="19">
        <f t="shared" si="8"/>
        <v>3.7865738747351139</v>
      </c>
      <c r="F57" s="16">
        <v>3</v>
      </c>
      <c r="G57" s="16">
        <v>3</v>
      </c>
      <c r="H57" s="16">
        <v>100</v>
      </c>
      <c r="I57" s="16">
        <f t="shared" si="0"/>
        <v>1800</v>
      </c>
      <c r="J57" s="16">
        <v>100</v>
      </c>
      <c r="K57" s="16">
        <f t="shared" si="1"/>
        <v>5400</v>
      </c>
      <c r="L57" s="16">
        <f t="shared" si="2"/>
        <v>30</v>
      </c>
      <c r="M57" s="26">
        <f t="shared" si="19"/>
        <v>285</v>
      </c>
      <c r="N57" s="16">
        <f t="shared" si="4"/>
        <v>885</v>
      </c>
      <c r="O57" s="4">
        <f t="shared" si="5"/>
        <v>10791</v>
      </c>
      <c r="P57" s="18">
        <f t="shared" si="20"/>
        <v>32373</v>
      </c>
      <c r="Q57" s="28">
        <v>37485</v>
      </c>
    </row>
    <row r="58" spans="1:17">
      <c r="A58" s="4">
        <v>56</v>
      </c>
      <c r="B58" s="4">
        <v>40</v>
      </c>
      <c r="C58" s="4">
        <v>3</v>
      </c>
      <c r="D58" s="26">
        <f t="shared" si="18"/>
        <v>114.73602833487998</v>
      </c>
      <c r="E58" s="19">
        <f t="shared" si="8"/>
        <v>3.8245342778293323</v>
      </c>
      <c r="F58" s="16">
        <v>3</v>
      </c>
      <c r="G58" s="16">
        <v>3</v>
      </c>
      <c r="H58" s="16">
        <v>100</v>
      </c>
      <c r="I58" s="16">
        <f t="shared" si="0"/>
        <v>1800</v>
      </c>
      <c r="J58" s="16">
        <v>100</v>
      </c>
      <c r="K58" s="16">
        <f t="shared" si="1"/>
        <v>5400</v>
      </c>
      <c r="L58" s="16">
        <f t="shared" si="2"/>
        <v>30</v>
      </c>
      <c r="M58" s="26">
        <f t="shared" si="19"/>
        <v>300</v>
      </c>
      <c r="N58" s="16">
        <f t="shared" si="4"/>
        <v>900</v>
      </c>
      <c r="O58" s="4">
        <f t="shared" si="5"/>
        <v>11473</v>
      </c>
      <c r="P58" s="18">
        <f t="shared" si="20"/>
        <v>34419</v>
      </c>
      <c r="Q58" s="28">
        <v>37860</v>
      </c>
    </row>
    <row r="59" spans="1:17">
      <c r="A59" s="4">
        <v>57</v>
      </c>
      <c r="B59" s="4">
        <v>40</v>
      </c>
      <c r="C59" s="4">
        <v>3</v>
      </c>
      <c r="D59" s="26">
        <f t="shared" si="18"/>
        <v>115.88625701893712</v>
      </c>
      <c r="E59" s="19">
        <f t="shared" si="8"/>
        <v>3.8628752339645707</v>
      </c>
      <c r="F59" s="16">
        <v>3</v>
      </c>
      <c r="G59" s="16">
        <v>3</v>
      </c>
      <c r="H59" s="16">
        <v>100</v>
      </c>
      <c r="I59" s="16">
        <f t="shared" si="0"/>
        <v>1800</v>
      </c>
      <c r="J59" s="16">
        <v>100</v>
      </c>
      <c r="K59" s="16">
        <f t="shared" si="1"/>
        <v>5400</v>
      </c>
      <c r="L59" s="16">
        <f t="shared" si="2"/>
        <v>30</v>
      </c>
      <c r="M59" s="26">
        <f t="shared" si="19"/>
        <v>300</v>
      </c>
      <c r="N59" s="16">
        <f t="shared" si="4"/>
        <v>915</v>
      </c>
      <c r="O59" s="4">
        <f t="shared" si="5"/>
        <v>11588</v>
      </c>
      <c r="P59" s="18">
        <f t="shared" si="20"/>
        <v>34764</v>
      </c>
      <c r="Q59" s="28">
        <v>38241</v>
      </c>
    </row>
    <row r="60" spans="1:17">
      <c r="A60" s="4">
        <v>58</v>
      </c>
      <c r="B60" s="4">
        <v>40</v>
      </c>
      <c r="C60" s="4">
        <v>3</v>
      </c>
      <c r="D60" s="26">
        <f t="shared" si="18"/>
        <v>117.04801674555193</v>
      </c>
      <c r="E60" s="19">
        <f t="shared" si="8"/>
        <v>3.9016005581850646</v>
      </c>
      <c r="F60" s="16">
        <v>3</v>
      </c>
      <c r="G60" s="16">
        <v>3</v>
      </c>
      <c r="H60" s="16">
        <v>100</v>
      </c>
      <c r="I60" s="16">
        <f t="shared" si="0"/>
        <v>1800</v>
      </c>
      <c r="J60" s="16">
        <v>100</v>
      </c>
      <c r="K60" s="16">
        <f t="shared" si="1"/>
        <v>5400</v>
      </c>
      <c r="L60" s="16">
        <f t="shared" si="2"/>
        <v>30</v>
      </c>
      <c r="M60" s="26">
        <f t="shared" si="19"/>
        <v>300</v>
      </c>
      <c r="N60" s="16">
        <f t="shared" si="4"/>
        <v>930</v>
      </c>
      <c r="O60" s="4">
        <f t="shared" si="5"/>
        <v>11704</v>
      </c>
      <c r="P60" s="18">
        <f t="shared" si="20"/>
        <v>35112</v>
      </c>
      <c r="Q60" s="28">
        <v>40380</v>
      </c>
    </row>
    <row r="61" spans="1:17">
      <c r="A61" s="4">
        <v>59</v>
      </c>
      <c r="B61" s="4">
        <v>40</v>
      </c>
      <c r="C61" s="4">
        <v>3</v>
      </c>
      <c r="D61" s="26">
        <f t="shared" si="18"/>
        <v>118.22142311342606</v>
      </c>
      <c r="E61" s="19">
        <f t="shared" si="8"/>
        <v>3.9407141037808686</v>
      </c>
      <c r="F61" s="16">
        <v>3</v>
      </c>
      <c r="G61" s="16">
        <v>3</v>
      </c>
      <c r="H61" s="16">
        <v>100</v>
      </c>
      <c r="I61" s="16">
        <f t="shared" si="0"/>
        <v>1800</v>
      </c>
      <c r="J61" s="16">
        <v>100</v>
      </c>
      <c r="K61" s="16">
        <f t="shared" si="1"/>
        <v>5400</v>
      </c>
      <c r="L61" s="16">
        <f t="shared" si="2"/>
        <v>30</v>
      </c>
      <c r="M61" s="26">
        <f t="shared" si="19"/>
        <v>315</v>
      </c>
      <c r="N61" s="16">
        <f t="shared" si="4"/>
        <v>945</v>
      </c>
      <c r="O61" s="4">
        <f t="shared" si="5"/>
        <v>12413</v>
      </c>
      <c r="P61" s="18">
        <f t="shared" si="20"/>
        <v>37239</v>
      </c>
      <c r="Q61" s="28">
        <v>40785</v>
      </c>
    </row>
    <row r="62" spans="1:17">
      <c r="A62" s="4">
        <v>60</v>
      </c>
      <c r="B62" s="4">
        <v>40</v>
      </c>
      <c r="C62" s="4">
        <v>3</v>
      </c>
      <c r="D62" s="26">
        <f t="shared" si="18"/>
        <v>119.40659288013812</v>
      </c>
      <c r="E62" s="19">
        <f t="shared" si="8"/>
        <v>3.9802197626712705</v>
      </c>
      <c r="F62" s="16">
        <v>3</v>
      </c>
      <c r="G62" s="16">
        <v>3</v>
      </c>
      <c r="H62" s="16">
        <v>100</v>
      </c>
      <c r="I62" s="16">
        <f t="shared" si="0"/>
        <v>1800</v>
      </c>
      <c r="J62" s="16">
        <v>100</v>
      </c>
      <c r="K62" s="16">
        <f t="shared" si="1"/>
        <v>5400</v>
      </c>
      <c r="L62" s="16">
        <f t="shared" si="2"/>
        <v>30</v>
      </c>
      <c r="M62" s="26">
        <f t="shared" si="19"/>
        <v>315</v>
      </c>
      <c r="N62" s="16">
        <f t="shared" si="4"/>
        <v>960</v>
      </c>
      <c r="O62" s="4">
        <f t="shared" si="5"/>
        <v>12537</v>
      </c>
      <c r="P62" s="18">
        <f t="shared" si="20"/>
        <v>37611</v>
      </c>
      <c r="Q62" s="28">
        <v>42984</v>
      </c>
    </row>
    <row r="63" spans="1:17">
      <c r="A63" s="4">
        <v>61</v>
      </c>
      <c r="B63" s="4">
        <v>40</v>
      </c>
      <c r="C63" s="4">
        <v>3</v>
      </c>
      <c r="D63" s="26">
        <f t="shared" si="18"/>
        <v>120.60364397376148</v>
      </c>
      <c r="E63" s="19">
        <f t="shared" si="8"/>
        <v>4.020121465792049</v>
      </c>
      <c r="F63" s="16">
        <v>3</v>
      </c>
      <c r="G63" s="16">
        <v>3</v>
      </c>
      <c r="H63" s="16">
        <v>100</v>
      </c>
      <c r="I63" s="16">
        <f t="shared" si="0"/>
        <v>1800</v>
      </c>
      <c r="J63" s="16">
        <v>100</v>
      </c>
      <c r="K63" s="16">
        <f t="shared" si="1"/>
        <v>5400</v>
      </c>
      <c r="L63" s="16">
        <f t="shared" si="2"/>
        <v>30</v>
      </c>
      <c r="M63" s="26">
        <f t="shared" si="19"/>
        <v>315</v>
      </c>
      <c r="N63" s="16">
        <f t="shared" si="4"/>
        <v>975</v>
      </c>
      <c r="O63" s="4">
        <f t="shared" si="5"/>
        <v>12663</v>
      </c>
      <c r="P63" s="18">
        <f t="shared" si="20"/>
        <v>37989</v>
      </c>
      <c r="Q63" s="28">
        <v>43416</v>
      </c>
    </row>
    <row r="64" spans="1:17">
      <c r="A64" s="4">
        <v>62</v>
      </c>
      <c r="B64" s="4">
        <v>40</v>
      </c>
      <c r="C64" s="4">
        <v>3</v>
      </c>
      <c r="D64" s="26">
        <f t="shared" si="18"/>
        <v>121.81269550459841</v>
      </c>
      <c r="E64" s="19">
        <f t="shared" si="8"/>
        <v>4.0604231834866136</v>
      </c>
      <c r="F64" s="16">
        <v>3</v>
      </c>
      <c r="G64" s="16">
        <v>3</v>
      </c>
      <c r="H64" s="16">
        <v>100</v>
      </c>
      <c r="I64" s="16">
        <f t="shared" si="0"/>
        <v>1800</v>
      </c>
      <c r="J64" s="16">
        <v>100</v>
      </c>
      <c r="K64" s="16">
        <f t="shared" si="1"/>
        <v>5400</v>
      </c>
      <c r="L64" s="16">
        <f t="shared" si="2"/>
        <v>30</v>
      </c>
      <c r="M64" s="26">
        <f t="shared" si="19"/>
        <v>330</v>
      </c>
      <c r="N64" s="16">
        <f t="shared" si="4"/>
        <v>990</v>
      </c>
      <c r="O64" s="4">
        <f t="shared" si="5"/>
        <v>13399</v>
      </c>
      <c r="P64" s="18">
        <f t="shared" si="20"/>
        <v>40197</v>
      </c>
      <c r="Q64" s="28">
        <v>43851</v>
      </c>
    </row>
    <row r="65" spans="1:17">
      <c r="A65" s="4">
        <v>63</v>
      </c>
      <c r="B65" s="4">
        <v>40</v>
      </c>
      <c r="C65" s="4">
        <v>3</v>
      </c>
      <c r="D65" s="26">
        <f t="shared" si="18"/>
        <v>123.03386777703197</v>
      </c>
      <c r="E65" s="19">
        <f t="shared" si="8"/>
        <v>4.1011289259010661</v>
      </c>
      <c r="F65" s="16">
        <v>3</v>
      </c>
      <c r="G65" s="16">
        <v>3</v>
      </c>
      <c r="H65" s="16">
        <v>100</v>
      </c>
      <c r="I65" s="16">
        <f t="shared" si="0"/>
        <v>1800</v>
      </c>
      <c r="J65" s="16">
        <v>100</v>
      </c>
      <c r="K65" s="16">
        <f t="shared" si="1"/>
        <v>5400</v>
      </c>
      <c r="L65" s="16">
        <f t="shared" si="2"/>
        <v>30</v>
      </c>
      <c r="M65" s="26">
        <f t="shared" si="19"/>
        <v>330</v>
      </c>
      <c r="N65" s="16">
        <f t="shared" si="4"/>
        <v>1020</v>
      </c>
      <c r="O65" s="4">
        <f t="shared" si="5"/>
        <v>13533</v>
      </c>
      <c r="P65" s="18">
        <f t="shared" si="20"/>
        <v>40599</v>
      </c>
      <c r="Q65" s="28">
        <v>46137</v>
      </c>
    </row>
    <row r="66" spans="1:17">
      <c r="A66" s="4">
        <v>64</v>
      </c>
      <c r="B66" s="4">
        <v>40</v>
      </c>
      <c r="C66" s="4">
        <v>3</v>
      </c>
      <c r="D66" s="26">
        <f t="shared" si="18"/>
        <v>124.26728230149668</v>
      </c>
      <c r="E66" s="19">
        <f t="shared" si="8"/>
        <v>4.142242743383223</v>
      </c>
      <c r="F66" s="16">
        <v>3</v>
      </c>
      <c r="G66" s="16">
        <v>3</v>
      </c>
      <c r="H66" s="16">
        <v>100</v>
      </c>
      <c r="I66" s="16">
        <f t="shared" si="0"/>
        <v>1800</v>
      </c>
      <c r="J66" s="16">
        <v>100</v>
      </c>
      <c r="K66" s="16">
        <f t="shared" si="1"/>
        <v>5400</v>
      </c>
      <c r="L66" s="16">
        <f t="shared" si="2"/>
        <v>30</v>
      </c>
      <c r="M66" s="26">
        <f t="shared" si="19"/>
        <v>345</v>
      </c>
      <c r="N66" s="16">
        <f t="shared" si="4"/>
        <v>1035</v>
      </c>
      <c r="O66" s="4">
        <f t="shared" si="5"/>
        <v>14290</v>
      </c>
      <c r="P66" s="18">
        <f t="shared" si="20"/>
        <v>42870</v>
      </c>
      <c r="Q66" s="28">
        <v>46599</v>
      </c>
    </row>
    <row r="67" spans="1:17">
      <c r="A67" s="4">
        <v>65</v>
      </c>
      <c r="B67" s="4">
        <v>40</v>
      </c>
      <c r="C67" s="4">
        <v>3</v>
      </c>
      <c r="D67" s="26">
        <f t="shared" si="18"/>
        <v>125.51306180656916</v>
      </c>
      <c r="E67" s="19">
        <f t="shared" si="8"/>
        <v>4.1837687268856385</v>
      </c>
      <c r="F67" s="16">
        <v>3</v>
      </c>
      <c r="G67" s="16">
        <v>3</v>
      </c>
      <c r="H67" s="16">
        <v>100</v>
      </c>
      <c r="I67" s="16">
        <f t="shared" si="0"/>
        <v>1800</v>
      </c>
      <c r="J67" s="16">
        <v>100</v>
      </c>
      <c r="K67" s="16">
        <f t="shared" si="1"/>
        <v>5400</v>
      </c>
      <c r="L67" s="16">
        <f t="shared" si="2"/>
        <v>30</v>
      </c>
      <c r="M67" s="26">
        <f t="shared" si="19"/>
        <v>345</v>
      </c>
      <c r="N67" s="16">
        <f t="shared" si="4"/>
        <v>1050</v>
      </c>
      <c r="O67" s="4">
        <f t="shared" si="5"/>
        <v>14434</v>
      </c>
      <c r="P67" s="18">
        <f t="shared" si="20"/>
        <v>43302</v>
      </c>
      <c r="Q67" s="28">
        <v>48948</v>
      </c>
    </row>
    <row r="68" spans="1:17">
      <c r="A68" s="4">
        <v>66</v>
      </c>
      <c r="B68" s="4">
        <v>40</v>
      </c>
      <c r="C68" s="4">
        <v>3</v>
      </c>
      <c r="D68" s="26">
        <f t="shared" si="18"/>
        <v>126.77133025117998</v>
      </c>
      <c r="E68" s="19">
        <f t="shared" si="8"/>
        <v>4.2257110083726657</v>
      </c>
      <c r="F68" s="16">
        <v>3</v>
      </c>
      <c r="G68" s="16">
        <v>3</v>
      </c>
      <c r="H68" s="16">
        <v>100</v>
      </c>
      <c r="I68" s="16">
        <f t="shared" ref="I68:I102" si="21">F68*G68*H68*2</f>
        <v>1800</v>
      </c>
      <c r="J68" s="16">
        <v>100</v>
      </c>
      <c r="K68" s="16">
        <f t="shared" ref="K68:K102" si="22">3*I68</f>
        <v>5400</v>
      </c>
      <c r="L68" s="16">
        <f t="shared" ref="L68:L102" si="23">(IF(INT(J68/(5000/A68))&lt;2,2,INT(J68/(5000/A68)))*15)</f>
        <v>30</v>
      </c>
      <c r="M68" s="26">
        <f t="shared" si="19"/>
        <v>345</v>
      </c>
      <c r="N68" s="16">
        <f t="shared" ref="N68:N102" si="24">(IF(INT(K68/(5000/A68))&lt;2,2,INT(K68/(5000/A68)))*15)</f>
        <v>1065</v>
      </c>
      <c r="O68" s="4">
        <f t="shared" ref="O68:O102" si="25">INT(D68/C68*M68)</f>
        <v>14578</v>
      </c>
      <c r="P68" s="18">
        <f t="shared" si="20"/>
        <v>43734</v>
      </c>
      <c r="Q68" s="28">
        <v>49440</v>
      </c>
    </row>
    <row r="69" spans="1:17">
      <c r="A69" s="4">
        <v>67</v>
      </c>
      <c r="B69" s="4">
        <v>40</v>
      </c>
      <c r="C69" s="4">
        <v>3</v>
      </c>
      <c r="D69" s="26">
        <f t="shared" si="18"/>
        <v>128.04221283694801</v>
      </c>
      <c r="E69" s="19">
        <f t="shared" ref="E69:E102" si="26">D69/30</f>
        <v>4.2680737612316006</v>
      </c>
      <c r="F69" s="16">
        <v>3</v>
      </c>
      <c r="G69" s="16">
        <v>3</v>
      </c>
      <c r="H69" s="16">
        <v>100</v>
      </c>
      <c r="I69" s="16">
        <f t="shared" si="21"/>
        <v>1800</v>
      </c>
      <c r="J69" s="16">
        <v>100</v>
      </c>
      <c r="K69" s="16">
        <f t="shared" si="22"/>
        <v>5400</v>
      </c>
      <c r="L69" s="16">
        <f t="shared" si="23"/>
        <v>30</v>
      </c>
      <c r="M69" s="26">
        <f t="shared" si="19"/>
        <v>360</v>
      </c>
      <c r="N69" s="16">
        <f t="shared" si="24"/>
        <v>1080</v>
      </c>
      <c r="O69" s="4">
        <f t="shared" si="25"/>
        <v>15365</v>
      </c>
      <c r="P69" s="18">
        <f t="shared" si="20"/>
        <v>46095</v>
      </c>
      <c r="Q69" s="28">
        <v>49935</v>
      </c>
    </row>
    <row r="70" spans="1:17">
      <c r="A70" s="4">
        <v>68</v>
      </c>
      <c r="B70" s="4">
        <v>40</v>
      </c>
      <c r="C70" s="4">
        <v>3</v>
      </c>
      <c r="D70" s="26">
        <f t="shared" si="18"/>
        <v>129.32583602063838</v>
      </c>
      <c r="E70" s="19">
        <f t="shared" si="26"/>
        <v>4.3108612006879463</v>
      </c>
      <c r="F70" s="16">
        <v>3</v>
      </c>
      <c r="G70" s="16">
        <v>3</v>
      </c>
      <c r="H70" s="16">
        <v>100</v>
      </c>
      <c r="I70" s="16">
        <f t="shared" si="21"/>
        <v>1800</v>
      </c>
      <c r="J70" s="16">
        <v>100</v>
      </c>
      <c r="K70" s="16">
        <f t="shared" si="22"/>
        <v>5400</v>
      </c>
      <c r="L70" s="16">
        <f t="shared" si="23"/>
        <v>30</v>
      </c>
      <c r="M70" s="26">
        <f t="shared" si="19"/>
        <v>360</v>
      </c>
      <c r="N70" s="16">
        <f t="shared" si="24"/>
        <v>1095</v>
      </c>
      <c r="O70" s="4">
        <f t="shared" si="25"/>
        <v>15519</v>
      </c>
      <c r="P70" s="18">
        <f t="shared" si="20"/>
        <v>46557</v>
      </c>
      <c r="Q70" s="28">
        <v>52374</v>
      </c>
    </row>
    <row r="71" spans="1:17">
      <c r="A71" s="4">
        <v>69</v>
      </c>
      <c r="B71" s="4">
        <v>40</v>
      </c>
      <c r="C71" s="4">
        <v>3</v>
      </c>
      <c r="D71" s="26">
        <f t="shared" si="18"/>
        <v>130.62232752674524</v>
      </c>
      <c r="E71" s="19">
        <f t="shared" si="26"/>
        <v>4.3540775842248411</v>
      </c>
      <c r="F71" s="16">
        <v>3</v>
      </c>
      <c r="G71" s="16">
        <v>3</v>
      </c>
      <c r="H71" s="16">
        <v>100</v>
      </c>
      <c r="I71" s="16">
        <f t="shared" si="21"/>
        <v>1800</v>
      </c>
      <c r="J71" s="16">
        <v>100</v>
      </c>
      <c r="K71" s="16">
        <f t="shared" si="22"/>
        <v>5400</v>
      </c>
      <c r="L71" s="16">
        <f t="shared" si="23"/>
        <v>30</v>
      </c>
      <c r="M71" s="26">
        <f t="shared" si="19"/>
        <v>360</v>
      </c>
      <c r="N71" s="16">
        <f t="shared" si="24"/>
        <v>1110</v>
      </c>
      <c r="O71" s="4">
        <f t="shared" si="25"/>
        <v>15674</v>
      </c>
      <c r="P71" s="18">
        <f t="shared" si="20"/>
        <v>47022</v>
      </c>
      <c r="Q71" s="28">
        <v>52902</v>
      </c>
    </row>
    <row r="72" spans="1:17">
      <c r="A72" s="4">
        <v>70</v>
      </c>
      <c r="B72" s="4">
        <v>40</v>
      </c>
      <c r="C72" s="4">
        <v>3</v>
      </c>
      <c r="D72" s="26">
        <f t="shared" si="18"/>
        <v>131.93181636020083</v>
      </c>
      <c r="E72" s="19">
        <f t="shared" si="26"/>
        <v>4.3977272120066946</v>
      </c>
      <c r="F72" s="16">
        <v>3</v>
      </c>
      <c r="G72" s="16">
        <v>3</v>
      </c>
      <c r="H72" s="16">
        <v>100</v>
      </c>
      <c r="I72" s="16">
        <f t="shared" si="21"/>
        <v>1800</v>
      </c>
      <c r="J72" s="16">
        <v>100</v>
      </c>
      <c r="K72" s="16">
        <f t="shared" si="22"/>
        <v>5400</v>
      </c>
      <c r="L72" s="16">
        <f t="shared" si="23"/>
        <v>30</v>
      </c>
      <c r="M72" s="26">
        <f t="shared" si="19"/>
        <v>375</v>
      </c>
      <c r="N72" s="16">
        <f t="shared" si="24"/>
        <v>1125</v>
      </c>
      <c r="O72" s="4">
        <f t="shared" si="25"/>
        <v>16491</v>
      </c>
      <c r="P72" s="18">
        <f t="shared" si="20"/>
        <v>49473</v>
      </c>
      <c r="Q72" s="28">
        <v>55410</v>
      </c>
    </row>
    <row r="73" spans="1:17">
      <c r="A73" s="4">
        <v>71</v>
      </c>
      <c r="B73" s="4">
        <v>40</v>
      </c>
      <c r="C73" s="4">
        <v>3</v>
      </c>
      <c r="D73" s="26">
        <f t="shared" si="18"/>
        <v>133.25443281921181</v>
      </c>
      <c r="E73" s="19">
        <f t="shared" si="26"/>
        <v>4.4418144273070608</v>
      </c>
      <c r="F73" s="16">
        <v>3</v>
      </c>
      <c r="G73" s="16">
        <v>3</v>
      </c>
      <c r="H73" s="16">
        <v>100</v>
      </c>
      <c r="I73" s="16">
        <f t="shared" si="21"/>
        <v>1800</v>
      </c>
      <c r="J73" s="16">
        <v>100</v>
      </c>
      <c r="K73" s="16">
        <f t="shared" si="22"/>
        <v>5400</v>
      </c>
      <c r="L73" s="16">
        <f t="shared" si="23"/>
        <v>30</v>
      </c>
      <c r="M73" s="26">
        <f t="shared" si="19"/>
        <v>375</v>
      </c>
      <c r="N73" s="16">
        <f t="shared" si="24"/>
        <v>1140</v>
      </c>
      <c r="O73" s="4">
        <f t="shared" si="25"/>
        <v>16656</v>
      </c>
      <c r="P73" s="18">
        <f t="shared" si="20"/>
        <v>49968</v>
      </c>
      <c r="Q73" s="28">
        <v>55965</v>
      </c>
    </row>
    <row r="74" spans="1:17">
      <c r="A74" s="4">
        <v>72</v>
      </c>
      <c r="B74" s="4">
        <v>40</v>
      </c>
      <c r="C74" s="4">
        <v>3</v>
      </c>
      <c r="D74" s="26">
        <f t="shared" si="18"/>
        <v>134.59030850822438</v>
      </c>
      <c r="E74" s="19">
        <f t="shared" si="26"/>
        <v>4.4863436169408129</v>
      </c>
      <c r="F74" s="16">
        <v>3</v>
      </c>
      <c r="G74" s="16">
        <v>3</v>
      </c>
      <c r="H74" s="16">
        <v>100</v>
      </c>
      <c r="I74" s="16">
        <f t="shared" si="21"/>
        <v>1800</v>
      </c>
      <c r="J74" s="16">
        <v>100</v>
      </c>
      <c r="K74" s="16">
        <f t="shared" si="22"/>
        <v>5400</v>
      </c>
      <c r="L74" s="16">
        <f t="shared" si="23"/>
        <v>30</v>
      </c>
      <c r="M74" s="26">
        <f t="shared" si="19"/>
        <v>375</v>
      </c>
      <c r="N74" s="16">
        <f t="shared" si="24"/>
        <v>1155</v>
      </c>
      <c r="O74" s="4">
        <f t="shared" si="25"/>
        <v>16823</v>
      </c>
      <c r="P74" s="18">
        <f t="shared" si="20"/>
        <v>50469</v>
      </c>
      <c r="Q74" s="28">
        <v>56526</v>
      </c>
    </row>
    <row r="75" spans="1:17">
      <c r="A75" s="4">
        <v>73</v>
      </c>
      <c r="B75" s="4">
        <v>40</v>
      </c>
      <c r="C75" s="4">
        <v>3</v>
      </c>
      <c r="D75" s="26">
        <f t="shared" si="18"/>
        <v>135.9395763510193</v>
      </c>
      <c r="E75" s="19">
        <f t="shared" si="26"/>
        <v>4.5313192117006436</v>
      </c>
      <c r="F75" s="16">
        <v>3</v>
      </c>
      <c r="G75" s="16">
        <v>3</v>
      </c>
      <c r="H75" s="16">
        <v>100</v>
      </c>
      <c r="I75" s="16">
        <f t="shared" si="21"/>
        <v>1800</v>
      </c>
      <c r="J75" s="16">
        <v>100</v>
      </c>
      <c r="K75" s="16">
        <f t="shared" si="22"/>
        <v>5400</v>
      </c>
      <c r="L75" s="16">
        <f t="shared" si="23"/>
        <v>30</v>
      </c>
      <c r="M75" s="26">
        <f t="shared" si="19"/>
        <v>390</v>
      </c>
      <c r="N75" s="16">
        <f t="shared" si="24"/>
        <v>1170</v>
      </c>
      <c r="O75" s="4">
        <f t="shared" si="25"/>
        <v>17672</v>
      </c>
      <c r="P75" s="18">
        <f t="shared" si="20"/>
        <v>53016</v>
      </c>
      <c r="Q75" s="28">
        <v>59133</v>
      </c>
    </row>
    <row r="76" spans="1:17">
      <c r="A76" s="4">
        <v>74</v>
      </c>
      <c r="B76" s="4">
        <v>40</v>
      </c>
      <c r="C76" s="4">
        <v>3</v>
      </c>
      <c r="D76" s="26">
        <f t="shared" si="18"/>
        <v>137.30237060393824</v>
      </c>
      <c r="E76" s="19">
        <f t="shared" si="26"/>
        <v>4.576745686797941</v>
      </c>
      <c r="F76" s="16">
        <v>3</v>
      </c>
      <c r="G76" s="16">
        <v>3</v>
      </c>
      <c r="H76" s="16">
        <v>100</v>
      </c>
      <c r="I76" s="16">
        <f t="shared" si="21"/>
        <v>1800</v>
      </c>
      <c r="J76" s="16">
        <v>100</v>
      </c>
      <c r="K76" s="16">
        <f t="shared" si="22"/>
        <v>5400</v>
      </c>
      <c r="L76" s="16">
        <f t="shared" si="23"/>
        <v>30</v>
      </c>
      <c r="M76" s="26">
        <f t="shared" si="19"/>
        <v>390</v>
      </c>
      <c r="N76" s="16">
        <f t="shared" si="24"/>
        <v>1185</v>
      </c>
      <c r="O76" s="4">
        <f t="shared" si="25"/>
        <v>17849</v>
      </c>
      <c r="P76" s="18">
        <f t="shared" si="20"/>
        <v>53547</v>
      </c>
      <c r="Q76" s="28">
        <v>59724</v>
      </c>
    </row>
    <row r="77" spans="1:17">
      <c r="A77" s="4">
        <v>75</v>
      </c>
      <c r="B77" s="4">
        <v>40</v>
      </c>
      <c r="C77" s="4">
        <v>3</v>
      </c>
      <c r="D77" s="26">
        <f t="shared" si="18"/>
        <v>138.6788268692427</v>
      </c>
      <c r="E77" s="19">
        <f t="shared" si="26"/>
        <v>4.6226275623080904</v>
      </c>
      <c r="F77" s="16">
        <v>3</v>
      </c>
      <c r="G77" s="16">
        <v>3</v>
      </c>
      <c r="H77" s="16">
        <v>100</v>
      </c>
      <c r="I77" s="16">
        <f t="shared" si="21"/>
        <v>1800</v>
      </c>
      <c r="J77" s="16">
        <v>100</v>
      </c>
      <c r="K77" s="16">
        <f t="shared" si="22"/>
        <v>5400</v>
      </c>
      <c r="L77" s="16">
        <f t="shared" si="23"/>
        <v>30</v>
      </c>
      <c r="M77" s="26">
        <f t="shared" si="19"/>
        <v>405</v>
      </c>
      <c r="N77" s="16">
        <f t="shared" si="24"/>
        <v>1215</v>
      </c>
      <c r="O77" s="4">
        <f t="shared" si="25"/>
        <v>18721</v>
      </c>
      <c r="P77" s="18">
        <f t="shared" si="20"/>
        <v>56163</v>
      </c>
      <c r="Q77" s="28">
        <v>62403</v>
      </c>
    </row>
    <row r="78" spans="1:17">
      <c r="A78" s="4">
        <v>76</v>
      </c>
      <c r="B78" s="4">
        <v>40</v>
      </c>
      <c r="C78" s="4">
        <v>3</v>
      </c>
      <c r="D78" s="27">
        <f>$D77*1.001^2</f>
        <v>138.956323201808</v>
      </c>
      <c r="E78" s="19">
        <f t="shared" si="26"/>
        <v>4.6318774400602667</v>
      </c>
      <c r="F78" s="16">
        <v>3</v>
      </c>
      <c r="G78" s="16">
        <v>3</v>
      </c>
      <c r="H78" s="16">
        <v>100</v>
      </c>
      <c r="I78" s="16">
        <f t="shared" si="21"/>
        <v>1800</v>
      </c>
      <c r="J78" s="16">
        <v>100</v>
      </c>
      <c r="K78" s="16">
        <f t="shared" si="22"/>
        <v>5400</v>
      </c>
      <c r="L78" s="16">
        <f t="shared" si="23"/>
        <v>30</v>
      </c>
      <c r="M78" s="26">
        <f t="shared" si="19"/>
        <v>405</v>
      </c>
      <c r="N78" s="16">
        <f t="shared" si="24"/>
        <v>1230</v>
      </c>
      <c r="O78" s="4">
        <f t="shared" si="25"/>
        <v>18759</v>
      </c>
      <c r="P78" s="18">
        <f>INT(O78*3.5)</f>
        <v>65656</v>
      </c>
      <c r="Q78" s="28">
        <v>109427</v>
      </c>
    </row>
    <row r="79" spans="1:17">
      <c r="A79" s="4">
        <v>77</v>
      </c>
      <c r="B79" s="4">
        <v>40</v>
      </c>
      <c r="C79" s="4">
        <v>3</v>
      </c>
      <c r="D79" s="27">
        <f t="shared" ref="D79:D102" si="27">$D78*1.001^2</f>
        <v>139.23437480453478</v>
      </c>
      <c r="E79" s="19">
        <f t="shared" si="26"/>
        <v>4.6411458268178256</v>
      </c>
      <c r="F79" s="16">
        <v>3</v>
      </c>
      <c r="G79" s="16">
        <v>3</v>
      </c>
      <c r="H79" s="16">
        <v>100</v>
      </c>
      <c r="I79" s="16">
        <f t="shared" si="21"/>
        <v>1800</v>
      </c>
      <c r="J79" s="16">
        <v>100</v>
      </c>
      <c r="K79" s="16">
        <f t="shared" si="22"/>
        <v>5400</v>
      </c>
      <c r="L79" s="16">
        <f t="shared" si="23"/>
        <v>30</v>
      </c>
      <c r="M79" s="26">
        <f t="shared" si="19"/>
        <v>405</v>
      </c>
      <c r="N79" s="16">
        <f t="shared" si="24"/>
        <v>1245</v>
      </c>
      <c r="O79" s="4">
        <f t="shared" si="25"/>
        <v>18796</v>
      </c>
      <c r="P79" s="18">
        <f t="shared" ref="P79:P102" si="28">INT(O79*3.5)</f>
        <v>65786</v>
      </c>
      <c r="Q79" s="28">
        <v>112080</v>
      </c>
    </row>
    <row r="80" spans="1:17">
      <c r="A80" s="4">
        <v>78</v>
      </c>
      <c r="B80" s="4">
        <v>40</v>
      </c>
      <c r="C80" s="4">
        <v>3</v>
      </c>
      <c r="D80" s="27">
        <f t="shared" si="27"/>
        <v>139.5129827885186</v>
      </c>
      <c r="E80" s="19">
        <f t="shared" si="26"/>
        <v>4.6504327596172867</v>
      </c>
      <c r="F80" s="16">
        <v>3</v>
      </c>
      <c r="G80" s="16">
        <v>3</v>
      </c>
      <c r="H80" s="16">
        <v>100</v>
      </c>
      <c r="I80" s="16">
        <f t="shared" si="21"/>
        <v>1800</v>
      </c>
      <c r="J80" s="16">
        <v>100</v>
      </c>
      <c r="K80" s="16">
        <f t="shared" si="22"/>
        <v>5400</v>
      </c>
      <c r="L80" s="16">
        <f t="shared" si="23"/>
        <v>30</v>
      </c>
      <c r="M80" s="26">
        <f t="shared" si="19"/>
        <v>420</v>
      </c>
      <c r="N80" s="16">
        <f t="shared" si="24"/>
        <v>1260</v>
      </c>
      <c r="O80" s="4">
        <f t="shared" si="25"/>
        <v>19531</v>
      </c>
      <c r="P80" s="18">
        <f t="shared" si="28"/>
        <v>68358</v>
      </c>
      <c r="Q80" s="28">
        <v>112304</v>
      </c>
    </row>
    <row r="81" spans="1:17">
      <c r="A81" s="4">
        <v>79</v>
      </c>
      <c r="B81" s="4">
        <v>40</v>
      </c>
      <c r="C81" s="4">
        <v>3</v>
      </c>
      <c r="D81" s="27">
        <f t="shared" si="27"/>
        <v>139.79214826707837</v>
      </c>
      <c r="E81" s="19">
        <f t="shared" si="26"/>
        <v>4.6597382755692793</v>
      </c>
      <c r="F81" s="16">
        <v>3</v>
      </c>
      <c r="G81" s="16">
        <v>3</v>
      </c>
      <c r="H81" s="16">
        <v>100</v>
      </c>
      <c r="I81" s="16">
        <f t="shared" si="21"/>
        <v>1800</v>
      </c>
      <c r="J81" s="16">
        <v>100</v>
      </c>
      <c r="K81" s="16">
        <f t="shared" si="22"/>
        <v>5400</v>
      </c>
      <c r="L81" s="16">
        <f t="shared" si="23"/>
        <v>30</v>
      </c>
      <c r="M81" s="26">
        <f t="shared" si="19"/>
        <v>420</v>
      </c>
      <c r="N81" s="16">
        <f t="shared" si="24"/>
        <v>1275</v>
      </c>
      <c r="O81" s="4">
        <f t="shared" si="25"/>
        <v>19570</v>
      </c>
      <c r="P81" s="18">
        <f t="shared" si="28"/>
        <v>68495</v>
      </c>
      <c r="Q81" s="28">
        <v>114978</v>
      </c>
    </row>
    <row r="82" spans="1:17">
      <c r="A82" s="4">
        <v>80</v>
      </c>
      <c r="B82" s="4">
        <v>40</v>
      </c>
      <c r="C82" s="4">
        <v>3</v>
      </c>
      <c r="D82" s="27">
        <f t="shared" si="27"/>
        <v>140.07187235576075</v>
      </c>
      <c r="E82" s="19">
        <f t="shared" si="26"/>
        <v>4.6690624118586914</v>
      </c>
      <c r="F82" s="16">
        <v>3</v>
      </c>
      <c r="G82" s="16">
        <v>3</v>
      </c>
      <c r="H82" s="16">
        <v>100</v>
      </c>
      <c r="I82" s="16">
        <f t="shared" si="21"/>
        <v>1800</v>
      </c>
      <c r="J82" s="16">
        <v>100</v>
      </c>
      <c r="K82" s="16">
        <f t="shared" si="22"/>
        <v>5400</v>
      </c>
      <c r="L82" s="16">
        <f t="shared" si="23"/>
        <v>30</v>
      </c>
      <c r="M82" s="26">
        <f t="shared" si="19"/>
        <v>420</v>
      </c>
      <c r="N82" s="16">
        <f t="shared" si="24"/>
        <v>1290</v>
      </c>
      <c r="O82" s="4">
        <f t="shared" si="25"/>
        <v>19610</v>
      </c>
      <c r="P82" s="18">
        <f t="shared" si="28"/>
        <v>68635</v>
      </c>
      <c r="Q82" s="28">
        <v>117659</v>
      </c>
    </row>
    <row r="83" spans="1:17">
      <c r="A83" s="4">
        <v>81</v>
      </c>
      <c r="B83" s="4">
        <v>40</v>
      </c>
      <c r="C83" s="4">
        <v>3</v>
      </c>
      <c r="D83" s="27">
        <f t="shared" si="27"/>
        <v>140.35215617234459</v>
      </c>
      <c r="E83" s="19">
        <f t="shared" si="26"/>
        <v>4.67840520574482</v>
      </c>
      <c r="F83" s="16">
        <v>3</v>
      </c>
      <c r="G83" s="16">
        <v>3</v>
      </c>
      <c r="H83" s="16">
        <v>100</v>
      </c>
      <c r="I83" s="16">
        <f t="shared" si="21"/>
        <v>1800</v>
      </c>
      <c r="J83" s="16">
        <v>100</v>
      </c>
      <c r="K83" s="16">
        <f t="shared" si="22"/>
        <v>5400</v>
      </c>
      <c r="L83" s="16">
        <f t="shared" si="23"/>
        <v>30</v>
      </c>
      <c r="M83" s="26">
        <f t="shared" si="19"/>
        <v>435</v>
      </c>
      <c r="N83" s="16">
        <f t="shared" si="24"/>
        <v>1305</v>
      </c>
      <c r="O83" s="4">
        <f t="shared" si="25"/>
        <v>20351</v>
      </c>
      <c r="P83" s="18">
        <f t="shared" si="28"/>
        <v>71228</v>
      </c>
      <c r="Q83" s="28">
        <v>117894</v>
      </c>
    </row>
    <row r="84" spans="1:17">
      <c r="A84" s="4">
        <v>82</v>
      </c>
      <c r="B84" s="4">
        <v>40</v>
      </c>
      <c r="C84" s="4">
        <v>3</v>
      </c>
      <c r="D84" s="27">
        <f t="shared" si="27"/>
        <v>140.63300083684541</v>
      </c>
      <c r="E84" s="19">
        <f t="shared" si="26"/>
        <v>4.687766694561514</v>
      </c>
      <c r="F84" s="16">
        <v>3</v>
      </c>
      <c r="G84" s="16">
        <v>3</v>
      </c>
      <c r="H84" s="16">
        <v>100</v>
      </c>
      <c r="I84" s="16">
        <f t="shared" si="21"/>
        <v>1800</v>
      </c>
      <c r="J84" s="16">
        <v>100</v>
      </c>
      <c r="K84" s="16">
        <f t="shared" si="22"/>
        <v>5400</v>
      </c>
      <c r="L84" s="16">
        <f t="shared" si="23"/>
        <v>30</v>
      </c>
      <c r="M84" s="26">
        <f t="shared" si="19"/>
        <v>435</v>
      </c>
      <c r="N84" s="16">
        <f t="shared" si="24"/>
        <v>1320</v>
      </c>
      <c r="O84" s="4">
        <f t="shared" si="25"/>
        <v>20391</v>
      </c>
      <c r="P84" s="18">
        <f t="shared" si="28"/>
        <v>71368</v>
      </c>
      <c r="Q84" s="28">
        <v>120592</v>
      </c>
    </row>
    <row r="85" spans="1:17">
      <c r="A85" s="4">
        <v>83</v>
      </c>
      <c r="B85" s="4">
        <v>40</v>
      </c>
      <c r="C85" s="4">
        <v>3</v>
      </c>
      <c r="D85" s="27">
        <f t="shared" si="27"/>
        <v>140.91440747151989</v>
      </c>
      <c r="E85" s="19">
        <f t="shared" si="26"/>
        <v>4.6971469157173296</v>
      </c>
      <c r="F85" s="16">
        <v>3</v>
      </c>
      <c r="G85" s="16">
        <v>3</v>
      </c>
      <c r="H85" s="16">
        <v>100</v>
      </c>
      <c r="I85" s="16">
        <f t="shared" si="21"/>
        <v>1800</v>
      </c>
      <c r="J85" s="16">
        <v>100</v>
      </c>
      <c r="K85" s="16">
        <f t="shared" si="22"/>
        <v>5400</v>
      </c>
      <c r="L85" s="16">
        <f t="shared" si="23"/>
        <v>30</v>
      </c>
      <c r="M85" s="26">
        <f t="shared" si="19"/>
        <v>435</v>
      </c>
      <c r="N85" s="16">
        <f t="shared" si="24"/>
        <v>1335</v>
      </c>
      <c r="O85" s="4">
        <f t="shared" si="25"/>
        <v>20432</v>
      </c>
      <c r="P85" s="18">
        <f t="shared" si="28"/>
        <v>71512</v>
      </c>
      <c r="Q85" s="28">
        <v>120834</v>
      </c>
    </row>
    <row r="86" spans="1:17">
      <c r="A86" s="4">
        <v>84</v>
      </c>
      <c r="B86" s="4">
        <v>40</v>
      </c>
      <c r="C86" s="4">
        <v>3</v>
      </c>
      <c r="D86" s="27">
        <f t="shared" si="27"/>
        <v>141.19637720087036</v>
      </c>
      <c r="E86" s="19">
        <f t="shared" si="26"/>
        <v>4.7065459066956787</v>
      </c>
      <c r="F86" s="16">
        <v>3</v>
      </c>
      <c r="G86" s="16">
        <v>3</v>
      </c>
      <c r="H86" s="16">
        <v>100</v>
      </c>
      <c r="I86" s="16">
        <f t="shared" si="21"/>
        <v>1800</v>
      </c>
      <c r="J86" s="16">
        <v>100</v>
      </c>
      <c r="K86" s="16">
        <f t="shared" si="22"/>
        <v>5400</v>
      </c>
      <c r="L86" s="16">
        <f t="shared" si="23"/>
        <v>30</v>
      </c>
      <c r="M86" s="26">
        <f t="shared" si="19"/>
        <v>450</v>
      </c>
      <c r="N86" s="16">
        <f t="shared" si="24"/>
        <v>1350</v>
      </c>
      <c r="O86" s="4">
        <f t="shared" si="25"/>
        <v>21179</v>
      </c>
      <c r="P86" s="18">
        <f t="shared" si="28"/>
        <v>74126</v>
      </c>
      <c r="Q86" s="28">
        <v>123546</v>
      </c>
    </row>
    <row r="87" spans="1:17">
      <c r="A87" s="4">
        <v>85</v>
      </c>
      <c r="B87" s="4">
        <v>40</v>
      </c>
      <c r="C87" s="4">
        <v>3</v>
      </c>
      <c r="D87" s="27">
        <f t="shared" si="27"/>
        <v>141.47891115164927</v>
      </c>
      <c r="E87" s="19">
        <f t="shared" si="26"/>
        <v>4.7159637050549756</v>
      </c>
      <c r="F87" s="16">
        <v>3</v>
      </c>
      <c r="G87" s="16">
        <v>3</v>
      </c>
      <c r="H87" s="16">
        <v>100</v>
      </c>
      <c r="I87" s="16">
        <f t="shared" si="21"/>
        <v>1800</v>
      </c>
      <c r="J87" s="16">
        <v>100</v>
      </c>
      <c r="K87" s="16">
        <f t="shared" si="22"/>
        <v>5400</v>
      </c>
      <c r="L87" s="16">
        <f t="shared" si="23"/>
        <v>30</v>
      </c>
      <c r="M87" s="26">
        <f t="shared" si="19"/>
        <v>450</v>
      </c>
      <c r="N87" s="16">
        <f t="shared" si="24"/>
        <v>1365</v>
      </c>
      <c r="O87" s="4">
        <f t="shared" si="25"/>
        <v>21221</v>
      </c>
      <c r="P87" s="18">
        <f t="shared" si="28"/>
        <v>74273</v>
      </c>
      <c r="Q87" s="28">
        <v>126269</v>
      </c>
    </row>
    <row r="88" spans="1:17">
      <c r="A88" s="4">
        <v>86</v>
      </c>
      <c r="B88" s="4">
        <v>40</v>
      </c>
      <c r="C88" s="4">
        <v>3</v>
      </c>
      <c r="D88" s="27">
        <f t="shared" si="27"/>
        <v>141.76201045286368</v>
      </c>
      <c r="E88" s="19">
        <f t="shared" si="26"/>
        <v>4.7254003484287894</v>
      </c>
      <c r="F88" s="16">
        <v>3</v>
      </c>
      <c r="G88" s="16">
        <v>3</v>
      </c>
      <c r="H88" s="16">
        <v>100</v>
      </c>
      <c r="I88" s="16">
        <f t="shared" si="21"/>
        <v>1800</v>
      </c>
      <c r="J88" s="16">
        <v>100</v>
      </c>
      <c r="K88" s="16">
        <f t="shared" si="22"/>
        <v>5400</v>
      </c>
      <c r="L88" s="16">
        <f t="shared" si="23"/>
        <v>30</v>
      </c>
      <c r="M88" s="26">
        <f t="shared" si="19"/>
        <v>450</v>
      </c>
      <c r="N88" s="16">
        <f t="shared" si="24"/>
        <v>1380</v>
      </c>
      <c r="O88" s="4">
        <f t="shared" si="25"/>
        <v>21264</v>
      </c>
      <c r="P88" s="18">
        <f t="shared" si="28"/>
        <v>74424</v>
      </c>
      <c r="Q88" s="28">
        <v>126521</v>
      </c>
    </row>
    <row r="89" spans="1:17">
      <c r="A89" s="4">
        <v>87</v>
      </c>
      <c r="B89" s="4">
        <v>40</v>
      </c>
      <c r="C89" s="4">
        <v>3</v>
      </c>
      <c r="D89" s="27">
        <f t="shared" si="27"/>
        <v>142.04567623577981</v>
      </c>
      <c r="E89" s="19">
        <f t="shared" si="26"/>
        <v>4.7348558745259934</v>
      </c>
      <c r="F89" s="16">
        <v>3</v>
      </c>
      <c r="G89" s="16">
        <v>3</v>
      </c>
      <c r="H89" s="16">
        <v>100</v>
      </c>
      <c r="I89" s="16">
        <f t="shared" si="21"/>
        <v>1800</v>
      </c>
      <c r="J89" s="16">
        <v>100</v>
      </c>
      <c r="K89" s="16">
        <f t="shared" si="22"/>
        <v>5400</v>
      </c>
      <c r="L89" s="16">
        <f t="shared" si="23"/>
        <v>30</v>
      </c>
      <c r="M89" s="26">
        <f t="shared" si="19"/>
        <v>465</v>
      </c>
      <c r="N89" s="16">
        <f t="shared" si="24"/>
        <v>1395</v>
      </c>
      <c r="O89" s="4">
        <f t="shared" si="25"/>
        <v>22017</v>
      </c>
      <c r="P89" s="18">
        <f t="shared" si="28"/>
        <v>77059</v>
      </c>
      <c r="Q89" s="28">
        <v>129258</v>
      </c>
    </row>
    <row r="90" spans="1:17">
      <c r="A90" s="4">
        <v>88</v>
      </c>
      <c r="B90" s="4">
        <v>40</v>
      </c>
      <c r="C90" s="4">
        <v>3</v>
      </c>
      <c r="D90" s="27">
        <f t="shared" si="27"/>
        <v>142.32990963392757</v>
      </c>
      <c r="E90" s="19">
        <f t="shared" si="26"/>
        <v>4.7443303211309189</v>
      </c>
      <c r="F90" s="16">
        <v>3</v>
      </c>
      <c r="G90" s="16">
        <v>3</v>
      </c>
      <c r="H90" s="16">
        <v>100</v>
      </c>
      <c r="I90" s="16">
        <f t="shared" si="21"/>
        <v>1800</v>
      </c>
      <c r="J90" s="16">
        <v>100</v>
      </c>
      <c r="K90" s="16">
        <f t="shared" si="22"/>
        <v>5400</v>
      </c>
      <c r="L90" s="16">
        <f t="shared" si="23"/>
        <v>30</v>
      </c>
      <c r="M90" s="26">
        <f t="shared" si="19"/>
        <v>465</v>
      </c>
      <c r="N90" s="16">
        <f t="shared" si="24"/>
        <v>1425</v>
      </c>
      <c r="O90" s="4">
        <f t="shared" si="25"/>
        <v>22061</v>
      </c>
      <c r="P90" s="18">
        <f t="shared" si="28"/>
        <v>77213</v>
      </c>
      <c r="Q90" s="28">
        <v>129517</v>
      </c>
    </row>
    <row r="91" spans="1:17">
      <c r="A91" s="4">
        <v>89</v>
      </c>
      <c r="B91" s="4">
        <v>40</v>
      </c>
      <c r="C91" s="4">
        <v>3</v>
      </c>
      <c r="D91" s="27">
        <f t="shared" si="27"/>
        <v>142.61471178310501</v>
      </c>
      <c r="E91" s="19">
        <f t="shared" si="26"/>
        <v>4.7538237261035006</v>
      </c>
      <c r="F91" s="16">
        <v>3</v>
      </c>
      <c r="G91" s="16">
        <v>3</v>
      </c>
      <c r="H91" s="16">
        <v>100</v>
      </c>
      <c r="I91" s="16">
        <f t="shared" si="21"/>
        <v>1800</v>
      </c>
      <c r="J91" s="16">
        <v>100</v>
      </c>
      <c r="K91" s="16">
        <f t="shared" si="22"/>
        <v>5400</v>
      </c>
      <c r="L91" s="16">
        <f t="shared" si="23"/>
        <v>30</v>
      </c>
      <c r="M91" s="26">
        <f t="shared" si="19"/>
        <v>480</v>
      </c>
      <c r="N91" s="16">
        <f t="shared" si="24"/>
        <v>1440</v>
      </c>
      <c r="O91" s="4">
        <f t="shared" si="25"/>
        <v>22818</v>
      </c>
      <c r="P91" s="18">
        <f t="shared" si="28"/>
        <v>79863</v>
      </c>
      <c r="Q91" s="28">
        <v>132272</v>
      </c>
    </row>
    <row r="92" spans="1:17">
      <c r="A92" s="4">
        <v>90</v>
      </c>
      <c r="B92" s="4">
        <v>40</v>
      </c>
      <c r="C92" s="4">
        <v>3</v>
      </c>
      <c r="D92" s="27">
        <f t="shared" si="27"/>
        <v>142.90008382138296</v>
      </c>
      <c r="E92" s="19">
        <f t="shared" si="26"/>
        <v>4.7633361273794321</v>
      </c>
      <c r="F92" s="16">
        <v>3</v>
      </c>
      <c r="G92" s="16">
        <v>3</v>
      </c>
      <c r="H92" s="16">
        <v>100</v>
      </c>
      <c r="I92" s="16">
        <f t="shared" si="21"/>
        <v>1800</v>
      </c>
      <c r="J92" s="16">
        <v>100</v>
      </c>
      <c r="K92" s="16">
        <f t="shared" si="22"/>
        <v>5400</v>
      </c>
      <c r="L92" s="16">
        <f t="shared" si="23"/>
        <v>30</v>
      </c>
      <c r="M92" s="26">
        <f t="shared" si="19"/>
        <v>480</v>
      </c>
      <c r="N92" s="16">
        <f t="shared" si="24"/>
        <v>1455</v>
      </c>
      <c r="O92" s="4">
        <f t="shared" si="25"/>
        <v>22864</v>
      </c>
      <c r="P92" s="18">
        <f t="shared" si="28"/>
        <v>80024</v>
      </c>
      <c r="Q92" s="28">
        <v>135040</v>
      </c>
    </row>
    <row r="93" spans="1:17">
      <c r="A93" s="4">
        <v>91</v>
      </c>
      <c r="B93" s="4">
        <v>40</v>
      </c>
      <c r="C93" s="4">
        <v>3</v>
      </c>
      <c r="D93" s="27">
        <f t="shared" si="27"/>
        <v>143.18602688910951</v>
      </c>
      <c r="E93" s="19">
        <f t="shared" si="26"/>
        <v>4.7728675629703172</v>
      </c>
      <c r="F93" s="16">
        <v>3</v>
      </c>
      <c r="G93" s="16">
        <v>3</v>
      </c>
      <c r="H93" s="16">
        <v>100</v>
      </c>
      <c r="I93" s="16">
        <f t="shared" si="21"/>
        <v>1800</v>
      </c>
      <c r="J93" s="16">
        <v>100</v>
      </c>
      <c r="K93" s="16">
        <f t="shared" si="22"/>
        <v>5400</v>
      </c>
      <c r="L93" s="16">
        <f t="shared" si="23"/>
        <v>30</v>
      </c>
      <c r="M93" s="26">
        <f t="shared" si="19"/>
        <v>480</v>
      </c>
      <c r="N93" s="16">
        <f t="shared" si="24"/>
        <v>1470</v>
      </c>
      <c r="O93" s="4">
        <f t="shared" si="25"/>
        <v>22909</v>
      </c>
      <c r="P93" s="18">
        <f t="shared" si="28"/>
        <v>80181</v>
      </c>
      <c r="Q93" s="28">
        <v>135310</v>
      </c>
    </row>
    <row r="94" spans="1:17">
      <c r="A94" s="4">
        <v>92</v>
      </c>
      <c r="B94" s="4">
        <v>40</v>
      </c>
      <c r="C94" s="4">
        <v>3</v>
      </c>
      <c r="D94" s="27">
        <f t="shared" si="27"/>
        <v>143.47254212891457</v>
      </c>
      <c r="E94" s="19">
        <f t="shared" si="26"/>
        <v>4.7824180709638187</v>
      </c>
      <c r="F94" s="16">
        <v>3</v>
      </c>
      <c r="G94" s="16">
        <v>3</v>
      </c>
      <c r="H94" s="16">
        <v>100</v>
      </c>
      <c r="I94" s="16">
        <f t="shared" si="21"/>
        <v>1800</v>
      </c>
      <c r="J94" s="16">
        <v>100</v>
      </c>
      <c r="K94" s="16">
        <f t="shared" si="22"/>
        <v>5400</v>
      </c>
      <c r="L94" s="16">
        <f t="shared" si="23"/>
        <v>30</v>
      </c>
      <c r="M94" s="26">
        <f t="shared" si="19"/>
        <v>495</v>
      </c>
      <c r="N94" s="16">
        <f t="shared" si="24"/>
        <v>1485</v>
      </c>
      <c r="O94" s="4">
        <f t="shared" si="25"/>
        <v>23672</v>
      </c>
      <c r="P94" s="18">
        <f t="shared" si="28"/>
        <v>82852</v>
      </c>
      <c r="Q94" s="28">
        <v>138089</v>
      </c>
    </row>
    <row r="95" spans="1:17">
      <c r="A95" s="4">
        <v>93</v>
      </c>
      <c r="B95" s="4">
        <v>40</v>
      </c>
      <c r="C95" s="4">
        <v>3</v>
      </c>
      <c r="D95" s="27">
        <f t="shared" si="27"/>
        <v>143.75963068571448</v>
      </c>
      <c r="E95" s="19">
        <f t="shared" si="26"/>
        <v>4.7919876895238165</v>
      </c>
      <c r="F95" s="16">
        <v>3</v>
      </c>
      <c r="G95" s="16">
        <v>3</v>
      </c>
      <c r="H95" s="16">
        <v>100</v>
      </c>
      <c r="I95" s="16">
        <f t="shared" si="21"/>
        <v>1800</v>
      </c>
      <c r="J95" s="16">
        <v>100</v>
      </c>
      <c r="K95" s="16">
        <f t="shared" si="22"/>
        <v>5400</v>
      </c>
      <c r="L95" s="16">
        <f t="shared" si="23"/>
        <v>30</v>
      </c>
      <c r="M95" s="26">
        <f t="shared" si="19"/>
        <v>495</v>
      </c>
      <c r="N95" s="16">
        <f t="shared" si="24"/>
        <v>1500</v>
      </c>
      <c r="O95" s="4">
        <f t="shared" si="25"/>
        <v>23720</v>
      </c>
      <c r="P95" s="18">
        <f t="shared" si="28"/>
        <v>83020</v>
      </c>
      <c r="Q95" s="28">
        <v>138365</v>
      </c>
    </row>
    <row r="96" spans="1:17">
      <c r="A96" s="4">
        <v>94</v>
      </c>
      <c r="B96" s="4">
        <v>40</v>
      </c>
      <c r="C96" s="4">
        <v>3</v>
      </c>
      <c r="D96" s="27">
        <f t="shared" si="27"/>
        <v>144.04729370671654</v>
      </c>
      <c r="E96" s="19">
        <f t="shared" si="26"/>
        <v>4.8015764568905519</v>
      </c>
      <c r="F96" s="16">
        <v>3</v>
      </c>
      <c r="G96" s="16">
        <v>3</v>
      </c>
      <c r="H96" s="16">
        <v>100</v>
      </c>
      <c r="I96" s="16">
        <f t="shared" si="21"/>
        <v>1800</v>
      </c>
      <c r="J96" s="16">
        <v>100</v>
      </c>
      <c r="K96" s="16">
        <f t="shared" si="22"/>
        <v>5400</v>
      </c>
      <c r="L96" s="16">
        <f t="shared" si="23"/>
        <v>30</v>
      </c>
      <c r="M96" s="26">
        <f t="shared" si="19"/>
        <v>495</v>
      </c>
      <c r="N96" s="16">
        <f t="shared" si="24"/>
        <v>1515</v>
      </c>
      <c r="O96" s="4">
        <f t="shared" si="25"/>
        <v>23767</v>
      </c>
      <c r="P96" s="18">
        <f t="shared" si="28"/>
        <v>83184</v>
      </c>
      <c r="Q96" s="28">
        <v>141165</v>
      </c>
    </row>
    <row r="97" spans="1:17">
      <c r="A97" s="4">
        <v>95</v>
      </c>
      <c r="B97" s="4">
        <v>40</v>
      </c>
      <c r="C97" s="4">
        <v>3</v>
      </c>
      <c r="D97" s="27">
        <f t="shared" si="27"/>
        <v>144.33553234142363</v>
      </c>
      <c r="E97" s="19">
        <f t="shared" si="26"/>
        <v>4.811184411380788</v>
      </c>
      <c r="F97" s="16">
        <v>3</v>
      </c>
      <c r="G97" s="16">
        <v>3</v>
      </c>
      <c r="H97" s="16">
        <v>100</v>
      </c>
      <c r="I97" s="16">
        <f t="shared" si="21"/>
        <v>1800</v>
      </c>
      <c r="J97" s="16">
        <v>100</v>
      </c>
      <c r="K97" s="16">
        <f t="shared" si="22"/>
        <v>5400</v>
      </c>
      <c r="L97" s="16">
        <f t="shared" si="23"/>
        <v>30</v>
      </c>
      <c r="M97" s="26">
        <f t="shared" si="19"/>
        <v>510</v>
      </c>
      <c r="N97" s="16">
        <f t="shared" si="24"/>
        <v>1530</v>
      </c>
      <c r="O97" s="4">
        <f t="shared" si="25"/>
        <v>24537</v>
      </c>
      <c r="P97" s="18">
        <f t="shared" si="28"/>
        <v>85879</v>
      </c>
      <c r="Q97" s="28">
        <v>143972</v>
      </c>
    </row>
    <row r="98" spans="1:17">
      <c r="A98" s="4">
        <v>96</v>
      </c>
      <c r="B98" s="4">
        <v>40</v>
      </c>
      <c r="C98" s="4">
        <v>3</v>
      </c>
      <c r="D98" s="27">
        <f t="shared" si="27"/>
        <v>144.62434774163879</v>
      </c>
      <c r="E98" s="19">
        <f t="shared" si="26"/>
        <v>4.8208115913879599</v>
      </c>
      <c r="F98" s="16">
        <v>3</v>
      </c>
      <c r="G98" s="16">
        <v>3</v>
      </c>
      <c r="H98" s="16">
        <v>100</v>
      </c>
      <c r="I98" s="16">
        <f t="shared" si="21"/>
        <v>1800</v>
      </c>
      <c r="J98" s="16">
        <v>100</v>
      </c>
      <c r="K98" s="16">
        <f t="shared" si="22"/>
        <v>5400</v>
      </c>
      <c r="L98" s="16">
        <f t="shared" si="23"/>
        <v>30</v>
      </c>
      <c r="M98" s="26">
        <f t="shared" si="19"/>
        <v>510</v>
      </c>
      <c r="N98" s="16">
        <f t="shared" si="24"/>
        <v>1545</v>
      </c>
      <c r="O98" s="4">
        <f t="shared" si="25"/>
        <v>24586</v>
      </c>
      <c r="P98" s="18">
        <f t="shared" si="28"/>
        <v>86051</v>
      </c>
      <c r="Q98" s="28">
        <v>144259</v>
      </c>
    </row>
    <row r="99" spans="1:17">
      <c r="A99" s="4">
        <v>97</v>
      </c>
      <c r="B99" s="4">
        <v>40</v>
      </c>
      <c r="C99" s="4">
        <v>3</v>
      </c>
      <c r="D99" s="27">
        <f t="shared" si="27"/>
        <v>144.91374106146975</v>
      </c>
      <c r="E99" s="19">
        <f t="shared" si="26"/>
        <v>4.8304580353823248</v>
      </c>
      <c r="F99" s="16">
        <v>3</v>
      </c>
      <c r="G99" s="16">
        <v>3</v>
      </c>
      <c r="H99" s="16">
        <v>100</v>
      </c>
      <c r="I99" s="16">
        <f t="shared" si="21"/>
        <v>1800</v>
      </c>
      <c r="J99" s="16">
        <v>100</v>
      </c>
      <c r="K99" s="16">
        <f t="shared" si="22"/>
        <v>5400</v>
      </c>
      <c r="L99" s="16">
        <f t="shared" si="23"/>
        <v>30</v>
      </c>
      <c r="M99" s="26">
        <f t="shared" si="19"/>
        <v>510</v>
      </c>
      <c r="N99" s="16">
        <f t="shared" si="24"/>
        <v>1560</v>
      </c>
      <c r="O99" s="4">
        <f t="shared" si="25"/>
        <v>24635</v>
      </c>
      <c r="P99" s="18">
        <f t="shared" si="28"/>
        <v>86222</v>
      </c>
      <c r="Q99" s="28">
        <v>147084</v>
      </c>
    </row>
    <row r="100" spans="1:17">
      <c r="A100" s="4">
        <v>98</v>
      </c>
      <c r="B100" s="4">
        <v>40</v>
      </c>
      <c r="C100" s="4">
        <v>3</v>
      </c>
      <c r="D100" s="27">
        <f t="shared" si="27"/>
        <v>145.20371345733372</v>
      </c>
      <c r="E100" s="19">
        <f t="shared" si="26"/>
        <v>4.8401237819111236</v>
      </c>
      <c r="F100" s="16">
        <v>3</v>
      </c>
      <c r="G100" s="16">
        <v>3</v>
      </c>
      <c r="H100" s="16">
        <v>100</v>
      </c>
      <c r="I100" s="16">
        <f t="shared" si="21"/>
        <v>1800</v>
      </c>
      <c r="J100" s="16">
        <v>100</v>
      </c>
      <c r="K100" s="16">
        <f t="shared" si="22"/>
        <v>5400</v>
      </c>
      <c r="L100" s="16">
        <f t="shared" si="23"/>
        <v>30</v>
      </c>
      <c r="M100" s="26">
        <f t="shared" si="19"/>
        <v>525</v>
      </c>
      <c r="N100" s="16">
        <f t="shared" si="24"/>
        <v>1575</v>
      </c>
      <c r="O100" s="4">
        <f t="shared" si="25"/>
        <v>25410</v>
      </c>
      <c r="P100" s="18">
        <f t="shared" si="28"/>
        <v>88935</v>
      </c>
      <c r="Q100" s="28">
        <v>147381</v>
      </c>
    </row>
    <row r="101" spans="1:17">
      <c r="A101" s="4">
        <v>99</v>
      </c>
      <c r="B101" s="4">
        <v>40</v>
      </c>
      <c r="C101" s="4">
        <v>3</v>
      </c>
      <c r="D101" s="27">
        <f t="shared" si="27"/>
        <v>145.49426608796179</v>
      </c>
      <c r="E101" s="19">
        <f t="shared" si="26"/>
        <v>4.8498088695987267</v>
      </c>
      <c r="F101" s="16">
        <v>3</v>
      </c>
      <c r="G101" s="16">
        <v>3</v>
      </c>
      <c r="H101" s="16">
        <v>100</v>
      </c>
      <c r="I101" s="16">
        <f t="shared" si="21"/>
        <v>1800</v>
      </c>
      <c r="J101" s="16">
        <v>100</v>
      </c>
      <c r="K101" s="16">
        <f t="shared" si="22"/>
        <v>5400</v>
      </c>
      <c r="L101" s="16">
        <f t="shared" si="23"/>
        <v>30</v>
      </c>
      <c r="M101" s="26">
        <f t="shared" si="19"/>
        <v>525</v>
      </c>
      <c r="N101" s="16">
        <f t="shared" si="24"/>
        <v>1590</v>
      </c>
      <c r="O101" s="4">
        <f t="shared" si="25"/>
        <v>25461</v>
      </c>
      <c r="P101" s="18">
        <f t="shared" si="28"/>
        <v>89113</v>
      </c>
      <c r="Q101" s="28">
        <v>150220</v>
      </c>
    </row>
    <row r="102" spans="1:17">
      <c r="A102" s="4">
        <v>100</v>
      </c>
      <c r="B102" s="4">
        <v>40</v>
      </c>
      <c r="C102" s="4">
        <v>3</v>
      </c>
      <c r="D102" s="27">
        <f t="shared" si="27"/>
        <v>145.78540011440376</v>
      </c>
      <c r="E102" s="19">
        <f t="shared" si="26"/>
        <v>4.859513337146792</v>
      </c>
      <c r="F102" s="16">
        <v>3</v>
      </c>
      <c r="G102" s="16">
        <v>3</v>
      </c>
      <c r="H102" s="16">
        <v>100</v>
      </c>
      <c r="I102" s="16">
        <f t="shared" si="21"/>
        <v>1800</v>
      </c>
      <c r="J102" s="16">
        <v>100</v>
      </c>
      <c r="K102" s="16">
        <f t="shared" si="22"/>
        <v>5400</v>
      </c>
      <c r="L102" s="16">
        <f t="shared" si="23"/>
        <v>30</v>
      </c>
      <c r="M102" s="26">
        <f t="shared" si="19"/>
        <v>540</v>
      </c>
      <c r="N102" s="16">
        <f t="shared" si="24"/>
        <v>1620</v>
      </c>
      <c r="O102" s="4">
        <f t="shared" si="25"/>
        <v>26241</v>
      </c>
      <c r="P102" s="18">
        <f t="shared" si="28"/>
        <v>91843</v>
      </c>
      <c r="Q102" s="28">
        <v>153072</v>
      </c>
    </row>
  </sheetData>
  <mergeCells count="1">
    <mergeCell ref="F1:H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topLeftCell="A4" workbookViewId="0">
      <selection activeCell="E12" sqref="E12"/>
    </sheetView>
  </sheetViews>
  <sheetFormatPr defaultRowHeight="13.5"/>
  <cols>
    <col min="1" max="1" width="13.375" style="10" customWidth="1"/>
    <col min="2" max="2" width="21.75" style="10" customWidth="1"/>
    <col min="3" max="3" width="23.75" style="10" customWidth="1"/>
    <col min="4" max="4" width="21.125" customWidth="1"/>
    <col min="5" max="5" width="19.25" customWidth="1"/>
    <col min="6" max="7" width="40.75" customWidth="1"/>
  </cols>
  <sheetData>
    <row r="1" spans="1:6">
      <c r="A1" s="71" t="s">
        <v>256</v>
      </c>
      <c r="B1" s="71"/>
      <c r="C1" s="71"/>
    </row>
    <row r="2" spans="1:6">
      <c r="A2" s="11" t="s">
        <v>133</v>
      </c>
      <c r="B2" s="13" t="s">
        <v>124</v>
      </c>
      <c r="C2" s="13" t="s">
        <v>125</v>
      </c>
    </row>
    <row r="3" spans="1:6">
      <c r="A3" s="12" t="s">
        <v>120</v>
      </c>
      <c r="B3" s="11" t="s">
        <v>126</v>
      </c>
      <c r="C3" s="11" t="s">
        <v>127</v>
      </c>
    </row>
    <row r="4" spans="1:6">
      <c r="A4" s="12" t="s">
        <v>121</v>
      </c>
      <c r="B4" s="11" t="s">
        <v>131</v>
      </c>
      <c r="C4" s="11" t="s">
        <v>129</v>
      </c>
    </row>
    <row r="5" spans="1:6" ht="40.5">
      <c r="A5" s="12" t="s">
        <v>122</v>
      </c>
      <c r="B5" s="11" t="s">
        <v>130</v>
      </c>
      <c r="C5" s="11" t="s">
        <v>128</v>
      </c>
    </row>
    <row r="6" spans="1:6" ht="54">
      <c r="A6" s="12" t="s">
        <v>123</v>
      </c>
      <c r="B6" s="11" t="s">
        <v>132</v>
      </c>
      <c r="C6" s="11" t="s">
        <v>136</v>
      </c>
    </row>
    <row r="7" spans="1:6" s="35" customFormat="1" ht="27" hidden="1">
      <c r="A7" s="32" t="s">
        <v>135</v>
      </c>
      <c r="B7" s="33" t="s">
        <v>134</v>
      </c>
      <c r="C7" s="33" t="s">
        <v>137</v>
      </c>
      <c r="D7" s="34"/>
      <c r="E7" s="32"/>
      <c r="F7" s="36"/>
    </row>
    <row r="8" spans="1:6" s="35" customFormat="1" hidden="1">
      <c r="A8" s="33" t="s">
        <v>138</v>
      </c>
      <c r="B8" s="33" t="s">
        <v>134</v>
      </c>
      <c r="C8" s="33" t="s">
        <v>140</v>
      </c>
      <c r="D8" s="33" t="s">
        <v>139</v>
      </c>
      <c r="E8" s="33"/>
      <c r="F8" s="36"/>
    </row>
    <row r="9" spans="1:6">
      <c r="A9" s="72" t="s">
        <v>141</v>
      </c>
      <c r="B9" s="72"/>
      <c r="C9" s="72"/>
      <c r="D9" s="72"/>
      <c r="F9" s="9"/>
    </row>
    <row r="10" spans="1:6">
      <c r="A10" s="11" t="s">
        <v>144</v>
      </c>
      <c r="B10" s="11" t="s">
        <v>142</v>
      </c>
      <c r="C10" s="14" t="s">
        <v>145</v>
      </c>
      <c r="D10" s="4"/>
    </row>
    <row r="11" spans="1:6" ht="67.5">
      <c r="A11" s="15" t="s">
        <v>258</v>
      </c>
      <c r="B11" s="11" t="s">
        <v>143</v>
      </c>
      <c r="C11" s="11" t="s">
        <v>146</v>
      </c>
      <c r="D11" s="4"/>
    </row>
    <row r="12" spans="1:6">
      <c r="A12" s="54" t="s">
        <v>257</v>
      </c>
      <c r="B12" s="53" t="s">
        <v>375</v>
      </c>
      <c r="C12" s="53" t="s">
        <v>372</v>
      </c>
      <c r="D12" s="53" t="s">
        <v>373</v>
      </c>
      <c r="E12" s="69" t="s">
        <v>374</v>
      </c>
      <c r="F12" s="69" t="s">
        <v>376</v>
      </c>
    </row>
    <row r="13" spans="1:6" ht="51" customHeight="1">
      <c r="A13" s="11" t="s">
        <v>369</v>
      </c>
      <c r="B13" s="11" t="s">
        <v>370</v>
      </c>
      <c r="C13" s="11" t="s">
        <v>380</v>
      </c>
      <c r="D13" s="13" t="s">
        <v>379</v>
      </c>
      <c r="E13" s="11" t="s">
        <v>378</v>
      </c>
      <c r="F13" s="11" t="s">
        <v>258</v>
      </c>
    </row>
    <row r="14" spans="1:6" ht="81">
      <c r="A14" s="11" t="s">
        <v>119</v>
      </c>
      <c r="B14" s="11" t="s">
        <v>371</v>
      </c>
      <c r="C14" s="11" t="s">
        <v>368</v>
      </c>
      <c r="D14" s="11" t="s">
        <v>377</v>
      </c>
      <c r="E14" s="11" t="s">
        <v>378</v>
      </c>
      <c r="F14" s="11" t="s">
        <v>258</v>
      </c>
    </row>
  </sheetData>
  <mergeCells count="2">
    <mergeCell ref="A1:C1"/>
    <mergeCell ref="A9:D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L18" sqref="L18"/>
    </sheetView>
  </sheetViews>
  <sheetFormatPr defaultRowHeight="13.5"/>
  <cols>
    <col min="1" max="1" width="3.75" style="4" customWidth="1"/>
    <col min="2" max="2" width="8.25" style="4" customWidth="1"/>
    <col min="3" max="3" width="8.125" style="4" customWidth="1"/>
    <col min="4" max="4" width="11.625" style="16" customWidth="1"/>
    <col min="5" max="5" width="11.625" style="85" customWidth="1"/>
    <col min="6" max="6" width="9" style="19"/>
    <col min="7" max="7" width="14.75" style="19" customWidth="1"/>
    <col min="8" max="10" width="9" style="19"/>
    <col min="11" max="11" width="9.125" style="16" customWidth="1"/>
    <col min="12" max="12" width="14.75" style="4" customWidth="1"/>
    <col min="13" max="13" width="9.5" style="4" bestFit="1" customWidth="1"/>
    <col min="14" max="16384" width="9" style="4"/>
  </cols>
  <sheetData>
    <row r="1" spans="1:13">
      <c r="G1" s="80" t="s">
        <v>398</v>
      </c>
      <c r="H1" s="81"/>
      <c r="I1" s="81"/>
      <c r="J1" s="82"/>
      <c r="K1" s="83" t="s">
        <v>155</v>
      </c>
      <c r="L1" s="84"/>
    </row>
    <row r="2" spans="1:13" s="11" customFormat="1" ht="54">
      <c r="A2" s="11" t="s">
        <v>149</v>
      </c>
      <c r="B2" s="11" t="s">
        <v>150</v>
      </c>
      <c r="C2" s="11" t="s">
        <v>152</v>
      </c>
      <c r="D2" s="29" t="s">
        <v>153</v>
      </c>
      <c r="E2" s="86"/>
      <c r="F2" s="30" t="s">
        <v>151</v>
      </c>
      <c r="G2" s="30" t="s">
        <v>156</v>
      </c>
      <c r="H2" s="30" t="s">
        <v>157</v>
      </c>
      <c r="I2" s="30" t="s">
        <v>396</v>
      </c>
      <c r="J2" s="30" t="s">
        <v>397</v>
      </c>
      <c r="K2" s="29" t="s">
        <v>401</v>
      </c>
      <c r="L2" s="11" t="s">
        <v>400</v>
      </c>
      <c r="M2" s="11" t="s">
        <v>402</v>
      </c>
    </row>
    <row r="3" spans="1:13" s="11" customFormat="1">
      <c r="D3" s="29"/>
      <c r="E3" s="86"/>
      <c r="F3" s="30"/>
      <c r="G3" s="31" t="s">
        <v>158</v>
      </c>
      <c r="H3" s="31" t="s">
        <v>394</v>
      </c>
      <c r="I3" s="30"/>
      <c r="J3" s="30" t="s">
        <v>399</v>
      </c>
      <c r="K3" s="29" t="s">
        <v>154</v>
      </c>
    </row>
    <row r="4" spans="1:13">
      <c r="A4" s="4">
        <v>1</v>
      </c>
      <c r="B4" s="4">
        <v>40</v>
      </c>
      <c r="C4" s="4">
        <v>3</v>
      </c>
      <c r="D4" s="16">
        <v>9</v>
      </c>
      <c r="E4" s="85">
        <f>D4/B4</f>
        <v>0.22500000000000001</v>
      </c>
      <c r="F4" s="19">
        <v>0.3</v>
      </c>
      <c r="G4" s="19">
        <v>400</v>
      </c>
      <c r="H4" s="19">
        <v>200</v>
      </c>
      <c r="I4" s="19">
        <v>50</v>
      </c>
      <c r="J4" s="19">
        <f>INT(100*(B4/C4))</f>
        <v>1333</v>
      </c>
      <c r="K4" s="16">
        <v>100</v>
      </c>
      <c r="L4" s="28">
        <v>1500</v>
      </c>
      <c r="M4" s="19">
        <f>SUM(G4:J4)-K4-L4</f>
        <v>383</v>
      </c>
    </row>
    <row r="5" spans="1:13">
      <c r="A5" s="4">
        <v>2</v>
      </c>
      <c r="B5" s="4">
        <v>40</v>
      </c>
      <c r="C5" s="4">
        <v>3</v>
      </c>
      <c r="D5" s="16">
        <v>10.4976</v>
      </c>
      <c r="E5" s="85">
        <f t="shared" ref="E5:E68" si="0">D5/B5</f>
        <v>0.26244000000000001</v>
      </c>
      <c r="F5" s="19">
        <v>0.34992000000000001</v>
      </c>
      <c r="G5" s="19">
        <v>400</v>
      </c>
      <c r="H5" s="19">
        <v>200</v>
      </c>
      <c r="I5" s="19">
        <v>50</v>
      </c>
      <c r="J5" s="19">
        <f t="shared" ref="J5:J68" si="1">INT(100*(B5/C5))</f>
        <v>1333</v>
      </c>
      <c r="K5" s="16">
        <v>100</v>
      </c>
    </row>
    <row r="6" spans="1:13">
      <c r="A6" s="4">
        <v>3</v>
      </c>
      <c r="B6" s="4">
        <v>40</v>
      </c>
      <c r="C6" s="4">
        <v>3</v>
      </c>
      <c r="D6" s="16">
        <v>12.244400640000002</v>
      </c>
      <c r="E6" s="85">
        <f t="shared" si="0"/>
        <v>0.30611001600000004</v>
      </c>
      <c r="F6" s="19">
        <v>0.40814668800000009</v>
      </c>
      <c r="G6" s="19">
        <v>400</v>
      </c>
      <c r="H6" s="19">
        <v>200</v>
      </c>
      <c r="I6" s="19">
        <v>50</v>
      </c>
      <c r="J6" s="19">
        <f t="shared" si="1"/>
        <v>1333</v>
      </c>
      <c r="K6" s="16">
        <v>100</v>
      </c>
    </row>
    <row r="7" spans="1:13">
      <c r="A7" s="4">
        <v>4</v>
      </c>
      <c r="B7" s="4">
        <v>40</v>
      </c>
      <c r="C7" s="4">
        <v>3</v>
      </c>
      <c r="D7" s="16">
        <v>14.281868906496003</v>
      </c>
      <c r="E7" s="85">
        <f t="shared" si="0"/>
        <v>0.35704672266240006</v>
      </c>
      <c r="F7" s="19">
        <v>0.47606229688320012</v>
      </c>
      <c r="G7" s="19">
        <v>400</v>
      </c>
      <c r="H7" s="19">
        <v>200</v>
      </c>
      <c r="I7" s="19">
        <v>50</v>
      </c>
      <c r="J7" s="19">
        <f t="shared" si="1"/>
        <v>1333</v>
      </c>
      <c r="K7" s="16">
        <v>100</v>
      </c>
    </row>
    <row r="8" spans="1:13">
      <c r="A8" s="4">
        <v>5</v>
      </c>
      <c r="B8" s="4">
        <v>40</v>
      </c>
      <c r="C8" s="4">
        <v>3</v>
      </c>
      <c r="D8" s="16">
        <v>16.658371892536941</v>
      </c>
      <c r="E8" s="85">
        <f t="shared" si="0"/>
        <v>0.41645929731342352</v>
      </c>
      <c r="F8" s="19">
        <v>0.55527906308456465</v>
      </c>
      <c r="G8" s="19">
        <v>400</v>
      </c>
      <c r="H8" s="19">
        <v>200</v>
      </c>
      <c r="I8" s="19">
        <v>50</v>
      </c>
      <c r="J8" s="19">
        <f t="shared" si="1"/>
        <v>1333</v>
      </c>
      <c r="K8" s="16">
        <v>100</v>
      </c>
      <c r="L8" s="28">
        <v>6500</v>
      </c>
      <c r="M8" s="19">
        <f>SUM(G5:J8)+M4-L8</f>
        <v>1815</v>
      </c>
    </row>
    <row r="9" spans="1:13">
      <c r="A9" s="4">
        <v>6</v>
      </c>
      <c r="B9" s="4">
        <v>40</v>
      </c>
      <c r="C9" s="4">
        <v>3</v>
      </c>
      <c r="D9" s="16">
        <v>19.43032497545509</v>
      </c>
      <c r="E9" s="85">
        <f t="shared" si="0"/>
        <v>0.48575812438637722</v>
      </c>
      <c r="F9" s="19">
        <v>0.64767749918183637</v>
      </c>
      <c r="G9" s="19">
        <v>400</v>
      </c>
      <c r="H9" s="19">
        <v>200</v>
      </c>
      <c r="I9" s="19">
        <v>50</v>
      </c>
      <c r="J9" s="19">
        <f t="shared" si="1"/>
        <v>1333</v>
      </c>
      <c r="K9" s="16">
        <v>100</v>
      </c>
    </row>
    <row r="10" spans="1:13">
      <c r="A10" s="4">
        <v>7</v>
      </c>
      <c r="B10" s="4">
        <v>40</v>
      </c>
      <c r="C10" s="4">
        <v>3</v>
      </c>
      <c r="D10" s="16">
        <v>22.663531051370818</v>
      </c>
      <c r="E10" s="85">
        <f t="shared" si="0"/>
        <v>0.56658827628427044</v>
      </c>
      <c r="F10" s="19">
        <v>0.75545103504569389</v>
      </c>
      <c r="G10" s="19">
        <v>400</v>
      </c>
      <c r="H10" s="19">
        <v>200</v>
      </c>
      <c r="I10" s="19">
        <v>50</v>
      </c>
      <c r="J10" s="19">
        <f t="shared" si="1"/>
        <v>1333</v>
      </c>
      <c r="K10" s="16">
        <v>100</v>
      </c>
    </row>
    <row r="11" spans="1:13">
      <c r="A11" s="4">
        <v>8</v>
      </c>
      <c r="B11" s="4">
        <v>40</v>
      </c>
      <c r="C11" s="4">
        <v>3</v>
      </c>
      <c r="D11" s="16">
        <v>26.434742618318925</v>
      </c>
      <c r="E11" s="85">
        <f t="shared" si="0"/>
        <v>0.66086856545797312</v>
      </c>
      <c r="F11" s="19">
        <v>0.8811580872772975</v>
      </c>
      <c r="G11" s="19">
        <v>400</v>
      </c>
      <c r="H11" s="19">
        <v>200</v>
      </c>
      <c r="I11" s="19">
        <v>50</v>
      </c>
      <c r="J11" s="19">
        <f t="shared" si="1"/>
        <v>1333</v>
      </c>
      <c r="K11" s="16">
        <v>100</v>
      </c>
    </row>
    <row r="12" spans="1:13">
      <c r="A12" s="4">
        <v>9</v>
      </c>
      <c r="B12" s="4">
        <v>40</v>
      </c>
      <c r="C12" s="4">
        <v>3</v>
      </c>
      <c r="D12" s="16">
        <v>30.833483790007197</v>
      </c>
      <c r="E12" s="85">
        <f t="shared" si="0"/>
        <v>0.77083709475017992</v>
      </c>
      <c r="F12" s="19">
        <v>1.0277827930002399</v>
      </c>
      <c r="G12" s="19">
        <v>400</v>
      </c>
      <c r="H12" s="19">
        <v>200</v>
      </c>
      <c r="I12" s="19">
        <v>50</v>
      </c>
      <c r="J12" s="19">
        <f t="shared" si="1"/>
        <v>1333</v>
      </c>
      <c r="K12" s="16">
        <v>100</v>
      </c>
    </row>
    <row r="13" spans="1:13">
      <c r="A13" s="4">
        <v>10</v>
      </c>
      <c r="B13" s="4">
        <v>40</v>
      </c>
      <c r="C13" s="4">
        <v>3</v>
      </c>
      <c r="D13" s="16">
        <v>32.711242952818637</v>
      </c>
      <c r="E13" s="85">
        <f t="shared" si="0"/>
        <v>0.81778107382046594</v>
      </c>
      <c r="F13" s="19">
        <v>1.0903747650939546</v>
      </c>
      <c r="G13" s="19">
        <v>400</v>
      </c>
      <c r="H13" s="19">
        <v>200</v>
      </c>
      <c r="I13" s="19">
        <v>50</v>
      </c>
      <c r="J13" s="19">
        <f t="shared" si="1"/>
        <v>1333</v>
      </c>
      <c r="K13" s="16">
        <v>100</v>
      </c>
      <c r="L13" s="28"/>
    </row>
    <row r="14" spans="1:13">
      <c r="A14" s="4">
        <v>11</v>
      </c>
      <c r="B14" s="4">
        <v>40</v>
      </c>
      <c r="C14" s="4">
        <v>3</v>
      </c>
      <c r="D14" s="16">
        <v>34.703357648645287</v>
      </c>
      <c r="E14" s="85">
        <f t="shared" si="0"/>
        <v>0.86758394121613214</v>
      </c>
      <c r="F14" s="19">
        <v>1.1567785882881763</v>
      </c>
      <c r="G14" s="19">
        <v>400</v>
      </c>
      <c r="H14" s="19">
        <v>200</v>
      </c>
      <c r="I14" s="19">
        <v>50</v>
      </c>
      <c r="J14" s="19">
        <f t="shared" si="1"/>
        <v>1333</v>
      </c>
      <c r="K14" s="16">
        <v>100</v>
      </c>
    </row>
    <row r="15" spans="1:13">
      <c r="A15" s="4">
        <v>12</v>
      </c>
      <c r="B15" s="4">
        <v>40</v>
      </c>
      <c r="C15" s="4">
        <v>3</v>
      </c>
      <c r="D15" s="16">
        <v>36.816792129447784</v>
      </c>
      <c r="E15" s="85">
        <f t="shared" si="0"/>
        <v>0.92041980323619454</v>
      </c>
      <c r="F15" s="19">
        <v>1.2272264043149261</v>
      </c>
      <c r="G15" s="19">
        <v>400</v>
      </c>
      <c r="H15" s="19">
        <v>200</v>
      </c>
      <c r="I15" s="19">
        <v>50</v>
      </c>
      <c r="J15" s="19">
        <f t="shared" si="1"/>
        <v>1333</v>
      </c>
      <c r="K15" s="16">
        <v>100</v>
      </c>
    </row>
    <row r="16" spans="1:13">
      <c r="A16" s="4">
        <v>13</v>
      </c>
      <c r="B16" s="4">
        <v>40</v>
      </c>
      <c r="C16" s="4">
        <v>3</v>
      </c>
      <c r="D16" s="16">
        <v>39.058934770131152</v>
      </c>
      <c r="E16" s="85">
        <f t="shared" si="0"/>
        <v>0.97647336925327877</v>
      </c>
      <c r="F16" s="19">
        <v>1.3019644923377052</v>
      </c>
      <c r="G16" s="19">
        <v>400</v>
      </c>
      <c r="H16" s="19">
        <v>200</v>
      </c>
      <c r="I16" s="19">
        <v>50</v>
      </c>
      <c r="J16" s="19">
        <f t="shared" si="1"/>
        <v>1333</v>
      </c>
      <c r="K16" s="16">
        <v>100</v>
      </c>
    </row>
    <row r="17" spans="1:12">
      <c r="A17" s="4">
        <v>14</v>
      </c>
      <c r="B17" s="4">
        <v>40</v>
      </c>
      <c r="C17" s="4">
        <v>3</v>
      </c>
      <c r="D17" s="16">
        <v>41.437623897632136</v>
      </c>
      <c r="E17" s="85">
        <f t="shared" si="0"/>
        <v>1.0359405974408034</v>
      </c>
      <c r="F17" s="19">
        <v>1.3812541299210712</v>
      </c>
      <c r="G17" s="19">
        <v>400</v>
      </c>
      <c r="H17" s="19">
        <v>200</v>
      </c>
      <c r="I17" s="19">
        <v>50</v>
      </c>
      <c r="J17" s="19">
        <f t="shared" si="1"/>
        <v>1333</v>
      </c>
      <c r="K17" s="16">
        <v>100</v>
      </c>
    </row>
    <row r="18" spans="1:12">
      <c r="A18" s="4">
        <v>15</v>
      </c>
      <c r="B18" s="4">
        <v>40</v>
      </c>
      <c r="C18" s="4">
        <v>3</v>
      </c>
      <c r="D18" s="16">
        <v>43.961175192997928</v>
      </c>
      <c r="E18" s="85">
        <f t="shared" si="0"/>
        <v>1.0990293798249482</v>
      </c>
      <c r="F18" s="19">
        <v>1.4653725064332643</v>
      </c>
      <c r="G18" s="19">
        <v>400</v>
      </c>
      <c r="H18" s="19">
        <v>200</v>
      </c>
      <c r="I18" s="19">
        <v>50</v>
      </c>
      <c r="J18" s="19">
        <f t="shared" si="1"/>
        <v>1333</v>
      </c>
      <c r="K18" s="16">
        <v>100</v>
      </c>
      <c r="L18" s="28">
        <v>12000</v>
      </c>
    </row>
    <row r="19" spans="1:12">
      <c r="A19" s="4">
        <v>16</v>
      </c>
      <c r="B19" s="4">
        <v>40</v>
      </c>
      <c r="C19" s="4">
        <v>3</v>
      </c>
      <c r="D19" s="16">
        <v>46.638410762251496</v>
      </c>
      <c r="E19" s="85">
        <f t="shared" si="0"/>
        <v>1.1659602690562874</v>
      </c>
      <c r="F19" s="19">
        <v>1.55461369207505</v>
      </c>
      <c r="G19" s="19">
        <v>400</v>
      </c>
      <c r="H19" s="19">
        <v>200</v>
      </c>
      <c r="I19" s="19">
        <v>50</v>
      </c>
      <c r="J19" s="19">
        <f t="shared" si="1"/>
        <v>1333</v>
      </c>
      <c r="K19" s="16">
        <v>100</v>
      </c>
    </row>
    <row r="20" spans="1:12">
      <c r="A20" s="4">
        <v>17</v>
      </c>
      <c r="B20" s="4">
        <v>40</v>
      </c>
      <c r="C20" s="4">
        <v>3</v>
      </c>
      <c r="D20" s="16">
        <v>49.478689977672609</v>
      </c>
      <c r="E20" s="85">
        <f t="shared" si="0"/>
        <v>1.2369672494418151</v>
      </c>
      <c r="F20" s="19">
        <v>1.6492896659224203</v>
      </c>
      <c r="G20" s="19">
        <v>400</v>
      </c>
      <c r="H20" s="19">
        <v>200</v>
      </c>
      <c r="I20" s="19">
        <v>50</v>
      </c>
      <c r="J20" s="19">
        <f t="shared" si="1"/>
        <v>1333</v>
      </c>
      <c r="K20" s="16">
        <v>100</v>
      </c>
    </row>
    <row r="21" spans="1:12">
      <c r="A21" s="4">
        <v>18</v>
      </c>
      <c r="B21" s="4">
        <v>40</v>
      </c>
      <c r="C21" s="4">
        <v>3</v>
      </c>
      <c r="D21" s="16">
        <v>52.491942197312866</v>
      </c>
      <c r="E21" s="85">
        <f t="shared" si="0"/>
        <v>1.3122985549328217</v>
      </c>
      <c r="F21" s="19">
        <v>1.7497314065770955</v>
      </c>
      <c r="G21" s="19">
        <v>400</v>
      </c>
      <c r="H21" s="19">
        <v>200</v>
      </c>
      <c r="I21" s="19">
        <v>50</v>
      </c>
      <c r="J21" s="19">
        <f t="shared" si="1"/>
        <v>1333</v>
      </c>
      <c r="K21" s="16">
        <v>100</v>
      </c>
    </row>
    <row r="22" spans="1:12">
      <c r="A22" s="4">
        <v>19</v>
      </c>
      <c r="B22" s="4">
        <v>40</v>
      </c>
      <c r="C22" s="4">
        <v>3</v>
      </c>
      <c r="D22" s="16">
        <v>55.688701477129214</v>
      </c>
      <c r="E22" s="85">
        <f t="shared" si="0"/>
        <v>1.3922175369282304</v>
      </c>
      <c r="F22" s="19">
        <v>1.8562900492376404</v>
      </c>
      <c r="G22" s="19">
        <v>400</v>
      </c>
      <c r="H22" s="19">
        <v>200</v>
      </c>
      <c r="I22" s="19">
        <v>50</v>
      </c>
      <c r="J22" s="19">
        <f t="shared" si="1"/>
        <v>1333</v>
      </c>
      <c r="K22" s="16">
        <v>100</v>
      </c>
    </row>
    <row r="23" spans="1:12">
      <c r="A23" s="4">
        <v>20</v>
      </c>
      <c r="B23" s="4">
        <v>40</v>
      </c>
      <c r="C23" s="4">
        <v>3</v>
      </c>
      <c r="D23" s="16">
        <v>57.938525016805237</v>
      </c>
      <c r="E23" s="85">
        <f t="shared" si="0"/>
        <v>1.448463125420131</v>
      </c>
      <c r="F23" s="19">
        <v>1.9312841672268413</v>
      </c>
      <c r="G23" s="19">
        <v>400</v>
      </c>
      <c r="H23" s="19">
        <v>200</v>
      </c>
      <c r="I23" s="19">
        <v>50</v>
      </c>
      <c r="J23" s="19">
        <f t="shared" si="1"/>
        <v>1333</v>
      </c>
      <c r="K23" s="16">
        <v>100</v>
      </c>
    </row>
    <row r="24" spans="1:12">
      <c r="A24" s="4">
        <v>21</v>
      </c>
      <c r="B24" s="4">
        <v>40</v>
      </c>
      <c r="C24" s="4">
        <v>3</v>
      </c>
      <c r="D24" s="16">
        <v>60.279241427484166</v>
      </c>
      <c r="E24" s="85">
        <f t="shared" si="0"/>
        <v>1.5069810356871041</v>
      </c>
      <c r="F24" s="19">
        <v>2.0093080475828056</v>
      </c>
      <c r="G24" s="19">
        <v>400</v>
      </c>
      <c r="H24" s="19">
        <v>200</v>
      </c>
      <c r="I24" s="19">
        <v>50</v>
      </c>
      <c r="J24" s="19">
        <f t="shared" si="1"/>
        <v>1333</v>
      </c>
      <c r="K24" s="16">
        <v>100</v>
      </c>
    </row>
    <row r="25" spans="1:12">
      <c r="A25" s="4">
        <v>22</v>
      </c>
      <c r="B25" s="4">
        <v>40</v>
      </c>
      <c r="C25" s="4">
        <v>3</v>
      </c>
      <c r="D25" s="16">
        <v>62.714522781154528</v>
      </c>
      <c r="E25" s="85">
        <f t="shared" si="0"/>
        <v>1.5678630695288631</v>
      </c>
      <c r="F25" s="19">
        <v>2.0904840927051511</v>
      </c>
      <c r="G25" s="19">
        <v>400</v>
      </c>
      <c r="H25" s="19">
        <v>200</v>
      </c>
      <c r="I25" s="19">
        <v>50</v>
      </c>
      <c r="J25" s="19">
        <f t="shared" si="1"/>
        <v>1333</v>
      </c>
      <c r="K25" s="16">
        <v>100</v>
      </c>
    </row>
    <row r="26" spans="1:12">
      <c r="A26" s="4">
        <v>23</v>
      </c>
      <c r="B26" s="4">
        <v>40</v>
      </c>
      <c r="C26" s="4">
        <v>3</v>
      </c>
      <c r="D26" s="16">
        <v>65.248189501513167</v>
      </c>
      <c r="E26" s="85">
        <f t="shared" si="0"/>
        <v>1.6312047375378291</v>
      </c>
      <c r="F26" s="19">
        <v>2.174939650050439</v>
      </c>
      <c r="G26" s="19">
        <v>400</v>
      </c>
      <c r="H26" s="19">
        <v>200</v>
      </c>
      <c r="I26" s="19">
        <v>50</v>
      </c>
      <c r="J26" s="19">
        <f t="shared" si="1"/>
        <v>1333</v>
      </c>
      <c r="K26" s="16">
        <v>100</v>
      </c>
    </row>
    <row r="27" spans="1:12">
      <c r="A27" s="4">
        <v>24</v>
      </c>
      <c r="B27" s="4">
        <v>40</v>
      </c>
      <c r="C27" s="4">
        <v>3</v>
      </c>
      <c r="D27" s="16">
        <v>67.884216357374299</v>
      </c>
      <c r="E27" s="85">
        <f t="shared" si="0"/>
        <v>1.6971054089343576</v>
      </c>
      <c r="F27" s="19">
        <v>2.2628072119124765</v>
      </c>
      <c r="G27" s="19">
        <v>400</v>
      </c>
      <c r="H27" s="19">
        <v>200</v>
      </c>
      <c r="I27" s="19">
        <v>50</v>
      </c>
      <c r="J27" s="19">
        <f t="shared" si="1"/>
        <v>1333</v>
      </c>
      <c r="K27" s="16">
        <v>100</v>
      </c>
    </row>
    <row r="28" spans="1:12">
      <c r="A28" s="4">
        <v>25</v>
      </c>
      <c r="B28" s="4">
        <v>40</v>
      </c>
      <c r="C28" s="4">
        <v>3</v>
      </c>
      <c r="D28" s="16">
        <v>70.626738698212222</v>
      </c>
      <c r="E28" s="85">
        <f t="shared" si="0"/>
        <v>1.7656684674553056</v>
      </c>
      <c r="F28" s="19">
        <v>2.3542246232737409</v>
      </c>
      <c r="G28" s="19">
        <v>400</v>
      </c>
      <c r="H28" s="19">
        <v>200</v>
      </c>
      <c r="I28" s="19">
        <v>50</v>
      </c>
      <c r="J28" s="19">
        <f t="shared" si="1"/>
        <v>1333</v>
      </c>
      <c r="K28" s="16">
        <v>100</v>
      </c>
    </row>
    <row r="29" spans="1:12">
      <c r="A29" s="4">
        <v>26</v>
      </c>
      <c r="B29" s="4">
        <v>40</v>
      </c>
      <c r="C29" s="4">
        <v>3</v>
      </c>
      <c r="D29" s="16">
        <v>73.480058941620001</v>
      </c>
      <c r="E29" s="85">
        <f t="shared" si="0"/>
        <v>1.8370014735405</v>
      </c>
      <c r="F29" s="19">
        <v>2.4493352980540002</v>
      </c>
      <c r="G29" s="19">
        <v>400</v>
      </c>
      <c r="H29" s="19">
        <v>200</v>
      </c>
      <c r="I29" s="19">
        <v>50</v>
      </c>
      <c r="J29" s="19">
        <f t="shared" si="1"/>
        <v>1333</v>
      </c>
      <c r="K29" s="16">
        <v>100</v>
      </c>
    </row>
    <row r="30" spans="1:12">
      <c r="A30" s="4">
        <v>27</v>
      </c>
      <c r="B30" s="4">
        <v>40</v>
      </c>
      <c r="C30" s="4">
        <v>3</v>
      </c>
      <c r="D30" s="16">
        <v>76.448653322861446</v>
      </c>
      <c r="E30" s="85">
        <f t="shared" si="0"/>
        <v>1.9112163330715362</v>
      </c>
      <c r="F30" s="19">
        <v>2.5482884440953817</v>
      </c>
      <c r="G30" s="19">
        <v>400</v>
      </c>
      <c r="H30" s="19">
        <v>200</v>
      </c>
      <c r="I30" s="19">
        <v>50</v>
      </c>
      <c r="J30" s="19">
        <f t="shared" si="1"/>
        <v>1333</v>
      </c>
      <c r="K30" s="16">
        <v>100</v>
      </c>
    </row>
    <row r="31" spans="1:12">
      <c r="A31" s="4">
        <v>28</v>
      </c>
      <c r="B31" s="4">
        <v>40</v>
      </c>
      <c r="C31" s="4">
        <v>3</v>
      </c>
      <c r="D31" s="16">
        <v>79.537178917105052</v>
      </c>
      <c r="E31" s="85">
        <f t="shared" si="0"/>
        <v>1.9884294729276264</v>
      </c>
      <c r="F31" s="19">
        <v>2.651239297236835</v>
      </c>
      <c r="G31" s="19">
        <v>400</v>
      </c>
      <c r="H31" s="19">
        <v>200</v>
      </c>
      <c r="I31" s="19">
        <v>50</v>
      </c>
      <c r="J31" s="19">
        <f t="shared" si="1"/>
        <v>1333</v>
      </c>
      <c r="K31" s="16">
        <v>100</v>
      </c>
    </row>
    <row r="32" spans="1:12">
      <c r="A32" s="4">
        <v>29</v>
      </c>
      <c r="B32" s="4">
        <v>40</v>
      </c>
      <c r="C32" s="4">
        <v>3</v>
      </c>
      <c r="D32" s="16">
        <v>82.750480945356102</v>
      </c>
      <c r="E32" s="85">
        <f t="shared" si="0"/>
        <v>2.0687620236339024</v>
      </c>
      <c r="F32" s="19">
        <v>2.7583493648452033</v>
      </c>
      <c r="G32" s="19">
        <v>400</v>
      </c>
      <c r="H32" s="19">
        <v>200</v>
      </c>
      <c r="I32" s="19">
        <v>50</v>
      </c>
      <c r="J32" s="19">
        <f t="shared" si="1"/>
        <v>1333</v>
      </c>
      <c r="K32" s="16">
        <v>100</v>
      </c>
    </row>
    <row r="33" spans="1:11">
      <c r="A33" s="4">
        <v>30</v>
      </c>
      <c r="B33" s="4">
        <v>40</v>
      </c>
      <c r="C33" s="4">
        <v>3</v>
      </c>
      <c r="D33" s="16">
        <v>86.09360037554849</v>
      </c>
      <c r="E33" s="85">
        <f t="shared" si="0"/>
        <v>2.1523400093887122</v>
      </c>
      <c r="F33" s="19">
        <v>2.8697866791849496</v>
      </c>
      <c r="G33" s="19">
        <v>400</v>
      </c>
      <c r="H33" s="19">
        <v>200</v>
      </c>
      <c r="I33" s="19">
        <v>50</v>
      </c>
      <c r="J33" s="19">
        <f t="shared" si="1"/>
        <v>1333</v>
      </c>
      <c r="K33" s="16">
        <v>100</v>
      </c>
    </row>
    <row r="34" spans="1:11">
      <c r="A34" s="4">
        <v>31</v>
      </c>
      <c r="B34" s="4">
        <v>40</v>
      </c>
      <c r="C34" s="4">
        <v>3</v>
      </c>
      <c r="D34" s="16">
        <v>87.129822949668593</v>
      </c>
      <c r="E34" s="85">
        <f t="shared" si="0"/>
        <v>2.178245573741715</v>
      </c>
      <c r="F34" s="19">
        <v>2.9043274316556196</v>
      </c>
      <c r="G34" s="19">
        <v>400</v>
      </c>
      <c r="H34" s="19">
        <v>200</v>
      </c>
      <c r="I34" s="19">
        <v>50</v>
      </c>
      <c r="J34" s="19">
        <f t="shared" si="1"/>
        <v>1333</v>
      </c>
      <c r="K34" s="16">
        <v>100</v>
      </c>
    </row>
    <row r="35" spans="1:11">
      <c r="A35" s="4">
        <v>32</v>
      </c>
      <c r="B35" s="4">
        <v>40</v>
      </c>
      <c r="C35" s="4">
        <v>3</v>
      </c>
      <c r="D35" s="16">
        <v>88.178517498690795</v>
      </c>
      <c r="E35" s="85">
        <f t="shared" si="0"/>
        <v>2.20446293746727</v>
      </c>
      <c r="F35" s="19">
        <v>2.9392839166230265</v>
      </c>
      <c r="G35" s="19">
        <v>400</v>
      </c>
      <c r="H35" s="19">
        <v>200</v>
      </c>
      <c r="I35" s="19">
        <v>50</v>
      </c>
      <c r="J35" s="19">
        <f t="shared" si="1"/>
        <v>1333</v>
      </c>
      <c r="K35" s="16">
        <v>100</v>
      </c>
    </row>
    <row r="36" spans="1:11">
      <c r="A36" s="4">
        <v>33</v>
      </c>
      <c r="B36" s="4">
        <v>40</v>
      </c>
      <c r="C36" s="4">
        <v>3</v>
      </c>
      <c r="D36" s="16">
        <v>89.239834135305031</v>
      </c>
      <c r="E36" s="85">
        <f t="shared" si="0"/>
        <v>2.230995853382626</v>
      </c>
      <c r="F36" s="19">
        <v>2.9746611378435008</v>
      </c>
      <c r="G36" s="19">
        <v>400</v>
      </c>
      <c r="H36" s="19">
        <v>200</v>
      </c>
      <c r="I36" s="19">
        <v>50</v>
      </c>
      <c r="J36" s="19">
        <f t="shared" si="1"/>
        <v>1333</v>
      </c>
      <c r="K36" s="16">
        <v>100</v>
      </c>
    </row>
    <row r="37" spans="1:11">
      <c r="A37" s="4">
        <v>34</v>
      </c>
      <c r="B37" s="4">
        <v>40</v>
      </c>
      <c r="C37" s="4">
        <v>3</v>
      </c>
      <c r="D37" s="16">
        <v>90.313924778957556</v>
      </c>
      <c r="E37" s="85">
        <f t="shared" si="0"/>
        <v>2.2578481194739388</v>
      </c>
      <c r="F37" s="19">
        <v>3.0104641592985852</v>
      </c>
      <c r="G37" s="19">
        <v>400</v>
      </c>
      <c r="H37" s="19">
        <v>200</v>
      </c>
      <c r="I37" s="19">
        <v>50</v>
      </c>
      <c r="J37" s="19">
        <f t="shared" si="1"/>
        <v>1333</v>
      </c>
      <c r="K37" s="16">
        <v>100</v>
      </c>
    </row>
    <row r="38" spans="1:11">
      <c r="A38" s="4">
        <v>35</v>
      </c>
      <c r="B38" s="4">
        <v>40</v>
      </c>
      <c r="C38" s="4">
        <v>3</v>
      </c>
      <c r="D38" s="16">
        <v>91.400943177597085</v>
      </c>
      <c r="E38" s="85">
        <f t="shared" si="0"/>
        <v>2.285023579439927</v>
      </c>
      <c r="F38" s="19">
        <v>3.0466981059199028</v>
      </c>
      <c r="G38" s="19">
        <v>400</v>
      </c>
      <c r="H38" s="19">
        <v>200</v>
      </c>
      <c r="I38" s="19">
        <v>50</v>
      </c>
      <c r="J38" s="19">
        <f t="shared" si="1"/>
        <v>1333</v>
      </c>
      <c r="K38" s="16">
        <v>100</v>
      </c>
    </row>
    <row r="39" spans="1:11">
      <c r="A39" s="4">
        <v>36</v>
      </c>
      <c r="B39" s="4">
        <v>40</v>
      </c>
      <c r="C39" s="4">
        <v>3</v>
      </c>
      <c r="D39" s="16">
        <v>92.501044929682635</v>
      </c>
      <c r="E39" s="85">
        <f t="shared" si="0"/>
        <v>2.312526123242066</v>
      </c>
      <c r="F39" s="19">
        <v>3.0833681643227546</v>
      </c>
      <c r="G39" s="19">
        <v>400</v>
      </c>
      <c r="H39" s="19">
        <v>200</v>
      </c>
      <c r="I39" s="19">
        <v>50</v>
      </c>
      <c r="J39" s="19">
        <f t="shared" si="1"/>
        <v>1333</v>
      </c>
      <c r="K39" s="16">
        <v>100</v>
      </c>
    </row>
    <row r="40" spans="1:11">
      <c r="A40" s="4">
        <v>37</v>
      </c>
      <c r="B40" s="4">
        <v>40</v>
      </c>
      <c r="C40" s="4">
        <v>3</v>
      </c>
      <c r="D40" s="16">
        <v>93.614387506456296</v>
      </c>
      <c r="E40" s="85">
        <f t="shared" si="0"/>
        <v>2.3403596876614072</v>
      </c>
      <c r="F40" s="19">
        <v>3.1204795835485433</v>
      </c>
      <c r="G40" s="19">
        <v>400</v>
      </c>
      <c r="H40" s="19">
        <v>200</v>
      </c>
      <c r="I40" s="19">
        <v>50</v>
      </c>
      <c r="J40" s="19">
        <f t="shared" si="1"/>
        <v>1333</v>
      </c>
      <c r="K40" s="16">
        <v>100</v>
      </c>
    </row>
    <row r="41" spans="1:11">
      <c r="A41" s="4">
        <v>38</v>
      </c>
      <c r="B41" s="4">
        <v>40</v>
      </c>
      <c r="C41" s="4">
        <v>3</v>
      </c>
      <c r="D41" s="16">
        <v>94.741130274483993</v>
      </c>
      <c r="E41" s="85">
        <f t="shared" si="0"/>
        <v>2.3685282568621</v>
      </c>
      <c r="F41" s="19">
        <v>3.158037675816133</v>
      </c>
      <c r="G41" s="19">
        <v>400</v>
      </c>
      <c r="H41" s="19">
        <v>200</v>
      </c>
      <c r="I41" s="19">
        <v>50</v>
      </c>
      <c r="J41" s="19">
        <f t="shared" si="1"/>
        <v>1333</v>
      </c>
      <c r="K41" s="16">
        <v>100</v>
      </c>
    </row>
    <row r="42" spans="1:11">
      <c r="A42" s="4">
        <v>39</v>
      </c>
      <c r="B42" s="4">
        <v>40</v>
      </c>
      <c r="C42" s="4">
        <v>3</v>
      </c>
      <c r="D42" s="16">
        <v>95.881434518467671</v>
      </c>
      <c r="E42" s="85">
        <f t="shared" si="0"/>
        <v>2.3970358629616917</v>
      </c>
      <c r="F42" s="19">
        <v>3.1960478172822557</v>
      </c>
      <c r="G42" s="19">
        <v>400</v>
      </c>
      <c r="H42" s="19">
        <v>200</v>
      </c>
      <c r="I42" s="19">
        <v>50</v>
      </c>
      <c r="J42" s="19">
        <f t="shared" si="1"/>
        <v>1333</v>
      </c>
      <c r="K42" s="16">
        <v>100</v>
      </c>
    </row>
    <row r="43" spans="1:11">
      <c r="A43" s="4">
        <v>40</v>
      </c>
      <c r="B43" s="4">
        <v>40</v>
      </c>
      <c r="C43" s="4">
        <v>3</v>
      </c>
      <c r="D43" s="16">
        <v>97.03546346433194</v>
      </c>
      <c r="E43" s="85">
        <f t="shared" si="0"/>
        <v>2.4258865866082986</v>
      </c>
      <c r="F43" s="19">
        <v>3.2345154488110648</v>
      </c>
      <c r="G43" s="19">
        <v>400</v>
      </c>
      <c r="H43" s="19">
        <v>200</v>
      </c>
      <c r="I43" s="19">
        <v>50</v>
      </c>
      <c r="J43" s="19">
        <f t="shared" si="1"/>
        <v>1333</v>
      </c>
      <c r="K43" s="16">
        <v>100</v>
      </c>
    </row>
    <row r="44" spans="1:11">
      <c r="A44" s="4">
        <v>41</v>
      </c>
      <c r="B44" s="4">
        <v>40</v>
      </c>
      <c r="C44" s="4">
        <v>3</v>
      </c>
      <c r="D44" s="16">
        <v>98.203382302588636</v>
      </c>
      <c r="E44" s="85">
        <f t="shared" si="0"/>
        <v>2.455084557564716</v>
      </c>
      <c r="F44" s="19">
        <v>3.2734460767529545</v>
      </c>
      <c r="G44" s="19">
        <v>400</v>
      </c>
      <c r="H44" s="19">
        <v>200</v>
      </c>
      <c r="I44" s="19">
        <v>50</v>
      </c>
      <c r="J44" s="19">
        <f t="shared" si="1"/>
        <v>1333</v>
      </c>
      <c r="K44" s="16">
        <v>100</v>
      </c>
    </row>
    <row r="45" spans="1:11">
      <c r="A45" s="4">
        <v>42</v>
      </c>
      <c r="B45" s="4">
        <v>40</v>
      </c>
      <c r="C45" s="4">
        <v>3</v>
      </c>
      <c r="D45" s="16">
        <v>99.385358211982592</v>
      </c>
      <c r="E45" s="85">
        <f t="shared" si="0"/>
        <v>2.4846339552995649</v>
      </c>
      <c r="F45" s="19">
        <v>3.3128452737327532</v>
      </c>
      <c r="G45" s="19">
        <v>400</v>
      </c>
      <c r="H45" s="19">
        <v>200</v>
      </c>
      <c r="I45" s="19">
        <v>50</v>
      </c>
      <c r="J45" s="19">
        <f t="shared" si="1"/>
        <v>1333</v>
      </c>
      <c r="K45" s="16">
        <v>100</v>
      </c>
    </row>
    <row r="46" spans="1:11">
      <c r="A46" s="4">
        <v>43</v>
      </c>
      <c r="B46" s="4">
        <v>40</v>
      </c>
      <c r="C46" s="4">
        <v>3</v>
      </c>
      <c r="D46" s="16">
        <v>100.581560383422</v>
      </c>
      <c r="E46" s="85">
        <f t="shared" si="0"/>
        <v>2.5145390095855502</v>
      </c>
      <c r="F46" s="19">
        <v>3.3527186794474</v>
      </c>
      <c r="G46" s="19">
        <v>400</v>
      </c>
      <c r="H46" s="19">
        <v>200</v>
      </c>
      <c r="I46" s="19">
        <v>50</v>
      </c>
      <c r="J46" s="19">
        <f t="shared" si="1"/>
        <v>1333</v>
      </c>
      <c r="K46" s="16">
        <v>100</v>
      </c>
    </row>
    <row r="47" spans="1:11">
      <c r="A47" s="4">
        <v>44</v>
      </c>
      <c r="B47" s="4">
        <v>40</v>
      </c>
      <c r="C47" s="4">
        <v>3</v>
      </c>
      <c r="D47" s="16">
        <v>101.79216004419686</v>
      </c>
      <c r="E47" s="85">
        <f t="shared" si="0"/>
        <v>2.5448040011049216</v>
      </c>
      <c r="F47" s="19">
        <v>3.3930720014732287</v>
      </c>
      <c r="G47" s="19">
        <v>400</v>
      </c>
      <c r="H47" s="19">
        <v>200</v>
      </c>
      <c r="I47" s="19">
        <v>50</v>
      </c>
      <c r="J47" s="19">
        <f t="shared" si="1"/>
        <v>1333</v>
      </c>
      <c r="K47" s="16">
        <v>100</v>
      </c>
    </row>
    <row r="48" spans="1:11">
      <c r="A48" s="4">
        <v>45</v>
      </c>
      <c r="B48" s="4">
        <v>40</v>
      </c>
      <c r="C48" s="4">
        <v>3</v>
      </c>
      <c r="D48" s="16">
        <v>102.8126264486399</v>
      </c>
      <c r="E48" s="85">
        <f t="shared" si="0"/>
        <v>2.5703156612159974</v>
      </c>
      <c r="F48" s="19">
        <v>3.427087548287997</v>
      </c>
      <c r="G48" s="19">
        <v>400</v>
      </c>
      <c r="H48" s="19">
        <v>200</v>
      </c>
      <c r="I48" s="19">
        <v>50</v>
      </c>
      <c r="J48" s="19">
        <f t="shared" si="1"/>
        <v>1333</v>
      </c>
      <c r="K48" s="16">
        <v>100</v>
      </c>
    </row>
    <row r="49" spans="1:11">
      <c r="A49" s="4">
        <v>46</v>
      </c>
      <c r="B49" s="4">
        <v>40</v>
      </c>
      <c r="C49" s="4">
        <v>3</v>
      </c>
      <c r="D49" s="16">
        <v>103.84332302878749</v>
      </c>
      <c r="E49" s="85">
        <f t="shared" si="0"/>
        <v>2.5960830757196875</v>
      </c>
      <c r="F49" s="19">
        <v>3.4614441009595831</v>
      </c>
      <c r="G49" s="19">
        <v>400</v>
      </c>
      <c r="H49" s="19">
        <v>200</v>
      </c>
      <c r="I49" s="19">
        <v>50</v>
      </c>
      <c r="J49" s="19">
        <f t="shared" si="1"/>
        <v>1333</v>
      </c>
      <c r="K49" s="16">
        <v>100</v>
      </c>
    </row>
    <row r="50" spans="1:11">
      <c r="A50" s="4">
        <v>47</v>
      </c>
      <c r="B50" s="4">
        <v>40</v>
      </c>
      <c r="C50" s="4">
        <v>3</v>
      </c>
      <c r="D50" s="16">
        <v>104.88435234215106</v>
      </c>
      <c r="E50" s="85">
        <f t="shared" si="0"/>
        <v>2.6221088085537767</v>
      </c>
      <c r="F50" s="19">
        <v>3.4961450780717018</v>
      </c>
      <c r="G50" s="19">
        <v>400</v>
      </c>
      <c r="H50" s="19">
        <v>200</v>
      </c>
      <c r="I50" s="19">
        <v>50</v>
      </c>
      <c r="J50" s="19">
        <f t="shared" si="1"/>
        <v>1333</v>
      </c>
      <c r="K50" s="16">
        <v>100</v>
      </c>
    </row>
    <row r="51" spans="1:11">
      <c r="A51" s="4">
        <v>48</v>
      </c>
      <c r="B51" s="4">
        <v>40</v>
      </c>
      <c r="C51" s="4">
        <v>3</v>
      </c>
      <c r="D51" s="16">
        <v>105.9358179743811</v>
      </c>
      <c r="E51" s="85">
        <f t="shared" si="0"/>
        <v>2.6483954493595272</v>
      </c>
      <c r="F51" s="19">
        <v>3.5311939324793697</v>
      </c>
      <c r="G51" s="19">
        <v>400</v>
      </c>
      <c r="H51" s="19">
        <v>200</v>
      </c>
      <c r="I51" s="19">
        <v>50</v>
      </c>
      <c r="J51" s="19">
        <f t="shared" si="1"/>
        <v>1333</v>
      </c>
      <c r="K51" s="16">
        <v>100</v>
      </c>
    </row>
    <row r="52" spans="1:11">
      <c r="A52" s="4">
        <v>49</v>
      </c>
      <c r="B52" s="4">
        <v>40</v>
      </c>
      <c r="C52" s="4">
        <v>3</v>
      </c>
      <c r="D52" s="16">
        <v>106.99782454957423</v>
      </c>
      <c r="E52" s="85">
        <f t="shared" si="0"/>
        <v>2.6749456137393559</v>
      </c>
      <c r="F52" s="19">
        <v>3.5665941516524744</v>
      </c>
      <c r="G52" s="19">
        <v>400</v>
      </c>
      <c r="H52" s="19">
        <v>200</v>
      </c>
      <c r="I52" s="19">
        <v>50</v>
      </c>
      <c r="J52" s="19">
        <f t="shared" si="1"/>
        <v>1333</v>
      </c>
      <c r="K52" s="16">
        <v>100</v>
      </c>
    </row>
    <row r="53" spans="1:11">
      <c r="A53" s="4">
        <v>50</v>
      </c>
      <c r="B53" s="4">
        <v>40</v>
      </c>
      <c r="C53" s="4">
        <v>3</v>
      </c>
      <c r="D53" s="16">
        <v>108.07047774068369</v>
      </c>
      <c r="E53" s="85">
        <f t="shared" si="0"/>
        <v>2.7017619435170923</v>
      </c>
      <c r="F53" s="19">
        <v>3.6023492580227896</v>
      </c>
      <c r="G53" s="19">
        <v>400</v>
      </c>
      <c r="H53" s="19">
        <v>200</v>
      </c>
      <c r="I53" s="19">
        <v>50</v>
      </c>
      <c r="J53" s="19">
        <f t="shared" si="1"/>
        <v>1333</v>
      </c>
      <c r="K53" s="16">
        <v>100</v>
      </c>
    </row>
    <row r="54" spans="1:11">
      <c r="A54" s="4">
        <v>51</v>
      </c>
      <c r="B54" s="4">
        <v>40</v>
      </c>
      <c r="C54" s="4">
        <v>3</v>
      </c>
      <c r="D54" s="16">
        <v>109.15388428003401</v>
      </c>
      <c r="E54" s="85">
        <f t="shared" si="0"/>
        <v>2.72884710700085</v>
      </c>
      <c r="F54" s="19">
        <v>3.6384628093344671</v>
      </c>
      <c r="G54" s="19">
        <v>400</v>
      </c>
      <c r="H54" s="19">
        <v>200</v>
      </c>
      <c r="I54" s="19">
        <v>50</v>
      </c>
      <c r="J54" s="19">
        <f t="shared" si="1"/>
        <v>1333</v>
      </c>
      <c r="K54" s="16">
        <v>100</v>
      </c>
    </row>
    <row r="55" spans="1:11">
      <c r="A55" s="4">
        <v>52</v>
      </c>
      <c r="B55" s="4">
        <v>40</v>
      </c>
      <c r="C55" s="4">
        <v>3</v>
      </c>
      <c r="D55" s="16">
        <v>110.24815196994132</v>
      </c>
      <c r="E55" s="85">
        <f t="shared" si="0"/>
        <v>2.7562037992485329</v>
      </c>
      <c r="F55" s="19">
        <v>3.674938398998044</v>
      </c>
      <c r="G55" s="19">
        <v>400</v>
      </c>
      <c r="H55" s="19">
        <v>200</v>
      </c>
      <c r="I55" s="19">
        <v>50</v>
      </c>
      <c r="J55" s="19">
        <f t="shared" si="1"/>
        <v>1333</v>
      </c>
      <c r="K55" s="16">
        <v>100</v>
      </c>
    </row>
    <row r="56" spans="1:11">
      <c r="A56" s="4">
        <v>53</v>
      </c>
      <c r="B56" s="4">
        <v>40</v>
      </c>
      <c r="C56" s="4">
        <v>3</v>
      </c>
      <c r="D56" s="16">
        <v>111.35338969343995</v>
      </c>
      <c r="E56" s="85">
        <f t="shared" si="0"/>
        <v>2.7838347423359986</v>
      </c>
      <c r="F56" s="19">
        <v>3.7117796564479986</v>
      </c>
      <c r="G56" s="19">
        <v>400</v>
      </c>
      <c r="H56" s="19">
        <v>200</v>
      </c>
      <c r="I56" s="19">
        <v>50</v>
      </c>
      <c r="J56" s="19">
        <f t="shared" si="1"/>
        <v>1333</v>
      </c>
      <c r="K56" s="16">
        <v>100</v>
      </c>
    </row>
    <row r="57" spans="1:11">
      <c r="A57" s="4">
        <v>54</v>
      </c>
      <c r="B57" s="4">
        <v>40</v>
      </c>
      <c r="C57" s="4">
        <v>3</v>
      </c>
      <c r="D57" s="16">
        <v>112.46970742511665</v>
      </c>
      <c r="E57" s="85">
        <f t="shared" si="0"/>
        <v>2.8117426856279164</v>
      </c>
      <c r="F57" s="19">
        <v>3.7489902475038885</v>
      </c>
      <c r="G57" s="19">
        <v>400</v>
      </c>
      <c r="H57" s="19">
        <v>200</v>
      </c>
      <c r="I57" s="19">
        <v>50</v>
      </c>
      <c r="J57" s="19">
        <f t="shared" si="1"/>
        <v>1333</v>
      </c>
      <c r="K57" s="16">
        <v>100</v>
      </c>
    </row>
    <row r="58" spans="1:11">
      <c r="A58" s="4">
        <v>55</v>
      </c>
      <c r="B58" s="4">
        <v>40</v>
      </c>
      <c r="C58" s="4">
        <v>3</v>
      </c>
      <c r="D58" s="16">
        <v>113.59721624205342</v>
      </c>
      <c r="E58" s="85">
        <f t="shared" si="0"/>
        <v>2.8399304060513355</v>
      </c>
      <c r="F58" s="19">
        <v>3.7865738747351139</v>
      </c>
      <c r="G58" s="19">
        <v>400</v>
      </c>
      <c r="H58" s="19">
        <v>200</v>
      </c>
      <c r="I58" s="19">
        <v>50</v>
      </c>
      <c r="J58" s="19">
        <f t="shared" si="1"/>
        <v>1333</v>
      </c>
      <c r="K58" s="16">
        <v>100</v>
      </c>
    </row>
    <row r="59" spans="1:11">
      <c r="A59" s="4">
        <v>56</v>
      </c>
      <c r="B59" s="4">
        <v>40</v>
      </c>
      <c r="C59" s="4">
        <v>3</v>
      </c>
      <c r="D59" s="16">
        <v>114.73602833487998</v>
      </c>
      <c r="E59" s="85">
        <f t="shared" si="0"/>
        <v>2.8684007083719996</v>
      </c>
      <c r="F59" s="19">
        <v>3.8245342778293323</v>
      </c>
      <c r="G59" s="19">
        <v>400</v>
      </c>
      <c r="H59" s="19">
        <v>200</v>
      </c>
      <c r="I59" s="19">
        <v>50</v>
      </c>
      <c r="J59" s="19">
        <f t="shared" si="1"/>
        <v>1333</v>
      </c>
      <c r="K59" s="16">
        <v>100</v>
      </c>
    </row>
    <row r="60" spans="1:11">
      <c r="A60" s="4">
        <v>57</v>
      </c>
      <c r="B60" s="4">
        <v>40</v>
      </c>
      <c r="C60" s="4">
        <v>3</v>
      </c>
      <c r="D60" s="16">
        <v>115.88625701893712</v>
      </c>
      <c r="E60" s="85">
        <f t="shared" si="0"/>
        <v>2.8971564254734279</v>
      </c>
      <c r="F60" s="19">
        <v>3.8628752339645707</v>
      </c>
      <c r="G60" s="19">
        <v>400</v>
      </c>
      <c r="H60" s="19">
        <v>200</v>
      </c>
      <c r="I60" s="19">
        <v>50</v>
      </c>
      <c r="J60" s="19">
        <f t="shared" si="1"/>
        <v>1333</v>
      </c>
      <c r="K60" s="16">
        <v>100</v>
      </c>
    </row>
    <row r="61" spans="1:11">
      <c r="A61" s="4">
        <v>58</v>
      </c>
      <c r="B61" s="4">
        <v>40</v>
      </c>
      <c r="C61" s="4">
        <v>3</v>
      </c>
      <c r="D61" s="16">
        <v>117.04801674555193</v>
      </c>
      <c r="E61" s="85">
        <f t="shared" si="0"/>
        <v>2.9262004186387984</v>
      </c>
      <c r="F61" s="19">
        <v>3.9016005581850646</v>
      </c>
      <c r="G61" s="19">
        <v>400</v>
      </c>
      <c r="H61" s="19">
        <v>200</v>
      </c>
      <c r="I61" s="19">
        <v>50</v>
      </c>
      <c r="J61" s="19">
        <f t="shared" si="1"/>
        <v>1333</v>
      </c>
      <c r="K61" s="16">
        <v>100</v>
      </c>
    </row>
    <row r="62" spans="1:11">
      <c r="A62" s="4">
        <v>59</v>
      </c>
      <c r="B62" s="4">
        <v>40</v>
      </c>
      <c r="C62" s="4">
        <v>3</v>
      </c>
      <c r="D62" s="16">
        <v>118.22142311342606</v>
      </c>
      <c r="E62" s="85">
        <f t="shared" si="0"/>
        <v>2.9555355778356516</v>
      </c>
      <c r="F62" s="19">
        <v>3.9407141037808686</v>
      </c>
      <c r="G62" s="19">
        <v>400</v>
      </c>
      <c r="H62" s="19">
        <v>200</v>
      </c>
      <c r="I62" s="19">
        <v>50</v>
      </c>
      <c r="J62" s="19">
        <f t="shared" si="1"/>
        <v>1333</v>
      </c>
      <c r="K62" s="16">
        <v>100</v>
      </c>
    </row>
    <row r="63" spans="1:11">
      <c r="A63" s="4">
        <v>60</v>
      </c>
      <c r="B63" s="4">
        <v>40</v>
      </c>
      <c r="C63" s="4">
        <v>3</v>
      </c>
      <c r="D63" s="16">
        <v>119.40659288013812</v>
      </c>
      <c r="E63" s="85">
        <f t="shared" si="0"/>
        <v>2.985164822003453</v>
      </c>
      <c r="F63" s="19">
        <v>3.9802197626712705</v>
      </c>
      <c r="G63" s="19">
        <v>400</v>
      </c>
      <c r="H63" s="19">
        <v>200</v>
      </c>
      <c r="I63" s="19">
        <v>50</v>
      </c>
      <c r="J63" s="19">
        <f t="shared" si="1"/>
        <v>1333</v>
      </c>
      <c r="K63" s="16">
        <v>100</v>
      </c>
    </row>
    <row r="64" spans="1:11">
      <c r="A64" s="4">
        <v>61</v>
      </c>
      <c r="B64" s="4">
        <v>40</v>
      </c>
      <c r="C64" s="4">
        <v>3</v>
      </c>
      <c r="D64" s="16">
        <v>120.60364397376148</v>
      </c>
      <c r="E64" s="85">
        <f t="shared" si="0"/>
        <v>3.015091099344037</v>
      </c>
      <c r="F64" s="19">
        <v>4.020121465792049</v>
      </c>
      <c r="G64" s="19">
        <v>400</v>
      </c>
      <c r="H64" s="19">
        <v>200</v>
      </c>
      <c r="I64" s="19">
        <v>50</v>
      </c>
      <c r="J64" s="19">
        <f t="shared" si="1"/>
        <v>1333</v>
      </c>
      <c r="K64" s="16">
        <v>100</v>
      </c>
    </row>
    <row r="65" spans="1:11">
      <c r="A65" s="4">
        <v>62</v>
      </c>
      <c r="B65" s="4">
        <v>40</v>
      </c>
      <c r="C65" s="4">
        <v>3</v>
      </c>
      <c r="D65" s="16">
        <v>121.81269550459841</v>
      </c>
      <c r="E65" s="85">
        <f t="shared" si="0"/>
        <v>3.0453173876149604</v>
      </c>
      <c r="F65" s="19">
        <v>4.0604231834866136</v>
      </c>
      <c r="G65" s="19">
        <v>400</v>
      </c>
      <c r="H65" s="19">
        <v>200</v>
      </c>
      <c r="I65" s="19">
        <v>50</v>
      </c>
      <c r="J65" s="19">
        <f t="shared" si="1"/>
        <v>1333</v>
      </c>
      <c r="K65" s="16">
        <v>100</v>
      </c>
    </row>
    <row r="66" spans="1:11">
      <c r="A66" s="4">
        <v>63</v>
      </c>
      <c r="B66" s="4">
        <v>40</v>
      </c>
      <c r="C66" s="4">
        <v>3</v>
      </c>
      <c r="D66" s="16">
        <v>123.03386777703197</v>
      </c>
      <c r="E66" s="85">
        <f t="shared" si="0"/>
        <v>3.0758466944257994</v>
      </c>
      <c r="F66" s="19">
        <v>4.1011289259010661</v>
      </c>
      <c r="G66" s="19">
        <v>400</v>
      </c>
      <c r="H66" s="19">
        <v>200</v>
      </c>
      <c r="I66" s="19">
        <v>50</v>
      </c>
      <c r="J66" s="19">
        <f t="shared" si="1"/>
        <v>1333</v>
      </c>
      <c r="K66" s="16">
        <v>100</v>
      </c>
    </row>
    <row r="67" spans="1:11">
      <c r="A67" s="4">
        <v>64</v>
      </c>
      <c r="B67" s="4">
        <v>40</v>
      </c>
      <c r="C67" s="4">
        <v>3</v>
      </c>
      <c r="D67" s="16">
        <v>124.26728230149668</v>
      </c>
      <c r="E67" s="85">
        <f t="shared" si="0"/>
        <v>3.1066820575374168</v>
      </c>
      <c r="F67" s="19">
        <v>4.142242743383223</v>
      </c>
      <c r="G67" s="19">
        <v>400</v>
      </c>
      <c r="H67" s="19">
        <v>200</v>
      </c>
      <c r="I67" s="19">
        <v>50</v>
      </c>
      <c r="J67" s="19">
        <f t="shared" si="1"/>
        <v>1333</v>
      </c>
      <c r="K67" s="16">
        <v>100</v>
      </c>
    </row>
    <row r="68" spans="1:11">
      <c r="A68" s="4">
        <v>65</v>
      </c>
      <c r="B68" s="4">
        <v>40</v>
      </c>
      <c r="C68" s="4">
        <v>3</v>
      </c>
      <c r="D68" s="16">
        <v>125.51306180656916</v>
      </c>
      <c r="E68" s="85">
        <f t="shared" si="0"/>
        <v>3.1378265451642289</v>
      </c>
      <c r="F68" s="19">
        <v>4.1837687268856385</v>
      </c>
      <c r="G68" s="19">
        <v>400</v>
      </c>
      <c r="H68" s="19">
        <v>200</v>
      </c>
      <c r="I68" s="19">
        <v>50</v>
      </c>
      <c r="J68" s="19">
        <f t="shared" si="1"/>
        <v>1333</v>
      </c>
      <c r="K68" s="16">
        <v>100</v>
      </c>
    </row>
    <row r="69" spans="1:11">
      <c r="A69" s="4">
        <v>66</v>
      </c>
      <c r="B69" s="4">
        <v>40</v>
      </c>
      <c r="C69" s="4">
        <v>3</v>
      </c>
      <c r="D69" s="16">
        <v>126.77133025117998</v>
      </c>
      <c r="E69" s="85">
        <f t="shared" ref="E69:E103" si="2">D69/B69</f>
        <v>3.1692832562794995</v>
      </c>
      <c r="F69" s="19">
        <v>4.2257110083726657</v>
      </c>
      <c r="G69" s="19">
        <v>400</v>
      </c>
      <c r="H69" s="19">
        <v>200</v>
      </c>
      <c r="I69" s="19">
        <v>50</v>
      </c>
      <c r="J69" s="19">
        <f t="shared" ref="J69:J103" si="3">INT(100*(B69/C69))</f>
        <v>1333</v>
      </c>
      <c r="K69" s="16">
        <v>100</v>
      </c>
    </row>
    <row r="70" spans="1:11">
      <c r="A70" s="4">
        <v>67</v>
      </c>
      <c r="B70" s="4">
        <v>40</v>
      </c>
      <c r="C70" s="4">
        <v>3</v>
      </c>
      <c r="D70" s="16">
        <v>128.04221283694801</v>
      </c>
      <c r="E70" s="85">
        <f t="shared" si="2"/>
        <v>3.2010553209237003</v>
      </c>
      <c r="F70" s="19">
        <v>4.2680737612316006</v>
      </c>
      <c r="G70" s="19">
        <v>400</v>
      </c>
      <c r="H70" s="19">
        <v>200</v>
      </c>
      <c r="I70" s="19">
        <v>50</v>
      </c>
      <c r="J70" s="19">
        <f t="shared" si="3"/>
        <v>1333</v>
      </c>
      <c r="K70" s="16">
        <v>100</v>
      </c>
    </row>
    <row r="71" spans="1:11">
      <c r="A71" s="4">
        <v>68</v>
      </c>
      <c r="B71" s="4">
        <v>40</v>
      </c>
      <c r="C71" s="4">
        <v>3</v>
      </c>
      <c r="D71" s="16">
        <v>129.32583602063838</v>
      </c>
      <c r="E71" s="85">
        <f t="shared" si="2"/>
        <v>3.2331459005159595</v>
      </c>
      <c r="F71" s="19">
        <v>4.3108612006879463</v>
      </c>
      <c r="G71" s="19">
        <v>400</v>
      </c>
      <c r="H71" s="19">
        <v>200</v>
      </c>
      <c r="I71" s="19">
        <v>50</v>
      </c>
      <c r="J71" s="19">
        <f t="shared" si="3"/>
        <v>1333</v>
      </c>
      <c r="K71" s="16">
        <v>100</v>
      </c>
    </row>
    <row r="72" spans="1:11">
      <c r="A72" s="4">
        <v>69</v>
      </c>
      <c r="B72" s="4">
        <v>40</v>
      </c>
      <c r="C72" s="4">
        <v>3</v>
      </c>
      <c r="D72" s="16">
        <v>130.62232752674524</v>
      </c>
      <c r="E72" s="85">
        <f t="shared" si="2"/>
        <v>3.2655581881686309</v>
      </c>
      <c r="F72" s="19">
        <v>4.3540775842248411</v>
      </c>
      <c r="G72" s="19">
        <v>400</v>
      </c>
      <c r="H72" s="19">
        <v>200</v>
      </c>
      <c r="I72" s="19">
        <v>50</v>
      </c>
      <c r="J72" s="19">
        <f t="shared" si="3"/>
        <v>1333</v>
      </c>
      <c r="K72" s="16">
        <v>100</v>
      </c>
    </row>
    <row r="73" spans="1:11">
      <c r="A73" s="4">
        <v>70</v>
      </c>
      <c r="B73" s="4">
        <v>40</v>
      </c>
      <c r="C73" s="4">
        <v>3</v>
      </c>
      <c r="D73" s="16">
        <v>131.93181636020083</v>
      </c>
      <c r="E73" s="85">
        <f t="shared" si="2"/>
        <v>3.2982954090050205</v>
      </c>
      <c r="F73" s="19">
        <v>4.3977272120066946</v>
      </c>
      <c r="G73" s="19">
        <v>400</v>
      </c>
      <c r="H73" s="19">
        <v>200</v>
      </c>
      <c r="I73" s="19">
        <v>50</v>
      </c>
      <c r="J73" s="19">
        <f t="shared" si="3"/>
        <v>1333</v>
      </c>
      <c r="K73" s="16">
        <v>100</v>
      </c>
    </row>
    <row r="74" spans="1:11">
      <c r="A74" s="4">
        <v>71</v>
      </c>
      <c r="B74" s="4">
        <v>40</v>
      </c>
      <c r="C74" s="4">
        <v>3</v>
      </c>
      <c r="D74" s="16">
        <v>133.25443281921181</v>
      </c>
      <c r="E74" s="85">
        <f t="shared" si="2"/>
        <v>3.3313608204802954</v>
      </c>
      <c r="F74" s="19">
        <v>4.4418144273070608</v>
      </c>
      <c r="G74" s="19">
        <v>400</v>
      </c>
      <c r="H74" s="19">
        <v>200</v>
      </c>
      <c r="I74" s="19">
        <v>50</v>
      </c>
      <c r="J74" s="19">
        <f t="shared" si="3"/>
        <v>1333</v>
      </c>
      <c r="K74" s="16">
        <v>100</v>
      </c>
    </row>
    <row r="75" spans="1:11">
      <c r="A75" s="4">
        <v>72</v>
      </c>
      <c r="B75" s="4">
        <v>40</v>
      </c>
      <c r="C75" s="4">
        <v>3</v>
      </c>
      <c r="D75" s="16">
        <v>134.59030850822438</v>
      </c>
      <c r="E75" s="85">
        <f t="shared" si="2"/>
        <v>3.3647577127056096</v>
      </c>
      <c r="F75" s="19">
        <v>4.4863436169408129</v>
      </c>
      <c r="G75" s="19">
        <v>400</v>
      </c>
      <c r="H75" s="19">
        <v>200</v>
      </c>
      <c r="I75" s="19">
        <v>50</v>
      </c>
      <c r="J75" s="19">
        <f t="shared" si="3"/>
        <v>1333</v>
      </c>
      <c r="K75" s="16">
        <v>100</v>
      </c>
    </row>
    <row r="76" spans="1:11">
      <c r="A76" s="4">
        <v>73</v>
      </c>
      <c r="B76" s="4">
        <v>40</v>
      </c>
      <c r="C76" s="4">
        <v>3</v>
      </c>
      <c r="D76" s="16">
        <v>135.9395763510193</v>
      </c>
      <c r="E76" s="85">
        <f t="shared" si="2"/>
        <v>3.3984894087754824</v>
      </c>
      <c r="F76" s="19">
        <v>4.5313192117006436</v>
      </c>
      <c r="G76" s="19">
        <v>400</v>
      </c>
      <c r="H76" s="19">
        <v>200</v>
      </c>
      <c r="I76" s="19">
        <v>50</v>
      </c>
      <c r="J76" s="19">
        <f t="shared" si="3"/>
        <v>1333</v>
      </c>
      <c r="K76" s="16">
        <v>100</v>
      </c>
    </row>
    <row r="77" spans="1:11">
      <c r="A77" s="4">
        <v>74</v>
      </c>
      <c r="B77" s="4">
        <v>40</v>
      </c>
      <c r="C77" s="4">
        <v>3</v>
      </c>
      <c r="D77" s="16">
        <v>137.30237060393824</v>
      </c>
      <c r="E77" s="85">
        <f t="shared" si="2"/>
        <v>3.432559265098456</v>
      </c>
      <c r="F77" s="19">
        <v>4.576745686797941</v>
      </c>
      <c r="G77" s="19">
        <v>400</v>
      </c>
      <c r="H77" s="19">
        <v>200</v>
      </c>
      <c r="I77" s="19">
        <v>50</v>
      </c>
      <c r="J77" s="19">
        <f t="shared" si="3"/>
        <v>1333</v>
      </c>
      <c r="K77" s="16">
        <v>100</v>
      </c>
    </row>
    <row r="78" spans="1:11">
      <c r="A78" s="4">
        <v>75</v>
      </c>
      <c r="B78" s="4">
        <v>40</v>
      </c>
      <c r="C78" s="4">
        <v>3</v>
      </c>
      <c r="D78" s="16">
        <v>138.6788268692427</v>
      </c>
      <c r="E78" s="85">
        <f t="shared" si="2"/>
        <v>3.4669706717310675</v>
      </c>
      <c r="F78" s="19">
        <v>4.6226275623080904</v>
      </c>
      <c r="G78" s="19">
        <v>400</v>
      </c>
      <c r="H78" s="19">
        <v>200</v>
      </c>
      <c r="I78" s="19">
        <v>50</v>
      </c>
      <c r="J78" s="19">
        <f t="shared" si="3"/>
        <v>1333</v>
      </c>
      <c r="K78" s="16">
        <v>100</v>
      </c>
    </row>
    <row r="79" spans="1:11">
      <c r="A79" s="4">
        <v>76</v>
      </c>
      <c r="B79" s="4">
        <v>40</v>
      </c>
      <c r="C79" s="4">
        <v>3</v>
      </c>
      <c r="D79" s="16">
        <v>138.956323201808</v>
      </c>
      <c r="E79" s="85">
        <f t="shared" si="2"/>
        <v>3.4739080800452</v>
      </c>
      <c r="F79" s="19">
        <v>4.6318774400602667</v>
      </c>
      <c r="G79" s="19">
        <v>400</v>
      </c>
      <c r="H79" s="19">
        <v>200</v>
      </c>
      <c r="I79" s="19">
        <v>50</v>
      </c>
      <c r="J79" s="19">
        <f t="shared" si="3"/>
        <v>1333</v>
      </c>
      <c r="K79" s="16">
        <v>100</v>
      </c>
    </row>
    <row r="80" spans="1:11">
      <c r="A80" s="4">
        <v>77</v>
      </c>
      <c r="B80" s="4">
        <v>40</v>
      </c>
      <c r="C80" s="4">
        <v>3</v>
      </c>
      <c r="D80" s="16">
        <v>139.23437480453478</v>
      </c>
      <c r="E80" s="85">
        <f t="shared" si="2"/>
        <v>3.4808593701133694</v>
      </c>
      <c r="F80" s="19">
        <v>4.6411458268178256</v>
      </c>
      <c r="G80" s="19">
        <v>400</v>
      </c>
      <c r="H80" s="19">
        <v>200</v>
      </c>
      <c r="I80" s="19">
        <v>50</v>
      </c>
      <c r="J80" s="19">
        <f t="shared" si="3"/>
        <v>1333</v>
      </c>
      <c r="K80" s="16">
        <v>100</v>
      </c>
    </row>
    <row r="81" spans="1:11">
      <c r="A81" s="4">
        <v>78</v>
      </c>
      <c r="B81" s="4">
        <v>40</v>
      </c>
      <c r="C81" s="4">
        <v>3</v>
      </c>
      <c r="D81" s="16">
        <v>139.5129827885186</v>
      </c>
      <c r="E81" s="85">
        <f t="shared" si="2"/>
        <v>3.4878245697129651</v>
      </c>
      <c r="F81" s="19">
        <v>4.6504327596172867</v>
      </c>
      <c r="G81" s="19">
        <v>400</v>
      </c>
      <c r="H81" s="19">
        <v>200</v>
      </c>
      <c r="I81" s="19">
        <v>50</v>
      </c>
      <c r="J81" s="19">
        <f t="shared" si="3"/>
        <v>1333</v>
      </c>
      <c r="K81" s="16">
        <v>100</v>
      </c>
    </row>
    <row r="82" spans="1:11">
      <c r="A82" s="4">
        <v>79</v>
      </c>
      <c r="B82" s="4">
        <v>40</v>
      </c>
      <c r="C82" s="4">
        <v>3</v>
      </c>
      <c r="D82" s="16">
        <v>139.79214826707837</v>
      </c>
      <c r="E82" s="85">
        <f t="shared" si="2"/>
        <v>3.4948037066769593</v>
      </c>
      <c r="F82" s="19">
        <v>4.6597382755692793</v>
      </c>
      <c r="G82" s="19">
        <v>400</v>
      </c>
      <c r="H82" s="19">
        <v>200</v>
      </c>
      <c r="I82" s="19">
        <v>50</v>
      </c>
      <c r="J82" s="19">
        <f t="shared" si="3"/>
        <v>1333</v>
      </c>
      <c r="K82" s="16">
        <v>100</v>
      </c>
    </row>
    <row r="83" spans="1:11">
      <c r="A83" s="4">
        <v>80</v>
      </c>
      <c r="B83" s="4">
        <v>40</v>
      </c>
      <c r="C83" s="4">
        <v>3</v>
      </c>
      <c r="D83" s="16">
        <v>140.07187235576075</v>
      </c>
      <c r="E83" s="85">
        <f t="shared" si="2"/>
        <v>3.5017968088940186</v>
      </c>
      <c r="F83" s="19">
        <v>4.6690624118586914</v>
      </c>
      <c r="G83" s="19">
        <v>400</v>
      </c>
      <c r="H83" s="19">
        <v>200</v>
      </c>
      <c r="I83" s="19">
        <v>50</v>
      </c>
      <c r="J83" s="19">
        <f t="shared" si="3"/>
        <v>1333</v>
      </c>
      <c r="K83" s="16">
        <v>100</v>
      </c>
    </row>
    <row r="84" spans="1:11">
      <c r="A84" s="4">
        <v>81</v>
      </c>
      <c r="B84" s="4">
        <v>40</v>
      </c>
      <c r="C84" s="4">
        <v>3</v>
      </c>
      <c r="D84" s="16">
        <v>140.35215617234459</v>
      </c>
      <c r="E84" s="85">
        <f t="shared" si="2"/>
        <v>3.508803904308615</v>
      </c>
      <c r="F84" s="19">
        <v>4.67840520574482</v>
      </c>
      <c r="G84" s="19">
        <v>400</v>
      </c>
      <c r="H84" s="19">
        <v>200</v>
      </c>
      <c r="I84" s="19">
        <v>50</v>
      </c>
      <c r="J84" s="19">
        <f t="shared" si="3"/>
        <v>1333</v>
      </c>
      <c r="K84" s="16">
        <v>100</v>
      </c>
    </row>
    <row r="85" spans="1:11">
      <c r="A85" s="4">
        <v>82</v>
      </c>
      <c r="B85" s="4">
        <v>40</v>
      </c>
      <c r="C85" s="4">
        <v>3</v>
      </c>
      <c r="D85" s="16">
        <v>140.63300083684541</v>
      </c>
      <c r="E85" s="85">
        <f t="shared" si="2"/>
        <v>3.5158250209211355</v>
      </c>
      <c r="F85" s="19">
        <v>4.687766694561514</v>
      </c>
      <c r="G85" s="19">
        <v>400</v>
      </c>
      <c r="H85" s="19">
        <v>200</v>
      </c>
      <c r="I85" s="19">
        <v>50</v>
      </c>
      <c r="J85" s="19">
        <f t="shared" si="3"/>
        <v>1333</v>
      </c>
      <c r="K85" s="16">
        <v>100</v>
      </c>
    </row>
    <row r="86" spans="1:11">
      <c r="A86" s="4">
        <v>83</v>
      </c>
      <c r="B86" s="4">
        <v>40</v>
      </c>
      <c r="C86" s="4">
        <v>3</v>
      </c>
      <c r="D86" s="16">
        <v>140.91440747151989</v>
      </c>
      <c r="E86" s="85">
        <f t="shared" si="2"/>
        <v>3.5228601867879972</v>
      </c>
      <c r="F86" s="19">
        <v>4.6971469157173296</v>
      </c>
      <c r="G86" s="19">
        <v>400</v>
      </c>
      <c r="H86" s="19">
        <v>200</v>
      </c>
      <c r="I86" s="19">
        <v>50</v>
      </c>
      <c r="J86" s="19">
        <f t="shared" si="3"/>
        <v>1333</v>
      </c>
      <c r="K86" s="16">
        <v>100</v>
      </c>
    </row>
    <row r="87" spans="1:11">
      <c r="A87" s="4">
        <v>84</v>
      </c>
      <c r="B87" s="4">
        <v>40</v>
      </c>
      <c r="C87" s="4">
        <v>3</v>
      </c>
      <c r="D87" s="16">
        <v>141.19637720087036</v>
      </c>
      <c r="E87" s="85">
        <f t="shared" si="2"/>
        <v>3.5299094300217591</v>
      </c>
      <c r="F87" s="19">
        <v>4.7065459066956787</v>
      </c>
      <c r="G87" s="19">
        <v>400</v>
      </c>
      <c r="H87" s="19">
        <v>200</v>
      </c>
      <c r="I87" s="19">
        <v>50</v>
      </c>
      <c r="J87" s="19">
        <f t="shared" si="3"/>
        <v>1333</v>
      </c>
      <c r="K87" s="16">
        <v>100</v>
      </c>
    </row>
    <row r="88" spans="1:11">
      <c r="A88" s="4">
        <v>85</v>
      </c>
      <c r="B88" s="4">
        <v>40</v>
      </c>
      <c r="C88" s="4">
        <v>3</v>
      </c>
      <c r="D88" s="16">
        <v>141.47891115164927</v>
      </c>
      <c r="E88" s="85">
        <f t="shared" si="2"/>
        <v>3.536972778791232</v>
      </c>
      <c r="F88" s="19">
        <v>4.7159637050549756</v>
      </c>
      <c r="G88" s="19">
        <v>400</v>
      </c>
      <c r="H88" s="19">
        <v>200</v>
      </c>
      <c r="I88" s="19">
        <v>50</v>
      </c>
      <c r="J88" s="19">
        <f t="shared" si="3"/>
        <v>1333</v>
      </c>
      <c r="K88" s="16">
        <v>100</v>
      </c>
    </row>
    <row r="89" spans="1:11">
      <c r="A89" s="4">
        <v>86</v>
      </c>
      <c r="B89" s="4">
        <v>40</v>
      </c>
      <c r="C89" s="4">
        <v>3</v>
      </c>
      <c r="D89" s="16">
        <v>141.76201045286368</v>
      </c>
      <c r="E89" s="85">
        <f t="shared" si="2"/>
        <v>3.5440502613215918</v>
      </c>
      <c r="F89" s="19">
        <v>4.7254003484287894</v>
      </c>
      <c r="G89" s="19">
        <v>400</v>
      </c>
      <c r="H89" s="19">
        <v>200</v>
      </c>
      <c r="I89" s="19">
        <v>50</v>
      </c>
      <c r="J89" s="19">
        <f t="shared" si="3"/>
        <v>1333</v>
      </c>
      <c r="K89" s="16">
        <v>100</v>
      </c>
    </row>
    <row r="90" spans="1:11">
      <c r="A90" s="4">
        <v>87</v>
      </c>
      <c r="B90" s="4">
        <v>40</v>
      </c>
      <c r="C90" s="4">
        <v>3</v>
      </c>
      <c r="D90" s="16">
        <v>142.04567623577981</v>
      </c>
      <c r="E90" s="85">
        <f t="shared" si="2"/>
        <v>3.5511419058944953</v>
      </c>
      <c r="F90" s="19">
        <v>4.7348558745259934</v>
      </c>
      <c r="G90" s="19">
        <v>400</v>
      </c>
      <c r="H90" s="19">
        <v>200</v>
      </c>
      <c r="I90" s="19">
        <v>50</v>
      </c>
      <c r="J90" s="19">
        <f t="shared" si="3"/>
        <v>1333</v>
      </c>
      <c r="K90" s="16">
        <v>100</v>
      </c>
    </row>
    <row r="91" spans="1:11">
      <c r="A91" s="4">
        <v>88</v>
      </c>
      <c r="B91" s="4">
        <v>40</v>
      </c>
      <c r="C91" s="4">
        <v>3</v>
      </c>
      <c r="D91" s="16">
        <v>142.32990963392757</v>
      </c>
      <c r="E91" s="85">
        <f t="shared" si="2"/>
        <v>3.5582477408481892</v>
      </c>
      <c r="F91" s="19">
        <v>4.7443303211309189</v>
      </c>
      <c r="G91" s="19">
        <v>400</v>
      </c>
      <c r="H91" s="19">
        <v>200</v>
      </c>
      <c r="I91" s="19">
        <v>50</v>
      </c>
      <c r="J91" s="19">
        <f t="shared" si="3"/>
        <v>1333</v>
      </c>
      <c r="K91" s="16">
        <v>100</v>
      </c>
    </row>
    <row r="92" spans="1:11">
      <c r="A92" s="4">
        <v>89</v>
      </c>
      <c r="B92" s="4">
        <v>40</v>
      </c>
      <c r="C92" s="4">
        <v>3</v>
      </c>
      <c r="D92" s="16">
        <v>142.61471178310501</v>
      </c>
      <c r="E92" s="85">
        <f t="shared" si="2"/>
        <v>3.5653677945776252</v>
      </c>
      <c r="F92" s="19">
        <v>4.7538237261035006</v>
      </c>
      <c r="G92" s="19">
        <v>400</v>
      </c>
      <c r="H92" s="19">
        <v>200</v>
      </c>
      <c r="I92" s="19">
        <v>50</v>
      </c>
      <c r="J92" s="19">
        <f t="shared" si="3"/>
        <v>1333</v>
      </c>
      <c r="K92" s="16">
        <v>100</v>
      </c>
    </row>
    <row r="93" spans="1:11">
      <c r="A93" s="4">
        <v>90</v>
      </c>
      <c r="B93" s="4">
        <v>40</v>
      </c>
      <c r="C93" s="4">
        <v>3</v>
      </c>
      <c r="D93" s="16">
        <v>142.90008382138296</v>
      </c>
      <c r="E93" s="85">
        <f t="shared" si="2"/>
        <v>3.5725020955345741</v>
      </c>
      <c r="F93" s="19">
        <v>4.7633361273794321</v>
      </c>
      <c r="G93" s="19">
        <v>400</v>
      </c>
      <c r="H93" s="19">
        <v>200</v>
      </c>
      <c r="I93" s="19">
        <v>50</v>
      </c>
      <c r="J93" s="19">
        <f t="shared" si="3"/>
        <v>1333</v>
      </c>
      <c r="K93" s="16">
        <v>100</v>
      </c>
    </row>
    <row r="94" spans="1:11">
      <c r="A94" s="4">
        <v>91</v>
      </c>
      <c r="B94" s="4">
        <v>40</v>
      </c>
      <c r="C94" s="4">
        <v>3</v>
      </c>
      <c r="D94" s="16">
        <v>143.18602688910951</v>
      </c>
      <c r="E94" s="85">
        <f t="shared" si="2"/>
        <v>3.5796506722277379</v>
      </c>
      <c r="F94" s="19">
        <v>4.7728675629703172</v>
      </c>
      <c r="G94" s="19">
        <v>400</v>
      </c>
      <c r="H94" s="19">
        <v>200</v>
      </c>
      <c r="I94" s="19">
        <v>50</v>
      </c>
      <c r="J94" s="19">
        <f t="shared" si="3"/>
        <v>1333</v>
      </c>
      <c r="K94" s="16">
        <v>100</v>
      </c>
    </row>
    <row r="95" spans="1:11">
      <c r="A95" s="4">
        <v>92</v>
      </c>
      <c r="B95" s="4">
        <v>40</v>
      </c>
      <c r="C95" s="4">
        <v>3</v>
      </c>
      <c r="D95" s="16">
        <v>143.47254212891457</v>
      </c>
      <c r="E95" s="85">
        <f t="shared" si="2"/>
        <v>3.5868135532228642</v>
      </c>
      <c r="F95" s="19">
        <v>4.7824180709638187</v>
      </c>
      <c r="G95" s="19">
        <v>400</v>
      </c>
      <c r="H95" s="19">
        <v>200</v>
      </c>
      <c r="I95" s="19">
        <v>50</v>
      </c>
      <c r="J95" s="19">
        <f t="shared" si="3"/>
        <v>1333</v>
      </c>
      <c r="K95" s="16">
        <v>100</v>
      </c>
    </row>
    <row r="96" spans="1:11">
      <c r="A96" s="4">
        <v>93</v>
      </c>
      <c r="B96" s="4">
        <v>40</v>
      </c>
      <c r="C96" s="4">
        <v>3</v>
      </c>
      <c r="D96" s="16">
        <v>143.75963068571448</v>
      </c>
      <c r="E96" s="85">
        <f t="shared" si="2"/>
        <v>3.5939907671428619</v>
      </c>
      <c r="F96" s="19">
        <v>4.7919876895238165</v>
      </c>
      <c r="G96" s="19">
        <v>400</v>
      </c>
      <c r="H96" s="19">
        <v>200</v>
      </c>
      <c r="I96" s="19">
        <v>50</v>
      </c>
      <c r="J96" s="19">
        <f t="shared" si="3"/>
        <v>1333</v>
      </c>
      <c r="K96" s="16">
        <v>100</v>
      </c>
    </row>
    <row r="97" spans="1:11">
      <c r="A97" s="4">
        <v>94</v>
      </c>
      <c r="B97" s="4">
        <v>40</v>
      </c>
      <c r="C97" s="4">
        <v>3</v>
      </c>
      <c r="D97" s="16">
        <v>144.04729370671654</v>
      </c>
      <c r="E97" s="85">
        <f t="shared" si="2"/>
        <v>3.6011823426679137</v>
      </c>
      <c r="F97" s="19">
        <v>4.8015764568905519</v>
      </c>
      <c r="G97" s="19">
        <v>400</v>
      </c>
      <c r="H97" s="19">
        <v>200</v>
      </c>
      <c r="I97" s="19">
        <v>50</v>
      </c>
      <c r="J97" s="19">
        <f t="shared" si="3"/>
        <v>1333</v>
      </c>
      <c r="K97" s="16">
        <v>100</v>
      </c>
    </row>
    <row r="98" spans="1:11">
      <c r="A98" s="4">
        <v>95</v>
      </c>
      <c r="B98" s="4">
        <v>40</v>
      </c>
      <c r="C98" s="4">
        <v>3</v>
      </c>
      <c r="D98" s="16">
        <v>144.33553234142363</v>
      </c>
      <c r="E98" s="85">
        <f t="shared" si="2"/>
        <v>3.6083883085355906</v>
      </c>
      <c r="F98" s="19">
        <v>4.811184411380788</v>
      </c>
      <c r="G98" s="19">
        <v>400</v>
      </c>
      <c r="H98" s="19">
        <v>200</v>
      </c>
      <c r="I98" s="19">
        <v>50</v>
      </c>
      <c r="J98" s="19">
        <f t="shared" si="3"/>
        <v>1333</v>
      </c>
      <c r="K98" s="16">
        <v>100</v>
      </c>
    </row>
    <row r="99" spans="1:11">
      <c r="A99" s="4">
        <v>96</v>
      </c>
      <c r="B99" s="4">
        <v>40</v>
      </c>
      <c r="C99" s="4">
        <v>3</v>
      </c>
      <c r="D99" s="16">
        <v>144.62434774163879</v>
      </c>
      <c r="E99" s="85">
        <f t="shared" si="2"/>
        <v>3.6156086935409695</v>
      </c>
      <c r="F99" s="19">
        <v>4.8208115913879599</v>
      </c>
      <c r="G99" s="19">
        <v>400</v>
      </c>
      <c r="H99" s="19">
        <v>200</v>
      </c>
      <c r="I99" s="19">
        <v>50</v>
      </c>
      <c r="J99" s="19">
        <f t="shared" si="3"/>
        <v>1333</v>
      </c>
      <c r="K99" s="16">
        <v>100</v>
      </c>
    </row>
    <row r="100" spans="1:11">
      <c r="A100" s="4">
        <v>97</v>
      </c>
      <c r="B100" s="4">
        <v>40</v>
      </c>
      <c r="C100" s="4">
        <v>3</v>
      </c>
      <c r="D100" s="16">
        <v>144.91374106146975</v>
      </c>
      <c r="E100" s="85">
        <f t="shared" si="2"/>
        <v>3.6228435265367436</v>
      </c>
      <c r="F100" s="19">
        <v>4.8304580353823248</v>
      </c>
      <c r="G100" s="19">
        <v>400</v>
      </c>
      <c r="H100" s="19">
        <v>200</v>
      </c>
      <c r="I100" s="19">
        <v>50</v>
      </c>
      <c r="J100" s="19">
        <f t="shared" si="3"/>
        <v>1333</v>
      </c>
      <c r="K100" s="16">
        <v>100</v>
      </c>
    </row>
    <row r="101" spans="1:11">
      <c r="A101" s="4">
        <v>98</v>
      </c>
      <c r="B101" s="4">
        <v>40</v>
      </c>
      <c r="C101" s="4">
        <v>3</v>
      </c>
      <c r="D101" s="16">
        <v>145.20371345733372</v>
      </c>
      <c r="E101" s="85">
        <f t="shared" si="2"/>
        <v>3.6300928364333429</v>
      </c>
      <c r="F101" s="19">
        <v>4.8401237819111236</v>
      </c>
      <c r="G101" s="19">
        <v>400</v>
      </c>
      <c r="H101" s="19">
        <v>200</v>
      </c>
      <c r="I101" s="19">
        <v>50</v>
      </c>
      <c r="J101" s="19">
        <f t="shared" si="3"/>
        <v>1333</v>
      </c>
      <c r="K101" s="16">
        <v>100</v>
      </c>
    </row>
    <row r="102" spans="1:11">
      <c r="A102" s="4">
        <v>99</v>
      </c>
      <c r="B102" s="4">
        <v>40</v>
      </c>
      <c r="C102" s="4">
        <v>3</v>
      </c>
      <c r="D102" s="16">
        <v>145.49426608796179</v>
      </c>
      <c r="E102" s="85">
        <f t="shared" si="2"/>
        <v>3.6373566521990446</v>
      </c>
      <c r="F102" s="19">
        <v>4.8498088695987267</v>
      </c>
      <c r="G102" s="19">
        <v>400</v>
      </c>
      <c r="H102" s="19">
        <v>200</v>
      </c>
      <c r="I102" s="19">
        <v>50</v>
      </c>
      <c r="J102" s="19">
        <f t="shared" si="3"/>
        <v>1333</v>
      </c>
      <c r="K102" s="16">
        <v>100</v>
      </c>
    </row>
    <row r="103" spans="1:11">
      <c r="A103" s="4">
        <v>100</v>
      </c>
      <c r="B103" s="4">
        <v>40</v>
      </c>
      <c r="C103" s="4">
        <v>3</v>
      </c>
      <c r="D103" s="16">
        <v>145.78540011440376</v>
      </c>
      <c r="E103" s="85">
        <f t="shared" si="2"/>
        <v>3.644635002860094</v>
      </c>
      <c r="F103" s="19">
        <v>4.859513337146792</v>
      </c>
      <c r="G103" s="19">
        <v>400</v>
      </c>
      <c r="H103" s="19">
        <v>200</v>
      </c>
      <c r="I103" s="19">
        <v>50</v>
      </c>
      <c r="J103" s="19">
        <f t="shared" si="3"/>
        <v>1333</v>
      </c>
      <c r="K103" s="16">
        <v>100</v>
      </c>
    </row>
  </sheetData>
  <mergeCells count="2">
    <mergeCell ref="G1:J1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B3" sqref="B3"/>
    </sheetView>
  </sheetViews>
  <sheetFormatPr defaultRowHeight="13.5"/>
  <cols>
    <col min="3" max="3" width="9" style="61"/>
    <col min="4" max="4" width="9" style="62"/>
    <col min="5" max="5" width="5.75" customWidth="1"/>
    <col min="6" max="6" width="7" style="65" customWidth="1"/>
    <col min="7" max="7" width="7.625" style="64" customWidth="1"/>
    <col min="8" max="8" width="14.5" style="66" customWidth="1"/>
    <col min="9" max="9" width="4.125" style="67" customWidth="1"/>
    <col min="10" max="10" width="5.375" customWidth="1"/>
    <col min="11" max="11" width="5.625" customWidth="1"/>
    <col min="12" max="12" width="6.25" customWidth="1"/>
    <col min="14" max="14" width="6.625" customWidth="1"/>
    <col min="15" max="15" width="7.375" customWidth="1"/>
    <col min="18" max="18" width="9" style="68"/>
  </cols>
  <sheetData>
    <row r="1" spans="1:19">
      <c r="A1" t="s">
        <v>352</v>
      </c>
      <c r="B1" t="s">
        <v>353</v>
      </c>
      <c r="C1" s="61" t="s">
        <v>354</v>
      </c>
      <c r="D1" s="62" t="s">
        <v>355</v>
      </c>
      <c r="E1" t="s">
        <v>356</v>
      </c>
      <c r="F1" s="65" t="s">
        <v>357</v>
      </c>
      <c r="G1" s="64" t="s">
        <v>358</v>
      </c>
      <c r="H1" s="66" t="s">
        <v>364</v>
      </c>
      <c r="J1" t="s">
        <v>359</v>
      </c>
      <c r="K1" t="s">
        <v>360</v>
      </c>
      <c r="L1" t="s">
        <v>367</v>
      </c>
      <c r="M1" t="s">
        <v>363</v>
      </c>
      <c r="N1" t="s">
        <v>361</v>
      </c>
      <c r="O1" t="s">
        <v>362</v>
      </c>
      <c r="Q1" t="s">
        <v>365</v>
      </c>
      <c r="R1" s="68" t="s">
        <v>366</v>
      </c>
      <c r="S1" t="s">
        <v>381</v>
      </c>
    </row>
    <row r="2" spans="1:19">
      <c r="A2">
        <v>10</v>
      </c>
      <c r="B2">
        <v>75</v>
      </c>
      <c r="C2" s="61">
        <f>A2/B2</f>
        <v>0.13333333333333333</v>
      </c>
      <c r="D2" s="62">
        <f>1-(C2/$C$2)</f>
        <v>0</v>
      </c>
      <c r="E2" s="63">
        <v>0.15</v>
      </c>
      <c r="F2" s="65">
        <f>A2/$C$7*E2</f>
        <v>22.5</v>
      </c>
      <c r="G2" s="64">
        <f>F2/B2</f>
        <v>0.3</v>
      </c>
      <c r="H2" s="66">
        <v>5000</v>
      </c>
      <c r="J2">
        <v>1</v>
      </c>
      <c r="K2">
        <f>J2*3</f>
        <v>3</v>
      </c>
      <c r="L2">
        <f>$F$2/J2</f>
        <v>22.5</v>
      </c>
      <c r="M2">
        <f>L2*K2</f>
        <v>67.5</v>
      </c>
      <c r="N2">
        <f>3*2*2*2</f>
        <v>24</v>
      </c>
      <c r="O2">
        <f>N2*100*3</f>
        <v>7200</v>
      </c>
      <c r="P2">
        <f>O2*L2</f>
        <v>162000</v>
      </c>
      <c r="Q2">
        <f>P2/$H$2</f>
        <v>32.4</v>
      </c>
      <c r="R2" s="68">
        <v>35</v>
      </c>
      <c r="S2">
        <f>O2/R2</f>
        <v>205.71428571428572</v>
      </c>
    </row>
    <row r="3" spans="1:19">
      <c r="A3">
        <v>20</v>
      </c>
      <c r="B3">
        <v>150</v>
      </c>
      <c r="C3" s="61">
        <f t="shared" ref="C3:C7" si="0">A3/B3</f>
        <v>0.13333333333333333</v>
      </c>
      <c r="D3" s="62">
        <f>1-(C3/$C$2)</f>
        <v>0</v>
      </c>
      <c r="E3" s="63">
        <v>0.15</v>
      </c>
      <c r="F3" s="65">
        <f t="shared" ref="F3:F7" si="1">A3/$C$7*E3</f>
        <v>45</v>
      </c>
      <c r="G3" s="64">
        <f t="shared" ref="G3:G7" si="2">F3/B3</f>
        <v>0.3</v>
      </c>
      <c r="H3" s="66">
        <v>10000</v>
      </c>
      <c r="J3">
        <v>2</v>
      </c>
      <c r="K3">
        <f>J3*3</f>
        <v>6</v>
      </c>
      <c r="L3">
        <v>22.5</v>
      </c>
      <c r="M3">
        <f>L3*K3</f>
        <v>135</v>
      </c>
      <c r="N3">
        <f>3*2*2*2</f>
        <v>24</v>
      </c>
      <c r="O3">
        <f>N3*100*3</f>
        <v>7200</v>
      </c>
      <c r="P3">
        <f>O3*L3</f>
        <v>162000</v>
      </c>
      <c r="Q3">
        <f>P3/$H$2</f>
        <v>32.4</v>
      </c>
      <c r="R3" s="68">
        <v>35</v>
      </c>
      <c r="S3">
        <f>O3/R3</f>
        <v>205.71428571428572</v>
      </c>
    </row>
    <row r="4" spans="1:19">
      <c r="A4">
        <v>30</v>
      </c>
      <c r="B4">
        <v>250</v>
      </c>
      <c r="C4" s="61">
        <f t="shared" si="0"/>
        <v>0.12</v>
      </c>
      <c r="D4" s="62">
        <f t="shared" ref="D4:D7" si="3">1-(C4/$C$2)</f>
        <v>9.9999999999999978E-2</v>
      </c>
      <c r="E4" s="63">
        <v>0.15</v>
      </c>
      <c r="F4" s="65">
        <f t="shared" si="1"/>
        <v>67.5</v>
      </c>
      <c r="G4" s="64">
        <f t="shared" si="2"/>
        <v>0.27</v>
      </c>
      <c r="H4" s="66">
        <v>30000</v>
      </c>
    </row>
    <row r="5" spans="1:19">
      <c r="A5">
        <v>50</v>
      </c>
      <c r="B5">
        <v>455</v>
      </c>
      <c r="C5" s="61">
        <f t="shared" si="0"/>
        <v>0.10989010989010989</v>
      </c>
      <c r="D5" s="62">
        <f t="shared" si="3"/>
        <v>0.17582417582417587</v>
      </c>
      <c r="E5" s="63">
        <v>0.15</v>
      </c>
      <c r="F5" s="65">
        <f t="shared" si="1"/>
        <v>112.5</v>
      </c>
      <c r="G5" s="64">
        <f t="shared" si="2"/>
        <v>0.24725274725274726</v>
      </c>
      <c r="H5" s="66">
        <v>50000</v>
      </c>
    </row>
    <row r="6" spans="1:19">
      <c r="A6">
        <v>100</v>
      </c>
      <c r="B6">
        <v>1000</v>
      </c>
      <c r="C6" s="61">
        <f t="shared" si="0"/>
        <v>0.1</v>
      </c>
      <c r="D6" s="62">
        <f t="shared" si="3"/>
        <v>0.25</v>
      </c>
      <c r="E6" s="63">
        <v>0.15</v>
      </c>
      <c r="F6" s="65">
        <f t="shared" si="1"/>
        <v>225</v>
      </c>
      <c r="G6" s="64">
        <f t="shared" si="2"/>
        <v>0.22500000000000001</v>
      </c>
      <c r="H6" s="66">
        <v>100000</v>
      </c>
    </row>
    <row r="7" spans="1:19">
      <c r="A7">
        <v>500</v>
      </c>
      <c r="B7">
        <v>7500</v>
      </c>
      <c r="C7" s="61">
        <f t="shared" si="0"/>
        <v>6.6666666666666666E-2</v>
      </c>
      <c r="D7" s="62">
        <f t="shared" si="3"/>
        <v>0.5</v>
      </c>
      <c r="E7" s="63">
        <v>0.15</v>
      </c>
      <c r="F7" s="65">
        <f t="shared" si="1"/>
        <v>1125</v>
      </c>
      <c r="G7" s="64">
        <f t="shared" si="2"/>
        <v>0.15</v>
      </c>
      <c r="H7" s="66">
        <v>500000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C12" sqref="C12"/>
    </sheetView>
  </sheetViews>
  <sheetFormatPr defaultRowHeight="13.5"/>
  <cols>
    <col min="1" max="1" width="26" customWidth="1"/>
    <col min="2" max="2" width="14.625" customWidth="1"/>
    <col min="3" max="3" width="28.375" customWidth="1"/>
    <col min="4" max="4" width="30.875" customWidth="1"/>
  </cols>
  <sheetData>
    <row r="1" spans="1:5" ht="14.25" thickBot="1">
      <c r="A1" s="37" t="s">
        <v>313</v>
      </c>
      <c r="B1" s="37" t="s">
        <v>296</v>
      </c>
      <c r="C1" s="37" t="s">
        <v>297</v>
      </c>
      <c r="D1" s="37" t="s">
        <v>310</v>
      </c>
      <c r="E1" t="s">
        <v>259</v>
      </c>
    </row>
    <row r="2" spans="1:5" s="60" customFormat="1" ht="14.25" thickBot="1">
      <c r="A2" s="58" t="s">
        <v>292</v>
      </c>
      <c r="B2" s="59" t="s">
        <v>288</v>
      </c>
      <c r="C2" s="58"/>
      <c r="D2" s="58" t="s">
        <v>288</v>
      </c>
    </row>
    <row r="3" spans="1:5" ht="15" thickBot="1">
      <c r="A3" s="38" t="s">
        <v>298</v>
      </c>
      <c r="B3" s="39" t="s">
        <v>289</v>
      </c>
      <c r="C3" s="58" t="s">
        <v>299</v>
      </c>
      <c r="D3" s="58" t="s">
        <v>289</v>
      </c>
      <c r="E3" t="s">
        <v>263</v>
      </c>
    </row>
    <row r="4" spans="1:5" ht="15" thickBot="1">
      <c r="A4" s="38" t="s">
        <v>300</v>
      </c>
      <c r="B4" s="39" t="s">
        <v>290</v>
      </c>
      <c r="C4" s="58" t="s">
        <v>301</v>
      </c>
      <c r="D4" s="58" t="s">
        <v>290</v>
      </c>
      <c r="E4" t="s">
        <v>260</v>
      </c>
    </row>
    <row r="5" spans="1:5" ht="14.25" thickBot="1">
      <c r="A5" s="38" t="s">
        <v>291</v>
      </c>
      <c r="B5" s="39" t="s">
        <v>293</v>
      </c>
      <c r="C5" s="58"/>
      <c r="D5" s="58" t="s">
        <v>293</v>
      </c>
    </row>
    <row r="6" spans="1:5" ht="15" thickBot="1">
      <c r="A6" s="38" t="s">
        <v>302</v>
      </c>
      <c r="B6" s="39" t="s">
        <v>294</v>
      </c>
      <c r="C6" s="58" t="s">
        <v>303</v>
      </c>
      <c r="D6" s="58" t="s">
        <v>294</v>
      </c>
      <c r="E6" t="s">
        <v>261</v>
      </c>
    </row>
    <row r="7" spans="1:5" ht="15" thickBot="1">
      <c r="A7" s="38" t="s">
        <v>304</v>
      </c>
      <c r="B7" s="39" t="s">
        <v>295</v>
      </c>
      <c r="C7" s="58" t="s">
        <v>305</v>
      </c>
      <c r="D7" s="58" t="s">
        <v>295</v>
      </c>
      <c r="E7" t="s">
        <v>262</v>
      </c>
    </row>
    <row r="8" spans="1:5" ht="14.25" thickBot="1">
      <c r="A8" s="38" t="s">
        <v>306</v>
      </c>
      <c r="B8" s="39" t="s">
        <v>162</v>
      </c>
      <c r="C8" s="58" t="s">
        <v>307</v>
      </c>
      <c r="D8" s="58" t="s">
        <v>311</v>
      </c>
    </row>
    <row r="9" spans="1:5" ht="15" thickBot="1">
      <c r="A9" s="38" t="s">
        <v>308</v>
      </c>
      <c r="B9" s="39" t="s">
        <v>163</v>
      </c>
      <c r="C9" s="58" t="s">
        <v>309</v>
      </c>
      <c r="D9" s="58" t="s">
        <v>312</v>
      </c>
    </row>
    <row r="13" spans="1:5">
      <c r="A13" t="s">
        <v>316</v>
      </c>
    </row>
    <row r="14" spans="1:5">
      <c r="A14" t="s">
        <v>314</v>
      </c>
    </row>
    <row r="15" spans="1:5">
      <c r="A15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成就</vt:lpstr>
      <vt:lpstr>牌型顺序</vt:lpstr>
      <vt:lpstr>牌型说明</vt:lpstr>
      <vt:lpstr>字段解释</vt:lpstr>
      <vt:lpstr>级别表</vt:lpstr>
      <vt:lpstr>计算公式</vt:lpstr>
      <vt:lpstr>金币平衡</vt:lpstr>
      <vt:lpstr>红桃平衡</vt:lpstr>
      <vt:lpstr>美女的私藏</vt:lpstr>
      <vt:lpstr>单机美女资料</vt:lpstr>
      <vt:lpstr>美女对白</vt:lpstr>
      <vt:lpstr>装备道具</vt:lpstr>
      <vt:lpstr>卡片类道具</vt:lpstr>
      <vt:lpstr>表情</vt:lpstr>
      <vt:lpstr>选择美女</vt:lpstr>
      <vt:lpstr>抽奖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2012-07-18T08:01:01Z</dcterms:modified>
</cp:coreProperties>
</file>