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E26" i="1"/>
  <c r="F26" i="1" s="1"/>
  <c r="H26" i="1" l="1"/>
  <c r="E31" i="1"/>
  <c r="F31" i="1" s="1"/>
  <c r="E27" i="1"/>
  <c r="F27" i="1" s="1"/>
  <c r="E28" i="1"/>
  <c r="F28" i="1" s="1"/>
  <c r="E29" i="1"/>
  <c r="F29" i="1" s="1"/>
  <c r="H29" i="1" s="1"/>
  <c r="E30" i="1"/>
  <c r="F30" i="1" s="1"/>
  <c r="H30" i="1" s="1"/>
  <c r="H31" i="1" l="1"/>
  <c r="H28" i="1"/>
  <c r="H27" i="1"/>
  <c r="G12" i="1"/>
  <c r="I11" i="1" s="1"/>
  <c r="G13" i="1"/>
  <c r="G14" i="1"/>
  <c r="G15" i="1"/>
  <c r="G16" i="1"/>
  <c r="G17" i="1"/>
  <c r="G18" i="1"/>
  <c r="G19" i="1"/>
  <c r="G20" i="1"/>
  <c r="G21" i="1"/>
  <c r="G22" i="1"/>
  <c r="G23" i="1"/>
  <c r="F12" i="1"/>
  <c r="F13" i="1"/>
  <c r="F14" i="1"/>
  <c r="F15" i="1"/>
  <c r="F16" i="1"/>
  <c r="F17" i="1"/>
  <c r="F18" i="1"/>
  <c r="F19" i="1"/>
  <c r="F20" i="1"/>
  <c r="F21" i="1"/>
  <c r="F22" i="1"/>
  <c r="F23" i="1"/>
  <c r="H3" i="1"/>
  <c r="H5" i="1" s="1"/>
  <c r="H1" i="1"/>
  <c r="H6" i="1" l="1"/>
</calcChain>
</file>

<file path=xl/sharedStrings.xml><?xml version="1.0" encoding="utf-8"?>
<sst xmlns="http://schemas.openxmlformats.org/spreadsheetml/2006/main" count="27" uniqueCount="22">
  <si>
    <t>TBCCR1</t>
  </si>
  <si>
    <t>t1</t>
  </si>
  <si>
    <t>t2</t>
  </si>
  <si>
    <t>t3</t>
  </si>
  <si>
    <t>DIV</t>
  </si>
  <si>
    <t>clk</t>
  </si>
  <si>
    <t>systick</t>
  </si>
  <si>
    <t>TimerB</t>
  </si>
  <si>
    <t>TBCCR0</t>
  </si>
  <si>
    <t>Timer max</t>
  </si>
  <si>
    <t>Max delay</t>
  </si>
  <si>
    <t>Get time overhead</t>
  </si>
  <si>
    <t>ISR latency</t>
  </si>
  <si>
    <t>QK latency</t>
  </si>
  <si>
    <t>Delay</t>
  </si>
  <si>
    <t>Pulsewidth [us]</t>
  </si>
  <si>
    <t>Prediction [us]</t>
  </si>
  <si>
    <t>Error [us]</t>
  </si>
  <si>
    <t>TBCCR1 [clk]</t>
  </si>
  <si>
    <t>t1 [clk]</t>
  </si>
  <si>
    <t>t3 [clk]</t>
  </si>
  <si>
    <t>Latency  [clk]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</si>
</sst>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ISR latency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Sheet1!$A$12:$A$23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  <c:pt idx="11">
                  <c:v>1600</c:v>
                </c:pt>
              </c:numCache>
            </c:numRef>
          </c:xVal>
          <c:yVal>
            <c:numRef>
              <c:f>Sheet1!$F$12:$F$23</c:f>
              <c:numCache>
                <c:formatCode>General</c:formatCode>
                <c:ptCount val="12"/>
                <c:pt idx="0">
                  <c:v>748</c:v>
                </c:pt>
                <c:pt idx="1">
                  <c:v>-1</c:v>
                </c:pt>
                <c:pt idx="2">
                  <c:v>2</c:v>
                </c:pt>
                <c:pt idx="3">
                  <c:v>10</c:v>
                </c:pt>
                <c:pt idx="4">
                  <c:v>18</c:v>
                </c:pt>
                <c:pt idx="5">
                  <c:v>27</c:v>
                </c:pt>
                <c:pt idx="6">
                  <c:v>47</c:v>
                </c:pt>
                <c:pt idx="7">
                  <c:v>99</c:v>
                </c:pt>
                <c:pt idx="8">
                  <c:v>199</c:v>
                </c:pt>
                <c:pt idx="9">
                  <c:v>400</c:v>
                </c:pt>
                <c:pt idx="10">
                  <c:v>799</c:v>
                </c:pt>
                <c:pt idx="11">
                  <c:v>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0032"/>
        <c:axId val="110888448"/>
      </c:scatterChart>
      <c:scatterChart>
        <c:scatterStyle val="lineMarker"/>
        <c:varyColors val="0"/>
        <c:ser>
          <c:idx val="1"/>
          <c:order val="1"/>
          <c:tx>
            <c:strRef>
              <c:f>Sheet1!$G$11</c:f>
              <c:strCache>
                <c:ptCount val="1"/>
                <c:pt idx="0">
                  <c:v>QK latency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Sheet1!$A$12:$A$23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  <c:pt idx="11">
                  <c:v>1600</c:v>
                </c:pt>
              </c:numCache>
            </c:numRef>
          </c:xVal>
          <c:yVal>
            <c:numRef>
              <c:f>Sheet1!$G$12:$G$23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2544"/>
        <c:axId val="110890368"/>
      </c:scatterChart>
      <c:valAx>
        <c:axId val="1106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88448"/>
        <c:crosses val="autoZero"/>
        <c:crossBetween val="midCat"/>
      </c:valAx>
      <c:valAx>
        <c:axId val="110888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ISR latency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20032"/>
        <c:crossesAt val="0"/>
        <c:crossBetween val="midCat"/>
      </c:valAx>
      <c:valAx>
        <c:axId val="11089036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QK latency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92544"/>
        <c:crosses val="max"/>
        <c:crossBetween val="midCat"/>
      </c:valAx>
      <c:valAx>
        <c:axId val="1108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9036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27700834859054035"/>
          <c:y val="0.10282318739095628"/>
          <c:w val="0.22892819458232458"/>
          <c:h val="0.225859908693403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Pulsewidth [us]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Sheet1!$A$27:$A$31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800</c:v>
                </c:pt>
                <c:pt idx="3">
                  <c:v>4000</c:v>
                </c:pt>
                <c:pt idx="4">
                  <c:v>7872</c:v>
                </c:pt>
              </c:numCache>
            </c:numRef>
          </c:xVal>
          <c:yVal>
            <c:numRef>
              <c:f>Sheet1!$F$27:$F$31</c:f>
              <c:numCache>
                <c:formatCode>General</c:formatCode>
                <c:ptCount val="5"/>
                <c:pt idx="0">
                  <c:v>11</c:v>
                </c:pt>
                <c:pt idx="1">
                  <c:v>12.25</c:v>
                </c:pt>
                <c:pt idx="2">
                  <c:v>106</c:v>
                </c:pt>
                <c:pt idx="3">
                  <c:v>506</c:v>
                </c:pt>
                <c:pt idx="4">
                  <c:v>990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Sheet1!$H$25</c:f>
              <c:strCache>
                <c:ptCount val="1"/>
                <c:pt idx="0">
                  <c:v>Error [us]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Sheet1!$A$27:$A$31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800</c:v>
                </c:pt>
                <c:pt idx="3">
                  <c:v>4000</c:v>
                </c:pt>
                <c:pt idx="4">
                  <c:v>7872</c:v>
                </c:pt>
              </c:numCache>
            </c:numRef>
          </c:xVal>
          <c:yVal>
            <c:numRef>
              <c:f>Sheet1!$H$27:$H$31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5696"/>
        <c:axId val="110936064"/>
      </c:scatterChart>
      <c:valAx>
        <c:axId val="1109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Timer B load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36064"/>
        <c:crosses val="autoZero"/>
        <c:crossBetween val="midCat"/>
      </c:valAx>
      <c:valAx>
        <c:axId val="11093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Pulsewidth [usec]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2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81583323027027"/>
          <c:y val="0.41289761027337946"/>
          <c:w val="0.33818433467520742"/>
          <c:h val="0.18440195809597529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13</xdr:row>
      <xdr:rowOff>123825</xdr:rowOff>
    </xdr:from>
    <xdr:to>
      <xdr:col>13</xdr:col>
      <xdr:colOff>66675</xdr:colOff>
      <xdr:row>23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104774</xdr:rowOff>
    </xdr:from>
    <xdr:to>
      <xdr:col>5</xdr:col>
      <xdr:colOff>552450</xdr:colOff>
      <xdr:row>45</xdr:row>
      <xdr:rowOff>119061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TBCCR1"/>
    <tableColumn id="2" name="DIV"/>
    <tableColumn id="3" name="t1"/>
    <tableColumn id="4" name="t2"/>
    <tableColumn id="5" name="t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G23" totalsRowShown="0">
  <autoFilter ref="A11:G23"/>
  <tableColumns count="7">
    <tableColumn id="1" name="Delay"/>
    <tableColumn id="2" name="DIV"/>
    <tableColumn id="3" name="t1"/>
    <tableColumn id="4" name="t2"/>
    <tableColumn id="5" name="t3"/>
    <tableColumn id="6" name="ISR latency" dataDxfId="7">
      <calculatedColumnFormula>Table13[[#This Row],[t2]] - Table13[[#This Row],[t1]] - $H$7</calculatedColumnFormula>
    </tableColumn>
    <tableColumn id="7" name="QK latency" dataDxfId="6">
      <calculatedColumnFormula>Table13[[#This Row],[t3]]-Table13[[#This Row],[t2]]-$H$7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5:H31" totalsRowShown="0" headerRowDxfId="5">
  <autoFilter ref="A25:H31"/>
  <tableColumns count="8">
    <tableColumn id="1" name="TBCCR1 [clk]" dataDxfId="4">
      <calculatedColumnFormula>8000 - 300</calculatedColumnFormula>
    </tableColumn>
    <tableColumn id="2" name="DIV"/>
    <tableColumn id="3" name="t1 [clk]"/>
    <tableColumn id="5" name="t3 [clk]"/>
    <tableColumn id="7" name="Latency  [clk]" dataDxfId="3">
      <calculatedColumnFormula>Table134[[#This Row],[t3 '[clk']]]-Table134[[#This Row],[t1 '[clk']]]</calculatedColumnFormula>
    </tableColumn>
    <tableColumn id="4" name="Pulsewidth [us]" dataDxfId="2">
      <calculatedColumnFormula>1000000 * Table134[[#This Row],[Latency  '[clk']]]/$H$2</calculatedColumnFormula>
    </tableColumn>
    <tableColumn id="6" name="Prediction [us]" dataDxfId="0">
      <calculatedColumnFormula xml:space="preserve"> 1000000* (Table134[[#This Row],[TBCCR1 '[clk']]] + 48)/$H$2</calculatedColumnFormula>
    </tableColumn>
    <tableColumn id="8" name="Error [us]" dataDxfId="1">
      <calculatedColumnFormula>Table134[[#This Row],[Prediction '[us']]]-Table134[[#This Row],[Pulsewidth '[us']]]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9" workbookViewId="0">
      <selection activeCell="G26" sqref="G26"/>
    </sheetView>
  </sheetViews>
  <sheetFormatPr defaultRowHeight="15" x14ac:dyDescent="0.25"/>
  <cols>
    <col min="1" max="1" width="9.7109375" customWidth="1"/>
    <col min="2" max="2" width="4.7109375" customWidth="1"/>
    <col min="3" max="3" width="6.42578125" customWidth="1"/>
    <col min="4" max="4" width="6.140625" customWidth="1"/>
    <col min="6" max="6" width="11.7109375" customWidth="1"/>
    <col min="7" max="7" width="12.28515625" customWidth="1"/>
    <col min="8" max="8" width="8.28515625" customWidth="1"/>
  </cols>
  <sheetData>
    <row r="1" spans="1:9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9</v>
      </c>
      <c r="H1">
        <f>2^16</f>
        <v>65536</v>
      </c>
    </row>
    <row r="2" spans="1:9" x14ac:dyDescent="0.25">
      <c r="A2">
        <v>1</v>
      </c>
      <c r="B2">
        <v>8</v>
      </c>
      <c r="C2">
        <v>45</v>
      </c>
      <c r="D2">
        <v>65546</v>
      </c>
      <c r="E2">
        <v>65583</v>
      </c>
      <c r="G2" t="s">
        <v>5</v>
      </c>
      <c r="H2">
        <v>8000000</v>
      </c>
    </row>
    <row r="3" spans="1:9" x14ac:dyDescent="0.25">
      <c r="A3">
        <v>5</v>
      </c>
      <c r="B3">
        <v>8</v>
      </c>
      <c r="C3">
        <v>45</v>
      </c>
      <c r="D3">
        <v>65546</v>
      </c>
      <c r="E3">
        <v>65583</v>
      </c>
      <c r="G3" t="s">
        <v>7</v>
      </c>
      <c r="H3">
        <f>H2/8</f>
        <v>1000000</v>
      </c>
    </row>
    <row r="4" spans="1:9" x14ac:dyDescent="0.25">
      <c r="A4">
        <v>10</v>
      </c>
      <c r="B4">
        <v>8</v>
      </c>
      <c r="C4">
        <v>45</v>
      </c>
      <c r="D4">
        <v>65548</v>
      </c>
      <c r="E4">
        <v>65584</v>
      </c>
      <c r="G4" t="s">
        <v>6</v>
      </c>
      <c r="H4">
        <v>1000</v>
      </c>
    </row>
    <row r="5" spans="1:9" x14ac:dyDescent="0.25">
      <c r="A5">
        <v>15</v>
      </c>
      <c r="B5">
        <v>8</v>
      </c>
      <c r="C5">
        <v>45</v>
      </c>
      <c r="D5">
        <v>65552</v>
      </c>
      <c r="E5">
        <v>65589</v>
      </c>
      <c r="G5" t="s">
        <v>8</v>
      </c>
      <c r="H5">
        <f>H3/H4</f>
        <v>1000</v>
      </c>
    </row>
    <row r="6" spans="1:9" x14ac:dyDescent="0.25">
      <c r="A6">
        <v>20</v>
      </c>
      <c r="B6">
        <v>8</v>
      </c>
      <c r="C6">
        <v>45</v>
      </c>
      <c r="D6">
        <v>65557</v>
      </c>
      <c r="E6">
        <v>65594</v>
      </c>
      <c r="G6" t="s">
        <v>10</v>
      </c>
      <c r="H6">
        <f>H1/H3</f>
        <v>6.5535999999999997E-2</v>
      </c>
    </row>
    <row r="7" spans="1:9" x14ac:dyDescent="0.25">
      <c r="A7">
        <v>25</v>
      </c>
      <c r="B7">
        <v>8</v>
      </c>
      <c r="C7">
        <v>45</v>
      </c>
      <c r="D7">
        <v>65562</v>
      </c>
      <c r="E7">
        <v>65599</v>
      </c>
      <c r="G7" t="s">
        <v>11</v>
      </c>
      <c r="H7">
        <v>1</v>
      </c>
    </row>
    <row r="8" spans="1:9" x14ac:dyDescent="0.25">
      <c r="A8">
        <v>50</v>
      </c>
      <c r="B8">
        <v>8</v>
      </c>
      <c r="C8">
        <v>45</v>
      </c>
      <c r="D8">
        <v>51</v>
      </c>
      <c r="E8">
        <v>89</v>
      </c>
    </row>
    <row r="9" spans="1:9" x14ac:dyDescent="0.25">
      <c r="A9">
        <v>100</v>
      </c>
      <c r="B9">
        <v>8</v>
      </c>
      <c r="C9">
        <v>45</v>
      </c>
      <c r="D9">
        <v>101</v>
      </c>
      <c r="E9">
        <v>138</v>
      </c>
    </row>
    <row r="11" spans="1:9" x14ac:dyDescent="0.25">
      <c r="A11" t="s">
        <v>14</v>
      </c>
      <c r="B11" t="s">
        <v>4</v>
      </c>
      <c r="C11" t="s">
        <v>1</v>
      </c>
      <c r="D11" t="s">
        <v>2</v>
      </c>
      <c r="E11" t="s">
        <v>3</v>
      </c>
      <c r="F11" t="s">
        <v>12</v>
      </c>
      <c r="G11" t="s">
        <v>13</v>
      </c>
      <c r="I11">
        <f>G12*B12</f>
        <v>296</v>
      </c>
    </row>
    <row r="12" spans="1:9" x14ac:dyDescent="0.25">
      <c r="A12">
        <v>0</v>
      </c>
      <c r="B12">
        <v>8</v>
      </c>
      <c r="C12">
        <v>21</v>
      </c>
      <c r="D12">
        <v>770</v>
      </c>
      <c r="E12">
        <v>808</v>
      </c>
      <c r="F12">
        <f>Table13[[#This Row],[t2]] - Table13[[#This Row],[t1]] - $H$7</f>
        <v>748</v>
      </c>
      <c r="G12">
        <f>Table13[[#This Row],[t3]]-Table13[[#This Row],[t2]]-$H$7</f>
        <v>37</v>
      </c>
    </row>
    <row r="13" spans="1:9" x14ac:dyDescent="0.25">
      <c r="A13">
        <v>1</v>
      </c>
      <c r="B13">
        <v>8</v>
      </c>
      <c r="C13">
        <v>21</v>
      </c>
      <c r="D13">
        <v>21</v>
      </c>
      <c r="E13">
        <v>59</v>
      </c>
      <c r="F13">
        <f>Table13[[#This Row],[t2]] - Table13[[#This Row],[t1]] - $H$7</f>
        <v>-1</v>
      </c>
      <c r="G13">
        <f>Table13[[#This Row],[t3]]-Table13[[#This Row],[t2]]-$H$7</f>
        <v>37</v>
      </c>
    </row>
    <row r="14" spans="1:9" x14ac:dyDescent="0.25">
      <c r="A14">
        <v>4</v>
      </c>
      <c r="B14">
        <v>8</v>
      </c>
      <c r="C14">
        <v>24</v>
      </c>
      <c r="D14">
        <v>27</v>
      </c>
      <c r="E14">
        <v>65</v>
      </c>
      <c r="F14">
        <f>Table13[[#This Row],[t2]] - Table13[[#This Row],[t1]] - $H$7</f>
        <v>2</v>
      </c>
      <c r="G14">
        <f>Table13[[#This Row],[t3]]-Table13[[#This Row],[t2]]-$H$7</f>
        <v>37</v>
      </c>
    </row>
    <row r="15" spans="1:9" x14ac:dyDescent="0.25">
      <c r="A15">
        <v>10</v>
      </c>
      <c r="B15">
        <v>8</v>
      </c>
      <c r="C15">
        <v>30</v>
      </c>
      <c r="D15">
        <v>41</v>
      </c>
      <c r="E15">
        <v>79</v>
      </c>
      <c r="F15">
        <f>Table13[[#This Row],[t2]] - Table13[[#This Row],[t1]] - $H$7</f>
        <v>10</v>
      </c>
      <c r="G15">
        <f>Table13[[#This Row],[t3]]-Table13[[#This Row],[t2]]-$H$7</f>
        <v>37</v>
      </c>
    </row>
    <row r="16" spans="1:9" x14ac:dyDescent="0.25">
      <c r="A16">
        <v>20</v>
      </c>
      <c r="B16">
        <v>8</v>
      </c>
      <c r="C16">
        <v>40</v>
      </c>
      <c r="D16">
        <v>59</v>
      </c>
      <c r="E16">
        <v>97</v>
      </c>
      <c r="F16">
        <f>Table13[[#This Row],[t2]] - Table13[[#This Row],[t1]] - $H$7</f>
        <v>18</v>
      </c>
      <c r="G16">
        <f>Table13[[#This Row],[t3]]-Table13[[#This Row],[t2]]-$H$7</f>
        <v>37</v>
      </c>
    </row>
    <row r="17" spans="1:8" x14ac:dyDescent="0.25">
      <c r="A17">
        <v>30</v>
      </c>
      <c r="B17">
        <v>8</v>
      </c>
      <c r="C17">
        <v>51</v>
      </c>
      <c r="D17">
        <v>79</v>
      </c>
      <c r="E17">
        <v>117</v>
      </c>
      <c r="F17">
        <f>Table13[[#This Row],[t2]] - Table13[[#This Row],[t1]] - $H$7</f>
        <v>27</v>
      </c>
      <c r="G17">
        <f>Table13[[#This Row],[t3]]-Table13[[#This Row],[t2]]-$H$7</f>
        <v>37</v>
      </c>
    </row>
    <row r="18" spans="1:8" x14ac:dyDescent="0.25">
      <c r="A18">
        <v>50</v>
      </c>
      <c r="B18">
        <v>8</v>
      </c>
      <c r="C18">
        <v>71</v>
      </c>
      <c r="D18">
        <v>119</v>
      </c>
      <c r="E18">
        <v>157</v>
      </c>
      <c r="F18">
        <f>Table13[[#This Row],[t2]] - Table13[[#This Row],[t1]] - $H$7</f>
        <v>47</v>
      </c>
      <c r="G18">
        <f>Table13[[#This Row],[t3]]-Table13[[#This Row],[t2]]-$H$7</f>
        <v>37</v>
      </c>
    </row>
    <row r="19" spans="1:8" x14ac:dyDescent="0.25">
      <c r="A19">
        <v>100</v>
      </c>
      <c r="B19">
        <v>8</v>
      </c>
      <c r="C19">
        <v>121</v>
      </c>
      <c r="D19">
        <v>221</v>
      </c>
      <c r="E19">
        <v>258</v>
      </c>
      <c r="F19">
        <f>Table13[[#This Row],[t2]] - Table13[[#This Row],[t1]] - $H$7</f>
        <v>99</v>
      </c>
      <c r="G19">
        <f>Table13[[#This Row],[t3]]-Table13[[#This Row],[t2]]-$H$7</f>
        <v>36</v>
      </c>
    </row>
    <row r="20" spans="1:8" x14ac:dyDescent="0.25">
      <c r="A20">
        <v>200</v>
      </c>
      <c r="B20">
        <v>8</v>
      </c>
      <c r="C20">
        <v>20</v>
      </c>
      <c r="D20">
        <v>220</v>
      </c>
      <c r="E20">
        <v>257</v>
      </c>
      <c r="F20">
        <f>Table13[[#This Row],[t2]] - Table13[[#This Row],[t1]] - $H$7</f>
        <v>199</v>
      </c>
      <c r="G20">
        <f>Table13[[#This Row],[t3]]-Table13[[#This Row],[t2]]-$H$7</f>
        <v>36</v>
      </c>
    </row>
    <row r="21" spans="1:8" x14ac:dyDescent="0.25">
      <c r="A21">
        <v>400</v>
      </c>
      <c r="B21">
        <v>8</v>
      </c>
      <c r="C21">
        <v>20</v>
      </c>
      <c r="D21">
        <v>421</v>
      </c>
      <c r="E21">
        <v>458</v>
      </c>
      <c r="F21">
        <f>Table13[[#This Row],[t2]] - Table13[[#This Row],[t1]] - $H$7</f>
        <v>400</v>
      </c>
      <c r="G21">
        <f>Table13[[#This Row],[t3]]-Table13[[#This Row],[t2]]-$H$7</f>
        <v>36</v>
      </c>
    </row>
    <row r="22" spans="1:8" x14ac:dyDescent="0.25">
      <c r="A22">
        <v>800</v>
      </c>
      <c r="B22">
        <v>8</v>
      </c>
      <c r="C22">
        <v>21</v>
      </c>
      <c r="D22">
        <v>821</v>
      </c>
      <c r="E22">
        <v>858</v>
      </c>
      <c r="F22">
        <f>Table13[[#This Row],[t2]] - Table13[[#This Row],[t1]] - $H$7</f>
        <v>799</v>
      </c>
      <c r="G22">
        <f>Table13[[#This Row],[t3]]-Table13[[#This Row],[t2]]-$H$7</f>
        <v>36</v>
      </c>
    </row>
    <row r="23" spans="1:8" x14ac:dyDescent="0.25">
      <c r="A23">
        <v>1600</v>
      </c>
      <c r="B23">
        <v>8</v>
      </c>
      <c r="C23">
        <v>21</v>
      </c>
      <c r="D23">
        <v>1621</v>
      </c>
      <c r="E23">
        <v>1659</v>
      </c>
      <c r="F23">
        <f>Table13[[#This Row],[t2]] - Table13[[#This Row],[t1]] - $H$7</f>
        <v>1599</v>
      </c>
      <c r="G23">
        <f>Table13[[#This Row],[t3]]-Table13[[#This Row],[t2]]-$H$7</f>
        <v>37</v>
      </c>
    </row>
    <row r="25" spans="1:8" s="2" customFormat="1" ht="30" x14ac:dyDescent="0.25">
      <c r="A25" s="2" t="s">
        <v>18</v>
      </c>
      <c r="B25" s="2" t="s">
        <v>4</v>
      </c>
      <c r="C25" s="2" t="s">
        <v>19</v>
      </c>
      <c r="D25" s="2" t="s">
        <v>20</v>
      </c>
      <c r="E25" s="2" t="s">
        <v>21</v>
      </c>
      <c r="F25" s="2" t="s">
        <v>15</v>
      </c>
      <c r="G25" s="2" t="s">
        <v>16</v>
      </c>
      <c r="H25" s="2" t="s">
        <v>17</v>
      </c>
    </row>
    <row r="26" spans="1:8" x14ac:dyDescent="0.25">
      <c r="A26" s="1">
        <v>32</v>
      </c>
      <c r="B26">
        <v>1</v>
      </c>
      <c r="C26">
        <v>50</v>
      </c>
      <c r="D26">
        <v>130</v>
      </c>
      <c r="E26" s="1">
        <f>Table134[[#This Row],[t3 '[clk']]]-Table134[[#This Row],[t1 '[clk']]]</f>
        <v>80</v>
      </c>
      <c r="F26" s="1">
        <f>1000000 * Table134[[#This Row],[Latency  '[clk']]]/$H$2</f>
        <v>10</v>
      </c>
      <c r="G26" s="1">
        <f xml:space="preserve"> 1000000* (Table134[[#This Row],[TBCCR1 '[clk']]] + 48)/$H$2</f>
        <v>10</v>
      </c>
      <c r="H26" s="1">
        <f>Table134[[#This Row],[Prediction '[us']]]-Table134[[#This Row],[Pulsewidth '[us']]]</f>
        <v>0</v>
      </c>
    </row>
    <row r="27" spans="1:8" x14ac:dyDescent="0.25">
      <c r="A27" s="1">
        <v>40</v>
      </c>
      <c r="B27">
        <v>1</v>
      </c>
      <c r="C27">
        <v>58</v>
      </c>
      <c r="D27">
        <v>146</v>
      </c>
      <c r="E27" s="1">
        <f>Table134[[#This Row],[t3 '[clk']]]-Table134[[#This Row],[t1 '[clk']]]</f>
        <v>88</v>
      </c>
      <c r="F27" s="1">
        <f>1000000 * Table134[[#This Row],[Latency  '[clk']]]/$H$2</f>
        <v>11</v>
      </c>
      <c r="G27" s="1">
        <f xml:space="preserve"> 1000000* (Table134[[#This Row],[TBCCR1 '[clk']]] + 48)/$H$2</f>
        <v>11</v>
      </c>
      <c r="H27" s="1">
        <f>Table134[[#This Row],[Prediction '[us']]]-Table134[[#This Row],[Pulsewidth '[us']]]</f>
        <v>0</v>
      </c>
    </row>
    <row r="28" spans="1:8" x14ac:dyDescent="0.25">
      <c r="A28">
        <v>50</v>
      </c>
      <c r="B28">
        <v>1</v>
      </c>
      <c r="C28">
        <v>69</v>
      </c>
      <c r="D28">
        <v>167</v>
      </c>
      <c r="E28">
        <f>Table134[[#This Row],[t3 '[clk']]]-Table134[[#This Row],[t1 '[clk']]]</f>
        <v>98</v>
      </c>
      <c r="F28">
        <f>1000000 * Table134[[#This Row],[Latency  '[clk']]]/$H$2</f>
        <v>12.25</v>
      </c>
      <c r="G28">
        <f xml:space="preserve"> 1000000* (Table134[[#This Row],[TBCCR1 '[clk']]] + 48)/$H$2</f>
        <v>12.25</v>
      </c>
      <c r="H28" s="1">
        <f>Table134[[#This Row],[Prediction '[us']]]-Table134[[#This Row],[Pulsewidth '[us']]]</f>
        <v>0</v>
      </c>
    </row>
    <row r="29" spans="1:8" x14ac:dyDescent="0.25">
      <c r="A29">
        <v>800</v>
      </c>
      <c r="B29">
        <v>1</v>
      </c>
      <c r="C29">
        <v>818</v>
      </c>
      <c r="D29">
        <v>1666</v>
      </c>
      <c r="E29">
        <f>Table134[[#This Row],[t3 '[clk']]]-Table134[[#This Row],[t1 '[clk']]]</f>
        <v>848</v>
      </c>
      <c r="F29">
        <f>1000000 * Table134[[#This Row],[Latency  '[clk']]]/$H$2</f>
        <v>106</v>
      </c>
      <c r="G29">
        <f xml:space="preserve"> 1000000* (Table134[[#This Row],[TBCCR1 '[clk']]] + 48)/$H$2</f>
        <v>106</v>
      </c>
      <c r="H29" s="1">
        <f>Table134[[#This Row],[Prediction '[us']]]-Table134[[#This Row],[Pulsewidth '[us']]]</f>
        <v>0</v>
      </c>
    </row>
    <row r="30" spans="1:8" x14ac:dyDescent="0.25">
      <c r="A30">
        <v>4000</v>
      </c>
      <c r="B30">
        <v>1</v>
      </c>
      <c r="C30">
        <v>9969</v>
      </c>
      <c r="D30">
        <v>14017</v>
      </c>
      <c r="E30">
        <f>Table134[[#This Row],[t3 '[clk']]]-Table134[[#This Row],[t1 '[clk']]]</f>
        <v>4048</v>
      </c>
      <c r="F30">
        <f>1000000 * Table134[[#This Row],[Latency  '[clk']]]/$H$2</f>
        <v>506</v>
      </c>
      <c r="G30">
        <f xml:space="preserve"> 1000000* (Table134[[#This Row],[TBCCR1 '[clk']]] + 48)/$H$2</f>
        <v>506</v>
      </c>
      <c r="H30" s="1">
        <f>Table134[[#This Row],[Prediction '[us']]]-Table134[[#This Row],[Pulsewidth '[us']]]</f>
        <v>0</v>
      </c>
    </row>
    <row r="31" spans="1:8" x14ac:dyDescent="0.25">
      <c r="A31" s="1">
        <v>7872</v>
      </c>
      <c r="B31">
        <v>1</v>
      </c>
      <c r="C31">
        <v>7891</v>
      </c>
      <c r="D31">
        <v>15811</v>
      </c>
      <c r="E31" s="1">
        <f>Table134[[#This Row],[t3 '[clk']]]-Table134[[#This Row],[t1 '[clk']]]</f>
        <v>7920</v>
      </c>
      <c r="F31" s="1">
        <f>1000000 * Table134[[#This Row],[Latency  '[clk']]]/$H$2</f>
        <v>990</v>
      </c>
      <c r="G31">
        <f xml:space="preserve"> 1000000* (Table134[[#This Row],[TBCCR1 '[clk']]] + 48)/$H$2</f>
        <v>990</v>
      </c>
      <c r="H31" s="1">
        <f>Table134[[#This Row],[Prediction '[us']]]-Table134[[#This Row],[Pulsewidth '[us']]]</f>
        <v>0</v>
      </c>
    </row>
  </sheetData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Fluidigm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Choi</dc:creator>
  <cp:lastModifiedBy>Henry Choi</cp:lastModifiedBy>
  <dcterms:created xsi:type="dcterms:W3CDTF">2013-07-01T01:07:32Z</dcterms:created>
  <dcterms:modified xsi:type="dcterms:W3CDTF">2013-07-01T21:59:57Z</dcterms:modified>
</cp:coreProperties>
</file>