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Main" sheetId="1" r:id="rId1"/>
  </sheets>
</workbook>
</file>

<file path=xl/styles.xml><?xml version="1.0" encoding="utf-8"?>
<styleSheet xmlns="http://schemas.openxmlformats.org/spreadsheetml/2006/main" xmlns:vt="http://schemas.openxmlformats.org/officeDocument/2006/docPropsVTypes">
  <numFmts count="4">
    <numFmt numFmtId="56" formatCode="&quot;上午/下午 &quot;hh&quot;時&quot;mm&quot;分&quot;ss&quot;秒 &quot;"/>
    <numFmt numFmtId="164" formatCode="0.0"/>
    <numFmt numFmtId="165" formatCode="0.0000"/>
    <numFmt numFmtId="166" formatCode="0.0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EF684"/>
  <sheetViews>
    <sheetView workbookViewId="0" rightToLeft="0"/>
  </sheetViews>
  <sheetData>
    <row r="1">
      <c r="A1" t="str">
        <v>INPUT DATA</v>
      </c>
    </row>
    <row r="2">
      <c r="B2" t="str">
        <v>Type of tent (1 = Frame, 2 = Hybrid, 3 = Pole)</v>
      </c>
      <c r="D2">
        <v>1</v>
      </c>
      <c r="N2" t="str">
        <v>Assumptions:</v>
      </c>
    </row>
    <row r="3">
      <c r="B3" t="str">
        <v>Length</v>
      </c>
      <c r="C3" t="str">
        <v>(ft)</v>
      </c>
      <c r="D3">
        <v>40</v>
      </c>
      <c r="N3" t="str">
        <v>Plate, if any, is attached to the upright at the footing with a pin connection. The connection is strong enough to resist of the weight of the plate and the ballast on top of the plate.</v>
      </c>
    </row>
    <row r="4">
      <c r="B4" t="str">
        <v>Width</v>
      </c>
      <c r="C4" t="str">
        <v>(ft)</v>
      </c>
      <c r="D4">
        <v>20</v>
      </c>
      <c r="N4" t="str">
        <v>Method 2 (wind exposure) is important since it takes care of cases of method 1 that are strange (like negative ballast weights)</v>
      </c>
    </row>
    <row r="5">
      <c r="B5" t="str">
        <v>Eave height</v>
      </c>
      <c r="C5" t="str">
        <v>(ft)</v>
      </c>
      <c r="D5">
        <v>8</v>
      </c>
      <c r="N5" t="str">
        <v>Method 2 includes valence</v>
      </c>
    </row>
    <row r="6">
      <c r="B6" t="str">
        <v>Roof type (1 = G, 2 = H, 3 = P)</v>
      </c>
      <c r="D6">
        <v>3</v>
      </c>
      <c r="F6" t="str">
        <v>O = Open = Roof only (no walls)</v>
      </c>
      <c r="N6" t="str">
        <v>main35.6: IN PROGRESS - Include effect of valence by using the forces of the full walls (enclosed configuration) prorated by valence height.</v>
      </c>
    </row>
    <row r="7">
      <c r="B7" t="str">
        <v>Ridge length if Hip roof</v>
      </c>
      <c r="C7" t="str">
        <v>(ft)</v>
      </c>
      <c r="D7">
        <v>20</v>
      </c>
      <c r="F7" t="str">
        <v>E = Enclosed or Partially-enclosed = Roof and some walls with or without openings</v>
      </c>
      <c r="N7" t="str">
        <v>main36.0: Remove enclosed since a tent can never be fully enclosed</v>
      </c>
    </row>
    <row r="8">
      <c r="B8" t="str">
        <v>Ridge length if any roof</v>
      </c>
      <c r="C8" t="str">
        <v>(ft)</v>
      </c>
      <c r="D8">
        <f>IF(D6=1,D3,IF(D6=2,D7,0))</f>
        <v>0</v>
      </c>
      <c r="N8" t="str">
        <v>main37.0: On recommence Gable</v>
      </c>
    </row>
    <row r="9">
      <c r="B9" t="str">
        <v>Roof height</v>
      </c>
      <c r="C9" t="str">
        <v>(ft)</v>
      </c>
      <c r="D9">
        <v>6</v>
      </c>
      <c r="J9" t="str">
        <v>O</v>
      </c>
      <c r="K9" t="str">
        <v>E</v>
      </c>
      <c r="N9" t="str">
        <v>main38.0: Fixed valence, use 0.26 friction coeff for simple calculation of ballasts</v>
      </c>
    </row>
    <row r="10">
      <c r="B10" t="str">
        <v>Roof pitch in width direction</v>
      </c>
      <c r="C10" t="str">
        <v>(in/12in)</v>
      </c>
      <c r="D10">
        <f>D9*2/D4*12</f>
        <v>7.199999999999999</v>
      </c>
      <c r="H10" t="str">
        <v>Total horizontal force in length</v>
      </c>
      <c r="I10" t="str">
        <v>lbs</v>
      </c>
      <c r="J10">
        <f>IF(Main!K67&gt;=0,"ERROR",ABS(Main!K67))</f>
        <v>94.33674292021689</v>
      </c>
      <c r="K10">
        <f>IF(Main!L67&gt;=0,"ERROR",ABS(Main!L67))</f>
        <v>225.28</v>
      </c>
      <c r="N10" t="str">
        <v>main39.0: Fixed inconsistency issue with wind flow for open tents by changing the CN values for the load cases A and B for 3 levels of wind flow</v>
      </c>
    </row>
    <row r="11">
      <c r="B11" t="str">
        <v>Roof pitch in length direction</v>
      </c>
      <c r="C11" t="str">
        <v>(in/12in)</v>
      </c>
      <c r="D11">
        <f>IF(D6=1,0,IF(D6=2,IF(D3=D7,0,12*2*D9/(D3-D7)),12*2*D9/D3))</f>
        <v>3.6</v>
      </c>
      <c r="H11" t="str">
        <v>Total horizontal force in width</v>
      </c>
      <c r="I11" t="str">
        <v>lbs</v>
      </c>
      <c r="J11">
        <f>IF(Main!K68&gt;=0,"ERROR",ABS(Main!K68))</f>
        <v>163.84</v>
      </c>
      <c r="K11">
        <f>IF(Main!L68&gt;=0,"ERROR",ABS(Main!L68))</f>
        <v>460.9831963942481</v>
      </c>
      <c r="N11" t="str">
        <v>main40.0: Switched the number of ballasts that resist Fx and Fy from all ballasts to only the windward ballast for pole tents and a combination of both for frame tents and hybrid tents.</v>
      </c>
    </row>
    <row r="12">
      <c r="B12" t="str">
        <v>Wind speed</v>
      </c>
      <c r="C12" t="str">
        <v>(mph)</v>
      </c>
      <c r="D12">
        <v>20</v>
      </c>
      <c r="H12" t="str">
        <v>Total vertical force</v>
      </c>
      <c r="I12" t="str">
        <v>lbs</v>
      </c>
      <c r="J12">
        <f>IF(Main!K69&lt;=0,"ERROR",ABS(Main!K69))</f>
        <v>698.1912156027439</v>
      </c>
      <c r="K12">
        <f>IF(Main!L69&lt;=0,"ERROR",ABS(Main!L69))</f>
        <v>875.703241023337</v>
      </c>
      <c r="N12" t="str">
        <v>main40.1: Replaced "Wind Flow" with "Wind Exposure" and considered 3 levels of exposure.</v>
      </c>
    </row>
    <row r="13">
      <c r="B13" t="str">
        <v>Wind exposure (1 = Fully exposd, 2 = Partially exposed, 3 = Sheltered)</v>
      </c>
      <c r="D13">
        <v>1</v>
      </c>
      <c r="H13" t="str">
        <v>Overturn moment about length</v>
      </c>
      <c r="I13" t="str">
        <v>lbs.ft</v>
      </c>
      <c r="J13">
        <f>IF(Main!K70&lt;=0,"ERROR",ABS(Main!K70))</f>
        <v>6857.1536685448345</v>
      </c>
      <c r="K13">
        <f>IF(Main!L70&lt;=0,"ERROR",ABS(Main!L70))</f>
        <v>10432.101725801072</v>
      </c>
    </row>
    <row r="14">
      <c r="B14" t="str">
        <v>Valence height</v>
      </c>
      <c r="C14" t="str">
        <v>(ft)</v>
      </c>
      <c r="D14">
        <v>1</v>
      </c>
      <c r="H14" t="str">
        <v>Overturn moment about width</v>
      </c>
      <c r="I14" t="str">
        <v>lbs.ft</v>
      </c>
      <c r="J14">
        <f>IF(Main!K71&lt;=0,"ERROR",ABS(Main!K71))</f>
        <v>14953.242960841464</v>
      </c>
      <c r="K14">
        <f>IF(Main!L71&lt;=0,"ERROR",ABS(Main!L71))</f>
        <v>17228.292234225857</v>
      </c>
    </row>
    <row r="17">
      <c r="A17" t="str">
        <v>SIMPLE CALCULATION OF BALLAST WEIGHTS</v>
      </c>
    </row>
    <row r="18">
      <c r="B18" t="str">
        <v>Assume 1 ballast per intermediate post</v>
      </c>
      <c r="J18" t="str">
        <v>O</v>
      </c>
      <c r="K18" t="str">
        <v>E</v>
      </c>
    </row>
    <row r="19">
      <c r="B19" t="str">
        <v>Assume Fixed-to-pole configuration</v>
      </c>
      <c r="H19" t="str">
        <v>Individual ballast weight</v>
      </c>
      <c r="I19" t="str">
        <v>lbs</v>
      </c>
      <c r="J19">
        <f>MAX(J21:J25)</f>
        <v>213.3046711811122</v>
      </c>
      <c r="K19">
        <f>MAX(K21:K25)</f>
        <v>464.0653638927234</v>
      </c>
    </row>
    <row r="20">
      <c r="B20" t="str">
        <v>Number of intermediate posts in length</v>
      </c>
      <c r="D20">
        <v>1</v>
      </c>
      <c r="I20" t="str">
        <v>Friction coeff</v>
      </c>
      <c r="J20">
        <v>0.26</v>
      </c>
      <c r="K20">
        <f>J20</f>
        <v>0.26</v>
      </c>
    </row>
    <row r="21">
      <c r="B21" t="str">
        <v>Number of intermediate posts in width</v>
      </c>
      <c r="D21">
        <v>1</v>
      </c>
      <c r="I21" t="str">
        <v>Ballast weight to resist Fx</v>
      </c>
      <c r="J21">
        <f>IF($D$2=3,J10/J$20/($D$21+2*0.5*$D$22),J10/J$20/($D$21+2*0.5*$D$22+0.5*($D$21+2*0.5*$D$22)+0.5*2*($D$20+2*0.5*$D$22)))+J23</f>
        <v>159.84062727358673</v>
      </c>
      <c r="K21">
        <f>IF($D$2=3,K10/K$20/($D$21+2*0.5*$D$22),K10/K$20/($D$21+2*0.5*$D$22+0.5*($D$21+2*0.5*$D$22)+0.5*2*($D$20+2*0.5*$D$22)))+K23</f>
        <v>282.7552128202248</v>
      </c>
    </row>
    <row r="22">
      <c r="B22" t="str">
        <v>Number of ballasts per corner post</v>
      </c>
      <c r="D22">
        <v>1</v>
      </c>
      <c r="I22" t="str">
        <v>Ballast weight to resist Fy</v>
      </c>
      <c r="J22">
        <f>IF($D$2=3,J11/J$20/($D$20+2*0.5*$D$22),J11/J$20/($D$20+2*0.5*$D$22+0.5*($D$20+2*0.5*$D$22)+0.5*2*($D$21+2*0.5*$D$22)))+J23</f>
        <v>213.3046711811122</v>
      </c>
      <c r="K22">
        <f>IF($D$2=3,K11/K$20/($D$20+2*0.5*$D$22),K11/K$20/($D$20+2*0.5*$D$22+0.5*($D$20+2*0.5*$D$22)+0.5*2*($D$21+2*0.5*$D$22)))+K23</f>
        <v>464.0653638927234</v>
      </c>
    </row>
    <row r="23">
      <c r="B23" t="str">
        <v>Total number of ballasts</v>
      </c>
      <c r="D23">
        <f>2*(D20+D21)+4*D22</f>
        <v>8</v>
      </c>
      <c r="I23" t="str">
        <v>Ballast weight to resist Fz</v>
      </c>
      <c r="J23">
        <f>J12/$D$23</f>
        <v>87.27390195034299</v>
      </c>
      <c r="K23">
        <f>K12/$D$23</f>
        <v>109.46290512791713</v>
      </c>
    </row>
    <row r="24">
      <c r="B24" t="str">
        <v>lambda (for Nc)</v>
      </c>
      <c r="D24">
        <f>IF(D22=1,0.71,IF(D22=2,0.5,0.57))</f>
        <v>0.71</v>
      </c>
      <c r="I24" t="str">
        <v>Ballast weight to resist Mx</v>
      </c>
      <c r="J24">
        <f>J13/$D$4/($D$20+$D$21+2*$D$22)</f>
        <v>85.71442085681043</v>
      </c>
      <c r="K24">
        <f>K13/$D$4/($D$20+$D$21+2*$D$22)</f>
        <v>130.4012715725134</v>
      </c>
    </row>
    <row r="25">
      <c r="I25" t="str">
        <v>Ballast weight to resist My</v>
      </c>
      <c r="J25">
        <f>J14/$D$3/($D$20+$D$21+2*$D$22)</f>
        <v>93.45776850525915</v>
      </c>
      <c r="K25">
        <f>K14/$D$3/($D$20+$D$21+2*$D$22)</f>
        <v>107.67682646391161</v>
      </c>
    </row>
    <row r="27">
      <c r="A27" t="str">
        <v>ADVANCED CALCULATION OF BALLAST WEIGHTS</v>
      </c>
    </row>
    <row r="28">
      <c r="B28" t="str">
        <v>Type of ballast (ie, concrete, steel, plastic) is not as important as dimensions</v>
      </c>
    </row>
    <row r="29">
      <c r="B29" t="str">
        <v>Type of ground surface (smooth/rough, dry/wet, concrete, asphalt, gravel, grass) is not as important as dimensions</v>
      </c>
    </row>
    <row r="30">
      <c r="B30" t="str">
        <v>Type of modifier (plywood, rubber, neoprene) is not as important as dimensions</v>
      </c>
    </row>
    <row r="31">
      <c r="B31" t="str">
        <v>For a given set of dimensions, give the weights for highest and lowest friction coefficients to provide range</v>
      </c>
    </row>
    <row r="32">
      <c r="K32" t="str">
        <v>B</v>
      </c>
    </row>
    <row r="33">
      <c r="E33" t="str">
        <v>Fixed-to-Plate</v>
      </c>
      <c r="G33" t="str">
        <v>Fixed-to-Pole</v>
      </c>
      <c r="I33" t="str">
        <v>A</v>
      </c>
      <c r="K33" t="str">
        <v>B assuming A</v>
      </c>
      <c r="M33" t="str">
        <v>B assuming C</v>
      </c>
      <c r="O33" t="str">
        <v>C</v>
      </c>
      <c r="Q33" t="str">
        <v>D</v>
      </c>
    </row>
    <row r="34">
      <c r="C34" t="str">
        <v>Distance between center of ballast and upright (ft)</v>
      </c>
      <c r="D34" t="str">
        <v>d1</v>
      </c>
      <c r="I34">
        <v>3</v>
      </c>
      <c r="J34">
        <f>I34</f>
        <v>3</v>
      </c>
      <c r="K34">
        <v>3</v>
      </c>
      <c r="L34">
        <f>K34</f>
        <v>3</v>
      </c>
      <c r="M34">
        <f>K34</f>
        <v>3</v>
      </c>
      <c r="N34">
        <f>M34</f>
        <v>3</v>
      </c>
      <c r="O34">
        <v>3</v>
      </c>
      <c r="P34">
        <f>O34</f>
        <v>3</v>
      </c>
    </row>
    <row r="35">
      <c r="C35" t="str">
        <v>Distance between far end of plate and upright (ft)</v>
      </c>
      <c r="D35" t="str">
        <v>d2</v>
      </c>
      <c r="I35">
        <v>5</v>
      </c>
      <c r="J35">
        <f>I35</f>
        <v>5</v>
      </c>
      <c r="K35">
        <v>5</v>
      </c>
      <c r="L35">
        <f>K35</f>
        <v>5</v>
      </c>
      <c r="Q35">
        <v>5</v>
      </c>
      <c r="R35">
        <f>Q35</f>
        <v>5</v>
      </c>
    </row>
    <row r="36">
      <c r="C36" t="str">
        <v>Ballast effective width (ft)</v>
      </c>
      <c r="D36" t="str">
        <v>d3</v>
      </c>
      <c r="M36">
        <v>1.2</v>
      </c>
      <c r="N36">
        <f>M36</f>
        <v>1.2</v>
      </c>
      <c r="O36">
        <v>1.2</v>
      </c>
      <c r="P36">
        <f>O36</f>
        <v>1.2</v>
      </c>
    </row>
    <row r="37">
      <c r="C37" t="str">
        <v>Horizontal distance between guy attachment point and pole (ft)</v>
      </c>
      <c r="D37" t="str">
        <v>d4</v>
      </c>
      <c r="M37">
        <v>0</v>
      </c>
      <c r="N37">
        <f>M37</f>
        <v>0</v>
      </c>
      <c r="O37">
        <v>3</v>
      </c>
      <c r="P37">
        <f>O37</f>
        <v>3</v>
      </c>
      <c r="Q37">
        <v>2</v>
      </c>
      <c r="R37">
        <f>Q37</f>
        <v>2</v>
      </c>
      <c r="T37" t="str">
        <v>G</v>
      </c>
      <c r="U37">
        <f>SQRT(O37^2+(D5-O38)^2)</f>
        <v>5.830951894845301</v>
      </c>
    </row>
    <row r="38">
      <c r="C38" t="str">
        <v>Vertical distance between plate and guy attachment point (ft)</v>
      </c>
      <c r="D38" t="str">
        <v>h4</v>
      </c>
      <c r="M38">
        <v>3</v>
      </c>
      <c r="N38">
        <f>M38</f>
        <v>3</v>
      </c>
      <c r="O38">
        <v>3</v>
      </c>
      <c r="P38">
        <f>O38</f>
        <v>3</v>
      </c>
      <c r="T38" t="str">
        <v>cos(alpha)</v>
      </c>
      <c r="U38">
        <f>O37/U37</f>
        <v>0.5144957554275265</v>
      </c>
    </row>
    <row r="39">
      <c r="C39" t="str">
        <v>Horizontal distance between guy attachment point and upright (ft)</v>
      </c>
      <c r="D39" t="str">
        <v>d5</v>
      </c>
      <c r="Q39">
        <v>2</v>
      </c>
      <c r="R39">
        <f>Q39</f>
        <v>2</v>
      </c>
      <c r="T39" t="str">
        <v>sin(alpha)</v>
      </c>
      <c r="U39">
        <f>(D5-O38)/U37</f>
        <v>0.8574929257125441</v>
      </c>
    </row>
    <row r="40">
      <c r="C40" t="str">
        <v>Friction coefficient between ballast and ground (if applicable)</v>
      </c>
      <c r="D40" t="str">
        <v>mu1</v>
      </c>
      <c r="G40">
        <v>0.5</v>
      </c>
      <c r="H40">
        <f>G40</f>
        <v>0.5</v>
      </c>
      <c r="O40">
        <v>0.5</v>
      </c>
      <c r="P40">
        <f>O40</f>
        <v>0.5</v>
      </c>
      <c r="T40" t="str">
        <v>tan(alpha)</v>
      </c>
      <c r="U40">
        <f>U39/U38</f>
        <v>1.6666666666666667</v>
      </c>
    </row>
    <row r="41">
      <c r="C41" t="str">
        <v>Friction coefficient between ballast and plate (if any)</v>
      </c>
      <c r="D41" t="str">
        <v>mu2</v>
      </c>
      <c r="M41">
        <v>0.5</v>
      </c>
      <c r="N41">
        <f>M41</f>
        <v>0.5</v>
      </c>
      <c r="T41">
        <v>1</v>
      </c>
      <c r="U41">
        <f>SQRT(U38^2+U39^2)</f>
        <v>0.9999999999999999</v>
      </c>
    </row>
    <row r="42">
      <c r="C42" t="str">
        <v>Friction coefficient between plate and ground (if any)</v>
      </c>
      <c r="D42" t="str">
        <v>mu3</v>
      </c>
      <c r="E42">
        <v>0.5</v>
      </c>
      <c r="F42">
        <f>E42</f>
        <v>0.5</v>
      </c>
      <c r="I42">
        <v>0.5</v>
      </c>
      <c r="J42">
        <f>I42</f>
        <v>0.5</v>
      </c>
      <c r="K42">
        <v>0.5</v>
      </c>
      <c r="L42">
        <f>K42</f>
        <v>0.5</v>
      </c>
      <c r="Q42">
        <v>0.5</v>
      </c>
      <c r="R42">
        <f>Q42</f>
        <v>0.5</v>
      </c>
      <c r="T42" t="str">
        <v>B</v>
      </c>
      <c r="U42">
        <f>(2*U38*O38+U39*(O36-2*O34+2*O37))/O36</f>
        <v>3.4299717028501764</v>
      </c>
    </row>
    <row r="43">
      <c r="C43" t="str">
        <v>Weight of plate (if any)</v>
      </c>
      <c r="D43" t="str">
        <v>Wplate</v>
      </c>
      <c r="E43">
        <v>50</v>
      </c>
      <c r="F43">
        <f>E43</f>
        <v>50</v>
      </c>
      <c r="I43">
        <v>50</v>
      </c>
      <c r="J43">
        <f>I43</f>
        <v>50</v>
      </c>
      <c r="K43">
        <v>50</v>
      </c>
      <c r="L43">
        <f>K43</f>
        <v>50</v>
      </c>
      <c r="M43">
        <f>K43</f>
        <v>50</v>
      </c>
      <c r="N43">
        <f>M43</f>
        <v>50</v>
      </c>
      <c r="Q43">
        <v>50</v>
      </c>
      <c r="R43">
        <f>Q43</f>
        <v>50</v>
      </c>
      <c r="T43" t="str">
        <v>Fh</v>
      </c>
      <c r="U43">
        <f>J10/(D21+2*D24*D22)</f>
        <v>38.98212517364335</v>
      </c>
    </row>
    <row r="44">
      <c r="C44" t="str">
        <v>Angle of guy</v>
      </c>
      <c r="D44" t="str">
        <v>tan(alpha)</v>
      </c>
      <c r="M44">
        <f>($D5-M38)/(M34-M37)</f>
        <v>1.6666666666666667</v>
      </c>
      <c r="N44">
        <f>($D5-N38)/(N34-N37)</f>
        <v>1.6666666666666667</v>
      </c>
      <c r="O44">
        <f>($D5-O38)/O37</f>
        <v>1.6666666666666667</v>
      </c>
      <c r="P44">
        <f>O44</f>
        <v>1.6666666666666667</v>
      </c>
      <c r="Q44">
        <f>$D5/(Q39)</f>
        <v>4</v>
      </c>
      <c r="R44">
        <f>Q44</f>
        <v>4</v>
      </c>
      <c r="T44" t="str">
        <v>Fv</v>
      </c>
      <c r="U44">
        <f>J12/D23</f>
        <v>87.27390195034299</v>
      </c>
    </row>
    <row r="45">
      <c r="D45" t="str">
        <v>Fh in x</v>
      </c>
      <c r="K45">
        <f>J10/$D$23</f>
        <v>11.792092865027112</v>
      </c>
      <c r="L45">
        <f>K10/$D$23</f>
        <v>28.16</v>
      </c>
      <c r="Q45">
        <f>J10/($D21+2*$D24*$D22)</f>
        <v>38.98212517364335</v>
      </c>
      <c r="R45">
        <f>K10/($D21+2*$D24*$D22)</f>
        <v>93.0909090909091</v>
      </c>
      <c r="T45" t="str">
        <v>Cond. 1</v>
      </c>
      <c r="U45">
        <f>U42*U43/U38</f>
        <v>259.88083449095564</v>
      </c>
    </row>
    <row r="46">
      <c r="D46" t="str">
        <v>Fh in y</v>
      </c>
      <c r="K46">
        <f>J11/$D$23</f>
        <v>20.48</v>
      </c>
      <c r="L46">
        <f>K11/$D$23</f>
        <v>57.622899549281016</v>
      </c>
      <c r="Q46">
        <f>J11/($D20+2*$D24*$D22)</f>
        <v>67.70247933884298</v>
      </c>
      <c r="R46">
        <f>K11/($D20+2*$D24*$D22)</f>
        <v>190.4889241298546</v>
      </c>
      <c r="T46" t="str">
        <v>Cond. 2</v>
      </c>
      <c r="U46">
        <f>U42*U44/U39</f>
        <v>349.09560780137195</v>
      </c>
    </row>
    <row r="47">
      <c r="E47" t="str">
        <v>Open</v>
      </c>
      <c r="F47" t="str">
        <v>Enclosed</v>
      </c>
      <c r="G47" t="str">
        <v>Open</v>
      </c>
      <c r="H47" t="str">
        <v>Enclosed</v>
      </c>
      <c r="I47" t="str">
        <v>Open</v>
      </c>
      <c r="J47" t="str">
        <v>Enclosed</v>
      </c>
      <c r="K47" t="str">
        <v>Open</v>
      </c>
      <c r="L47" t="str">
        <v>Enclosed</v>
      </c>
      <c r="M47" t="str">
        <v>Open</v>
      </c>
      <c r="N47" t="str">
        <v>Enclosed</v>
      </c>
      <c r="O47" t="str">
        <v>Open</v>
      </c>
      <c r="P47" t="str">
        <v>Enclosed</v>
      </c>
      <c r="Q47" t="str">
        <v>Open</v>
      </c>
      <c r="R47" t="str">
        <v>Enclosed</v>
      </c>
      <c r="T47" t="str">
        <v>Cond. 3</v>
      </c>
      <c r="U47">
        <f>U43*(U40+1/O40)</f>
        <v>142.93445897002562</v>
      </c>
    </row>
    <row r="48">
      <c r="D48" t="str">
        <v>Ballast weight to resist Fx</v>
      </c>
      <c r="E48">
        <f>IF($D$2=3,J10/E$42/($D$21+2*0.5*$D$22),J10/E$42/($D$21+2*0.5*$D$22+0.5*($D$21+2*0.5*$D$22)+0.5*2*($D$20+2*0.5*$D$22)))+E50</f>
        <v>125.00859911842974</v>
      </c>
      <c r="F48">
        <f>IF($D$2=3,K10/F$42/($D$21+2*0.5*$D$22),K10/F$42/($D$21+2*0.5*$D$22+0.5*($D$21+2*0.5*$D$22)+0.5*2*($D$20+2*0.5*$D$22)))+F50</f>
        <v>199.57490512791713</v>
      </c>
      <c r="G48">
        <f>IF($D$2=3,0,J10/G$40/($D$21+2*0.5*$D$22+0.5*($D$21+2*0.5*$D$22)+0.5*2*($D$20+2*0.5*$D$22)))+G50</f>
        <v>125.00859911842974</v>
      </c>
      <c r="H48">
        <f>IF($D$2=3,0,K10/H$40/($D$21+2*0.5*$D$22+0.5*($D$21+2*0.5*$D$22)+0.5*2*($D$20+2*0.5*$D$22)))+H50</f>
        <v>199.57490512791713</v>
      </c>
      <c r="I48">
        <f>IF($D$2=3,0,MAX((2*J$12/$D$23-I$43)*I$35/2/(I$35-I$34)+I$43,J10/(2*$D$21+$D$20+3*$D$22)/I$42+J$12/$D$23))</f>
        <v>205.68475487585746</v>
      </c>
      <c r="J48">
        <f>IF($D$2=3,0,MAX((2*K$12/$D$23-J$43)*J$35/2/(J$35-J$34)+J$43,K10/(2*$D$21+$D$20+3*$D$22)/J$42+K$12/$D$23))</f>
        <v>261.1572628197928</v>
      </c>
      <c r="K48">
        <f>IF($D$2=3,0,MAX((2*J$12/$D$23-K$43)*K$35/2/(K$35-K$34)+K$43,J10/(2*$D$21+$D$20+3*$D$22)/K$42+J$12/$D$23))</f>
        <v>205.68475487585746</v>
      </c>
      <c r="L48">
        <f>IF($D$2=3,0,MAX((2*K$12/$D$23-L$43)*L$35/2/(L$35-L$34)+L$43,K10/(2*$D$21+$D$20+3*$D$22)/L$42+K$12/$D$23))</f>
        <v>261.1572628197928</v>
      </c>
      <c r="M48">
        <f>(J10/($D$21+2*$D$24*$D$22))*MAX((M$38+M$44*(M$36/2-M$37))/(M$36/2),(M$44+1/M$41))</f>
        <v>259.88083449095564</v>
      </c>
      <c r="N48">
        <f>(K10/($D$21+2*$D$24*$D$22))*MAX((N$38+N$44*(N$36/2-N$37))/(N$36/2),(N$44+1/N$41))</f>
        <v>620.6060606060606</v>
      </c>
      <c r="O48">
        <f>(J10/($D$21+2*$D$24*$D$22))*MAX((O$38+O$44*(O$36/2-(O$34-O$37)))/(O$36/2),(O$44+1/O$40))</f>
        <v>259.88083449095564</v>
      </c>
      <c r="P48">
        <f>(K10/($D$21+2*$D$24*$D$22))*MAX((P$38+P$44*(P$36/2-(P$34-P$37)))/(P$36/2),(P$44+1/P$40))</f>
        <v>620.6060606060606</v>
      </c>
      <c r="Q48">
        <f>Q35*(Q45*Q44-Q43/2)/(Q35-Q37)</f>
        <v>218.21416782428898</v>
      </c>
      <c r="R48">
        <f>R35*(R45*R44-R43/2)/(R35-R37)</f>
        <v>578.939393939394</v>
      </c>
      <c r="T48" t="str">
        <v>Cond. 4</v>
      </c>
      <c r="U48">
        <f>U44*(1+1/O40/U40)</f>
        <v>192.00258429075458</v>
      </c>
    </row>
    <row r="49">
      <c r="D49" t="str">
        <v>Ballast weight to resist Fy</v>
      </c>
      <c r="E49">
        <f>IF($D$2=3,J11/E$42/($D$20+2*0.5*$D$22),J11/E$42/($D$20+2*0.5*$D$22+0.5*($D$20+2*0.5*$D$22)+0.5*2*($D$21+2*0.5*$D$22)))+E50</f>
        <v>152.80990195034298</v>
      </c>
      <c r="F49">
        <f>IF($D$2=3,K11/F$42/($D$20+2*0.5*$D$22),K11/F$42/($D$20+2*0.5*$D$22+0.5*($D$20+2*0.5*$D$22)+0.5*2*($D$21+2*0.5*$D$22)))+F50</f>
        <v>293.8561836856164</v>
      </c>
      <c r="G49">
        <f>IF($D$2=3,0,J11/G$40/($D$20+2*0.5*$D$22+0.5*($D$20+2*0.5*$D$22)+0.5*2*($D$21+2*0.5*$D$22)))+G50</f>
        <v>152.80990195034298</v>
      </c>
      <c r="H49">
        <f>IF($D$2=3,0,K11/H$40/($D$20+2*0.5*$D$22+0.5*($D$20+2*0.5*$D$22)+0.5*2*($D$21+2*0.5*$D$22)))+H50</f>
        <v>293.8561836856164</v>
      </c>
      <c r="I49">
        <f>IF($D$2=3,0,MAX((2*J$12/$D$23-I$43)*I$35/2/(I$35-I$34)+I$43,J11/(2*$D$20+$D$21+3*$D$22)/I$42+J$12/$D$23))</f>
        <v>205.68475487585746</v>
      </c>
      <c r="J49">
        <f>IF($D$2=3,0,MAX((2*K$12/$D$23-J$43)*J$35/2/(J$35-J$34)+J$43,K11/(2*$D$20+$D$21+3*$D$22)/J$42+K$12/$D$23))</f>
        <v>263.1239705926665</v>
      </c>
      <c r="K49">
        <f>IF($D$2=3,0,MAX((2*J$12/$D$23-K$43)*K$35/2/(K$35-K$34)+K$43,J11/(2*$D$20+$D$21+3*$D$22)/K$42+J$12/$D$23))</f>
        <v>205.68475487585746</v>
      </c>
      <c r="L49">
        <f>IF($D$2=3,0,MAX((2*K$12/$D$23-L$43)*L$35/2/(L$35-L$34)+L$43,K11/(2*$D$20+$D$21+3*$D$22)/L$42+K$12/$D$23))</f>
        <v>263.1239705926665</v>
      </c>
      <c r="M49">
        <f>(J11/($D$20+2*$D$24*$D$22))*MAX((M$38+M$44*(M$36/2-M$37))/(M$36/2),(M$44+1/M$41))</f>
        <v>451.3498622589532</v>
      </c>
      <c r="N49">
        <f>(K11/($D$20+2*$D$24*$D$22))*MAX((N$38+N$44*(N$36/2-N$37))/(N$36/2),(N$44+1/N$41))</f>
        <v>1269.9261608656975</v>
      </c>
      <c r="O49">
        <f>(J11/($D$20+2*$D$24*$D$22))*MAX((O$38+O$44*(O$36/2-(O$34-O$37)))/(O$36/2),(O$44+1/O$40))</f>
        <v>451.3498622589532</v>
      </c>
      <c r="P49">
        <f>(K11/($D$20+2*$D$24*$D$22))*MAX((P$38+P$44*(P$36/2-(P$34-P$37)))/(P$36/2),(P$44+1/P$40))</f>
        <v>1269.9261608656975</v>
      </c>
      <c r="Q49">
        <f>Q35*(Q46*Q44-Q43/2)/(Q35-Q37)</f>
        <v>409.6831955922865</v>
      </c>
      <c r="R49">
        <f>R35*(R46*R44-R43/2)/(R35-R37)</f>
        <v>1228.2594941990308</v>
      </c>
    </row>
    <row r="50">
      <c r="D50" t="str">
        <v>Ballast weight to resist Fz</v>
      </c>
      <c r="E50">
        <f>J12/$D$23</f>
        <v>87.27390195034299</v>
      </c>
      <c r="F50">
        <f>K12/$D$23</f>
        <v>109.46290512791713</v>
      </c>
      <c r="G50">
        <f>IF(D2=3,0,J12/$D$23)</f>
        <v>87.27390195034299</v>
      </c>
      <c r="H50">
        <f>IF(D2=3,0,K12/$D$23)</f>
        <v>109.46290512791713</v>
      </c>
      <c r="I50">
        <f>IF($D$2=3,0,(2*J$12/$D$23-I$43)*I$35/2/(I$35-I$34)+I$43)</f>
        <v>205.68475487585746</v>
      </c>
      <c r="J50">
        <f>IF($D$2=3,0,(2*K$12/$D$23-J$43)*J$35/2/(J$35-J$34)+J$43)</f>
        <v>261.1572628197928</v>
      </c>
      <c r="K50">
        <f>IF($D$2=3,0,(2*J$12/$D$23-K$43)*K$35/2/(K$35-K$34)+K$43)</f>
        <v>205.68475487585746</v>
      </c>
      <c r="L50">
        <f>IF($D$2=3,0,(2*K$12/$D$23-L$43)*L$35/2/(L$35-L$34)+L$43)</f>
        <v>261.1572628197928</v>
      </c>
      <c r="M50">
        <f>J12/$D$23</f>
        <v>87.27390195034299</v>
      </c>
      <c r="N50">
        <f>K12/$D$23</f>
        <v>109.46290512791713</v>
      </c>
      <c r="O50">
        <f>J12/(2*$D$20+2*$D$21+4*$D$22)</f>
        <v>87.27390195034299</v>
      </c>
      <c r="P50">
        <f>K12/(2*$D$20+2*$D$21+4*$D$22)</f>
        <v>109.46290512791713</v>
      </c>
      <c r="Q50">
        <f>(J12/(2*$D20+2*$D21+4*$D22)*Q35-Q35*Q43/2)/(Q35-Q37)</f>
        <v>103.78983658390497</v>
      </c>
      <c r="R50">
        <f>(K12/(2*$D20+2*$D21+4*$D22)*R35-R35*R43/2)/(R35-R37)</f>
        <v>140.77150854652857</v>
      </c>
    </row>
    <row r="51">
      <c r="D51" t="str">
        <v>Ballast weight to resist Mx</v>
      </c>
      <c r="E51">
        <f>IF($D$2=3,J13/$D$4/($D$21),J13/$D$4/($D$20+$D$21+2*$D$22))</f>
        <v>85.71442085681043</v>
      </c>
      <c r="F51">
        <f>IF($D$2=3,K13/$D$4/($D$21),K13/$D$4/($D$20+$D$21+2*$D$22))</f>
        <v>130.4012715725134</v>
      </c>
      <c r="G51">
        <f>IF($D$2=3,0,J13/$D$4/($D$20+$D$21+2*$D$22))</f>
        <v>85.71442085681043</v>
      </c>
      <c r="H51">
        <f>IF($D$2=3,0,K13/$D$4/($D$20+$D$21+2*$D$22))</f>
        <v>130.4012715725134</v>
      </c>
      <c r="I51">
        <f>IF($D$2=3,0,(2*J13/$D$4/($D$20+$D$21+2*$D$22)-I$43)*I$35/2/(I$35-I$34)+I$43)</f>
        <v>201.78605214202608</v>
      </c>
      <c r="J51">
        <f>IF($D$2=3,0,(2*K13/$D$4/($D$20+$D$21+2*$D$22)-J$43)*J$35/2/(J$35-J$34)+J$43)</f>
        <v>313.5031789312835</v>
      </c>
      <c r="K51">
        <f>IF($D$2=3,0,(2*J13/$D$4/($D$20+$D$21+2*$D$22)-K$43)*K$35/2/(K$35-K$34)+K$43)</f>
        <v>201.78605214202608</v>
      </c>
      <c r="L51">
        <f>IF($D$2=3,0,(2*K13/$D$4/($D$20+$D$21+2*$D$22)-L$43)*L$35/2/(L$35-L$34)+L$43)</f>
        <v>313.5031789312835</v>
      </c>
      <c r="M51">
        <f>IF(1&lt;M$41*M$44*(2/M$36*(M$38/M$44+M$36/2-M$37)-1),J13/$D$4/($D$20+$D$21+2*$D$22)*2/M$36*(M$38/M$44+M$36/2-M$37),"SLIDING!")</f>
        <v>342.85768342724174</v>
      </c>
      <c r="N51">
        <f>IF(1&lt;N$41*N$44*(2/N$36*(N$38/N$44+N$36/2-N$37)-1),K13/$D$4/($D$20+$D$21+2*$D$22)*2/N$36*(N$38/N$44+N$36/2-N$37),"SLIDING!")</f>
        <v>521.6050862900536</v>
      </c>
      <c r="O51">
        <f>IF(1&lt;O$40*O$44*(2/O$36*(O$38/O$44+O$36/2-(O$34-O$37))-1),J13/$D$4/($D$20+$D$21+2*$D$22)*2/O$36*(O$38/O$44+O$36/2-(O$34-O$37)),"SLIDING!")</f>
        <v>342.85768342724174</v>
      </c>
      <c r="P51">
        <f>IF(1&lt;P$40*P$44*(2/P$36*(P$38/P$44+P$36/2-(P$34-P$37))-1),K13/$D$4/($D$20+$D$21+2*$D$22)*2/P$36*(P$38/P$44+P$36/2-(P$34-P$37)),"SLIDING!")</f>
        <v>521.6050862900536</v>
      </c>
      <c r="Q51">
        <f>(J13*Q$35/$D$4/($D$20+$D$21+2*$D$22)-Q$35*Q$43/2)/(Q$35-Q$37)</f>
        <v>101.19070142801739</v>
      </c>
      <c r="R51">
        <f>(K13*R$35/$D$4/($D$20+$D$21+2*$D$22)-R$35*R$43/2)/(R$35-R$37)</f>
        <v>175.66878595418902</v>
      </c>
    </row>
    <row r="52">
      <c r="D52" t="str">
        <v>Ballast weight to resist My</v>
      </c>
      <c r="E52">
        <f>IF($D$2=3,J14/$D$3/($D$21),J14/$D$3/($D$20+$D$21+2*$D$22))</f>
        <v>93.45776850525915</v>
      </c>
      <c r="F52">
        <f>IF($D$2=3,K14/$D$3/($D$21),K14/$D$3/($D$20+$D$21+2*$D$22))</f>
        <v>107.67682646391161</v>
      </c>
      <c r="G52">
        <f>IF($D$2=3,0,J14/$D$3/($D$20+$D$21+2*$D$22))</f>
        <v>93.45776850525915</v>
      </c>
      <c r="H52">
        <f>IF($D$2=3,0,K14/$D$3/($D$20+$D$21+2*$D$22))</f>
        <v>107.67682646391161</v>
      </c>
      <c r="I52">
        <f>IF($D$2=3,0,(2*J14/$D$3/($D$20+$D$21+2*$D$22)-I$43)*I$35/2/(I$35-I$34)+I$43)</f>
        <v>221.14442126314788</v>
      </c>
      <c r="J52">
        <f>IF($D$2=3,0,(2*K14/$D$3/($D$20+$D$21+2*$D$22)-J$43)*J$35/2/(J$35-J$34)+J$43)</f>
        <v>256.692066159779</v>
      </c>
      <c r="K52">
        <f>IF($D$2=3,0,(2*J14/$D$3/($D$20+$D$21+2*$D$22)-K$43)*K$35/2/(K$35-K$34)+K$43)</f>
        <v>221.14442126314788</v>
      </c>
      <c r="L52">
        <f>IF($D$2=3,0,(2*K14/$D$3/($D$20+$D$21+2*$D$22)-L$43)*L$35/2/(L$35-L$34)+L$43)</f>
        <v>256.692066159779</v>
      </c>
      <c r="M52">
        <f>IF(1&lt;M$41*M$44*(2/M$36*(M$38/M$44+M$36/2-M$37)-1),J14/$D$3/($D$20+$D$21+2*$D$22)*2/M$36*(M$38/M$44+M$36/2-M$37),"SLIDING!")</f>
        <v>373.8310740210366</v>
      </c>
      <c r="N52">
        <f>IF(1&lt;N$41*N$44*(2/N$36*(N$38/N$44+N$36/2-N$37)-1),K14/$D$3/($D$20+$D$21+2*$D$22)*2/N$36*(N$38/N$44+N$36/2-N$37),"SLIDING!")</f>
        <v>430.70730585564644</v>
      </c>
      <c r="O52">
        <f>IF(1&lt;O$40*O$44*(2/O$36*(O$38/O$44+O$36/2-(O$34-O$37))-1),J14/$D$3/($D$20+$D$21+2*$D$22)*2/O$36*(O$38/O$44+O$36/2-(O$34-O$37)),"SLIDING!")</f>
        <v>373.8310740210366</v>
      </c>
      <c r="P52">
        <f>IF(1&lt;P$40*P$44*(2/P$36*(P$38/P$44+P$36/2-(P$34-P$37))-1),K14/$D$3/($D$20+$D$21+2*$D$22)*2/P$36*(P$38/P$44+P$36/2-(P$34-P$37)),"SLIDING!")</f>
        <v>430.70730585564644</v>
      </c>
      <c r="Q52">
        <f>(J14*Q$35/$D$3/($D$20+$D$21+2*$D$22)-Q$35*Q$43/2)/(Q$35-Q$37)</f>
        <v>114.09628084209858</v>
      </c>
      <c r="R52">
        <f>(K14*R$35/$D$3/($D$20+$D$21+2*$D$22)-R$35*R$43/2)/(R$35-R$37)</f>
        <v>137.794710773186</v>
      </c>
    </row>
    <row r="53">
      <c r="E53" t="str">
        <v>Fixed-to-plate</v>
      </c>
      <c r="G53" t="str">
        <v>Fixed-to-pole</v>
      </c>
      <c r="I53" t="str">
        <v>A</v>
      </c>
      <c r="K53" t="str">
        <v>B</v>
      </c>
      <c r="O53" t="str">
        <v>C</v>
      </c>
      <c r="Q53" t="str">
        <v>D</v>
      </c>
    </row>
    <row r="54">
      <c r="E54" t="str">
        <v>Open</v>
      </c>
      <c r="F54" t="str">
        <v>Enclosed</v>
      </c>
      <c r="G54" t="str">
        <v>Open</v>
      </c>
      <c r="H54" t="str">
        <v>Enclosed</v>
      </c>
      <c r="I54" t="str">
        <v>Open</v>
      </c>
      <c r="J54" t="str">
        <v>Enclosed</v>
      </c>
      <c r="K54" t="str">
        <v>Open</v>
      </c>
      <c r="L54" t="str">
        <v>Enclosed</v>
      </c>
      <c r="M54" t="str">
        <v>Open</v>
      </c>
      <c r="N54" t="str">
        <v>Enclosed</v>
      </c>
      <c r="O54" t="str">
        <v>Open</v>
      </c>
      <c r="P54" t="str">
        <v>Enclosed</v>
      </c>
      <c r="Q54" t="str">
        <v>Open</v>
      </c>
      <c r="R54" t="str">
        <v>Enclosed</v>
      </c>
    </row>
    <row r="55">
      <c r="D55" t="str">
        <v>Intermediate</v>
      </c>
      <c r="K55">
        <f>MAX(K48:K52)</f>
        <v>221.14442126314788</v>
      </c>
      <c r="L55">
        <f>MAX(L48:L52)</f>
        <v>313.5031789312835</v>
      </c>
      <c r="M55">
        <f>MAX(M48:M52)</f>
        <v>451.3498622589532</v>
      </c>
      <c r="N55">
        <f>MAX(N48:N52)</f>
        <v>1269.9261608656975</v>
      </c>
    </row>
    <row r="56">
      <c r="D56" t="str">
        <v>Recommended weight (including weight of plate if any)</v>
      </c>
      <c r="E56">
        <f>MAX(E43,MAX(E48:E52))</f>
        <v>152.80990195034298</v>
      </c>
      <c r="F56">
        <f>MAX(F43,MAX(F48:F52))</f>
        <v>293.8561836856164</v>
      </c>
      <c r="G56">
        <f>MAX(G48:G52)</f>
        <v>152.80990195034298</v>
      </c>
      <c r="H56">
        <f>MAX(H48:H52)</f>
        <v>293.8561836856164</v>
      </c>
      <c r="I56">
        <f>IF($D$2=3,0,MAX(I43,MAX(I48:I52)))</f>
        <v>221.14442126314788</v>
      </c>
      <c r="J56">
        <f>IF($D$2=3,0,MAX(J43,MAX(J48:J52)))</f>
        <v>313.5031789312835</v>
      </c>
      <c r="K56">
        <f>MAX(K43,MAX(K55,M55))</f>
        <v>451.3498622589532</v>
      </c>
      <c r="L56">
        <f>MAX(L43,MAX(L55,N55))</f>
        <v>1269.9261608656975</v>
      </c>
      <c r="O56">
        <f>MAX(O48:O52)</f>
        <v>451.3498622589532</v>
      </c>
      <c r="P56">
        <f>MAX(P48:P52)</f>
        <v>1269.9261608656975</v>
      </c>
      <c r="Q56">
        <f>MAX(Q43,MAX(Q48:Q52))</f>
        <v>409.6831955922865</v>
      </c>
      <c r="R56">
        <f>MAX(R43,MAX(R48:R52))</f>
        <v>1228.2594941990308</v>
      </c>
    </row>
    <row r="57">
      <c r="D57" t="str">
        <v>Recommended weight to resist sliding (including weight of plate if any)</v>
      </c>
      <c r="E57">
        <f>MAX(E43,MAX(E48:E49))</f>
        <v>152.80990195034298</v>
      </c>
      <c r="F57">
        <f>MAX(F43,MAX(F48:F49))</f>
        <v>293.8561836856164</v>
      </c>
      <c r="G57">
        <f>MAX(G48:G49)</f>
        <v>152.80990195034298</v>
      </c>
      <c r="H57">
        <f>MAX(H48:H49)</f>
        <v>293.8561836856164</v>
      </c>
      <c r="I57">
        <f>IF($D$2=3,0,MAX(I43,MAX(I48:I49)))</f>
        <v>205.68475487585746</v>
      </c>
      <c r="J57">
        <f>IF($D$2=3,0,MAX(J43,MAX(J48:J49)))</f>
        <v>263.1239705926665</v>
      </c>
      <c r="K57">
        <f>MAX(K43,MAX(K59,M59))</f>
        <v>451.3498622589532</v>
      </c>
      <c r="L57">
        <f>MAX(L43,MAX(L59,N59))</f>
        <v>1269.9261608656975</v>
      </c>
      <c r="O57">
        <f>MAX(O48:O49)</f>
        <v>451.3498622589532</v>
      </c>
      <c r="P57">
        <f>MAX(P48:P49)</f>
        <v>1269.9261608656975</v>
      </c>
      <c r="Q57">
        <f>MAX(Q43,MAX(Q48:Q49))</f>
        <v>409.6831955922865</v>
      </c>
      <c r="R57">
        <f>MAX(R43,MAX(R48:R49))</f>
        <v>1228.2594941990308</v>
      </c>
    </row>
    <row r="58">
      <c r="D58" t="str">
        <v>Recommended weight to resist lift and overturn (including weight of plate if any)</v>
      </c>
      <c r="E58">
        <f>MAX(E43,MAX(E50:E52))</f>
        <v>93.45776850525915</v>
      </c>
      <c r="F58">
        <f>MAX(F43,MAX(F50:F52))</f>
        <v>130.4012715725134</v>
      </c>
      <c r="G58">
        <f>MAX(G50:G52)</f>
        <v>93.45776850525915</v>
      </c>
      <c r="H58">
        <f>MAX(H50:H52)</f>
        <v>130.4012715725134</v>
      </c>
      <c r="I58">
        <f>IF($D$2=3,0,MAX(I43,MAX(I50:I52)))</f>
        <v>221.14442126314788</v>
      </c>
      <c r="J58">
        <f>IF($D$2=3,0,MAX(J43,MAX(J50:J52)))</f>
        <v>313.5031789312835</v>
      </c>
      <c r="K58">
        <f>MAX(K43,MAX(K60,M60))</f>
        <v>373.8310740210366</v>
      </c>
      <c r="L58">
        <f>MAX(L43,MAX(L60,N60))</f>
        <v>521.6050862900536</v>
      </c>
      <c r="O58">
        <f>MAX(O50:O52)</f>
        <v>373.8310740210366</v>
      </c>
      <c r="P58">
        <f>MAX(P50:P52)</f>
        <v>521.6050862900536</v>
      </c>
      <c r="Q58">
        <f>MAX(Q43,MAX(Q50:Q52))</f>
        <v>114.09628084209858</v>
      </c>
      <c r="R58">
        <f>MAX(R43,MAX(R50:R52))</f>
        <v>175.66878595418902</v>
      </c>
    </row>
    <row r="59">
      <c r="H59" t="str">
        <v>Ground surface (1 = Smooth concrete, 2 = Rough concrete, 3 = Asphalt, 4 = Gravel, 5 = Dirt, 6 = Grass)</v>
      </c>
      <c r="I59">
        <v>1</v>
      </c>
      <c r="K59">
        <f>MAX(K48:K49)</f>
        <v>205.68475487585746</v>
      </c>
      <c r="L59">
        <f>MAX(L48:L49)</f>
        <v>263.1239705926665</v>
      </c>
      <c r="M59">
        <f>MAX(M48:M49)</f>
        <v>451.3498622589532</v>
      </c>
      <c r="N59">
        <f>MAX(N48:N49)</f>
        <v>1269.9261608656975</v>
      </c>
    </row>
    <row r="60">
      <c r="H60" t="str">
        <v>Ballast type (1 = Plastic barrel, 2 = Steel drum, 3 = Concrete block)</v>
      </c>
      <c r="I60">
        <v>1</v>
      </c>
      <c r="K60">
        <f>MAX(K50:K52)</f>
        <v>221.14442126314788</v>
      </c>
      <c r="L60">
        <f>MAX(L50:L52)</f>
        <v>313.5031789312835</v>
      </c>
      <c r="M60">
        <f>MAX(M50:M52)</f>
        <v>373.8310740210366</v>
      </c>
      <c r="N60">
        <f>MAX(N50:N52)</f>
        <v>521.6050862900536</v>
      </c>
    </row>
    <row r="61">
      <c r="H61" t="str">
        <v>Ground modifier (1 = Rubber pad, 2 = Neoprene pad, 3 = Plywood, 4 = Metal sheet)</v>
      </c>
      <c r="I61">
        <v>1</v>
      </c>
    </row>
    <row r="62">
      <c r="H62" t="str">
        <v>Ballast modifier (1 = Rubber pad, 2 = Neoprene pad, 3 = Plywood, 4 = Metal sheet)</v>
      </c>
      <c r="I62">
        <v>1</v>
      </c>
    </row>
    <row r="65">
      <c r="F65" t="str">
        <v>OUTPUT</v>
      </c>
    </row>
    <row r="66">
      <c r="K66" t="str">
        <v>OPEN</v>
      </c>
      <c r="L66" t="str">
        <v>PART-ENC</v>
      </c>
      <c r="O66" t="str">
        <v>Method used to calculate loads</v>
      </c>
    </row>
    <row r="67">
      <c r="I67" t="str">
        <v>Total horizontal force in length</v>
      </c>
      <c r="J67" t="str">
        <v>lbs</v>
      </c>
      <c r="K67">
        <f>MIN(K77,O77)</f>
        <v>-94.33674292021689</v>
      </c>
      <c r="L67">
        <f>MIN(L77,P77)</f>
        <v>-225.28</v>
      </c>
      <c r="O67">
        <f>IF(K67=K77,1,2)</f>
        <v>1</v>
      </c>
      <c r="P67">
        <f>IF(L67=L77,1,2)</f>
        <v>2</v>
      </c>
    </row>
    <row r="68">
      <c r="I68" t="str">
        <v>Total horizontal force in width</v>
      </c>
      <c r="J68" t="str">
        <v>lbs</v>
      </c>
      <c r="K68">
        <f>MIN(K78,O78)</f>
        <v>-163.84</v>
      </c>
      <c r="L68">
        <f>MIN(L78,P78)</f>
        <v>-460.9831963942481</v>
      </c>
      <c r="O68">
        <f>IF(K68=K78,1,2)</f>
        <v>2</v>
      </c>
      <c r="P68">
        <f>IF(L68=L78,1,2)</f>
        <v>1</v>
      </c>
    </row>
    <row r="69">
      <c r="I69" t="str">
        <v>Total vertical force</v>
      </c>
      <c r="J69" t="str">
        <v>lbs</v>
      </c>
      <c r="K69">
        <f>MAX(K79,O79)</f>
        <v>698.1912156027439</v>
      </c>
      <c r="L69">
        <f>MAX(L79,P79)</f>
        <v>875.703241023337</v>
      </c>
      <c r="O69">
        <f>IF(K69=K79,1,2)</f>
        <v>1</v>
      </c>
      <c r="P69">
        <f>IF(L69=L79,1,2)</f>
        <v>1</v>
      </c>
    </row>
    <row r="70">
      <c r="I70" t="str">
        <v>Overturn moment about length</v>
      </c>
      <c r="J70" t="str">
        <v>lbs.ft</v>
      </c>
      <c r="K70">
        <f>MAX(K80,O80)</f>
        <v>6857.1536685448345</v>
      </c>
      <c r="L70">
        <f>MAX(L80,P80)</f>
        <v>10432.101725801072</v>
      </c>
      <c r="O70">
        <f>IF(K70=K80,1,2)</f>
        <v>1</v>
      </c>
      <c r="P70">
        <f>IF(L70=L80,1,2)</f>
        <v>1</v>
      </c>
    </row>
    <row r="71">
      <c r="I71" t="str">
        <v>Overturn moment about width</v>
      </c>
      <c r="J71" t="str">
        <v>lbs.ft</v>
      </c>
      <c r="K71">
        <f>MAX(K81,O81)</f>
        <v>14953.242960841464</v>
      </c>
      <c r="L71">
        <f>MAX(L81,P81)</f>
        <v>17228.292234225857</v>
      </c>
      <c r="O71">
        <f>IF(K71=K81,1,2)</f>
        <v>1</v>
      </c>
      <c r="P71">
        <f>IF(L71=L81,1,2)</f>
        <v>1</v>
      </c>
    </row>
    <row r="72">
      <c r="I72" t="str">
        <v>Weight of each balast</v>
      </c>
      <c r="J72" t="str">
        <v>lbs</v>
      </c>
      <c r="K72">
        <f>K112</f>
        <v>93.45776850525915</v>
      </c>
      <c r="L72">
        <f>L112</f>
        <v>221.6265367280039</v>
      </c>
    </row>
    <row r="75">
      <c r="B75" t="str">
        <v>INPUT DATA</v>
      </c>
      <c r="F75" t="str">
        <v>OUTPUT</v>
      </c>
      <c r="K75" t="str">
        <v>Method 1: Code</v>
      </c>
      <c r="O75" t="str">
        <v>Method 2: Wind exposure</v>
      </c>
    </row>
    <row r="76">
      <c r="B76" t="str">
        <v>Length</v>
      </c>
      <c r="C76" t="str">
        <v>(ft)</v>
      </c>
      <c r="D76">
        <f>D3</f>
        <v>40</v>
      </c>
      <c r="K76" t="str">
        <v>OPEN</v>
      </c>
      <c r="L76" t="str">
        <v>PART-ENC</v>
      </c>
      <c r="O76" t="str">
        <v>OPEN</v>
      </c>
      <c r="P76" t="str">
        <v>PART-ENC</v>
      </c>
      <c r="S76" t="str">
        <v>Method 3: Sail lift</v>
      </c>
      <c r="W76" t="str">
        <v>Method 4: Wind exposure with initiated overturn</v>
      </c>
    </row>
    <row r="77">
      <c r="B77" t="str">
        <v>Width</v>
      </c>
      <c r="C77" t="str">
        <v>(ft)</v>
      </c>
      <c r="D77">
        <f>D4</f>
        <v>20</v>
      </c>
      <c r="I77" t="str">
        <v>Total horizontal force in length</v>
      </c>
      <c r="J77" t="str">
        <v>lbs</v>
      </c>
      <c r="K77">
        <f>N119</f>
        <v>-94.33674292021689</v>
      </c>
      <c r="L77">
        <f>O119</f>
        <v>-189.2030968709029</v>
      </c>
      <c r="O77">
        <f>E681</f>
        <v>-81.92</v>
      </c>
      <c r="P77">
        <f>F681</f>
        <v>-225.28</v>
      </c>
    </row>
    <row r="78">
      <c r="B78" t="str">
        <v>Eave height</v>
      </c>
      <c r="C78" t="str">
        <v>(ft)</v>
      </c>
      <c r="D78">
        <f>D5</f>
        <v>8</v>
      </c>
      <c r="I78" t="str">
        <v>Total horizontal force in width</v>
      </c>
      <c r="J78" t="str">
        <v>lbs</v>
      </c>
      <c r="K78">
        <f>N120</f>
        <v>-150.0861022515419</v>
      </c>
      <c r="L78">
        <f>O120</f>
        <v>-460.9831963942481</v>
      </c>
      <c r="O78">
        <f>E682</f>
        <v>-163.84</v>
      </c>
      <c r="P78">
        <f>F682</f>
        <v>-450.56</v>
      </c>
    </row>
    <row r="79">
      <c r="B79" t="str">
        <v>Roof type (1 = G, 2 = H, 3 = P)</v>
      </c>
      <c r="D79">
        <f>D6</f>
        <v>3</v>
      </c>
      <c r="I79" t="str">
        <v>Total vertical force</v>
      </c>
      <c r="J79" t="str">
        <v>lbs</v>
      </c>
      <c r="K79">
        <f>N121</f>
        <v>698.1912156027439</v>
      </c>
      <c r="L79">
        <f>O121</f>
        <v>875.703241023337</v>
      </c>
    </row>
    <row r="80">
      <c r="B80" t="str">
        <v>Ridge length if Hip roof</v>
      </c>
      <c r="C80" t="str">
        <v>(ft)</v>
      </c>
      <c r="D80">
        <f>D7</f>
        <v>20</v>
      </c>
      <c r="I80" t="str">
        <v>Overturn moment about length</v>
      </c>
      <c r="J80" t="str">
        <v>lbs.ft</v>
      </c>
      <c r="K80">
        <f>N122</f>
        <v>6857.1536685448345</v>
      </c>
      <c r="L80">
        <f>O122</f>
        <v>10432.101725801072</v>
      </c>
      <c r="O80">
        <f>E683</f>
        <v>1536</v>
      </c>
      <c r="P80">
        <f>F683</f>
        <v>2539.52</v>
      </c>
    </row>
    <row r="81">
      <c r="B81" t="str">
        <v>Ridge length if any roof</v>
      </c>
      <c r="C81" t="str">
        <v>(ft)</v>
      </c>
      <c r="D81">
        <f>IF(D79=1,D76,IF(D79=2,D80,0))</f>
        <v>0</v>
      </c>
      <c r="I81" t="str">
        <v>Overturn moment about width</v>
      </c>
      <c r="J81" t="str">
        <v>lbs.ft</v>
      </c>
      <c r="K81">
        <f>N123</f>
        <v>14953.242960841464</v>
      </c>
      <c r="L81">
        <f>O123</f>
        <v>17228.292234225857</v>
      </c>
      <c r="O81">
        <f>-E684</f>
        <v>768</v>
      </c>
      <c r="P81">
        <f>-F684</f>
        <v>1269.76</v>
      </c>
    </row>
    <row r="82">
      <c r="B82" t="str">
        <v>Roof height</v>
      </c>
      <c r="C82" t="str">
        <v>(ft)</v>
      </c>
      <c r="D82">
        <f>D9</f>
        <v>6</v>
      </c>
      <c r="G82" t="str">
        <v>ATTENTION, Fz DOES NOT HAVE A CUMMULATIVE EFFECT WITH OVERTURN MOMENTS SINCE OVERTURN MOMENTS ARE CALCULATED FROM FORCES</v>
      </c>
    </row>
    <row r="83">
      <c r="B83" t="str">
        <v>Roof pitch in width direction</v>
      </c>
      <c r="C83" t="str">
        <v>(in/12in)</v>
      </c>
      <c r="D83">
        <f>D82*2/D77*12</f>
        <v>7.199999999999999</v>
      </c>
      <c r="G83" t="str">
        <v>ATTENTION, FOR CONF. A AND B, THE BALLASTS OF THE SIDES PARALLEL TO THE WIND ARE ASSUMED TO RESISTS SLIDING THE SAME AMOUNT AS THE WINDWARD AND LEEWARD BALLASTS.</v>
      </c>
    </row>
    <row r="84">
      <c r="B84" t="str">
        <v>Roof pitch in length direction</v>
      </c>
      <c r="C84" t="str">
        <v>(in/12in)</v>
      </c>
      <c r="D84">
        <f>IF(D79=1,0,IF(D79=2,IF(D76=D80,0,12*2*D82/(D76-D80)),12*2*D82/D76))</f>
        <v>3.6</v>
      </c>
      <c r="G84" t="str">
        <v>ATTENTION, INTERPOLATION BETWEEN POSITIVE AND NEGATIVE TERMS IS NOT ALLOWED!</v>
      </c>
    </row>
    <row r="85">
      <c r="B85" t="str">
        <v>Wind speed</v>
      </c>
      <c r="C85" t="str">
        <v>(mph)</v>
      </c>
      <c r="D85">
        <f>D12</f>
        <v>20</v>
      </c>
      <c r="G85" t="str">
        <v>ATTENTION, CONSIDER THE WORST CASE SCENARIO FOR CLEAR AND OBSTRUCTED WIND FLOW BECAUSE IT IS NOT CLEAR!!</v>
      </c>
    </row>
    <row r="86">
      <c r="C86" t="str">
        <v>Wind flow (1 = clear, 2, 3 = obstructed)</v>
      </c>
      <c r="D86">
        <f>D13</f>
        <v>1</v>
      </c>
      <c r="G86" t="str">
        <v>ATTENTION, ADD A CONDITION IN THE ONLINE FORM TO USE THE DATA OF GABLE ROOF WHEN HIP IS SELECTED WITH RIDGE LENGTH EQUAL TO LENGTH. THE RESULTS ARE DIFFERENT B/C VERTICAL PART OF THE ROOF IS CONSIDERED DIFFERENTLY WHEN HIP (FAKE GABLE) AND GABLE.</v>
      </c>
    </row>
    <row r="87">
      <c r="B87" t="str">
        <v>Valance height</v>
      </c>
      <c r="C87" t="str">
        <v>(ft)</v>
      </c>
      <c r="D87">
        <f>D14</f>
        <v>1</v>
      </c>
      <c r="G87" t="str">
        <v>ATTENTION, IN ALL CONFIGURATIONS, WHEN CONSIDERING SLIDING DUE TO FX OR FY (WITH FZ), THE LOCAL FORCES APPLIED AT THE TOP OF UPRIGHT (Fh AND Fv) ASSUME THAT Fh RESISTS ALL FX OR FY AND THE FOOTING DOES NOT RESIST ANYTHING. IS THIS A GOOD ASSUMPTION?</v>
      </c>
    </row>
    <row r="88">
      <c r="G88" t="str">
        <v>ATTENTION, WHAT IF WIND IS IN DIAGONAL DIRECTION?</v>
      </c>
    </row>
    <row r="90">
      <c r="A90" t="str">
        <v>CALCULATION OF BALLAST WEIGHTS</v>
      </c>
    </row>
    <row r="91">
      <c r="B91" t="str">
        <v>Assume 1 ballast per intermediate post</v>
      </c>
    </row>
    <row r="92">
      <c r="B92" t="str">
        <v>Number of intermediate posts in length</v>
      </c>
      <c r="D92">
        <f>D20</f>
        <v>1</v>
      </c>
    </row>
    <row r="93">
      <c r="B93" t="str">
        <v>Number of intermediate posts in width</v>
      </c>
      <c r="D93">
        <f>D21</f>
        <v>1</v>
      </c>
    </row>
    <row r="94">
      <c r="B94" t="str">
        <v>Number of ballasts per corner post</v>
      </c>
      <c r="D94">
        <f>D22</f>
        <v>1</v>
      </c>
      <c r="J94" t="str">
        <v>-</v>
      </c>
    </row>
    <row r="95">
      <c r="B95" t="str">
        <v>Friction coefficient</v>
      </c>
      <c r="D95">
        <v>0.26</v>
      </c>
    </row>
    <row r="96">
      <c r="B96" t="str">
        <v>Total number of ballasts</v>
      </c>
      <c r="D96">
        <f>2*($D$92+$D$93)+4*$D$94</f>
        <v>8</v>
      </c>
    </row>
    <row r="97">
      <c r="K97" t="str">
        <v>Unacceptable slight move of ballasts (use only windward ballasts)</v>
      </c>
    </row>
    <row r="98">
      <c r="K98" t="str">
        <v>OPEN</v>
      </c>
      <c r="L98" t="str">
        <v>PART-ENC</v>
      </c>
      <c r="O98" t="str">
        <v>Critical load used to calculate ballasts</v>
      </c>
    </row>
    <row r="99">
      <c r="I99" t="str">
        <v>Ballast weight based on drag in length and friction (use only windward ballasts)</v>
      </c>
      <c r="J99" t="str">
        <v>lbs</v>
      </c>
      <c r="K99">
        <f>-K$67/$D$95/($D$93+2)</f>
        <v>120.94454220540626</v>
      </c>
      <c r="L99">
        <f>-L$67/$D$95/($D$93+2)</f>
        <v>288.8205128205128</v>
      </c>
      <c r="O99" t="str">
        <f>IF(K$104=K99,"Fx","")</f>
        <v/>
      </c>
      <c r="P99" t="str">
        <f>IF(L$104=L99,"Fx","")</f>
        <v/>
      </c>
    </row>
    <row r="100">
      <c r="I100" t="str">
        <v>Ballast weight based on drag in width and friction (use only windward ballasts)</v>
      </c>
      <c r="J100" t="str">
        <v>lbs</v>
      </c>
      <c r="K100">
        <f>-K$68/$D$95/($D$92+2)</f>
        <v>210.05128205128207</v>
      </c>
      <c r="L100">
        <f>-L$68/$D$95/($D$92+2)</f>
        <v>591.0040979413437</v>
      </c>
      <c r="O100" t="str">
        <f>IF(K$104=K100,"Fy","")</f>
        <v>Fy</v>
      </c>
      <c r="P100" t="str">
        <f>IF(L$104=L100,"Fy","")</f>
        <v>Fy</v>
      </c>
    </row>
    <row r="101">
      <c r="I101" t="str">
        <v>Individual ballast weight based on vertical force</v>
      </c>
      <c r="J101" t="str">
        <v>lbs</v>
      </c>
      <c r="K101">
        <f>K$69/$D$96</f>
        <v>87.27390195034299</v>
      </c>
      <c r="L101">
        <f>L$69/$D$96</f>
        <v>109.46290512791713</v>
      </c>
      <c r="O101" t="str">
        <f>IF(K$104=K101,"Fz","")</f>
        <v/>
      </c>
      <c r="P101" t="str">
        <f>IF(L$104=L101,"Fz","")</f>
        <v/>
      </c>
    </row>
    <row r="102">
      <c r="I102" t="str">
        <v>Individual ballast weight based on overturn about length</v>
      </c>
      <c r="J102" t="str">
        <v>lbs</v>
      </c>
      <c r="K102">
        <f>K$70/$D$77/($D$92+$D$93+2*$D$94)</f>
        <v>85.71442085681043</v>
      </c>
      <c r="L102">
        <f>L$70/$D$77/($D$92+$D$93+2*$D$94)</f>
        <v>130.4012715725134</v>
      </c>
      <c r="O102" t="str">
        <f>IF(K$104=K102,"Mx","")</f>
        <v/>
      </c>
      <c r="P102" t="str">
        <f>IF(L$104=L102,"Mx","")</f>
        <v/>
      </c>
    </row>
    <row r="103">
      <c r="I103" t="str">
        <v>Individual ballast weight based on overturn about width</v>
      </c>
      <c r="J103" t="str">
        <v>lbs</v>
      </c>
      <c r="K103">
        <f>K$71/$D$76/($D$93+$D$92+2*$D$94)</f>
        <v>93.45776850525915</v>
      </c>
      <c r="L103">
        <f>L$71/$D$76/($D$93+$D$92+2*$D$94)</f>
        <v>107.67682646391161</v>
      </c>
      <c r="O103" t="str">
        <f>IF(K$104=K103,"My","")</f>
        <v/>
      </c>
      <c r="P103" t="str">
        <f>IF(L$104=L103,"My","")</f>
        <v/>
      </c>
    </row>
    <row r="104">
      <c r="I104" t="str">
        <v>Weight of each ballast</v>
      </c>
      <c r="J104" t="str">
        <v>lbs</v>
      </c>
      <c r="K104">
        <f>MAX(K99:K100,K102:K103)</f>
        <v>210.05128205128207</v>
      </c>
      <c r="L104">
        <f>MAX(L99:L100,L102:L103)</f>
        <v>591.0040979413437</v>
      </c>
    </row>
    <row r="105">
      <c r="K105" t="str">
        <v>Fixed configuration (use all ballasts)</v>
      </c>
    </row>
    <row r="106">
      <c r="K106" t="str">
        <v>OPEN</v>
      </c>
      <c r="L106" t="str">
        <v>PART-ENC</v>
      </c>
    </row>
    <row r="107">
      <c r="I107" t="str">
        <v>Ballast weight based on drag in length and friction (use all ballasts)</v>
      </c>
      <c r="J107" t="str">
        <v>lbs</v>
      </c>
      <c r="K107">
        <f>-K$67/$D$95/$D$96</f>
        <v>45.35420332702735</v>
      </c>
      <c r="L107">
        <f>-L$67/$D$95/$D$96</f>
        <v>108.3076923076923</v>
      </c>
      <c r="O107" t="str">
        <f>IF(K$112=K107,"Fx","")</f>
        <v/>
      </c>
      <c r="P107" t="str">
        <f>IF(L$112=L107,"Fx","")</f>
        <v/>
      </c>
    </row>
    <row r="108">
      <c r="I108" t="str">
        <v>Ballast weight based on drag in width and friction (use all ballasts)</v>
      </c>
      <c r="J108" t="str">
        <v>lbs</v>
      </c>
      <c r="K108">
        <f>-K$68/$D$95/$D$96</f>
        <v>78.76923076923077</v>
      </c>
      <c r="L108">
        <f>-L$68/$D$95/$D$96</f>
        <v>221.6265367280039</v>
      </c>
      <c r="O108" t="str">
        <f>IF(K$112=K108,"Fy","")</f>
        <v/>
      </c>
      <c r="P108" t="str">
        <f>IF(L$112=L108,"Fy","")</f>
        <v>Fy</v>
      </c>
    </row>
    <row r="109">
      <c r="I109" t="str">
        <v>Individual ballast weight based on vertical force</v>
      </c>
      <c r="J109" t="str">
        <v>lbs</v>
      </c>
      <c r="K109">
        <f>K$69/$D$96</f>
        <v>87.27390195034299</v>
      </c>
      <c r="L109">
        <f>L$69/$D$96</f>
        <v>109.46290512791713</v>
      </c>
      <c r="O109" t="str">
        <f>IF(K$112=K109,"Fz","")</f>
        <v/>
      </c>
      <c r="P109" t="str">
        <f>IF(L$112=L109,"Fz","")</f>
        <v/>
      </c>
    </row>
    <row r="110">
      <c r="I110" t="str">
        <v>Individual ballast weight based on overturn about length</v>
      </c>
      <c r="J110" t="str">
        <v>lbs</v>
      </c>
      <c r="K110">
        <f>K$70/$D$77/($D$92+($D$93+2)+2*($D$94-1))</f>
        <v>85.71442085681043</v>
      </c>
      <c r="L110">
        <f>L$70/$D$77/($D$92+($D$93+2)+2*($D$94-1))</f>
        <v>130.4012715725134</v>
      </c>
      <c r="O110" t="str">
        <f>IF(K$112=K110,"Mx","")</f>
        <v/>
      </c>
      <c r="P110" t="str">
        <f>IF(L$112=L110,"Mx","")</f>
        <v/>
      </c>
    </row>
    <row r="111">
      <c r="I111" t="str">
        <v>Individual ballast weight based on overturn about width</v>
      </c>
      <c r="J111" t="str">
        <v>lbs</v>
      </c>
      <c r="K111">
        <f>K$71/$D$76/($D$93+($D$92+2)+2*($D$94-1))</f>
        <v>93.45776850525915</v>
      </c>
      <c r="L111">
        <f>L$71/$D$76/($D$93+($D$92+2)+2*($D$94-1))</f>
        <v>107.67682646391161</v>
      </c>
      <c r="O111" t="str">
        <f>IF(K$112=K111,"My","")</f>
        <v>My</v>
      </c>
      <c r="P111" t="str">
        <f>IF(L$112=L111,"My","")</f>
        <v/>
      </c>
    </row>
    <row r="112">
      <c r="I112" t="str">
        <v>Weight of each ballast</v>
      </c>
      <c r="J112" t="str">
        <v>lbs</v>
      </c>
      <c r="K112">
        <f>MAX(K107:K108,K110:K111)</f>
        <v>93.45776850525915</v>
      </c>
      <c r="L112">
        <f>MAX(L107:L108,L110:L111)</f>
        <v>221.6265367280039</v>
      </c>
    </row>
    <row r="117">
      <c r="A117" t="str">
        <v>Tent definition</v>
      </c>
      <c r="N117" t="str">
        <v>ALL RESULTS</v>
      </c>
      <c r="R117" t="str">
        <v>Tent definition</v>
      </c>
      <c r="AI117" t="str">
        <v>Tent definition</v>
      </c>
      <c r="AZ117" t="str">
        <v>Tent definition</v>
      </c>
      <c r="BQ117" t="str">
        <v>Tent definition</v>
      </c>
      <c r="CH117" t="str">
        <v>Tent definition</v>
      </c>
      <c r="CY117" t="str">
        <v>Tent definition</v>
      </c>
      <c r="DP117" t="str">
        <v>Tent definition</v>
      </c>
    </row>
    <row r="118">
      <c r="A118">
        <v>1</v>
      </c>
      <c r="B118" t="str">
        <v>X-dimension</v>
      </c>
      <c r="C118" t="str">
        <v>(ft)</v>
      </c>
      <c r="D118">
        <f>$D76</f>
        <v>40</v>
      </c>
      <c r="J118" t="str">
        <v>OPEN</v>
      </c>
      <c r="K118" t="str">
        <v>PART-ENC</v>
      </c>
      <c r="N118" t="str">
        <v>OPEN</v>
      </c>
      <c r="O118" t="str">
        <v>Part-Encl</v>
      </c>
      <c r="R118">
        <v>2</v>
      </c>
      <c r="S118" t="str">
        <v>X-dimension</v>
      </c>
      <c r="T118" t="str">
        <v>(ft)</v>
      </c>
      <c r="U118">
        <f>$D76</f>
        <v>40</v>
      </c>
      <c r="AA118" t="str">
        <v>OPEN</v>
      </c>
      <c r="AB118" t="str">
        <v>PART-ENC</v>
      </c>
      <c r="AI118">
        <v>3</v>
      </c>
      <c r="AJ118" t="str">
        <v>X-dimension</v>
      </c>
      <c r="AK118" t="str">
        <v>(ft)</v>
      </c>
      <c r="AL118">
        <f>$D76</f>
        <v>40</v>
      </c>
      <c r="AR118" t="str">
        <v>OPEN</v>
      </c>
      <c r="AS118" t="str">
        <v>PART-ENC</v>
      </c>
      <c r="AZ118">
        <v>4</v>
      </c>
      <c r="BA118" t="str">
        <v>X-dimension</v>
      </c>
      <c r="BB118" t="str">
        <v>(ft)</v>
      </c>
      <c r="BC118">
        <f>$D76</f>
        <v>40</v>
      </c>
      <c r="BI118" t="str">
        <v>OPEN</v>
      </c>
      <c r="BJ118" t="str">
        <v>PART-ENC</v>
      </c>
      <c r="BQ118">
        <v>5</v>
      </c>
      <c r="BR118" t="str">
        <v>X-dimension</v>
      </c>
      <c r="BS118" t="str">
        <v>(ft)</v>
      </c>
      <c r="BT118">
        <f>$D76</f>
        <v>40</v>
      </c>
      <c r="BZ118" t="str">
        <v>OPEN</v>
      </c>
      <c r="CA118" t="str">
        <v>PART-ENC</v>
      </c>
      <c r="CH118">
        <v>6</v>
      </c>
      <c r="CI118" t="str">
        <v>X-dimension</v>
      </c>
      <c r="CJ118" t="str">
        <v>(ft)</v>
      </c>
      <c r="CK118">
        <f>$D76</f>
        <v>40</v>
      </c>
      <c r="CQ118" t="str">
        <v>OPEN</v>
      </c>
      <c r="CR118" t="str">
        <v>PART-ENC</v>
      </c>
      <c r="CY118">
        <v>7</v>
      </c>
      <c r="CZ118" t="str">
        <v>X-dimension</v>
      </c>
      <c r="DA118" t="str">
        <v>(ft)</v>
      </c>
      <c r="DB118">
        <f>$D76</f>
        <v>40</v>
      </c>
      <c r="DH118" t="str">
        <v>OPEN</v>
      </c>
      <c r="DI118" t="str">
        <v>PART-ENC</v>
      </c>
      <c r="DP118">
        <v>8</v>
      </c>
      <c r="DQ118" t="str">
        <v>X-dimension</v>
      </c>
      <c r="DR118" t="str">
        <v>(ft)</v>
      </c>
      <c r="DS118">
        <f>$D76</f>
        <v>40</v>
      </c>
      <c r="DY118" t="str">
        <v>OPEN</v>
      </c>
      <c r="DZ118" t="str">
        <v>PART-ENC</v>
      </c>
    </row>
    <row r="119">
      <c r="A119">
        <f>A118</f>
        <v>1</v>
      </c>
      <c r="B119" t="str">
        <v>Y-dimension</v>
      </c>
      <c r="C119" t="str">
        <v>(ft)</v>
      </c>
      <c r="D119">
        <f>$D77</f>
        <v>20</v>
      </c>
      <c r="H119" t="str">
        <v>Total horizontal force (+ in X)</v>
      </c>
      <c r="I119" t="str">
        <v>lbs</v>
      </c>
      <c r="J119">
        <f>IF($D$79=1,D604,D581)</f>
        <v>-94.33674292021689</v>
      </c>
      <c r="K119">
        <f>IF($D$79=1,D665,D644)</f>
        <v>-162.41355635596622</v>
      </c>
      <c r="N119">
        <f>MIN(J119,AA119,AR119,BI119,BZ119,CQ119,DH119,DY119)</f>
        <v>-94.33674292021689</v>
      </c>
      <c r="O119">
        <f>MIN(K119,AB119,AS119,BJ119,CA119,CR119,DI119,DZ119)</f>
        <v>-189.2030968709029</v>
      </c>
      <c r="R119">
        <f>R118</f>
        <v>2</v>
      </c>
      <c r="S119" t="str">
        <v>Y-dimension</v>
      </c>
      <c r="T119" t="str">
        <v>(ft)</v>
      </c>
      <c r="U119">
        <f>$D77</f>
        <v>20</v>
      </c>
      <c r="Y119" t="str">
        <v>Total horizontal force (+ in X)</v>
      </c>
      <c r="Z119" t="str">
        <v>lbs</v>
      </c>
      <c r="AA119">
        <f>IF($D$79=1,U604,U581)</f>
        <v>-78.19593029155392</v>
      </c>
      <c r="AB119">
        <f>IF($D$79=1,U665,U644)</f>
        <v>-189.2030968709029</v>
      </c>
      <c r="AI119">
        <f>AI118</f>
        <v>3</v>
      </c>
      <c r="AJ119" t="str">
        <v>Y-dimension</v>
      </c>
      <c r="AK119" t="str">
        <v>(ft)</v>
      </c>
      <c r="AL119">
        <f>$D77</f>
        <v>20</v>
      </c>
      <c r="AP119" t="str">
        <v>Total horizontal force (+ in X)</v>
      </c>
      <c r="AQ119" t="str">
        <v>lbs</v>
      </c>
      <c r="AR119">
        <f>IF($D$79=1,AL604,AL581)</f>
        <v>-11.405110168064965</v>
      </c>
      <c r="AS119">
        <f>IF($D$79=1,AL665,AL644)</f>
        <v>-162.41355635596622</v>
      </c>
      <c r="AZ119">
        <f>AZ118</f>
        <v>4</v>
      </c>
      <c r="BA119" t="str">
        <v>Y-dimension</v>
      </c>
      <c r="BB119" t="str">
        <v>(ft)</v>
      </c>
      <c r="BC119">
        <f>$D77</f>
        <v>20</v>
      </c>
      <c r="BG119" t="str">
        <v>Total horizontal force (+ in X)</v>
      </c>
      <c r="BH119" t="str">
        <v>lbs</v>
      </c>
      <c r="BI119">
        <f>IF($D$79=1,BC604,BC581)</f>
        <v>-72.31137262117188</v>
      </c>
      <c r="BJ119">
        <f>IF($D$79=1,BC665,BC644)</f>
        <v>-189.2030968709029</v>
      </c>
      <c r="BQ119">
        <f>BQ118</f>
        <v>5</v>
      </c>
      <c r="BR119" t="str">
        <v>Y-dimension</v>
      </c>
      <c r="BS119" t="str">
        <v>(ft)</v>
      </c>
      <c r="BT119">
        <f>$D77</f>
        <v>20</v>
      </c>
      <c r="BX119" t="str">
        <v>Total horizontal force (+ in X)</v>
      </c>
      <c r="BY119" t="str">
        <v>lbs</v>
      </c>
      <c r="BZ119">
        <f>IF($D$79=1,BT604,BT581)</f>
        <v>3.552713678800501e-15</v>
      </c>
      <c r="CA119">
        <f>IF($D$79=1,BT665,BT644)</f>
        <v>3.552713678800501e-15</v>
      </c>
      <c r="CH119">
        <f>CH118</f>
        <v>6</v>
      </c>
      <c r="CI119" t="str">
        <v>Y-dimension</v>
      </c>
      <c r="CJ119" t="str">
        <v>(ft)</v>
      </c>
      <c r="CK119">
        <f>$D77</f>
        <v>20</v>
      </c>
      <c r="CO119" t="str">
        <v>Total horizontal force (+ in X)</v>
      </c>
      <c r="CP119" t="str">
        <v>lbs</v>
      </c>
      <c r="CQ119">
        <f>IF($D$79=1,CK604,CK581)</f>
        <v>-3.552713678800501e-15</v>
      </c>
      <c r="CR119">
        <f>IF($D$79=1,CK665,CK644)</f>
        <v>0</v>
      </c>
      <c r="CY119">
        <f>CY118</f>
        <v>7</v>
      </c>
      <c r="CZ119" t="str">
        <v>Y-dimension</v>
      </c>
      <c r="DA119" t="str">
        <v>(ft)</v>
      </c>
      <c r="DB119">
        <f>$D77</f>
        <v>20</v>
      </c>
      <c r="DF119" t="str">
        <v>Total horizontal force (+ in X)</v>
      </c>
      <c r="DG119" t="str">
        <v>lbs</v>
      </c>
      <c r="DH119">
        <f>IF($D$79=1,DB604,DB581)</f>
        <v>3.552713678800501e-15</v>
      </c>
      <c r="DI119">
        <f>IF($D$79=1,DB665,DB644)</f>
        <v>0</v>
      </c>
      <c r="DP119">
        <f>DP118</f>
        <v>8</v>
      </c>
      <c r="DQ119" t="str">
        <v>Y-dimension</v>
      </c>
      <c r="DR119" t="str">
        <v>(ft)</v>
      </c>
      <c r="DS119">
        <f>$D77</f>
        <v>20</v>
      </c>
      <c r="DW119" t="str">
        <v>Total horizontal force (+ in X)</v>
      </c>
      <c r="DX119" t="str">
        <v>lbs</v>
      </c>
      <c r="DY119">
        <f>IF($D$79=1,DS604,DS581)</f>
        <v>1.7763568394002505e-15</v>
      </c>
      <c r="DZ119">
        <f>IF($D$79=1,DS665,DS644)</f>
        <v>0</v>
      </c>
    </row>
    <row r="120">
      <c r="A120">
        <f>A119</f>
        <v>1</v>
      </c>
      <c r="B120" t="str">
        <v>Eave height</v>
      </c>
      <c r="C120" t="str">
        <v>(ft)</v>
      </c>
      <c r="D120">
        <f>$D78</f>
        <v>8</v>
      </c>
      <c r="H120" t="str">
        <v>Total horizontal force (+ in Y)</v>
      </c>
      <c r="I120" t="str">
        <v>lbs</v>
      </c>
      <c r="J120">
        <f>IF($D$79=1,D605,D582)</f>
        <v>0</v>
      </c>
      <c r="K120">
        <f>IF($D$79=1,D666,D645)</f>
        <v>0</v>
      </c>
      <c r="N120">
        <f>MIN(J120,AA120,AR120,BI120,BZ120,CQ120,DH120,DY120)</f>
        <v>-150.0861022515419</v>
      </c>
      <c r="O120">
        <f>MIN(K120,AB120,AS120,BJ120,CA120,CR120,DI120,DZ120)</f>
        <v>-460.9831963942481</v>
      </c>
      <c r="R120">
        <f>R119</f>
        <v>2</v>
      </c>
      <c r="S120" t="str">
        <v>Eave height</v>
      </c>
      <c r="T120" t="str">
        <v>(ft)</v>
      </c>
      <c r="U120">
        <f>$D78</f>
        <v>8</v>
      </c>
      <c r="Y120" t="str">
        <v>Total horizontal force (+ in Y)</v>
      </c>
      <c r="Z120" t="str">
        <v>lbs</v>
      </c>
      <c r="AA120">
        <f>IF($D$79=1,U605,U582)</f>
        <v>0</v>
      </c>
      <c r="AB120">
        <f>IF($D$79=1,U666,U645)</f>
        <v>0</v>
      </c>
      <c r="AI120">
        <f>AI119</f>
        <v>3</v>
      </c>
      <c r="AJ120" t="str">
        <v>Eave height</v>
      </c>
      <c r="AK120" t="str">
        <v>(ft)</v>
      </c>
      <c r="AL120">
        <f>$D78</f>
        <v>8</v>
      </c>
      <c r="AP120" t="str">
        <v>Total horizontal force (+ in Y)</v>
      </c>
      <c r="AQ120" t="str">
        <v>lbs</v>
      </c>
      <c r="AR120">
        <f>IF($D$79=1,AL605,AL582)</f>
        <v>0</v>
      </c>
      <c r="AS120">
        <f>IF($D$79=1,AL666,AL645)</f>
        <v>0</v>
      </c>
      <c r="AZ120">
        <f>AZ119</f>
        <v>4</v>
      </c>
      <c r="BA120" t="str">
        <v>Eave height</v>
      </c>
      <c r="BB120" t="str">
        <v>(ft)</v>
      </c>
      <c r="BC120">
        <f>$D78</f>
        <v>8</v>
      </c>
      <c r="BG120" t="str">
        <v>Total horizontal force (+ in Y)</v>
      </c>
      <c r="BH120" t="str">
        <v>lbs</v>
      </c>
      <c r="BI120">
        <f>IF($D$79=1,BC605,BC582)</f>
        <v>0</v>
      </c>
      <c r="BJ120">
        <f>IF($D$79=1,BC666,BC645)</f>
        <v>0</v>
      </c>
      <c r="BQ120">
        <f>BQ119</f>
        <v>5</v>
      </c>
      <c r="BR120" t="str">
        <v>Eave height</v>
      </c>
      <c r="BS120" t="str">
        <v>(ft)</v>
      </c>
      <c r="BT120">
        <f>$D78</f>
        <v>8</v>
      </c>
      <c r="BX120" t="str">
        <v>Total horizontal force (+ in Y)</v>
      </c>
      <c r="BY120" t="str">
        <v>lbs</v>
      </c>
      <c r="BZ120">
        <f>IF($D$79=1,BT605,BT582)</f>
        <v>-150.0861022515419</v>
      </c>
      <c r="CA120">
        <f>IF($D$79=1,BT666,BT645)</f>
        <v>-415.20564339585206</v>
      </c>
      <c r="CH120">
        <f>CH119</f>
        <v>6</v>
      </c>
      <c r="CI120" t="str">
        <v>Eave height</v>
      </c>
      <c r="CJ120" t="str">
        <v>(ft)</v>
      </c>
      <c r="CK120">
        <f>$D78</f>
        <v>8</v>
      </c>
      <c r="CO120" t="str">
        <v>Total horizontal force (+ in Y)</v>
      </c>
      <c r="CP120" t="str">
        <v>lbs</v>
      </c>
      <c r="CQ120">
        <f>IF($D$79=1,CK605,CK582)</f>
        <v>-127.18224223550465</v>
      </c>
      <c r="CR120">
        <f>IF($D$79=1,CK666,CK645)</f>
        <v>-460.9831963942481</v>
      </c>
      <c r="CY120">
        <f>CY119</f>
        <v>7</v>
      </c>
      <c r="CZ120" t="str">
        <v>Eave height</v>
      </c>
      <c r="DA120" t="str">
        <v>(ft)</v>
      </c>
      <c r="DB120">
        <f>$D78</f>
        <v>8</v>
      </c>
      <c r="DF120" t="str">
        <v>Total horizontal force (+ in Y)</v>
      </c>
      <c r="DG120" t="str">
        <v>lbs</v>
      </c>
      <c r="DH120">
        <f>IF($D$79=1,DB605,DB582)</f>
        <v>-46.62901426058192</v>
      </c>
      <c r="DI120">
        <f>IF($D$79=1,DB666,DB645)</f>
        <v>-415.20564339585206</v>
      </c>
      <c r="DP120">
        <f>DP119</f>
        <v>8</v>
      </c>
      <c r="DQ120" t="str">
        <v>Eave height</v>
      </c>
      <c r="DR120" t="str">
        <v>(ft)</v>
      </c>
      <c r="DS120">
        <f>$D78</f>
        <v>8</v>
      </c>
      <c r="DW120" t="str">
        <v>Total horizontal force (+ in Y)</v>
      </c>
      <c r="DX120" t="str">
        <v>lbs</v>
      </c>
      <c r="DY120">
        <f>IF($D$79=1,DS605,DS582)</f>
        <v>-139.3255604990999</v>
      </c>
      <c r="DZ120">
        <f>IF($D$79=1,DS666,DS645)</f>
        <v>-460.9831963942481</v>
      </c>
    </row>
    <row r="121">
      <c r="A121">
        <f>A120</f>
        <v>1</v>
      </c>
      <c r="B121" t="str">
        <v>Band height</v>
      </c>
      <c r="C121" t="str">
        <v>(ft)</v>
      </c>
      <c r="D121">
        <f>1</f>
        <v>1</v>
      </c>
      <c r="H121" t="str">
        <v>Total vertical force (+ in Z)</v>
      </c>
      <c r="I121" t="str">
        <v>lbs</v>
      </c>
      <c r="J121">
        <f>IF($D$79=1,D606,D583)</f>
        <v>36.62459976475563</v>
      </c>
      <c r="K121">
        <f>IF($D$79=1,D667,D646)</f>
        <v>812.3942898134937</v>
      </c>
      <c r="N121">
        <f>MAX(J121,AA121,AR121,BI121,BZ121,CQ121,DH121,DY121)</f>
        <v>698.1912156027439</v>
      </c>
      <c r="O121">
        <f>MAX(K121,AB121,AS121,BJ121,CA121,CR121,DI121,DZ121)</f>
        <v>875.703241023337</v>
      </c>
      <c r="R121">
        <f>R120</f>
        <v>2</v>
      </c>
      <c r="S121" t="str">
        <v>Band height</v>
      </c>
      <c r="T121" t="str">
        <v>(ft)</v>
      </c>
      <c r="U121">
        <v>1</v>
      </c>
      <c r="Y121" t="str">
        <v>Total vertical force (+ in Z)</v>
      </c>
      <c r="Z121" t="str">
        <v>lbs</v>
      </c>
      <c r="AA121">
        <f>IF($D$79=1,U606,U583)</f>
        <v>8.71482326264162</v>
      </c>
      <c r="AB121">
        <f>IF($D$79=1,U667,U646)</f>
        <v>615.6697462684924</v>
      </c>
      <c r="AI121">
        <f>AI120</f>
        <v>3</v>
      </c>
      <c r="AJ121" t="str">
        <v>Band height</v>
      </c>
      <c r="AK121" t="str">
        <v>(ft)</v>
      </c>
      <c r="AL121">
        <v>1</v>
      </c>
      <c r="AP121" t="str">
        <v>Total vertical force (+ in Z)</v>
      </c>
      <c r="AQ121" t="str">
        <v>lbs</v>
      </c>
      <c r="AR121">
        <f>IF($D$79=1,AL606,AL583)</f>
        <v>698.1912156027439</v>
      </c>
      <c r="AS121">
        <f>IF($D$79=1,AL667,AL646)</f>
        <v>-115.96617510306928</v>
      </c>
      <c r="AZ121">
        <f>AZ120</f>
        <v>4</v>
      </c>
      <c r="BA121" t="str">
        <v>Band height</v>
      </c>
      <c r="BB121" t="str">
        <v>(ft)</v>
      </c>
      <c r="BC121">
        <v>1</v>
      </c>
      <c r="BG121" t="str">
        <v>Total vertical force (+ in Z)</v>
      </c>
      <c r="BH121" t="str">
        <v>lbs</v>
      </c>
      <c r="BI121">
        <f>IF($D$79=1,BC606,BC583)</f>
        <v>256.4542579855828</v>
      </c>
      <c r="BJ121">
        <f>IF($D$79=1,BC667,BC646)</f>
        <v>-312.69071864807063</v>
      </c>
      <c r="BQ121">
        <f>BQ120</f>
        <v>5</v>
      </c>
      <c r="BR121" t="str">
        <v>Band height</v>
      </c>
      <c r="BS121" t="str">
        <v>(ft)</v>
      </c>
      <c r="BT121">
        <v>1</v>
      </c>
      <c r="BX121" t="str">
        <v>Total vertical force (+ in Z)</v>
      </c>
      <c r="BY121" t="str">
        <v>lbs</v>
      </c>
      <c r="BZ121">
        <f>IF($D$79=1,BT606,BT583)</f>
        <v>-35.9673452873597</v>
      </c>
      <c r="CA121">
        <f>IF($D$79=1,BT667,BT646)</f>
        <v>875.703241023337</v>
      </c>
      <c r="CH121">
        <f>CH120</f>
        <v>6</v>
      </c>
      <c r="CI121" t="str">
        <v>Band height</v>
      </c>
      <c r="CJ121" t="str">
        <v>(ft)</v>
      </c>
      <c r="CK121">
        <v>1</v>
      </c>
      <c r="CO121" t="str">
        <v>Total vertical force (+ in Z)</v>
      </c>
      <c r="CP121" t="str">
        <v>lbs</v>
      </c>
      <c r="CQ121">
        <f>IF($D$79=1,CK606,CK583)</f>
        <v>-68.63447846420739</v>
      </c>
      <c r="CR121">
        <f>IF($D$79=1,CK667,CK646)</f>
        <v>597.3691808391184</v>
      </c>
      <c r="CY121">
        <f>CY120</f>
        <v>7</v>
      </c>
      <c r="CZ121" t="str">
        <v>Band height</v>
      </c>
      <c r="DA121" t="str">
        <v>(ft)</v>
      </c>
      <c r="DB121">
        <v>1</v>
      </c>
      <c r="DF121" t="str">
        <v>Total vertical force (+ in Z)</v>
      </c>
      <c r="DG121" t="str">
        <v>lbs</v>
      </c>
      <c r="DH121">
        <f>IF($D$79=1,DB606,DB583)</f>
        <v>633.3115285200911</v>
      </c>
      <c r="DI121">
        <f>IF($D$79=1,DB667,DB646)</f>
        <v>-52.657223893225996</v>
      </c>
      <c r="DP121">
        <f>DP120</f>
        <v>8</v>
      </c>
      <c r="DQ121" t="str">
        <v>Band height</v>
      </c>
      <c r="DR121" t="str">
        <v>(ft)</v>
      </c>
      <c r="DS121">
        <v>1</v>
      </c>
      <c r="DW121" t="str">
        <v>Total vertical force (+ in Z)</v>
      </c>
      <c r="DX121" t="str">
        <v>lbs</v>
      </c>
      <c r="DY121">
        <f>IF($D$79=1,DS606,DS583)</f>
        <v>51.4980812436211</v>
      </c>
      <c r="DZ121">
        <f>IF($D$79=1,DS667,DS646)</f>
        <v>-330.9912840774447</v>
      </c>
    </row>
    <row r="122">
      <c r="A122">
        <f>A121</f>
        <v>1</v>
      </c>
      <c r="B122" t="str">
        <v>Roof pitch in Y</v>
      </c>
      <c r="C122" t="str">
        <v>in/12in</v>
      </c>
      <c r="D122">
        <f>$D83</f>
        <v>7.199999999999999</v>
      </c>
      <c r="H122" t="str">
        <v>Overturn moment</v>
      </c>
      <c r="I122" t="str">
        <v>lbs.ft</v>
      </c>
      <c r="J122">
        <f>IF(D119&gt;D118,"Xdim ",IF(D125="X",-IF($D$79=1,D607,D584),IF($D$79=1,D607,D584)))</f>
        <v>-1203.3413881837098</v>
      </c>
      <c r="K122">
        <f>IF(D119&gt;D118,"must be ",IF(D125="X",-IF($D$79=1,D668,D647),IF($D$79=1,D668,D647)))</f>
        <v>17228.292234225857</v>
      </c>
      <c r="N122">
        <f>MAX(BZ122,CQ122,DH122,DY122)</f>
        <v>6857.1536685448345</v>
      </c>
      <c r="O122">
        <f>MAX(CA122,CR122,DI122,DZ122)</f>
        <v>10432.101725801072</v>
      </c>
      <c r="R122">
        <f>R121</f>
        <v>2</v>
      </c>
      <c r="S122" t="str">
        <v>Roof pitch in Y</v>
      </c>
      <c r="T122" t="str">
        <v>in/12in</v>
      </c>
      <c r="U122">
        <f>$D83</f>
        <v>7.199999999999999</v>
      </c>
      <c r="Y122" t="str">
        <v>Overturn moment</v>
      </c>
      <c r="Z122" t="str">
        <v>lbs.ft</v>
      </c>
      <c r="AA122">
        <f>IF(U119&gt;U118,"Xdim ",IF(U125="X",-IF($D$79=1,U607,U584),IF($D$79=1,U607,U584)))</f>
        <v>-2130.2349252159106</v>
      </c>
      <c r="AB122">
        <f>IF(U119&gt;U118,"must be ",IF(U125="X",-IF($D$79=1,U668,U647),IF($D$79=1,U668,U647)))</f>
        <v>11863.750760526773</v>
      </c>
      <c r="AI122">
        <f>AI121</f>
        <v>3</v>
      </c>
      <c r="AJ122" t="str">
        <v>Roof pitch in Y</v>
      </c>
      <c r="AK122" t="str">
        <v>in/12in</v>
      </c>
      <c r="AL122">
        <f>$D83</f>
        <v>7.199999999999999</v>
      </c>
      <c r="AP122" t="str">
        <v>Overturn moment</v>
      </c>
      <c r="AQ122" t="str">
        <v>lbs.ft</v>
      </c>
      <c r="AR122">
        <f>IF(AL119&gt;AL118,"Xdim ",IF(AL125="X",-IF($D$79=1,AL607,AL584),IF($D$79=1,AL607,AL584)))</f>
        <v>14953.242960841464</v>
      </c>
      <c r="AS122">
        <f>IF(AL119&gt;AL118,"must be ",IF(AL125="X",-IF($D$79=1,AL668,AL647),IF($D$79=1,AL668,AL647)))</f>
        <v>-1338.9170641054025</v>
      </c>
      <c r="AZ122">
        <f>AZ121</f>
        <v>4</v>
      </c>
      <c r="BA122" t="str">
        <v>Roof pitch in Y</v>
      </c>
      <c r="BB122" t="str">
        <v>in/12in</v>
      </c>
      <c r="BC122">
        <f>$D83</f>
        <v>7.199999999999999</v>
      </c>
      <c r="BG122" t="str">
        <v>Overturn moment</v>
      </c>
      <c r="BH122" t="str">
        <v>lbs.ft</v>
      </c>
      <c r="BI122">
        <f>IF(BC119&gt;BC118,"Xdim ",IF(BC125="X",-IF($D$79=1,BC607,BC584),IF($D$79=1,BC607,BC584)))</f>
        <v>3233.398134741052</v>
      </c>
      <c r="BJ122">
        <f>IF(BC119&gt;BC118,"must be ",IF(BC125="X",-IF($D$79=1,BC668,BC647),IF($D$79=1,BC668,BC647)))</f>
        <v>-6703.458537804485</v>
      </c>
      <c r="BQ122">
        <f>BQ121</f>
        <v>5</v>
      </c>
      <c r="BR122" t="str">
        <v>Roof pitch in Y</v>
      </c>
      <c r="BS122" t="str">
        <v>in/12in</v>
      </c>
      <c r="BT122">
        <f>$D83</f>
        <v>7.199999999999999</v>
      </c>
      <c r="BX122" t="str">
        <v>Overturn moment</v>
      </c>
      <c r="BY122" t="str">
        <v>lbs.ft</v>
      </c>
      <c r="BZ122">
        <f>IF(BT119&gt;BT118,"Xdim ",IF(BT125="X",-IF($D$79=1,BT607,BT584),IF($D$79=1,BT607,BT584)))</f>
        <v>-8.694314982815115</v>
      </c>
      <c r="CA122">
        <f>IF(BT119&gt;BT118,"must be ",IF(BT125="X",-IF($D$79=1,BT668,BT647),IF($D$79=1,BT668,BT647)))</f>
        <v>10432.101725801072</v>
      </c>
      <c r="CH122">
        <f>CH121</f>
        <v>6</v>
      </c>
      <c r="CI122" t="str">
        <v>Roof pitch in Y</v>
      </c>
      <c r="CJ122" t="str">
        <v>in/12in</v>
      </c>
      <c r="CK122">
        <f>$D83</f>
        <v>7.199999999999999</v>
      </c>
      <c r="CO122" t="str">
        <v>Overturn moment</v>
      </c>
      <c r="CP122" t="str">
        <v>lbs.ft</v>
      </c>
      <c r="CQ122">
        <f>IF(CK119&gt;CK118,"Xdim ",IF(CK125="X",-IF($D$79=1,CK607,CK584),IF($D$79=1,CK607,CK584)))</f>
        <v>-600.4515407160721</v>
      </c>
      <c r="CR122">
        <f>IF(CK119&gt;CK118,"must be ",IF(CK125="X",-IF($D$79=1,CK668,CK647),IF($D$79=1,CK668,CK647)))</f>
        <v>7368.096839941368</v>
      </c>
      <c r="CY122">
        <f>CY121</f>
        <v>7</v>
      </c>
      <c r="CZ122" t="str">
        <v>Roof pitch in Y</v>
      </c>
      <c r="DA122" t="str">
        <v>in/12in</v>
      </c>
      <c r="DB122">
        <f>$D83</f>
        <v>7.199999999999999</v>
      </c>
      <c r="DF122" t="str">
        <v>Overturn moment</v>
      </c>
      <c r="DG122" t="str">
        <v>lbs.ft</v>
      </c>
      <c r="DH122">
        <f>IF(DB119&gt;DB118,"Xdim ",IF(DB125="X",-IF($D$79=1,DB607,DB584),IF($D$79=1,DB607,DB584)))</f>
        <v>6857.1536685448345</v>
      </c>
      <c r="DI122">
        <f>IF(DB119&gt;DB118,"must be ",IF(DB125="X",-IF($D$79=1,DB668,DB647),IF($D$79=1,DB668,DB647)))</f>
        <v>1148.497076635446</v>
      </c>
      <c r="DP122">
        <f>DP121</f>
        <v>8</v>
      </c>
      <c r="DQ122" t="str">
        <v>Roof pitch in Y</v>
      </c>
      <c r="DR122" t="str">
        <v>in/12in</v>
      </c>
      <c r="DS122">
        <f>$D83</f>
        <v>7.199999999999999</v>
      </c>
      <c r="DW122" t="str">
        <v>Overturn moment</v>
      </c>
      <c r="DX122" t="str">
        <v>lbs.ft</v>
      </c>
      <c r="DY122">
        <f>IF(DS119&gt;DS118,"Xdim ",IF(DS125="X",-IF($D$79=1,DS607,DS584),IF($D$79=1,DS607,DS584)))</f>
        <v>761.7022569033336</v>
      </c>
      <c r="DZ122">
        <f>IF(DS119&gt;DS118,"must be ",IF(DS125="X",-IF($D$79=1,DS668,DS647),IF($D$79=1,DS668,DS647)))</f>
        <v>-1915.5078092242616</v>
      </c>
    </row>
    <row r="123">
      <c r="A123">
        <f>A122</f>
        <v>1</v>
      </c>
      <c r="B123" t="str">
        <v>Roof pitch in X</v>
      </c>
      <c r="C123" t="str">
        <v>in/12in</v>
      </c>
      <c r="D123">
        <f>$D84</f>
        <v>3.6</v>
      </c>
      <c r="J123" t="str">
        <v>Must ALWAYS be POSITIVE for overturn</v>
      </c>
      <c r="N123">
        <f>MAX(J122,AA122,AR122,BI122)</f>
        <v>14953.242960841464</v>
      </c>
      <c r="O123">
        <f>MAX(K122,AB122,AS122,BJ122)</f>
        <v>17228.292234225857</v>
      </c>
      <c r="R123">
        <f>R122</f>
        <v>2</v>
      </c>
      <c r="S123" t="str">
        <v>Roof pitch in X</v>
      </c>
      <c r="T123" t="str">
        <v>in/12in</v>
      </c>
      <c r="U123">
        <f>$D84</f>
        <v>3.6</v>
      </c>
      <c r="V123" t="str">
        <v>(Enter 0 if vertical)</v>
      </c>
      <c r="AA123" t="str">
        <v>Must ALWAYS be POSITIVE for overturn</v>
      </c>
      <c r="AI123">
        <f>AI122</f>
        <v>3</v>
      </c>
      <c r="AJ123" t="str">
        <v>Roof pitch in X</v>
      </c>
      <c r="AK123" t="str">
        <v>in/12in</v>
      </c>
      <c r="AL123">
        <f>$D84</f>
        <v>3.6</v>
      </c>
      <c r="AM123" t="str">
        <v>(Enter 0 if vertical)</v>
      </c>
      <c r="AR123" t="str">
        <v>Must ALWAYS be POSITIVE for overturn</v>
      </c>
      <c r="AZ123">
        <f>AZ122</f>
        <v>4</v>
      </c>
      <c r="BA123" t="str">
        <v>Roof pitch in X</v>
      </c>
      <c r="BB123" t="str">
        <v>in/12in</v>
      </c>
      <c r="BC123">
        <f>$D84</f>
        <v>3.6</v>
      </c>
      <c r="BD123" t="str">
        <v>(Enter 0 if vertical)</v>
      </c>
      <c r="BI123" t="str">
        <v>Must ALWAYS be POSITIVE for overturn</v>
      </c>
      <c r="BQ123">
        <f>BQ122</f>
        <v>5</v>
      </c>
      <c r="BR123" t="str">
        <v>Roof pitch in X</v>
      </c>
      <c r="BS123" t="str">
        <v>in/12in</v>
      </c>
      <c r="BT123">
        <f>$D84</f>
        <v>3.6</v>
      </c>
      <c r="BU123" t="str">
        <v>(Enter 0 if vertical)</v>
      </c>
      <c r="BZ123" t="str">
        <v>Must ALWAYS be POSITIVE for overturn</v>
      </c>
      <c r="CH123">
        <f>CH122</f>
        <v>6</v>
      </c>
      <c r="CI123" t="str">
        <v>Roof pitch in X</v>
      </c>
      <c r="CJ123" t="str">
        <v>in/12in</v>
      </c>
      <c r="CK123">
        <f>$D84</f>
        <v>3.6</v>
      </c>
      <c r="CL123" t="str">
        <v>(Enter 0 if vertical)</v>
      </c>
      <c r="CQ123" t="str">
        <v>Must ALWAYS be POSITIVE for overturn</v>
      </c>
      <c r="CY123">
        <f>CY122</f>
        <v>7</v>
      </c>
      <c r="CZ123" t="str">
        <v>Roof pitch in X</v>
      </c>
      <c r="DA123" t="str">
        <v>in/12in</v>
      </c>
      <c r="DB123">
        <f>$D84</f>
        <v>3.6</v>
      </c>
      <c r="DC123" t="str">
        <v>(Enter 0 if vertical)</v>
      </c>
      <c r="DH123" t="str">
        <v>Must ALWAYS be POSITIVE for overturn</v>
      </c>
      <c r="DP123">
        <f>DP122</f>
        <v>8</v>
      </c>
      <c r="DQ123" t="str">
        <v>Roof pitch in X</v>
      </c>
      <c r="DR123" t="str">
        <v>in/12in</v>
      </c>
      <c r="DS123">
        <f>$D84</f>
        <v>3.6</v>
      </c>
      <c r="DT123" t="str">
        <v>(Enter 0 if vertical)</v>
      </c>
      <c r="DY123" t="str">
        <v>Must ALWAYS be POSITIVE for overturn</v>
      </c>
    </row>
    <row r="124">
      <c r="A124">
        <f>A123</f>
        <v>1</v>
      </c>
      <c r="D124" t="str">
        <v>Case 1</v>
      </c>
      <c r="R124">
        <f>R123</f>
        <v>2</v>
      </c>
      <c r="U124" t="str">
        <v>Case 1</v>
      </c>
      <c r="AI124">
        <f>AI123</f>
        <v>3</v>
      </c>
      <c r="AL124" t="str">
        <v>Case 1</v>
      </c>
      <c r="AZ124">
        <f>AZ123</f>
        <v>4</v>
      </c>
      <c r="BC124" t="str">
        <v>Case 1</v>
      </c>
      <c r="BQ124">
        <f>BQ123</f>
        <v>5</v>
      </c>
      <c r="BT124" t="str">
        <v>Case 1</v>
      </c>
      <c r="CH124">
        <f>CH123</f>
        <v>6</v>
      </c>
      <c r="CK124" t="str">
        <v>Case 1</v>
      </c>
      <c r="CY124">
        <f>CY123</f>
        <v>7</v>
      </c>
      <c r="DB124" t="str">
        <v>Case 1</v>
      </c>
      <c r="DP124">
        <f>DP123</f>
        <v>8</v>
      </c>
      <c r="DS124" t="str">
        <v>Case 1</v>
      </c>
    </row>
    <row r="125">
      <c r="A125">
        <f>A124</f>
        <v>1</v>
      </c>
      <c r="C125" t="str">
        <v>Wind direction (X or Y)</v>
      </c>
      <c r="D125" t="str">
        <v>X</v>
      </c>
      <c r="R125">
        <f>R124</f>
        <v>2</v>
      </c>
      <c r="T125" t="str">
        <v>Wind direction (X or Y)</v>
      </c>
      <c r="U125" t="str">
        <v>X</v>
      </c>
      <c r="AI125">
        <f>AI124</f>
        <v>3</v>
      </c>
      <c r="AK125" t="str">
        <v>Wind direction (X or Y)</v>
      </c>
      <c r="AL125" t="str">
        <v>X</v>
      </c>
      <c r="AZ125">
        <f>AZ124</f>
        <v>4</v>
      </c>
      <c r="BB125" t="str">
        <v>Wind direction (X or Y)</v>
      </c>
      <c r="BC125" t="str">
        <v>X</v>
      </c>
      <c r="BQ125">
        <f>BQ124</f>
        <v>5</v>
      </c>
      <c r="BS125" t="str">
        <v>Wind direction (X or Y)</v>
      </c>
      <c r="BT125" t="str">
        <v>Y</v>
      </c>
      <c r="CH125">
        <f>CH124</f>
        <v>6</v>
      </c>
      <c r="CJ125" t="str">
        <v>Wind direction (X or Y)</v>
      </c>
      <c r="CK125" t="str">
        <v>Y</v>
      </c>
      <c r="CY125">
        <f>CY124</f>
        <v>7</v>
      </c>
      <c r="DA125" t="str">
        <v>Wind direction (X or Y)</v>
      </c>
      <c r="DB125" t="str">
        <v>Y</v>
      </c>
      <c r="DP125">
        <f>DP124</f>
        <v>8</v>
      </c>
      <c r="DR125" t="str">
        <v>Wind direction (X or Y)</v>
      </c>
      <c r="DS125" t="str">
        <v>Y</v>
      </c>
    </row>
    <row r="126">
      <c r="A126">
        <f>A125</f>
        <v>1</v>
      </c>
      <c r="C126" t="str">
        <v>Wind speed (mph) from Step 2</v>
      </c>
      <c r="D126">
        <f>$D85</f>
        <v>20</v>
      </c>
      <c r="R126">
        <f>R125</f>
        <v>2</v>
      </c>
      <c r="T126" t="str">
        <v>Wind speed (mph) from Step 2</v>
      </c>
      <c r="U126">
        <f>$D85</f>
        <v>20</v>
      </c>
      <c r="AI126">
        <f>AI125</f>
        <v>3</v>
      </c>
      <c r="AK126" t="str">
        <v>Wind speed (mph) from Step 2</v>
      </c>
      <c r="AL126">
        <f>$D85</f>
        <v>20</v>
      </c>
      <c r="AZ126">
        <f>AZ125</f>
        <v>4</v>
      </c>
      <c r="BB126" t="str">
        <v>Wind speed (mph) from Step 2</v>
      </c>
      <c r="BC126">
        <f>$D85</f>
        <v>20</v>
      </c>
      <c r="BQ126">
        <f>BQ125</f>
        <v>5</v>
      </c>
      <c r="BS126" t="str">
        <v>Wind speed (mph) from Step 2</v>
      </c>
      <c r="BT126">
        <f>$D85</f>
        <v>20</v>
      </c>
      <c r="CH126">
        <f>CH125</f>
        <v>6</v>
      </c>
      <c r="CJ126" t="str">
        <v>Wind speed (mph) from Step 2</v>
      </c>
      <c r="CK126">
        <f>$D85</f>
        <v>20</v>
      </c>
      <c r="CY126">
        <f>CY125</f>
        <v>7</v>
      </c>
      <c r="DA126" t="str">
        <v>Wind speed (mph) from Step 2</v>
      </c>
      <c r="DB126">
        <f>$D85</f>
        <v>20</v>
      </c>
      <c r="DP126">
        <f>DP125</f>
        <v>8</v>
      </c>
      <c r="DR126" t="str">
        <v>Wind speed (mph) from Step 2</v>
      </c>
      <c r="DS126">
        <f>$D85</f>
        <v>20</v>
      </c>
    </row>
    <row r="127">
      <c r="A127">
        <f>A126</f>
        <v>1</v>
      </c>
      <c r="C127" t="str">
        <v>Case 1 or 2 for Internal pressure coefficient (GCpi) in Step 3</v>
      </c>
      <c r="D127">
        <v>1</v>
      </c>
      <c r="R127">
        <f>R126</f>
        <v>2</v>
      </c>
      <c r="T127" t="str">
        <v>Case 1 or 2 for Internal pressure coefficient (GCpi) in Step 3</v>
      </c>
      <c r="U127">
        <v>1</v>
      </c>
      <c r="AI127">
        <f>AI126</f>
        <v>3</v>
      </c>
      <c r="AK127" t="str">
        <v>Case 1 or 2 for Internal pressure coefficient (GCpi) in Step 3</v>
      </c>
      <c r="AL127">
        <v>2</v>
      </c>
      <c r="AZ127">
        <f>AZ126</f>
        <v>4</v>
      </c>
      <c r="BB127" t="str">
        <v>Case 1 or 2 for Internal pressure coefficient (GCpi) in Step 3</v>
      </c>
      <c r="BC127">
        <v>2</v>
      </c>
      <c r="BQ127">
        <f>BQ126</f>
        <v>5</v>
      </c>
      <c r="BS127" t="str">
        <v>Case 1 or 2 for Internal pressure coefficient (GCpi) in Step 3</v>
      </c>
      <c r="BT127">
        <v>1</v>
      </c>
      <c r="CH127">
        <f>CH126</f>
        <v>6</v>
      </c>
      <c r="CJ127" t="str">
        <v>Case 1 or 2 for Internal pressure coefficient (GCpi) in Step 3</v>
      </c>
      <c r="CK127">
        <v>1</v>
      </c>
      <c r="CY127">
        <f>CY126</f>
        <v>7</v>
      </c>
      <c r="DA127" t="str">
        <v>Case 1 or 2 for Internal pressure coefficient (GCpi) in Step 3</v>
      </c>
      <c r="DB127">
        <v>2</v>
      </c>
      <c r="DP127">
        <f>DP126</f>
        <v>8</v>
      </c>
      <c r="DR127" t="str">
        <v>Case 1 or 2 for Internal pressure coefficient (GCpi) in Step 3</v>
      </c>
      <c r="DS127">
        <v>2</v>
      </c>
    </row>
    <row r="128">
      <c r="A128">
        <f>A127</f>
        <v>1</v>
      </c>
      <c r="C128" t="str">
        <v>Load case (A or B, both must be tested) for CN or Cp in Step 6</v>
      </c>
      <c r="D128" t="str">
        <v>A</v>
      </c>
      <c r="R128">
        <f>R127</f>
        <v>2</v>
      </c>
      <c r="T128" t="str">
        <v>Load case (A or B, both must be tested) for CN or Cp in Step 6</v>
      </c>
      <c r="U128" t="str">
        <v>B</v>
      </c>
      <c r="AI128">
        <f>AI127</f>
        <v>3</v>
      </c>
      <c r="AK128" t="str">
        <v>Load case (A or B, both must be tested) for CN or Cp in Step 6</v>
      </c>
      <c r="AL128" t="str">
        <v>A</v>
      </c>
      <c r="AZ128">
        <f>AZ127</f>
        <v>4</v>
      </c>
      <c r="BB128" t="str">
        <v>Load case (A or B, both must be tested) for CN or Cp in Step 6</v>
      </c>
      <c r="BC128" t="str">
        <v>B</v>
      </c>
      <c r="BQ128">
        <f>BQ127</f>
        <v>5</v>
      </c>
      <c r="BS128" t="str">
        <v>Load case (A or B, both must be tested) for CN or Cp in Step 6</v>
      </c>
      <c r="BT128" t="str">
        <v>A</v>
      </c>
      <c r="CH128">
        <f>CH127</f>
        <v>6</v>
      </c>
      <c r="CJ128" t="str">
        <v>Load case (A or B, both must be tested) for CN or Cp in Step 6</v>
      </c>
      <c r="CK128" t="str">
        <v>B</v>
      </c>
      <c r="CY128">
        <f>CY127</f>
        <v>7</v>
      </c>
      <c r="DA128" t="str">
        <v>Load case (A or B, both must be tested) for CN or Cp in Step 6</v>
      </c>
      <c r="DB128" t="str">
        <v>A</v>
      </c>
      <c r="DP128">
        <f>DP127</f>
        <v>8</v>
      </c>
      <c r="DR128" t="str">
        <v>Load case (A or B, both must be tested) for CN or Cp in Step 6</v>
      </c>
      <c r="DS128" t="str">
        <v>B</v>
      </c>
    </row>
    <row r="129">
      <c r="A129">
        <f>A128</f>
        <v>1</v>
      </c>
      <c r="C129" t="str">
        <v>Wind flow (1 = clear, 2, 3 = obstructed)</v>
      </c>
      <c r="D129">
        <f>$D86</f>
        <v>1</v>
      </c>
      <c r="E129" t="str">
        <v>Clear (=1), partially obstructed (=2) or completely obstructed (=3)</v>
      </c>
      <c r="R129">
        <f>R128</f>
        <v>2</v>
      </c>
      <c r="T129" t="str">
        <v>Wind flow (1 = clear, 2, 3 = obstructed)</v>
      </c>
      <c r="U129">
        <f>$D86</f>
        <v>1</v>
      </c>
      <c r="V129" t="str">
        <v>Clear (=1), partially obstructed (=2) or completely obstructed (=3)</v>
      </c>
      <c r="AI129">
        <f>AI128</f>
        <v>3</v>
      </c>
      <c r="AK129" t="str">
        <v>Wind flow (1 = clear, 2, 3 = obstructed)</v>
      </c>
      <c r="AL129">
        <f>$D86</f>
        <v>1</v>
      </c>
      <c r="AM129" t="str">
        <v>Clear (=1), partially obstructed (=2) or completely obstructed (=3)</v>
      </c>
      <c r="AZ129">
        <f>AZ128</f>
        <v>4</v>
      </c>
      <c r="BB129" t="str">
        <v>Wind flow (1 = clear, 2, 3 = obstructed)</v>
      </c>
      <c r="BC129">
        <f>$D86</f>
        <v>1</v>
      </c>
      <c r="BD129" t="str">
        <v>Clear (=1), partially obstructed (=2) or completely obstructed (=3)</v>
      </c>
      <c r="BQ129">
        <f>BQ128</f>
        <v>5</v>
      </c>
      <c r="BS129" t="str">
        <v>Wind flow (1 = clear, 2, 3 = obstructed)</v>
      </c>
      <c r="BT129">
        <f>$D86</f>
        <v>1</v>
      </c>
      <c r="BU129" t="str">
        <v>Clear (=1), partially obstructed (=2) or completely obstructed (=3)</v>
      </c>
      <c r="CH129">
        <f>CH128</f>
        <v>6</v>
      </c>
      <c r="CJ129" t="str">
        <v>Wind flow (1 = clear, 2, 3 = obstructed)</v>
      </c>
      <c r="CK129">
        <f>$D86</f>
        <v>1</v>
      </c>
      <c r="CL129" t="str">
        <v>Clear (=1), partially obstructed (=2) or completely obstructed (=3)</v>
      </c>
      <c r="CY129">
        <f>CY128</f>
        <v>7</v>
      </c>
      <c r="DA129" t="str">
        <v>Wind flow (1 = clear, 2, 3 = obstructed)</v>
      </c>
      <c r="DB129">
        <f>$D86</f>
        <v>1</v>
      </c>
      <c r="DC129" t="str">
        <v>Clear (=1), partially obstructed (=2) or completely obstructed (=3)</v>
      </c>
      <c r="DP129">
        <f>DP128</f>
        <v>8</v>
      </c>
      <c r="DR129" t="str">
        <v>Wind flow (1 = clear, 2, 3 = obstructed)</v>
      </c>
      <c r="DS129">
        <f>$D86</f>
        <v>1</v>
      </c>
      <c r="DT129" t="str">
        <v>Clear (=1), partially obstructed (=2) or completely obstructed (=3)</v>
      </c>
    </row>
    <row r="130">
      <c r="A130">
        <f>A129</f>
        <v>1</v>
      </c>
      <c r="D130" t="str">
        <f>IF(D129=1,"D",IF(D129=2,"C","B"))</f>
        <v>D</v>
      </c>
      <c r="E130" t="str">
        <v>This is used at 2 locations: exposure category for Kz (Step 4) and CN (Step 6)</v>
      </c>
      <c r="R130">
        <f>R129</f>
        <v>2</v>
      </c>
      <c r="U130" t="str">
        <f>IF(U129=1,"D",IF(U129=2,"C","B"))</f>
        <v>D</v>
      </c>
      <c r="V130" t="str">
        <v>This is used at 2 locations: exposure category for Kz (Step 4) and CN (Step 6)</v>
      </c>
      <c r="AI130">
        <f>AI129</f>
        <v>3</v>
      </c>
      <c r="AL130" t="str">
        <f>IF(AL129=1,"D",IF(AL129=2,"C","B"))</f>
        <v>D</v>
      </c>
      <c r="AM130" t="str">
        <v>This is used at 2 locations: exposure category for Kz (Step 4) and CN (Step 6)</v>
      </c>
      <c r="AZ130">
        <f>AZ129</f>
        <v>4</v>
      </c>
      <c r="BC130" t="str">
        <f>IF(BC129=1,"D",IF(BC129=2,"C","B"))</f>
        <v>D</v>
      </c>
      <c r="BD130" t="str">
        <v>This is used at 2 locations: exposure category for Kz (Step 4) and CN (Step 6)</v>
      </c>
      <c r="BQ130">
        <f>BQ129</f>
        <v>5</v>
      </c>
      <c r="BT130" t="str">
        <f>IF(BT129=1,"D",IF(BT129=2,"C","B"))</f>
        <v>D</v>
      </c>
      <c r="BU130" t="str">
        <v>This is used at 2 locations: exposure category for Kz (Step 4) and CN (Step 6)</v>
      </c>
      <c r="CH130">
        <f>CH129</f>
        <v>6</v>
      </c>
      <c r="CK130" t="str">
        <f>IF(CK129=1,"D",IF(CK129=2,"C","B"))</f>
        <v>D</v>
      </c>
      <c r="CL130" t="str">
        <v>This is used at 2 locations: exposure category for Kz (Step 4) and CN (Step 6)</v>
      </c>
      <c r="CY130">
        <f>CY129</f>
        <v>7</v>
      </c>
      <c r="DB130" t="str">
        <f>IF(DB129=1,"D",IF(DB129=2,"C","B"))</f>
        <v>D</v>
      </c>
      <c r="DC130" t="str">
        <v>This is used at 2 locations: exposure category for Kz (Step 4) and CN (Step 6)</v>
      </c>
      <c r="DP130">
        <f>DP129</f>
        <v>8</v>
      </c>
      <c r="DS130" t="str">
        <f>IF(DS129=1,"D",IF(DS129=2,"C","B"))</f>
        <v>D</v>
      </c>
      <c r="DT130" t="str">
        <v>This is used at 2 locations: exposure category for Kz (Step 4) and CN (Step 6)</v>
      </c>
    </row>
    <row r="131">
      <c r="A131">
        <f>A130</f>
        <v>1</v>
      </c>
      <c r="E131" t="str">
        <v>Clear wind flow denotes unobstructed wind flow with no blockage (e.g., plain, grass land, beach)</v>
      </c>
      <c r="R131">
        <f>R130</f>
        <v>2</v>
      </c>
      <c r="V131" t="str">
        <v>Clear wind flow denotes unobstructed wind flow with no blockage (e.g., plain, grass land, beach)</v>
      </c>
      <c r="AI131">
        <f>AI130</f>
        <v>3</v>
      </c>
      <c r="AM131" t="str">
        <v>Clear wind flow denotes unobstructed wind flow with no blockage (e.g., plain, grass land, beach)</v>
      </c>
      <c r="AZ131">
        <f>AZ130</f>
        <v>4</v>
      </c>
      <c r="BD131" t="str">
        <v>Clear wind flow denotes unobstructed wind flow with no blockage (e.g., plain, grass land, beach)</v>
      </c>
      <c r="BQ131">
        <f>BQ130</f>
        <v>5</v>
      </c>
      <c r="BU131" t="str">
        <v>Clear wind flow denotes unobstructed wind flow with no blockage (e.g., plain, grass land, beach)</v>
      </c>
      <c r="CH131">
        <f>CH130</f>
        <v>6</v>
      </c>
      <c r="CL131" t="str">
        <v>Clear wind flow denotes unobstructed wind flow with no blockage (e.g., plain, grass land, beach)</v>
      </c>
      <c r="CY131">
        <f>CY130</f>
        <v>7</v>
      </c>
      <c r="DC131" t="str">
        <v>Clear wind flow denotes unobstructed wind flow with no blockage (e.g., plain, grass land, beach)</v>
      </c>
      <c r="DP131">
        <f>DP130</f>
        <v>8</v>
      </c>
      <c r="DT131" t="str">
        <v>Clear wind flow denotes unobstructed wind flow with no blockage (e.g., plain, grass land, beach)</v>
      </c>
    </row>
    <row r="132">
      <c r="A132">
        <f>A131</f>
        <v>1</v>
      </c>
      <c r="E132" t="str">
        <v>Partially obstructed wind flow denotes relatively unobstructed wind flow with blockage less than or equal to 50%.</v>
      </c>
      <c r="R132">
        <f>R131</f>
        <v>2</v>
      </c>
      <c r="V132" t="str">
        <v>Partially obstructed wind flow denotes relatively unobstructed wind flow with blockage less than or equal to 50%.</v>
      </c>
      <c r="AI132">
        <f>AI131</f>
        <v>3</v>
      </c>
      <c r="AM132" t="str">
        <v>Partially obstructed wind flow denotes relatively unobstructed wind flow with blockage less than or equal to 50%.</v>
      </c>
      <c r="AZ132">
        <f>AZ131</f>
        <v>4</v>
      </c>
      <c r="BD132" t="str">
        <v>Partially obstructed wind flow denotes relatively unobstructed wind flow with blockage less than or equal to 50%.</v>
      </c>
      <c r="BQ132">
        <f>BQ131</f>
        <v>5</v>
      </c>
      <c r="BU132" t="str">
        <v>Partially obstructed wind flow denotes relatively unobstructed wind flow with blockage less than or equal to 50%.</v>
      </c>
      <c r="CH132">
        <f>CH131</f>
        <v>6</v>
      </c>
      <c r="CL132" t="str">
        <v>Partially obstructed wind flow denotes relatively unobstructed wind flow with blockage less than or equal to 50%.</v>
      </c>
      <c r="CY132">
        <f>CY131</f>
        <v>7</v>
      </c>
      <c r="DC132" t="str">
        <v>Partially obstructed wind flow denotes relatively unobstructed wind flow with blockage less than or equal to 50%.</v>
      </c>
      <c r="DP132">
        <f>DP131</f>
        <v>8</v>
      </c>
      <c r="DT132" t="str">
        <v>Partially obstructed wind flow denotes relatively unobstructed wind flow with blockage less than or equal to 50%.</v>
      </c>
    </row>
    <row r="133">
      <c r="A133">
        <f>A132</f>
        <v>1</v>
      </c>
      <c r="E133" t="str">
        <v>Completely obstructed wind flow denotes objects below roof inhibiting wind flow with &gt;50% blockage (e.g., urban environment, high dense vegetation, high cliff)</v>
      </c>
      <c r="R133">
        <f>R132</f>
        <v>2</v>
      </c>
      <c r="V133" t="str">
        <v>Completely obstructed wind flow denotes objects below roof inhibiting wind flow with &gt;50% blockage (e.g., urban environment, high dense vegetation, high cliff)</v>
      </c>
      <c r="AI133">
        <f>AI132</f>
        <v>3</v>
      </c>
      <c r="AM133" t="str">
        <v>Completely obstructed wind flow denotes objects below roof inhibiting wind flow with &gt;50% blockage (e.g., urban environment, high dense vegetation, high cliff)</v>
      </c>
      <c r="AZ133">
        <f>AZ132</f>
        <v>4</v>
      </c>
      <c r="BD133" t="str">
        <v>Completely obstructed wind flow denotes objects below roof inhibiting wind flow with &gt;50% blockage (e.g., urban environment, high dense vegetation, high cliff)</v>
      </c>
      <c r="BQ133">
        <f>BQ132</f>
        <v>5</v>
      </c>
      <c r="BU133" t="str">
        <v>Completely obstructed wind flow denotes objects below roof inhibiting wind flow with &gt;50% blockage (e.g., urban environment, high dense vegetation, high cliff)</v>
      </c>
      <c r="CH133">
        <f>CH132</f>
        <v>6</v>
      </c>
      <c r="CL133" t="str">
        <v>Completely obstructed wind flow denotes objects below roof inhibiting wind flow with &gt;50% blockage (e.g., urban environment, high dense vegetation, high cliff)</v>
      </c>
      <c r="CY133">
        <f>CY132</f>
        <v>7</v>
      </c>
      <c r="DC133" t="str">
        <v>Completely obstructed wind flow denotes objects below roof inhibiting wind flow with &gt;50% blockage (e.g., urban environment, high dense vegetation, high cliff)</v>
      </c>
      <c r="DP133">
        <f>DP132</f>
        <v>8</v>
      </c>
      <c r="DT133" t="str">
        <v>Completely obstructed wind flow denotes objects below roof inhibiting wind flow with &gt;50% blockage (e.g., urban environment, high dense vegetation, high cliff)</v>
      </c>
    </row>
    <row r="134">
      <c r="A134">
        <f>A133</f>
        <v>1</v>
      </c>
      <c r="E134" t="str">
        <v>ATTENTION: For Kz, the code 1/2/3 is replaced with D/C/B, respectively</v>
      </c>
      <c r="R134">
        <f>R133</f>
        <v>2</v>
      </c>
      <c r="V134" t="str">
        <v>ATTENTION: For Kz, the code 1/2/3 is replaced with D/C/B, respectively</v>
      </c>
      <c r="AI134">
        <f>AI133</f>
        <v>3</v>
      </c>
      <c r="AM134" t="str">
        <v>ATTENTION: For Kz, the code 1/2/3 is replaced with D/C/B, respectively</v>
      </c>
      <c r="AZ134">
        <f>AZ133</f>
        <v>4</v>
      </c>
      <c r="BD134" t="str">
        <v>ATTENTION: For Kz, the code 1/2/3 is replaced with D/C/B, respectively</v>
      </c>
      <c r="BQ134">
        <f>BQ133</f>
        <v>5</v>
      </c>
      <c r="BU134" t="str">
        <v>ATTENTION: For Kz, the code 1/2/3 is replaced with D/C/B, respectively</v>
      </c>
      <c r="CH134">
        <f>CH133</f>
        <v>6</v>
      </c>
      <c r="CL134" t="str">
        <v>ATTENTION: For Kz, the code 1/2/3 is replaced with D/C/B, respectively</v>
      </c>
      <c r="CY134">
        <f>CY133</f>
        <v>7</v>
      </c>
      <c r="DC134" t="str">
        <v>ATTENTION: For Kz, the code 1/2/3 is replaced with D/C/B, respectively</v>
      </c>
      <c r="DP134">
        <f>DP133</f>
        <v>8</v>
      </c>
      <c r="DT134" t="str">
        <v>ATTENTION: For Kz, the code 1/2/3 is replaced with D/C/B, respectively</v>
      </c>
    </row>
    <row r="135">
      <c r="A135">
        <f>A134</f>
        <v>1</v>
      </c>
      <c r="B135" t="str">
        <v>Ridge length in X</v>
      </c>
      <c r="C135" t="str">
        <v>(ft)</v>
      </c>
      <c r="D135">
        <f>IF(D123=0,D118,D118-2*D141/D123*12)</f>
        <v>0</v>
      </c>
      <c r="R135">
        <f>R134</f>
        <v>2</v>
      </c>
      <c r="S135" t="str">
        <v>Ridge length in X</v>
      </c>
      <c r="T135" t="str">
        <v>(ft)</v>
      </c>
      <c r="U135">
        <f>IF(U123=0,U118,U118-2*U141/U123*12)</f>
        <v>0</v>
      </c>
      <c r="AI135">
        <f>AI134</f>
        <v>3</v>
      </c>
      <c r="AJ135" t="str">
        <v>Ridge length in X</v>
      </c>
      <c r="AK135" t="str">
        <v>(ft)</v>
      </c>
      <c r="AL135">
        <f>IF(AL123=0,AL118,AL118-2*AL141/AL123*12)</f>
        <v>0</v>
      </c>
      <c r="AZ135">
        <f>AZ134</f>
        <v>4</v>
      </c>
      <c r="BA135" t="str">
        <v>Ridge length in X</v>
      </c>
      <c r="BB135" t="str">
        <v>(ft)</v>
      </c>
      <c r="BC135">
        <f>IF(BC123=0,BC118,BC118-2*BC141/BC123*12)</f>
        <v>0</v>
      </c>
      <c r="BQ135">
        <f>BQ134</f>
        <v>5</v>
      </c>
      <c r="BR135" t="str">
        <v>Ridge length in X</v>
      </c>
      <c r="BS135" t="str">
        <v>(ft)</v>
      </c>
      <c r="BT135">
        <f>IF(BT123=0,BT118,BT118-2*BT141/BT123*12)</f>
        <v>0</v>
      </c>
      <c r="CH135">
        <f>CH134</f>
        <v>6</v>
      </c>
      <c r="CI135" t="str">
        <v>Ridge length in X</v>
      </c>
      <c r="CJ135" t="str">
        <v>(ft)</v>
      </c>
      <c r="CK135">
        <f>IF(CK123=0,CK118,CK118-2*CK141/CK123*12)</f>
        <v>0</v>
      </c>
      <c r="CY135">
        <f>CY134</f>
        <v>7</v>
      </c>
      <c r="CZ135" t="str">
        <v>Ridge length in X</v>
      </c>
      <c r="DA135" t="str">
        <v>(ft)</v>
      </c>
      <c r="DB135">
        <f>IF(DB123=0,DB118,DB118-2*DB141/DB123*12)</f>
        <v>0</v>
      </c>
      <c r="DP135">
        <f>DP134</f>
        <v>8</v>
      </c>
      <c r="DQ135" t="str">
        <v>Ridge length in X</v>
      </c>
      <c r="DR135" t="str">
        <v>(ft)</v>
      </c>
      <c r="DS135">
        <f>IF(DS123=0,DS118,DS118-2*DS141/DS123*12)</f>
        <v>0</v>
      </c>
    </row>
    <row r="136">
      <c r="A136">
        <f>A135</f>
        <v>1</v>
      </c>
      <c r="B136" t="str">
        <v>Ridge length in Y</v>
      </c>
      <c r="C136" t="str">
        <v>(ft)</v>
      </c>
      <c r="D136">
        <v>0</v>
      </c>
      <c r="R136">
        <f>R135</f>
        <v>2</v>
      </c>
      <c r="S136" t="str">
        <v>Ridge length in Y</v>
      </c>
      <c r="T136" t="str">
        <v>(ft)</v>
      </c>
      <c r="U136">
        <v>0</v>
      </c>
      <c r="AI136">
        <f>AI135</f>
        <v>3</v>
      </c>
      <c r="AJ136" t="str">
        <v>Ridge length in Y</v>
      </c>
      <c r="AK136" t="str">
        <v>(ft)</v>
      </c>
      <c r="AL136">
        <v>0</v>
      </c>
      <c r="AZ136">
        <f>AZ135</f>
        <v>4</v>
      </c>
      <c r="BA136" t="str">
        <v>Ridge length in Y</v>
      </c>
      <c r="BB136" t="str">
        <v>(ft)</v>
      </c>
      <c r="BC136">
        <v>0</v>
      </c>
      <c r="BQ136">
        <f>BQ135</f>
        <v>5</v>
      </c>
      <c r="BR136" t="str">
        <v>Ridge length in Y</v>
      </c>
      <c r="BS136" t="str">
        <v>(ft)</v>
      </c>
      <c r="BT136">
        <v>0</v>
      </c>
      <c r="CH136">
        <f>CH135</f>
        <v>6</v>
      </c>
      <c r="CI136" t="str">
        <v>Ridge length in Y</v>
      </c>
      <c r="CJ136" t="str">
        <v>(ft)</v>
      </c>
      <c r="CK136">
        <v>0</v>
      </c>
      <c r="CY136">
        <f>CY135</f>
        <v>7</v>
      </c>
      <c r="CZ136" t="str">
        <v>Ridge length in Y</v>
      </c>
      <c r="DA136" t="str">
        <v>(ft)</v>
      </c>
      <c r="DB136">
        <v>0</v>
      </c>
      <c r="DP136">
        <f>DP135</f>
        <v>8</v>
      </c>
      <c r="DQ136" t="str">
        <v>Ridge length in Y</v>
      </c>
      <c r="DR136" t="str">
        <v>(ft)</v>
      </c>
      <c r="DS136">
        <v>0</v>
      </c>
    </row>
    <row r="137">
      <c r="A137">
        <f>A136</f>
        <v>1</v>
      </c>
      <c r="B137" t="str">
        <v>Pitch angle in Y</v>
      </c>
      <c r="C137" t="str">
        <v>(deg)</v>
      </c>
      <c r="D137">
        <f>(180/3.14159)*ATAN(D122/12)</f>
        <v>30.963782686061883</v>
      </c>
      <c r="R137">
        <f>R136</f>
        <v>2</v>
      </c>
      <c r="S137" t="str">
        <v>Pitch angle in Y</v>
      </c>
      <c r="T137" t="str">
        <v>(deg)</v>
      </c>
      <c r="U137">
        <f>(180/3.14159)*ATAN(U122/12)</f>
        <v>30.963782686061883</v>
      </c>
      <c r="AI137">
        <f>AI136</f>
        <v>3</v>
      </c>
      <c r="AJ137" t="str">
        <v>Pitch angle in Y</v>
      </c>
      <c r="AK137" t="str">
        <v>(deg)</v>
      </c>
      <c r="AL137">
        <f>(180/3.14159)*ATAN(AL122/12)</f>
        <v>30.963782686061883</v>
      </c>
      <c r="AZ137">
        <f>AZ136</f>
        <v>4</v>
      </c>
      <c r="BA137" t="str">
        <v>Pitch angle in Y</v>
      </c>
      <c r="BB137" t="str">
        <v>(deg)</v>
      </c>
      <c r="BC137">
        <f>(180/3.14159)*ATAN(BC122/12)</f>
        <v>30.963782686061883</v>
      </c>
      <c r="BQ137">
        <f>BQ136</f>
        <v>5</v>
      </c>
      <c r="BR137" t="str">
        <v>Pitch angle in Y</v>
      </c>
      <c r="BS137" t="str">
        <v>(deg)</v>
      </c>
      <c r="BT137">
        <f>(180/3.14159)*ATAN(BT122/12)</f>
        <v>30.963782686061883</v>
      </c>
      <c r="CH137">
        <f>CH136</f>
        <v>6</v>
      </c>
      <c r="CI137" t="str">
        <v>Pitch angle in Y</v>
      </c>
      <c r="CJ137" t="str">
        <v>(deg)</v>
      </c>
      <c r="CK137">
        <f>(180/3.14159)*ATAN(CK122/12)</f>
        <v>30.963782686061883</v>
      </c>
      <c r="CY137">
        <f>CY136</f>
        <v>7</v>
      </c>
      <c r="CZ137" t="str">
        <v>Pitch angle in Y</v>
      </c>
      <c r="DA137" t="str">
        <v>(deg)</v>
      </c>
      <c r="DB137">
        <f>(180/3.14159)*ATAN(DB122/12)</f>
        <v>30.963782686061883</v>
      </c>
      <c r="DP137">
        <f>DP136</f>
        <v>8</v>
      </c>
      <c r="DQ137" t="str">
        <v>Pitch angle in Y</v>
      </c>
      <c r="DR137" t="str">
        <v>(deg)</v>
      </c>
      <c r="DS137">
        <f>(180/3.14159)*ATAN(DS122/12)</f>
        <v>30.963782686061883</v>
      </c>
    </row>
    <row r="138">
      <c r="A138">
        <f>A137</f>
        <v>1</v>
      </c>
      <c r="B138" t="str">
        <v>Pitch angle in X</v>
      </c>
      <c r="C138" t="str">
        <v>(deg)</v>
      </c>
      <c r="D138">
        <f>IF(D79&gt;1,IF(D80=D76,90,(180/3.14159)*ATAN(D123/12)),90)</f>
        <v>16.699258339253714</v>
      </c>
      <c r="R138">
        <f>R137</f>
        <v>2</v>
      </c>
      <c r="S138" t="str">
        <v>Pitch angle in X</v>
      </c>
      <c r="T138" t="str">
        <v>(deg)</v>
      </c>
      <c r="U138">
        <f>D138</f>
        <v>16.699258339253714</v>
      </c>
      <c r="AI138">
        <f>AI137</f>
        <v>3</v>
      </c>
      <c r="AJ138" t="str">
        <v>Pitch angle in X</v>
      </c>
      <c r="AK138" t="str">
        <v>(deg)</v>
      </c>
      <c r="AL138">
        <f>U138</f>
        <v>16.699258339253714</v>
      </c>
      <c r="AZ138">
        <f>AZ137</f>
        <v>4</v>
      </c>
      <c r="BA138" t="str">
        <v>Pitch angle in X</v>
      </c>
      <c r="BB138" t="str">
        <v>(deg)</v>
      </c>
      <c r="BC138">
        <f>AL138</f>
        <v>16.699258339253714</v>
      </c>
      <c r="BQ138">
        <f>BQ137</f>
        <v>5</v>
      </c>
      <c r="BR138" t="str">
        <v>Pitch angle in X</v>
      </c>
      <c r="BS138" t="str">
        <v>(deg)</v>
      </c>
      <c r="BT138">
        <f>BC138</f>
        <v>16.699258339253714</v>
      </c>
      <c r="CH138">
        <f>CH137</f>
        <v>6</v>
      </c>
      <c r="CI138" t="str">
        <v>Pitch angle in X</v>
      </c>
      <c r="CJ138" t="str">
        <v>(deg)</v>
      </c>
      <c r="CK138">
        <f>BT138</f>
        <v>16.699258339253714</v>
      </c>
      <c r="CY138">
        <f>CY137</f>
        <v>7</v>
      </c>
      <c r="CZ138" t="str">
        <v>Pitch angle in X</v>
      </c>
      <c r="DA138" t="str">
        <v>(deg)</v>
      </c>
      <c r="DB138">
        <f>CK138</f>
        <v>16.699258339253714</v>
      </c>
      <c r="DP138">
        <f>DP137</f>
        <v>8</v>
      </c>
      <c r="DQ138" t="str">
        <v>Pitch angle in X</v>
      </c>
      <c r="DR138" t="str">
        <v>(deg)</v>
      </c>
      <c r="DS138">
        <f>DB138</f>
        <v>16.699258339253714</v>
      </c>
    </row>
    <row r="139">
      <c r="A139">
        <f>A138</f>
        <v>1</v>
      </c>
      <c r="B139" t="str">
        <v>Check pitch in Y is &gt; 10 deg</v>
      </c>
      <c r="D139" t="str">
        <f>IF((180/3.14159)*ATAN(D122/12)&lt;10,"RpY must be greater","OK")</f>
        <v>OK</v>
      </c>
      <c r="R139">
        <f>R138</f>
        <v>2</v>
      </c>
      <c r="S139" t="str">
        <v>Check pitch in Y is &gt; 10 deg</v>
      </c>
      <c r="U139" t="str">
        <f>IF((180/3.14159)*ATAN(U122/12)&lt;10,"RpY must be greater","OK")</f>
        <v>OK</v>
      </c>
      <c r="AI139">
        <f>AI138</f>
        <v>3</v>
      </c>
      <c r="AJ139" t="str">
        <v>Check pitch in Y is &gt; 10 deg</v>
      </c>
      <c r="AL139" t="str">
        <f>IF((180/3.14159)*ATAN(AL122/12)&lt;10,"RpY must be greater","OK")</f>
        <v>OK</v>
      </c>
      <c r="AZ139">
        <f>AZ138</f>
        <v>4</v>
      </c>
      <c r="BA139" t="str">
        <v>Check pitch in Y is &gt; 10 deg</v>
      </c>
      <c r="BC139" t="str">
        <f>IF((180/3.14159)*ATAN(BC122/12)&lt;10,"RpY must be greater","OK")</f>
        <v>OK</v>
      </c>
      <c r="BQ139">
        <f>BQ138</f>
        <v>5</v>
      </c>
      <c r="BR139" t="str">
        <v>Check pitch in Y is &gt; 10 deg</v>
      </c>
      <c r="BT139" t="str">
        <f>IF((180/3.14159)*ATAN(BT122/12)&lt;10,"RpY must be greater","OK")</f>
        <v>OK</v>
      </c>
      <c r="CH139">
        <f>CH138</f>
        <v>6</v>
      </c>
      <c r="CI139" t="str">
        <v>Check pitch in Y is &gt; 10 deg</v>
      </c>
      <c r="CK139" t="str">
        <f>IF((180/3.14159)*ATAN(CK122/12)&lt;10,"RpY must be greater","OK")</f>
        <v>OK</v>
      </c>
      <c r="CY139">
        <f>CY138</f>
        <v>7</v>
      </c>
      <c r="CZ139" t="str">
        <v>Check pitch in Y is &gt; 10 deg</v>
      </c>
      <c r="DB139" t="str">
        <f>IF((180/3.14159)*ATAN(DB122/12)&lt;10,"RpY must be greater","OK")</f>
        <v>OK</v>
      </c>
      <c r="DP139">
        <f>DP138</f>
        <v>8</v>
      </c>
      <c r="DQ139" t="str">
        <v>Check pitch in Y is &gt; 10 deg</v>
      </c>
      <c r="DS139" t="str">
        <f>IF((180/3.14159)*ATAN(DS122/12)&lt;10,"RpY must be greater","OK")</f>
        <v>OK</v>
      </c>
    </row>
    <row r="140">
      <c r="A140">
        <f>A139</f>
        <v>1</v>
      </c>
      <c r="B140" t="str">
        <v>Check pitch in X is &gt; 10 deg</v>
      </c>
      <c r="D140" t="str">
        <f>IF((180/3.14159)*ATAN(D123/12)&lt;10,"Roof Pitch X must be &gt;=10","OK")</f>
        <v>OK</v>
      </c>
      <c r="R140">
        <f>R139</f>
        <v>2</v>
      </c>
      <c r="S140" t="str">
        <v>Check pitch in X is &gt; 10 deg</v>
      </c>
      <c r="U140" t="str">
        <f>IF((180/3.14159)*ATAN(U123/12)&lt;10,"Roof Pitch X must be &gt;=10","OK")</f>
        <v>OK</v>
      </c>
      <c r="AI140">
        <f>AI139</f>
        <v>3</v>
      </c>
      <c r="AJ140" t="str">
        <v>Check pitch in X is &gt; 10 deg</v>
      </c>
      <c r="AL140" t="str">
        <f>IF((180/3.14159)*ATAN(AL123/12)&lt;10,"Roof Pitch X must be &gt;=10","OK")</f>
        <v>OK</v>
      </c>
      <c r="AZ140">
        <f>AZ139</f>
        <v>4</v>
      </c>
      <c r="BA140" t="str">
        <v>Check pitch in X is &gt; 10 deg</v>
      </c>
      <c r="BC140" t="str">
        <f>IF((180/3.14159)*ATAN(BC123/12)&lt;10,"Roof Pitch X must be &gt;=10","OK")</f>
        <v>OK</v>
      </c>
      <c r="BQ140">
        <f>BQ139</f>
        <v>5</v>
      </c>
      <c r="BR140" t="str">
        <v>Check pitch in X is &gt; 10 deg</v>
      </c>
      <c r="BT140" t="str">
        <f>IF((180/3.14159)*ATAN(BT123/12)&lt;10,"Roof Pitch X must be &gt;=10","OK")</f>
        <v>OK</v>
      </c>
      <c r="CH140">
        <f>CH139</f>
        <v>6</v>
      </c>
      <c r="CI140" t="str">
        <v>Check pitch in X is &gt; 10 deg</v>
      </c>
      <c r="CK140" t="str">
        <f>IF((180/3.14159)*ATAN(CK123/12)&lt;10,"Roof Pitch X must be &gt;=10","OK")</f>
        <v>OK</v>
      </c>
      <c r="CY140">
        <f>CY139</f>
        <v>7</v>
      </c>
      <c r="CZ140" t="str">
        <v>Check pitch in X is &gt; 10 deg</v>
      </c>
      <c r="DB140" t="str">
        <f>IF((180/3.14159)*ATAN(DB123/12)&lt;10,"Roof Pitch X must be &gt;=10","OK")</f>
        <v>OK</v>
      </c>
      <c r="DP140">
        <f>DP139</f>
        <v>8</v>
      </c>
      <c r="DQ140" t="str">
        <v>Check pitch in X is &gt; 10 deg</v>
      </c>
      <c r="DS140" t="str">
        <f>IF((180/3.14159)*ATAN(DS123/12)&lt;10,"Roof Pitch X must be &gt;=10","OK")</f>
        <v>OK</v>
      </c>
    </row>
    <row r="141">
      <c r="A141">
        <f>A140</f>
        <v>1</v>
      </c>
      <c r="B141" t="str">
        <v>Roof height</v>
      </c>
      <c r="C141" t="str">
        <v>(ft)</v>
      </c>
      <c r="D141">
        <f>(D119/2)*(D122/12)</f>
        <v>6</v>
      </c>
      <c r="R141">
        <f>R140</f>
        <v>2</v>
      </c>
      <c r="S141" t="str">
        <v>Roof height</v>
      </c>
      <c r="T141" t="str">
        <v>(ft)</v>
      </c>
      <c r="U141">
        <f>(U119/2)*(U122/12)</f>
        <v>6</v>
      </c>
      <c r="AI141">
        <f>AI140</f>
        <v>3</v>
      </c>
      <c r="AJ141" t="str">
        <v>Roof height</v>
      </c>
      <c r="AK141" t="str">
        <v>(ft)</v>
      </c>
      <c r="AL141">
        <f>(AL119/2)*(AL122/12)</f>
        <v>6</v>
      </c>
      <c r="AZ141">
        <f>AZ140</f>
        <v>4</v>
      </c>
      <c r="BA141" t="str">
        <v>Roof height</v>
      </c>
      <c r="BB141" t="str">
        <v>(ft)</v>
      </c>
      <c r="BC141">
        <f>(BC119/2)*(BC122/12)</f>
        <v>6</v>
      </c>
      <c r="BQ141">
        <f>BQ140</f>
        <v>5</v>
      </c>
      <c r="BR141" t="str">
        <v>Roof height</v>
      </c>
      <c r="BS141" t="str">
        <v>(ft)</v>
      </c>
      <c r="BT141">
        <f>(BT119/2)*(BT122/12)</f>
        <v>6</v>
      </c>
      <c r="CH141">
        <f>CH140</f>
        <v>6</v>
      </c>
      <c r="CI141" t="str">
        <v>Roof height</v>
      </c>
      <c r="CJ141" t="str">
        <v>(ft)</v>
      </c>
      <c r="CK141">
        <f>(CK119/2)*(CK122/12)</f>
        <v>6</v>
      </c>
      <c r="CY141">
        <f>CY140</f>
        <v>7</v>
      </c>
      <c r="CZ141" t="str">
        <v>Roof height</v>
      </c>
      <c r="DA141" t="str">
        <v>(ft)</v>
      </c>
      <c r="DB141">
        <f>(DB119/2)*(DB122/12)</f>
        <v>6</v>
      </c>
      <c r="DP141">
        <f>DP140</f>
        <v>8</v>
      </c>
      <c r="DQ141" t="str">
        <v>Roof height</v>
      </c>
      <c r="DR141" t="str">
        <v>(ft)</v>
      </c>
      <c r="DS141">
        <f>(DS119/2)*(DS122/12)</f>
        <v>6</v>
      </c>
    </row>
    <row r="142">
      <c r="A142">
        <f>A141</f>
        <v>1</v>
      </c>
      <c r="B142" t="str">
        <v>Mean roof height</v>
      </c>
      <c r="C142" t="str">
        <v>(ft)</v>
      </c>
      <c r="D142">
        <f>D120+D141/2</f>
        <v>11</v>
      </c>
      <c r="R142">
        <f>R141</f>
        <v>2</v>
      </c>
      <c r="S142" t="str">
        <v>Mean roof height</v>
      </c>
      <c r="T142" t="str">
        <v>(ft)</v>
      </c>
      <c r="U142">
        <f>U120+U141/2</f>
        <v>11</v>
      </c>
      <c r="AI142">
        <f>AI141</f>
        <v>3</v>
      </c>
      <c r="AJ142" t="str">
        <v>Mean roof height</v>
      </c>
      <c r="AK142" t="str">
        <v>(ft)</v>
      </c>
      <c r="AL142">
        <f>AL120+AL141/2</f>
        <v>11</v>
      </c>
      <c r="AZ142">
        <f>AZ141</f>
        <v>4</v>
      </c>
      <c r="BA142" t="str">
        <v>Mean roof height</v>
      </c>
      <c r="BB142" t="str">
        <v>(ft)</v>
      </c>
      <c r="BC142">
        <f>BC120+BC141/2</f>
        <v>11</v>
      </c>
      <c r="BQ142">
        <f>BQ141</f>
        <v>5</v>
      </c>
      <c r="BR142" t="str">
        <v>Mean roof height</v>
      </c>
      <c r="BS142" t="str">
        <v>(ft)</v>
      </c>
      <c r="BT142">
        <f>BT120+BT141/2</f>
        <v>11</v>
      </c>
      <c r="CH142">
        <f>CH141</f>
        <v>6</v>
      </c>
      <c r="CI142" t="str">
        <v>Mean roof height</v>
      </c>
      <c r="CJ142" t="str">
        <v>(ft)</v>
      </c>
      <c r="CK142">
        <f>CK120+CK141/2</f>
        <v>11</v>
      </c>
      <c r="CY142">
        <f>CY141</f>
        <v>7</v>
      </c>
      <c r="CZ142" t="str">
        <v>Mean roof height</v>
      </c>
      <c r="DA142" t="str">
        <v>(ft)</v>
      </c>
      <c r="DB142">
        <f>DB120+DB141/2</f>
        <v>11</v>
      </c>
      <c r="DP142">
        <f>DP141</f>
        <v>8</v>
      </c>
      <c r="DQ142" t="str">
        <v>Mean roof height</v>
      </c>
      <c r="DR142" t="str">
        <v>(ft)</v>
      </c>
      <c r="DS142">
        <f>DS120+DS141/2</f>
        <v>11</v>
      </c>
    </row>
    <row r="143">
      <c r="A143">
        <f>A142</f>
        <v>1</v>
      </c>
      <c r="R143">
        <f>R142</f>
        <v>2</v>
      </c>
      <c r="AI143">
        <f>AI142</f>
        <v>3</v>
      </c>
      <c r="AZ143">
        <f>AZ142</f>
        <v>4</v>
      </c>
      <c r="BQ143">
        <f>BQ142</f>
        <v>5</v>
      </c>
      <c r="CH143">
        <f>CH142</f>
        <v>6</v>
      </c>
      <c r="CY143">
        <f>CY142</f>
        <v>7</v>
      </c>
      <c r="DP143">
        <f>DP142</f>
        <v>8</v>
      </c>
    </row>
    <row r="144">
      <c r="A144">
        <f>A143</f>
        <v>1</v>
      </c>
      <c r="C144" t="str">
        <v>Risk Category (I, II, III, IV)</v>
      </c>
      <c r="D144" t="str">
        <v>I</v>
      </c>
      <c r="E144" t="str">
        <v>Risk Category I structures generally encompass buildings and structures that normally are unoccupied and that would result in negligible risk to the public should they fail.</v>
      </c>
      <c r="R144">
        <f>R143</f>
        <v>2</v>
      </c>
      <c r="T144" t="str">
        <v>Risk Category (I, II, III, IV)</v>
      </c>
      <c r="U144" t="str">
        <v>I</v>
      </c>
      <c r="V144" t="str">
        <v>Risk Category I structures generally encompass buildings and structures that normally are unoccupied and that would result in negligible risk to the public should they fail.</v>
      </c>
      <c r="AI144">
        <f>AI143</f>
        <v>3</v>
      </c>
      <c r="AK144" t="str">
        <v>Risk Category (I, II, III, IV)</v>
      </c>
      <c r="AL144" t="str">
        <v>I</v>
      </c>
      <c r="AM144" t="str">
        <v>Risk Category I structures generally encompass buildings and structures that normally are unoccupied and that would result in negligible risk to the public should they fail.</v>
      </c>
      <c r="AZ144">
        <f>AZ143</f>
        <v>4</v>
      </c>
      <c r="BB144" t="str">
        <v>Risk Category (I, II, III, IV)</v>
      </c>
      <c r="BC144" t="str">
        <v>I</v>
      </c>
      <c r="BD144" t="str">
        <v>Risk Category I structures generally encompass buildings and structures that normally are unoccupied and that would result in negligible risk to the public should they fail.</v>
      </c>
      <c r="BQ144">
        <f>BQ143</f>
        <v>5</v>
      </c>
      <c r="BS144" t="str">
        <v>Risk Category (I, II, III, IV)</v>
      </c>
      <c r="BT144" t="str">
        <v>I</v>
      </c>
      <c r="BU144" t="str">
        <v>Risk Category I structures generally encompass buildings and structures that normally are unoccupied and that would result in negligible risk to the public should they fail.</v>
      </c>
      <c r="CH144">
        <f>CH143</f>
        <v>6</v>
      </c>
      <c r="CJ144" t="str">
        <v>Risk Category (I, II, III, IV)</v>
      </c>
      <c r="CK144" t="str">
        <v>I</v>
      </c>
      <c r="CL144" t="str">
        <v>Risk Category I structures generally encompass buildings and structures that normally are unoccupied and that would result in negligible risk to the public should they fail.</v>
      </c>
      <c r="CY144">
        <f>CY143</f>
        <v>7</v>
      </c>
      <c r="DA144" t="str">
        <v>Risk Category (I, II, III, IV)</v>
      </c>
      <c r="DB144" t="str">
        <v>I</v>
      </c>
      <c r="DC144" t="str">
        <v>Risk Category I structures generally encompass buildings and structures that normally are unoccupied and that would result in negligible risk to the public should they fail.</v>
      </c>
      <c r="DP144">
        <f>DP143</f>
        <v>8</v>
      </c>
      <c r="DR144" t="str">
        <v>Risk Category (I, II, III, IV)</v>
      </c>
      <c r="DS144" t="str">
        <v>I</v>
      </c>
      <c r="DT144" t="str">
        <v>Risk Category I structures generally encompass buildings and structures that normally are unoccupied and that would result in negligible risk to the public should they fail.</v>
      </c>
    </row>
    <row r="145">
      <c r="A145">
        <f>A144</f>
        <v>1</v>
      </c>
      <c r="E145" t="str">
        <v>Risk Category II includes the vast majority of structures, including most residential, commercial, and industrial buildings.</v>
      </c>
      <c r="R145">
        <f>R144</f>
        <v>2</v>
      </c>
      <c r="V145" t="str">
        <v>Risk Category II includes the vast majority of structures, including most residential, commercial, and industrial buildings.</v>
      </c>
      <c r="AI145">
        <f>AI144</f>
        <v>3</v>
      </c>
      <c r="AM145" t="str">
        <v>Risk Category II includes the vast majority of structures, including most residential, commercial, and industrial buildings.</v>
      </c>
      <c r="AZ145">
        <f>AZ144</f>
        <v>4</v>
      </c>
      <c r="BD145" t="str">
        <v>Risk Category II includes the vast majority of structures, including most residential, commercial, and industrial buildings.</v>
      </c>
      <c r="BQ145">
        <f>BQ144</f>
        <v>5</v>
      </c>
      <c r="BU145" t="str">
        <v>Risk Category II includes the vast majority of structures, including most residential, commercial, and industrial buildings.</v>
      </c>
      <c r="CH145">
        <f>CH144</f>
        <v>6</v>
      </c>
      <c r="CL145" t="str">
        <v>Risk Category II includes the vast majority of structures, including most residential, commercial, and industrial buildings.</v>
      </c>
      <c r="CY145">
        <f>CY144</f>
        <v>7</v>
      </c>
      <c r="DC145" t="str">
        <v>Risk Category II includes the vast majority of structures, including most residential, commercial, and industrial buildings.</v>
      </c>
      <c r="DP145">
        <f>DP144</f>
        <v>8</v>
      </c>
      <c r="DT145" t="str">
        <v>Risk Category II includes the vast majority of structures, including most residential, commercial, and industrial buildings.</v>
      </c>
    </row>
    <row r="146">
      <c r="A146">
        <f>A145</f>
        <v>1</v>
      </c>
      <c r="E146" t="str">
        <v>Risk Category III includes buildings and structures that house a large number of persons in one place, such as theaters and lecture halls.</v>
      </c>
      <c r="R146">
        <f>R145</f>
        <v>2</v>
      </c>
      <c r="V146" t="str">
        <v>Risk Category III includes buildings and structures that house a large number of persons in one place, such as theaters and lecture halls.</v>
      </c>
      <c r="AI146">
        <f>AI145</f>
        <v>3</v>
      </c>
      <c r="AM146" t="str">
        <v>Risk Category III includes buildings and structures that house a large number of persons in one place, such as theaters and lecture halls.</v>
      </c>
      <c r="AZ146">
        <f>AZ145</f>
        <v>4</v>
      </c>
      <c r="BD146" t="str">
        <v>Risk Category III includes buildings and structures that house a large number of persons in one place, such as theaters and lecture halls.</v>
      </c>
      <c r="BQ146">
        <f>BQ145</f>
        <v>5</v>
      </c>
      <c r="BU146" t="str">
        <v>Risk Category III includes buildings and structures that house a large number of persons in one place, such as theaters and lecture halls.</v>
      </c>
      <c r="CH146">
        <f>CH145</f>
        <v>6</v>
      </c>
      <c r="CL146" t="str">
        <v>Risk Category III includes buildings and structures that house a large number of persons in one place, such as theaters and lecture halls.</v>
      </c>
      <c r="CY146">
        <f>CY145</f>
        <v>7</v>
      </c>
      <c r="DC146" t="str">
        <v>Risk Category III includes buildings and structures that house a large number of persons in one place, such as theaters and lecture halls.</v>
      </c>
      <c r="DP146">
        <f>DP145</f>
        <v>8</v>
      </c>
      <c r="DT146" t="str">
        <v>Risk Category III includes buildings and structures that house a large number of persons in one place, such as theaters and lecture halls.</v>
      </c>
    </row>
    <row r="147">
      <c r="A147">
        <f>A146</f>
        <v>1</v>
      </c>
      <c r="E147" t="str">
        <v xml:space="preserve">Risk Category IV has traditionally included structures the failure of which would inhibit the availability of essential community services necessary to cope with an emergency situation. </v>
      </c>
      <c r="R147">
        <f>R146</f>
        <v>2</v>
      </c>
      <c r="V147" t="str">
        <v xml:space="preserve">Risk Category IV has traditionally included structures the failure of which would inhibit the availability of essential community services necessary to cope with an emergency situation. </v>
      </c>
      <c r="AI147">
        <f>AI146</f>
        <v>3</v>
      </c>
      <c r="AM147" t="str">
        <v xml:space="preserve">Risk Category IV has traditionally included structures the failure of which would inhibit the availability of essential community services necessary to cope with an emergency situation. </v>
      </c>
      <c r="AZ147">
        <f>AZ146</f>
        <v>4</v>
      </c>
      <c r="BD147" t="str">
        <v xml:space="preserve">Risk Category IV has traditionally included structures the failure of which would inhibit the availability of essential community services necessary to cope with an emergency situation. </v>
      </c>
      <c r="BQ147">
        <f>BQ146</f>
        <v>5</v>
      </c>
      <c r="BU147" t="str">
        <v xml:space="preserve">Risk Category IV has traditionally included structures the failure of which would inhibit the availability of essential community services necessary to cope with an emergency situation. </v>
      </c>
      <c r="CH147">
        <f>CH146</f>
        <v>6</v>
      </c>
      <c r="CL147" t="str">
        <v xml:space="preserve">Risk Category IV has traditionally included structures the failure of which would inhibit the availability of essential community services necessary to cope with an emergency situation. </v>
      </c>
      <c r="CY147">
        <f>CY146</f>
        <v>7</v>
      </c>
      <c r="DC147" t="str">
        <v xml:space="preserve">Risk Category IV has traditionally included structures the failure of which would inhibit the availability of essential community services necessary to cope with an emergency situation. </v>
      </c>
      <c r="DP147">
        <f>DP146</f>
        <v>8</v>
      </c>
      <c r="DT147" t="str">
        <v xml:space="preserve">Risk Category IV has traditionally included structures the failure of which would inhibit the availability of essential community services necessary to cope with an emergency situation. </v>
      </c>
    </row>
    <row r="148">
      <c r="A148">
        <f>A147</f>
        <v>1</v>
      </c>
      <c r="R148">
        <f>R147</f>
        <v>2</v>
      </c>
      <c r="AI148">
        <f>AI147</f>
        <v>3</v>
      </c>
      <c r="AZ148">
        <f>AZ147</f>
        <v>4</v>
      </c>
      <c r="BQ148">
        <f>BQ147</f>
        <v>5</v>
      </c>
      <c r="CH148">
        <f>CH147</f>
        <v>6</v>
      </c>
      <c r="CY148">
        <f>CY147</f>
        <v>7</v>
      </c>
      <c r="DP148">
        <f>DP147</f>
        <v>8</v>
      </c>
    </row>
    <row r="149">
      <c r="A149" t="str">
        <v>TENT</v>
      </c>
      <c r="R149" t="str">
        <v>TENT</v>
      </c>
      <c r="AI149" t="str">
        <v>TENT</v>
      </c>
      <c r="AZ149" t="str">
        <v>TENT</v>
      </c>
      <c r="BQ149" t="str">
        <v>TENT</v>
      </c>
      <c r="CH149" t="str">
        <v>TENT</v>
      </c>
      <c r="CY149" t="str">
        <v>TENT</v>
      </c>
      <c r="DP149" t="str">
        <v>TENT</v>
      </c>
    </row>
    <row r="150">
      <c r="A150" t="str">
        <v>Tent definition</v>
      </c>
      <c r="R150" t="str">
        <v>Tent definition</v>
      </c>
      <c r="AI150" t="str">
        <v>Tent definition</v>
      </c>
      <c r="AZ150" t="str">
        <v>Tent definition</v>
      </c>
      <c r="BQ150" t="str">
        <v>Tent definition</v>
      </c>
      <c r="CH150" t="str">
        <v>Tent definition</v>
      </c>
      <c r="CY150" t="str">
        <v>Tent definition</v>
      </c>
      <c r="DP150" t="str">
        <v>Tent definition</v>
      </c>
    </row>
    <row r="151">
      <c r="B151" t="str">
        <v>X-dimension</v>
      </c>
      <c r="C151" t="str">
        <v>(ft)</v>
      </c>
      <c r="D151">
        <f>D118</f>
        <v>40</v>
      </c>
      <c r="S151" t="str">
        <v>X-dimension</v>
      </c>
      <c r="T151" t="str">
        <v>(ft)</v>
      </c>
      <c r="U151">
        <f>U118</f>
        <v>40</v>
      </c>
      <c r="AJ151" t="str">
        <v>X-dimension</v>
      </c>
      <c r="AK151" t="str">
        <v>(ft)</v>
      </c>
      <c r="AL151">
        <f>AL118</f>
        <v>40</v>
      </c>
      <c r="BA151" t="str">
        <v>X-dimension</v>
      </c>
      <c r="BB151" t="str">
        <v>(ft)</v>
      </c>
      <c r="BC151">
        <f>BC118</f>
        <v>40</v>
      </c>
      <c r="BR151" t="str">
        <v>X-dimension</v>
      </c>
      <c r="BS151" t="str">
        <v>(ft)</v>
      </c>
      <c r="BT151">
        <f>BT118</f>
        <v>40</v>
      </c>
      <c r="CI151" t="str">
        <v>X-dimension</v>
      </c>
      <c r="CJ151" t="str">
        <v>(ft)</v>
      </c>
      <c r="CK151">
        <f>CK118</f>
        <v>40</v>
      </c>
      <c r="CZ151" t="str">
        <v>X-dimension</v>
      </c>
      <c r="DA151" t="str">
        <v>(ft)</v>
      </c>
      <c r="DB151">
        <f>DB118</f>
        <v>40</v>
      </c>
      <c r="DQ151" t="str">
        <v>X-dimension</v>
      </c>
      <c r="DR151" t="str">
        <v>(ft)</v>
      </c>
      <c r="DS151">
        <f>DS118</f>
        <v>40</v>
      </c>
    </row>
    <row r="152">
      <c r="B152" t="str">
        <v>Y-dimension</v>
      </c>
      <c r="C152" t="str">
        <v>(ft)</v>
      </c>
      <c r="D152">
        <f>D119</f>
        <v>20</v>
      </c>
      <c r="S152" t="str">
        <v>Y-dimension</v>
      </c>
      <c r="T152" t="str">
        <v>(ft)</v>
      </c>
      <c r="U152">
        <f>U119</f>
        <v>20</v>
      </c>
      <c r="AJ152" t="str">
        <v>Y-dimension</v>
      </c>
      <c r="AK152" t="str">
        <v>(ft)</v>
      </c>
      <c r="AL152">
        <f>AL119</f>
        <v>20</v>
      </c>
      <c r="BA152" t="str">
        <v>Y-dimension</v>
      </c>
      <c r="BB152" t="str">
        <v>(ft)</v>
      </c>
      <c r="BC152">
        <f>BC119</f>
        <v>20</v>
      </c>
      <c r="BR152" t="str">
        <v>Y-dimension</v>
      </c>
      <c r="BS152" t="str">
        <v>(ft)</v>
      </c>
      <c r="BT152">
        <f>BT119</f>
        <v>20</v>
      </c>
      <c r="CI152" t="str">
        <v>Y-dimension</v>
      </c>
      <c r="CJ152" t="str">
        <v>(ft)</v>
      </c>
      <c r="CK152">
        <f>CK119</f>
        <v>20</v>
      </c>
      <c r="CZ152" t="str">
        <v>Y-dimension</v>
      </c>
      <c r="DA152" t="str">
        <v>(ft)</v>
      </c>
      <c r="DB152">
        <f>DB119</f>
        <v>20</v>
      </c>
      <c r="DQ152" t="str">
        <v>Y-dimension</v>
      </c>
      <c r="DR152" t="str">
        <v>(ft)</v>
      </c>
      <c r="DS152">
        <f>DS119</f>
        <v>20</v>
      </c>
    </row>
    <row r="153">
      <c r="B153" t="str">
        <v>Eave height</v>
      </c>
      <c r="C153" t="str">
        <v>(ft)</v>
      </c>
      <c r="D153">
        <f>D120</f>
        <v>8</v>
      </c>
      <c r="S153" t="str">
        <v>Eave height</v>
      </c>
      <c r="T153" t="str">
        <v>(ft)</v>
      </c>
      <c r="U153">
        <f>U120</f>
        <v>8</v>
      </c>
      <c r="AJ153" t="str">
        <v>Eave height</v>
      </c>
      <c r="AK153" t="str">
        <v>(ft)</v>
      </c>
      <c r="AL153">
        <f>AL120</f>
        <v>8</v>
      </c>
      <c r="BA153" t="str">
        <v>Eave height</v>
      </c>
      <c r="BB153" t="str">
        <v>(ft)</v>
      </c>
      <c r="BC153">
        <f>BC120</f>
        <v>8</v>
      </c>
      <c r="BR153" t="str">
        <v>Eave height</v>
      </c>
      <c r="BS153" t="str">
        <v>(ft)</v>
      </c>
      <c r="BT153">
        <f>BT120</f>
        <v>8</v>
      </c>
      <c r="CI153" t="str">
        <v>Eave height</v>
      </c>
      <c r="CJ153" t="str">
        <v>(ft)</v>
      </c>
      <c r="CK153">
        <f>CK120</f>
        <v>8</v>
      </c>
      <c r="CZ153" t="str">
        <v>Eave height</v>
      </c>
      <c r="DA153" t="str">
        <v>(ft)</v>
      </c>
      <c r="DB153">
        <f>DB120</f>
        <v>8</v>
      </c>
      <c r="DQ153" t="str">
        <v>Eave height</v>
      </c>
      <c r="DR153" t="str">
        <v>(ft)</v>
      </c>
      <c r="DS153">
        <f>DS120</f>
        <v>8</v>
      </c>
    </row>
    <row r="154">
      <c r="B154" t="str">
        <v>Band height</v>
      </c>
      <c r="C154" t="str">
        <v>(ft)</v>
      </c>
      <c r="D154">
        <f>D121</f>
        <v>1</v>
      </c>
      <c r="S154" t="str">
        <v>Band height</v>
      </c>
      <c r="T154" t="str">
        <v>(ft)</v>
      </c>
      <c r="U154">
        <f>U121</f>
        <v>1</v>
      </c>
      <c r="AJ154" t="str">
        <v>Band height</v>
      </c>
      <c r="AK154" t="str">
        <v>(ft)</v>
      </c>
      <c r="AL154">
        <f>AL121</f>
        <v>1</v>
      </c>
      <c r="BA154" t="str">
        <v>Band height</v>
      </c>
      <c r="BB154" t="str">
        <v>(ft)</v>
      </c>
      <c r="BC154">
        <f>BC121</f>
        <v>1</v>
      </c>
      <c r="BR154" t="str">
        <v>Band height</v>
      </c>
      <c r="BS154" t="str">
        <v>(ft)</v>
      </c>
      <c r="BT154">
        <f>BT121</f>
        <v>1</v>
      </c>
      <c r="CI154" t="str">
        <v>Band height</v>
      </c>
      <c r="CJ154" t="str">
        <v>(ft)</v>
      </c>
      <c r="CK154">
        <f>CK121</f>
        <v>1</v>
      </c>
      <c r="CZ154" t="str">
        <v>Band height</v>
      </c>
      <c r="DA154" t="str">
        <v>(ft)</v>
      </c>
      <c r="DB154">
        <f>DB121</f>
        <v>1</v>
      </c>
      <c r="DQ154" t="str">
        <v>Band height</v>
      </c>
      <c r="DR154" t="str">
        <v>(ft)</v>
      </c>
      <c r="DS154">
        <f>DS121</f>
        <v>1</v>
      </c>
    </row>
    <row r="155">
      <c r="B155" t="str">
        <v>Roof pitch in Y</v>
      </c>
      <c r="C155" t="str">
        <v>in/12in</v>
      </c>
      <c r="D155">
        <f>D122</f>
        <v>7.199999999999999</v>
      </c>
      <c r="S155" t="str">
        <v>Roof pitch in Y</v>
      </c>
      <c r="T155" t="str">
        <v>in/12in</v>
      </c>
      <c r="U155">
        <f>U122</f>
        <v>7.199999999999999</v>
      </c>
      <c r="AJ155" t="str">
        <v>Roof pitch in Y</v>
      </c>
      <c r="AK155" t="str">
        <v>in/12in</v>
      </c>
      <c r="AL155">
        <f>AL122</f>
        <v>7.199999999999999</v>
      </c>
      <c r="BA155" t="str">
        <v>Roof pitch in Y</v>
      </c>
      <c r="BB155" t="str">
        <v>in/12in</v>
      </c>
      <c r="BC155">
        <f>BC122</f>
        <v>7.199999999999999</v>
      </c>
      <c r="BR155" t="str">
        <v>Roof pitch in Y</v>
      </c>
      <c r="BS155" t="str">
        <v>in/12in</v>
      </c>
      <c r="BT155">
        <f>BT122</f>
        <v>7.199999999999999</v>
      </c>
      <c r="CI155" t="str">
        <v>Roof pitch in Y</v>
      </c>
      <c r="CJ155" t="str">
        <v>in/12in</v>
      </c>
      <c r="CK155">
        <f>CK122</f>
        <v>7.199999999999999</v>
      </c>
      <c r="CZ155" t="str">
        <v>Roof pitch in Y</v>
      </c>
      <c r="DA155" t="str">
        <v>in/12in</v>
      </c>
      <c r="DB155">
        <f>DB122</f>
        <v>7.199999999999999</v>
      </c>
      <c r="DQ155" t="str">
        <v>Roof pitch in Y</v>
      </c>
      <c r="DR155" t="str">
        <v>in/12in</v>
      </c>
      <c r="DS155">
        <f>DS122</f>
        <v>7.199999999999999</v>
      </c>
    </row>
    <row r="156">
      <c r="B156" t="str">
        <v>Roof pitch in X</v>
      </c>
      <c r="C156" t="str">
        <v>in/12in</v>
      </c>
      <c r="D156">
        <f>D123</f>
        <v>3.6</v>
      </c>
      <c r="E156" t="str">
        <v>(Enter 0 if vertical)</v>
      </c>
      <c r="S156" t="str">
        <v>Roof pitch in X</v>
      </c>
      <c r="T156" t="str">
        <v>in/12in</v>
      </c>
      <c r="U156">
        <f>U123</f>
        <v>3.6</v>
      </c>
      <c r="V156" t="str">
        <v>(Enter 0 if vertical)</v>
      </c>
      <c r="AJ156" t="str">
        <v>Roof pitch in X</v>
      </c>
      <c r="AK156" t="str">
        <v>in/12in</v>
      </c>
      <c r="AL156">
        <f>AL123</f>
        <v>3.6</v>
      </c>
      <c r="AM156" t="str">
        <v>(Enter 0 if vertical)</v>
      </c>
      <c r="BA156" t="str">
        <v>Roof pitch in X</v>
      </c>
      <c r="BB156" t="str">
        <v>in/12in</v>
      </c>
      <c r="BC156">
        <f>BC123</f>
        <v>3.6</v>
      </c>
      <c r="BD156" t="str">
        <v>(Enter 0 if vertical)</v>
      </c>
      <c r="BR156" t="str">
        <v>Roof pitch in X</v>
      </c>
      <c r="BS156" t="str">
        <v>in/12in</v>
      </c>
      <c r="BT156">
        <f>BT123</f>
        <v>3.6</v>
      </c>
      <c r="BU156" t="str">
        <v>(Enter 0 if vertical)</v>
      </c>
      <c r="CI156" t="str">
        <v>Roof pitch in X</v>
      </c>
      <c r="CJ156" t="str">
        <v>in/12in</v>
      </c>
      <c r="CK156">
        <f>CK123</f>
        <v>3.6</v>
      </c>
      <c r="CL156" t="str">
        <v>(Enter 0 if vertical)</v>
      </c>
      <c r="CZ156" t="str">
        <v>Roof pitch in X</v>
      </c>
      <c r="DA156" t="str">
        <v>in/12in</v>
      </c>
      <c r="DB156">
        <f>DB123</f>
        <v>3.6</v>
      </c>
      <c r="DC156" t="str">
        <v>(Enter 0 if vertical)</v>
      </c>
      <c r="DQ156" t="str">
        <v>Roof pitch in X</v>
      </c>
      <c r="DR156" t="str">
        <v>in/12in</v>
      </c>
      <c r="DS156">
        <f>DS123</f>
        <v>3.6</v>
      </c>
      <c r="DT156" t="str">
        <v>(Enter 0 if vertical)</v>
      </c>
    </row>
    <row r="157">
      <c r="B157" t="str">
        <v>Ridge length in X</v>
      </c>
      <c r="C157" t="str">
        <v>(ft)</v>
      </c>
      <c r="D157">
        <f>D135</f>
        <v>0</v>
      </c>
      <c r="S157" t="str">
        <v>Ridge length in X</v>
      </c>
      <c r="T157" t="str">
        <v>(ft)</v>
      </c>
      <c r="U157">
        <f>U135</f>
        <v>0</v>
      </c>
      <c r="AJ157" t="str">
        <v>Ridge length in X</v>
      </c>
      <c r="AK157" t="str">
        <v>(ft)</v>
      </c>
      <c r="AL157">
        <f>AL135</f>
        <v>0</v>
      </c>
      <c r="BA157" t="str">
        <v>Ridge length in X</v>
      </c>
      <c r="BB157" t="str">
        <v>(ft)</v>
      </c>
      <c r="BC157">
        <f>BC135</f>
        <v>0</v>
      </c>
      <c r="BR157" t="str">
        <v>Ridge length in X</v>
      </c>
      <c r="BS157" t="str">
        <v>(ft)</v>
      </c>
      <c r="BT157">
        <f>BT135</f>
        <v>0</v>
      </c>
      <c r="CI157" t="str">
        <v>Ridge length in X</v>
      </c>
      <c r="CJ157" t="str">
        <v>(ft)</v>
      </c>
      <c r="CK157">
        <f>CK135</f>
        <v>0</v>
      </c>
      <c r="CZ157" t="str">
        <v>Ridge length in X</v>
      </c>
      <c r="DA157" t="str">
        <v>(ft)</v>
      </c>
      <c r="DB157">
        <f>DB135</f>
        <v>0</v>
      </c>
      <c r="DQ157" t="str">
        <v>Ridge length in X</v>
      </c>
      <c r="DR157" t="str">
        <v>(ft)</v>
      </c>
      <c r="DS157">
        <f>DS135</f>
        <v>0</v>
      </c>
    </row>
    <row r="158">
      <c r="B158" t="str">
        <v>Ridge length in Y</v>
      </c>
      <c r="C158" t="str">
        <v>(ft)</v>
      </c>
      <c r="D158">
        <f>D136</f>
        <v>0</v>
      </c>
      <c r="S158" t="str">
        <v>Ridge length in Y</v>
      </c>
      <c r="T158" t="str">
        <v>(ft)</v>
      </c>
      <c r="U158">
        <f>U136</f>
        <v>0</v>
      </c>
      <c r="AJ158" t="str">
        <v>Ridge length in Y</v>
      </c>
      <c r="AK158" t="str">
        <v>(ft)</v>
      </c>
      <c r="AL158">
        <f>AL136</f>
        <v>0</v>
      </c>
      <c r="BA158" t="str">
        <v>Ridge length in Y</v>
      </c>
      <c r="BB158" t="str">
        <v>(ft)</v>
      </c>
      <c r="BC158">
        <f>BC136</f>
        <v>0</v>
      </c>
      <c r="BR158" t="str">
        <v>Ridge length in Y</v>
      </c>
      <c r="BS158" t="str">
        <v>(ft)</v>
      </c>
      <c r="BT158">
        <f>BT136</f>
        <v>0</v>
      </c>
      <c r="CI158" t="str">
        <v>Ridge length in Y</v>
      </c>
      <c r="CJ158" t="str">
        <v>(ft)</v>
      </c>
      <c r="CK158">
        <f>CK136</f>
        <v>0</v>
      </c>
      <c r="CZ158" t="str">
        <v>Ridge length in Y</v>
      </c>
      <c r="DA158" t="str">
        <v>(ft)</v>
      </c>
      <c r="DB158">
        <f>DB136</f>
        <v>0</v>
      </c>
      <c r="DQ158" t="str">
        <v>Ridge length in Y</v>
      </c>
      <c r="DR158" t="str">
        <v>(ft)</v>
      </c>
      <c r="DS158">
        <f>DS136</f>
        <v>0</v>
      </c>
    </row>
    <row r="159">
      <c r="B159" t="str">
        <v>Pitch angle in Y</v>
      </c>
      <c r="C159" t="str">
        <v>(deg)</v>
      </c>
      <c r="D159">
        <f>D137</f>
        <v>30.963782686061883</v>
      </c>
      <c r="S159" t="str">
        <v>Pitch angle in Y</v>
      </c>
      <c r="T159" t="str">
        <v>(deg)</v>
      </c>
      <c r="U159">
        <f>U137</f>
        <v>30.963782686061883</v>
      </c>
      <c r="AJ159" t="str">
        <v>Pitch angle in Y</v>
      </c>
      <c r="AK159" t="str">
        <v>(deg)</v>
      </c>
      <c r="AL159">
        <f>AL137</f>
        <v>30.963782686061883</v>
      </c>
      <c r="BA159" t="str">
        <v>Pitch angle in Y</v>
      </c>
      <c r="BB159" t="str">
        <v>(deg)</v>
      </c>
      <c r="BC159">
        <f>BC137</f>
        <v>30.963782686061883</v>
      </c>
      <c r="BR159" t="str">
        <v>Pitch angle in Y</v>
      </c>
      <c r="BS159" t="str">
        <v>(deg)</v>
      </c>
      <c r="BT159">
        <f>BT137</f>
        <v>30.963782686061883</v>
      </c>
      <c r="CI159" t="str">
        <v>Pitch angle in Y</v>
      </c>
      <c r="CJ159" t="str">
        <v>(deg)</v>
      </c>
      <c r="CK159">
        <f>CK137</f>
        <v>30.963782686061883</v>
      </c>
      <c r="CZ159" t="str">
        <v>Pitch angle in Y</v>
      </c>
      <c r="DA159" t="str">
        <v>(deg)</v>
      </c>
      <c r="DB159">
        <f>DB137</f>
        <v>30.963782686061883</v>
      </c>
      <c r="DQ159" t="str">
        <v>Pitch angle in Y</v>
      </c>
      <c r="DR159" t="str">
        <v>(deg)</v>
      </c>
      <c r="DS159">
        <f>DS137</f>
        <v>30.963782686061883</v>
      </c>
    </row>
    <row r="160">
      <c r="B160" t="str">
        <v>Pitch angle in X</v>
      </c>
      <c r="C160" t="str">
        <v>(deg)</v>
      </c>
      <c r="D160">
        <f>D138</f>
        <v>16.699258339253714</v>
      </c>
      <c r="S160" t="str">
        <v>Pitch angle in X</v>
      </c>
      <c r="T160" t="str">
        <v>(deg)</v>
      </c>
      <c r="U160">
        <f>U138</f>
        <v>16.699258339253714</v>
      </c>
      <c r="AJ160" t="str">
        <v>Pitch angle in X</v>
      </c>
      <c r="AK160" t="str">
        <v>(deg)</v>
      </c>
      <c r="AL160">
        <f>AL138</f>
        <v>16.699258339253714</v>
      </c>
      <c r="BA160" t="str">
        <v>Pitch angle in X</v>
      </c>
      <c r="BB160" t="str">
        <v>(deg)</v>
      </c>
      <c r="BC160">
        <f>BC138</f>
        <v>16.699258339253714</v>
      </c>
      <c r="BR160" t="str">
        <v>Pitch angle in X</v>
      </c>
      <c r="BS160" t="str">
        <v>(deg)</v>
      </c>
      <c r="BT160">
        <f>BT138</f>
        <v>16.699258339253714</v>
      </c>
      <c r="CI160" t="str">
        <v>Pitch angle in X</v>
      </c>
      <c r="CJ160" t="str">
        <v>(deg)</v>
      </c>
      <c r="CK160">
        <f>CK138</f>
        <v>16.699258339253714</v>
      </c>
      <c r="CZ160" t="str">
        <v>Pitch angle in X</v>
      </c>
      <c r="DA160" t="str">
        <v>(deg)</v>
      </c>
      <c r="DB160">
        <f>DB138</f>
        <v>16.699258339253714</v>
      </c>
      <c r="DQ160" t="str">
        <v>Pitch angle in X</v>
      </c>
      <c r="DR160" t="str">
        <v>(deg)</v>
      </c>
      <c r="DS160">
        <f>DS138</f>
        <v>16.699258339253714</v>
      </c>
    </row>
    <row r="161">
      <c r="B161" t="str">
        <v>Check pitch in Y is &gt; 10 deg</v>
      </c>
      <c r="D161" t="str">
        <f>D139</f>
        <v>OK</v>
      </c>
      <c r="S161" t="str">
        <v>Check pitch in Y is &gt; 10 deg</v>
      </c>
      <c r="U161" t="str">
        <f>U139</f>
        <v>OK</v>
      </c>
      <c r="AJ161" t="str">
        <v>Check pitch in Y is &gt; 10 deg</v>
      </c>
      <c r="AL161" t="str">
        <f>AL139</f>
        <v>OK</v>
      </c>
      <c r="BA161" t="str">
        <v>Check pitch in Y is &gt; 10 deg</v>
      </c>
      <c r="BC161" t="str">
        <f>BC139</f>
        <v>OK</v>
      </c>
      <c r="BR161" t="str">
        <v>Check pitch in Y is &gt; 10 deg</v>
      </c>
      <c r="BT161" t="str">
        <f>BT139</f>
        <v>OK</v>
      </c>
      <c r="CI161" t="str">
        <v>Check pitch in Y is &gt; 10 deg</v>
      </c>
      <c r="CK161" t="str">
        <f>CK139</f>
        <v>OK</v>
      </c>
      <c r="CZ161" t="str">
        <v>Check pitch in Y is &gt; 10 deg</v>
      </c>
      <c r="DB161" t="str">
        <f>DB139</f>
        <v>OK</v>
      </c>
      <c r="DQ161" t="str">
        <v>Check pitch in Y is &gt; 10 deg</v>
      </c>
      <c r="DS161" t="str">
        <f>DS139</f>
        <v>OK</v>
      </c>
    </row>
    <row r="162">
      <c r="B162" t="str">
        <v>Check pitch in X is &gt; 10 deg</v>
      </c>
      <c r="D162" t="str">
        <f>D140</f>
        <v>OK</v>
      </c>
      <c r="S162" t="str">
        <v>Check pitch in X is &gt; 10 deg</v>
      </c>
      <c r="U162" t="str">
        <f>U140</f>
        <v>OK</v>
      </c>
      <c r="AJ162" t="str">
        <v>Check pitch in X is &gt; 10 deg</v>
      </c>
      <c r="AL162" t="str">
        <f>AL140</f>
        <v>OK</v>
      </c>
      <c r="BA162" t="str">
        <v>Check pitch in X is &gt; 10 deg</v>
      </c>
      <c r="BC162" t="str">
        <f>BC140</f>
        <v>OK</v>
      </c>
      <c r="BR162" t="str">
        <v>Check pitch in X is &gt; 10 deg</v>
      </c>
      <c r="BT162" t="str">
        <f>BT140</f>
        <v>OK</v>
      </c>
      <c r="CI162" t="str">
        <v>Check pitch in X is &gt; 10 deg</v>
      </c>
      <c r="CK162" t="str">
        <f>CK140</f>
        <v>OK</v>
      </c>
      <c r="CZ162" t="str">
        <v>Check pitch in X is &gt; 10 deg</v>
      </c>
      <c r="DB162" t="str">
        <f>DB140</f>
        <v>OK</v>
      </c>
      <c r="DQ162" t="str">
        <v>Check pitch in X is &gt; 10 deg</v>
      </c>
      <c r="DS162" t="str">
        <f>DS140</f>
        <v>OK</v>
      </c>
    </row>
    <row r="163">
      <c r="B163" t="str">
        <v>Roof height</v>
      </c>
      <c r="C163" t="str">
        <v>(ft)</v>
      </c>
      <c r="D163">
        <f>D141</f>
        <v>6</v>
      </c>
      <c r="S163" t="str">
        <v>Roof height</v>
      </c>
      <c r="T163" t="str">
        <v>(ft)</v>
      </c>
      <c r="U163">
        <f>U141</f>
        <v>6</v>
      </c>
      <c r="AJ163" t="str">
        <v>Roof height</v>
      </c>
      <c r="AK163" t="str">
        <v>(ft)</v>
      </c>
      <c r="AL163">
        <f>AL141</f>
        <v>6</v>
      </c>
      <c r="BA163" t="str">
        <v>Roof height</v>
      </c>
      <c r="BB163" t="str">
        <v>(ft)</v>
      </c>
      <c r="BC163">
        <f>BC141</f>
        <v>6</v>
      </c>
      <c r="BR163" t="str">
        <v>Roof height</v>
      </c>
      <c r="BS163" t="str">
        <v>(ft)</v>
      </c>
      <c r="BT163">
        <f>BT141</f>
        <v>6</v>
      </c>
      <c r="CI163" t="str">
        <v>Roof height</v>
      </c>
      <c r="CJ163" t="str">
        <v>(ft)</v>
      </c>
      <c r="CK163">
        <f>CK141</f>
        <v>6</v>
      </c>
      <c r="CZ163" t="str">
        <v>Roof height</v>
      </c>
      <c r="DA163" t="str">
        <v>(ft)</v>
      </c>
      <c r="DB163">
        <f>DB141</f>
        <v>6</v>
      </c>
      <c r="DQ163" t="str">
        <v>Roof height</v>
      </c>
      <c r="DR163" t="str">
        <v>(ft)</v>
      </c>
      <c r="DS163">
        <f>DS141</f>
        <v>6</v>
      </c>
    </row>
    <row r="164">
      <c r="B164" t="str">
        <v>Mean roof height</v>
      </c>
      <c r="C164" t="str">
        <v>(ft)</v>
      </c>
      <c r="D164">
        <f>D142</f>
        <v>11</v>
      </c>
      <c r="S164" t="str">
        <v>Mean roof height</v>
      </c>
      <c r="T164" t="str">
        <v>(ft)</v>
      </c>
      <c r="U164">
        <f>U142</f>
        <v>11</v>
      </c>
      <c r="AJ164" t="str">
        <v>Mean roof height</v>
      </c>
      <c r="AK164" t="str">
        <v>(ft)</v>
      </c>
      <c r="AL164">
        <f>AL142</f>
        <v>11</v>
      </c>
      <c r="BA164" t="str">
        <v>Mean roof height</v>
      </c>
      <c r="BB164" t="str">
        <v>(ft)</v>
      </c>
      <c r="BC164">
        <f>BC142</f>
        <v>11</v>
      </c>
      <c r="BR164" t="str">
        <v>Mean roof height</v>
      </c>
      <c r="BS164" t="str">
        <v>(ft)</v>
      </c>
      <c r="BT164">
        <f>BT142</f>
        <v>11</v>
      </c>
      <c r="CI164" t="str">
        <v>Mean roof height</v>
      </c>
      <c r="CJ164" t="str">
        <v>(ft)</v>
      </c>
      <c r="CK164">
        <f>CK142</f>
        <v>11</v>
      </c>
      <c r="CZ164" t="str">
        <v>Mean roof height</v>
      </c>
      <c r="DA164" t="str">
        <v>(ft)</v>
      </c>
      <c r="DB164">
        <f>DB142</f>
        <v>11</v>
      </c>
      <c r="DQ164" t="str">
        <v>Mean roof height</v>
      </c>
      <c r="DR164" t="str">
        <v>(ft)</v>
      </c>
      <c r="DS164">
        <f>DS142</f>
        <v>11</v>
      </c>
    </row>
    <row r="166">
      <c r="A166" t="str">
        <v>CASES</v>
      </c>
      <c r="R166" t="str">
        <v>CASES</v>
      </c>
      <c r="AI166" t="str">
        <v>CASES</v>
      </c>
      <c r="AZ166" t="str">
        <v>CASES</v>
      </c>
      <c r="BQ166" t="str">
        <v>CASES</v>
      </c>
      <c r="CH166" t="str">
        <v>CASES</v>
      </c>
      <c r="CY166" t="str">
        <v>CASES</v>
      </c>
      <c r="DP166" t="str">
        <v>CASES</v>
      </c>
    </row>
    <row r="167">
      <c r="A167" t="str">
        <v>Define cases</v>
      </c>
      <c r="R167" t="str">
        <v>Define cases</v>
      </c>
      <c r="AI167" t="str">
        <v>Define cases</v>
      </c>
      <c r="AZ167" t="str">
        <v>Define cases</v>
      </c>
      <c r="BQ167" t="str">
        <v>Define cases</v>
      </c>
      <c r="CH167" t="str">
        <v>Define cases</v>
      </c>
      <c r="CY167" t="str">
        <v>Define cases</v>
      </c>
      <c r="DP167" t="str">
        <v>Define cases</v>
      </c>
    </row>
    <row r="169">
      <c r="B169" t="str">
        <v>Wind direction (X or Y)</v>
      </c>
      <c r="C169" t="str">
        <f>D125</f>
        <v>X</v>
      </c>
      <c r="S169" t="str">
        <v>Wind direction (X or Y)</v>
      </c>
      <c r="T169" t="str">
        <f>U125</f>
        <v>X</v>
      </c>
      <c r="AJ169" t="str">
        <v>Wind direction (X or Y)</v>
      </c>
      <c r="AK169" t="str">
        <f>AL125</f>
        <v>X</v>
      </c>
      <c r="BA169" t="str">
        <v>Wind direction (X or Y)</v>
      </c>
      <c r="BB169" t="str">
        <f>BC125</f>
        <v>X</v>
      </c>
      <c r="BR169" t="str">
        <v>Wind direction (X or Y)</v>
      </c>
      <c r="BS169" t="str">
        <f>BT125</f>
        <v>Y</v>
      </c>
      <c r="CI169" t="str">
        <v>Wind direction (X or Y)</v>
      </c>
      <c r="CJ169" t="str">
        <f>CK125</f>
        <v>Y</v>
      </c>
      <c r="CZ169" t="str">
        <v>Wind direction (X or Y)</v>
      </c>
      <c r="DA169" t="str">
        <f>DB125</f>
        <v>Y</v>
      </c>
      <c r="DQ169" t="str">
        <v>Wind direction (X or Y)</v>
      </c>
      <c r="DR169" t="str">
        <f>DS125</f>
        <v>Y</v>
      </c>
    </row>
    <row r="170">
      <c r="B170" t="str">
        <v>Wind speed (mph) from Step 2</v>
      </c>
      <c r="C170">
        <f>D126</f>
        <v>20</v>
      </c>
      <c r="S170" t="str">
        <v>Wind speed (mph) from Step 2</v>
      </c>
      <c r="T170">
        <f>U126</f>
        <v>20</v>
      </c>
      <c r="AJ170" t="str">
        <v>Wind speed (mph) from Step 2</v>
      </c>
      <c r="AK170">
        <f>AL126</f>
        <v>20</v>
      </c>
      <c r="BA170" t="str">
        <v>Wind speed (mph) from Step 2</v>
      </c>
      <c r="BB170">
        <f>BC126</f>
        <v>20</v>
      </c>
      <c r="BR170" t="str">
        <v>Wind speed (mph) from Step 2</v>
      </c>
      <c r="BS170">
        <f>BT126</f>
        <v>20</v>
      </c>
      <c r="CI170" t="str">
        <v>Wind speed (mph) from Step 2</v>
      </c>
      <c r="CJ170">
        <f>CK126</f>
        <v>20</v>
      </c>
      <c r="CZ170" t="str">
        <v>Wind speed (mph) from Step 2</v>
      </c>
      <c r="DA170">
        <f>DB126</f>
        <v>20</v>
      </c>
      <c r="DQ170" t="str">
        <v>Wind speed (mph) from Step 2</v>
      </c>
      <c r="DR170">
        <f>DS126</f>
        <v>20</v>
      </c>
    </row>
    <row r="171">
      <c r="B171" t="str">
        <v>Case 1 or 2 for Internal pressure coefficient (Gcpi) in Step 3</v>
      </c>
      <c r="C171">
        <f>D127</f>
        <v>1</v>
      </c>
      <c r="S171" t="str">
        <v>Case 1 or 2 for Internal pressure coefficient (Gcpi) in Step 3</v>
      </c>
      <c r="T171">
        <f>U127</f>
        <v>1</v>
      </c>
      <c r="AJ171" t="str">
        <v>Case 1 or 2 for Internal pressure coefficient (Gcpi) in Step 3</v>
      </c>
      <c r="AK171">
        <f>AL127</f>
        <v>2</v>
      </c>
      <c r="BA171" t="str">
        <v>Case 1 or 2 for Internal pressure coefficient (Gcpi) in Step 3</v>
      </c>
      <c r="BB171">
        <f>BC127</f>
        <v>2</v>
      </c>
      <c r="BR171" t="str">
        <v>Case 1 or 2 for Internal pressure coefficient (Gcpi) in Step 3</v>
      </c>
      <c r="BS171">
        <f>BT127</f>
        <v>1</v>
      </c>
      <c r="CI171" t="str">
        <v>Case 1 or 2 for Internal pressure coefficient (Gcpi) in Step 3</v>
      </c>
      <c r="CJ171">
        <f>CK127</f>
        <v>1</v>
      </c>
      <c r="CZ171" t="str">
        <v>Case 1 or 2 for Internal pressure coefficient (Gcpi) in Step 3</v>
      </c>
      <c r="DA171">
        <f>DB127</f>
        <v>2</v>
      </c>
      <c r="DQ171" t="str">
        <v>Case 1 or 2 for Internal pressure coefficient (Gcpi) in Step 3</v>
      </c>
      <c r="DR171">
        <f>DS127</f>
        <v>2</v>
      </c>
    </row>
    <row r="172">
      <c r="B172" t="str">
        <v>Load case for Cp (A or B, both must be tested) in Step 6</v>
      </c>
      <c r="C172" t="str">
        <f>D128</f>
        <v>A</v>
      </c>
      <c r="S172" t="str">
        <v>Load case for Cp (A or B, both must be tested) in Step 6</v>
      </c>
      <c r="T172" t="str">
        <f>U128</f>
        <v>B</v>
      </c>
      <c r="AJ172" t="str">
        <v>Load case for Cp (A or B, both must be tested) in Step 6</v>
      </c>
      <c r="AK172" t="str">
        <f>AL128</f>
        <v>A</v>
      </c>
      <c r="BA172" t="str">
        <v>Load case for Cp (A or B, both must be tested) in Step 6</v>
      </c>
      <c r="BB172" t="str">
        <f>BC128</f>
        <v>B</v>
      </c>
      <c r="BR172" t="str">
        <v>Load case for Cp (A or B, both must be tested) in Step 6</v>
      </c>
      <c r="BS172" t="str">
        <f>BT128</f>
        <v>A</v>
      </c>
      <c r="CI172" t="str">
        <v>Load case for Cp (A or B, both must be tested) in Step 6</v>
      </c>
      <c r="CJ172" t="str">
        <f>CK128</f>
        <v>B</v>
      </c>
      <c r="CZ172" t="str">
        <v>Load case for Cp (A or B, both must be tested) in Step 6</v>
      </c>
      <c r="DA172" t="str">
        <f>DB128</f>
        <v>A</v>
      </c>
      <c r="DQ172" t="str">
        <v>Load case for Cp (A or B, both must be tested) in Step 6</v>
      </c>
      <c r="DR172" t="str">
        <f>DS128</f>
        <v>B</v>
      </c>
    </row>
    <row r="173">
      <c r="B173" t="str">
        <v>Wind flow (1 = clear, 2, 3 = obstructed)</v>
      </c>
      <c r="C173">
        <f>D129</f>
        <v>1</v>
      </c>
      <c r="D173" t="str">
        <v>Clear (=1), partially obstructed (=2) or completely obstructed (=3)</v>
      </c>
      <c r="S173" t="str">
        <v>Wind flow (1 = clear, 2, 3 = obstructed)</v>
      </c>
      <c r="T173">
        <f>U129</f>
        <v>1</v>
      </c>
      <c r="U173" t="str">
        <v>Clear (=1), partially obstructed (=2) or completely obstructed (=3)</v>
      </c>
      <c r="AJ173" t="str">
        <v>Wind flow (1 = clear, 2, 3 = obstructed)</v>
      </c>
      <c r="AK173">
        <f>AL129</f>
        <v>1</v>
      </c>
      <c r="AL173" t="str">
        <v>Clear (=1), partially obstructed (=2) or completely obstructed (=3)</v>
      </c>
      <c r="BA173" t="str">
        <v>Wind flow (1 = clear, 2, 3 = obstructed)</v>
      </c>
      <c r="BB173">
        <f>BC129</f>
        <v>1</v>
      </c>
      <c r="BC173" t="str">
        <v>Clear (=1), partially obstructed (=2) or completely obstructed (=3)</v>
      </c>
      <c r="BR173" t="str">
        <v>Wind flow (1 = clear, 2, 3 = obstructed)</v>
      </c>
      <c r="BS173">
        <f>BT129</f>
        <v>1</v>
      </c>
      <c r="BT173" t="str">
        <v>Clear (=1), partially obstructed (=2) or completely obstructed (=3)</v>
      </c>
      <c r="CI173" t="str">
        <v>Wind flow (1 = clear, 2, 3 = obstructed)</v>
      </c>
      <c r="CJ173">
        <f>CK129</f>
        <v>1</v>
      </c>
      <c r="CK173" t="str">
        <v>Clear (=1), partially obstructed (=2) or completely obstructed (=3)</v>
      </c>
      <c r="CZ173" t="str">
        <v>Wind flow (1 = clear, 2, 3 = obstructed)</v>
      </c>
      <c r="DA173">
        <f>DB129</f>
        <v>1</v>
      </c>
      <c r="DB173" t="str">
        <v>Clear (=1), partially obstructed (=2) or completely obstructed (=3)</v>
      </c>
      <c r="DQ173" t="str">
        <v>Wind flow (1 = clear, 2, 3 = obstructed)</v>
      </c>
      <c r="DR173">
        <f>DS129</f>
        <v>1</v>
      </c>
      <c r="DS173" t="str">
        <v>Clear (=1), partially obstructed (=2) or completely obstructed (=3)</v>
      </c>
    </row>
    <row r="174">
      <c r="C174" t="str">
        <f>IF(C173=1,"D",IF(C173=2,"C","B"))</f>
        <v>D</v>
      </c>
      <c r="D174" t="str">
        <v>This is used at 2 locations: exposure category for Kz (Step 4)</v>
      </c>
      <c r="T174" t="str">
        <f>IF(T173=1,"D",IF(T173=2,"C","B"))</f>
        <v>D</v>
      </c>
      <c r="U174" t="str">
        <v>This is used at 2 locations: exposure category for Kz (Step 4)</v>
      </c>
      <c r="AK174" t="str">
        <f>IF(AK173=1,"D",IF(AK173=2,"C","B"))</f>
        <v>D</v>
      </c>
      <c r="AL174" t="str">
        <v>This is used at 2 locations: exposure category for Kz (Step 4)</v>
      </c>
      <c r="BB174" t="str">
        <f>IF(BB173=1,"D",IF(BB173=2,"C","B"))</f>
        <v>D</v>
      </c>
      <c r="BC174" t="str">
        <v>This is used at 2 locations: exposure category for Kz (Step 4)</v>
      </c>
      <c r="BS174" t="str">
        <f>IF(BS173=1,"D",IF(BS173=2,"C","B"))</f>
        <v>D</v>
      </c>
      <c r="BT174" t="str">
        <v>This is used at 2 locations: exposure category for Kz (Step 4)</v>
      </c>
      <c r="CJ174" t="str">
        <f>IF(CJ173=1,"D",IF(CJ173=2,"C","B"))</f>
        <v>D</v>
      </c>
      <c r="CK174" t="str">
        <v>This is used at 2 locations: exposure category for Kz (Step 4)</v>
      </c>
      <c r="DA174" t="str">
        <f>IF(DA173=1,"D",IF(DA173=2,"C","B"))</f>
        <v>D</v>
      </c>
      <c r="DB174" t="str">
        <v>This is used at 2 locations: exposure category for Kz (Step 4)</v>
      </c>
      <c r="DR174" t="str">
        <f>IF(DR173=1,"D",IF(DR173=2,"C","B"))</f>
        <v>D</v>
      </c>
      <c r="DS174" t="str">
        <v>This is used at 2 locations: exposure category for Kz (Step 4)</v>
      </c>
    </row>
    <row r="175">
      <c r="D175" t="str">
        <v>Clear wind flow denotes unobstructed wind flow with no blockage (e.g., plain, grass land, beach)</v>
      </c>
      <c r="U175" t="str">
        <v>Clear wind flow denotes unobstructed wind flow with no blockage (e.g., plain, grass land, beach)</v>
      </c>
      <c r="AL175" t="str">
        <v>Clear wind flow denotes unobstructed wind flow with no blockage (e.g., plain, grass land, beach)</v>
      </c>
      <c r="BC175" t="str">
        <v>Clear wind flow denotes unobstructed wind flow with no blockage (e.g., plain, grass land, beach)</v>
      </c>
      <c r="BT175" t="str">
        <v>Clear wind flow denotes unobstructed wind flow with no blockage (e.g., plain, grass land, beach)</v>
      </c>
      <c r="CK175" t="str">
        <v>Clear wind flow denotes unobstructed wind flow with no blockage (e.g., plain, grass land, beach)</v>
      </c>
      <c r="DB175" t="str">
        <v>Clear wind flow denotes unobstructed wind flow with no blockage (e.g., plain, grass land, beach)</v>
      </c>
      <c r="DS175" t="str">
        <v>Clear wind flow denotes unobstructed wind flow with no blockage (e.g., plain, grass land, beach)</v>
      </c>
    </row>
    <row r="176">
      <c r="D176" t="str">
        <v>Partially obstructed wind flow denotes relatively unobstructed wind flow with blockage less than or equal to 50%.</v>
      </c>
      <c r="U176" t="str">
        <v>Partially obstructed wind flow denotes relatively unobstructed wind flow with blockage less than or equal to 50%.</v>
      </c>
      <c r="AL176" t="str">
        <v>Partially obstructed wind flow denotes relatively unobstructed wind flow with blockage less than or equal to 50%.</v>
      </c>
      <c r="BC176" t="str">
        <v>Partially obstructed wind flow denotes relatively unobstructed wind flow with blockage less than or equal to 50%.</v>
      </c>
      <c r="BT176" t="str">
        <v>Partially obstructed wind flow denotes relatively unobstructed wind flow with blockage less than or equal to 50%.</v>
      </c>
      <c r="CK176" t="str">
        <v>Partially obstructed wind flow denotes relatively unobstructed wind flow with blockage less than or equal to 50%.</v>
      </c>
      <c r="DB176" t="str">
        <v>Partially obstructed wind flow denotes relatively unobstructed wind flow with blockage less than or equal to 50%.</v>
      </c>
      <c r="DS176" t="str">
        <v>Partially obstructed wind flow denotes relatively unobstructed wind flow with blockage less than or equal to 50%.</v>
      </c>
    </row>
    <row r="177">
      <c r="D177" t="str">
        <v>Completely obstructed wind flow denotes objects below roof inhibiting wind flow with &gt;50% blockage (e.g., urban environment, high dense vegetation, high cliff)</v>
      </c>
      <c r="U177" t="str">
        <v>Completely obstructed wind flow denotes objects below roof inhibiting wind flow with &gt;50% blockage (e.g., urban environment, high dense vegetation, high cliff)</v>
      </c>
      <c r="AL177" t="str">
        <v>Completely obstructed wind flow denotes objects below roof inhibiting wind flow with &gt;50% blockage (e.g., urban environment, high dense vegetation, high cliff)</v>
      </c>
      <c r="BC177" t="str">
        <v>Completely obstructed wind flow denotes objects below roof inhibiting wind flow with &gt;50% blockage (e.g., urban environment, high dense vegetation, high cliff)</v>
      </c>
      <c r="BT177" t="str">
        <v>Completely obstructed wind flow denotes objects below roof inhibiting wind flow with &gt;50% blockage (e.g., urban environment, high dense vegetation, high cliff)</v>
      </c>
      <c r="CK177" t="str">
        <v>Completely obstructed wind flow denotes objects below roof inhibiting wind flow with &gt;50% blockage (e.g., urban environment, high dense vegetation, high cliff)</v>
      </c>
      <c r="DB177" t="str">
        <v>Completely obstructed wind flow denotes objects below roof inhibiting wind flow with &gt;50% blockage (e.g., urban environment, high dense vegetation, high cliff)</v>
      </c>
      <c r="DS177" t="str">
        <v>Completely obstructed wind flow denotes objects below roof inhibiting wind flow with &gt;50% blockage (e.g., urban environment, high dense vegetation, high cliff)</v>
      </c>
    </row>
    <row r="178">
      <c r="D178" t="str">
        <v>ATTENTION: For Kz, the code 1/2/3 is replaced with D/C/B, respectively</v>
      </c>
      <c r="U178" t="str">
        <v>ATTENTION: For Kz, the code 1/2/3 is replaced with D/C/B, respectively</v>
      </c>
      <c r="AL178" t="str">
        <v>ATTENTION: For Kz, the code 1/2/3 is replaced with D/C/B, respectively</v>
      </c>
      <c r="BC178" t="str">
        <v>ATTENTION: For Kz, the code 1/2/3 is replaced with D/C/B, respectively</v>
      </c>
      <c r="BT178" t="str">
        <v>ATTENTION: For Kz, the code 1/2/3 is replaced with D/C/B, respectively</v>
      </c>
      <c r="CK178" t="str">
        <v>ATTENTION: For Kz, the code 1/2/3 is replaced with D/C/B, respectively</v>
      </c>
      <c r="DB178" t="str">
        <v>ATTENTION: For Kz, the code 1/2/3 is replaced with D/C/B, respectively</v>
      </c>
      <c r="DS178" t="str">
        <v>ATTENTION: For Kz, the code 1/2/3 is replaced with D/C/B, respectively</v>
      </c>
    </row>
    <row r="179">
      <c r="B179" t="str">
        <v>Risk Category (I, II, III, IV)</v>
      </c>
      <c r="C179" t="str">
        <f>D144</f>
        <v>I</v>
      </c>
      <c r="D179" t="str">
        <v>Risk Category I structures generally encompass buildings and structures that normally are unoccupied and that would result in negligible risk to the public should they fail.</v>
      </c>
      <c r="S179" t="str">
        <v>Risk Category (I, II, III, IV)</v>
      </c>
      <c r="T179" t="str">
        <f>U144</f>
        <v>I</v>
      </c>
      <c r="U179" t="str">
        <v>Risk Category I structures generally encompass buildings and structures that normally are unoccupied and that would result in negligible risk to the public should they fail.</v>
      </c>
      <c r="AJ179" t="str">
        <v>Risk Category (I, II, III, IV)</v>
      </c>
      <c r="AK179" t="str">
        <f>AL144</f>
        <v>I</v>
      </c>
      <c r="AL179" t="str">
        <v>Risk Category I structures generally encompass buildings and structures that normally are unoccupied and that would result in negligible risk to the public should they fail.</v>
      </c>
      <c r="BA179" t="str">
        <v>Risk Category (I, II, III, IV)</v>
      </c>
      <c r="BB179" t="str">
        <f>BC144</f>
        <v>I</v>
      </c>
      <c r="BC179" t="str">
        <v>Risk Category I structures generally encompass buildings and structures that normally are unoccupied and that would result in negligible risk to the public should they fail.</v>
      </c>
      <c r="BR179" t="str">
        <v>Risk Category (I, II, III, IV)</v>
      </c>
      <c r="BS179" t="str">
        <f>BT144</f>
        <v>I</v>
      </c>
      <c r="BT179" t="str">
        <v>Risk Category I structures generally encompass buildings and structures that normally are unoccupied and that would result in negligible risk to the public should they fail.</v>
      </c>
      <c r="CI179" t="str">
        <v>Risk Category (I, II, III, IV)</v>
      </c>
      <c r="CJ179" t="str">
        <f>CK144</f>
        <v>I</v>
      </c>
      <c r="CK179" t="str">
        <v>Risk Category I structures generally encompass buildings and structures that normally are unoccupied and that would result in negligible risk to the public should they fail.</v>
      </c>
      <c r="CZ179" t="str">
        <v>Risk Category (I, II, III, IV)</v>
      </c>
      <c r="DA179" t="str">
        <f>DB144</f>
        <v>I</v>
      </c>
      <c r="DB179" t="str">
        <v>Risk Category I structures generally encompass buildings and structures that normally are unoccupied and that would result in negligible risk to the public should they fail.</v>
      </c>
      <c r="DQ179" t="str">
        <v>Risk Category (I, II, III, IV)</v>
      </c>
      <c r="DR179" t="str">
        <f>DS144</f>
        <v>I</v>
      </c>
      <c r="DS179" t="str">
        <v>Risk Category I structures generally encompass buildings and structures that normally are unoccupied and that would result in negligible risk to the public should they fail.</v>
      </c>
    </row>
    <row r="180">
      <c r="D180" t="str">
        <v>Risk Category II includes the vast majority of structures, including most residential, commercial, and industrial buildings.</v>
      </c>
      <c r="U180" t="str">
        <v>Risk Category II includes the vast majority of structures, including most residential, commercial, and industrial buildings.</v>
      </c>
      <c r="AL180" t="str">
        <v>Risk Category II includes the vast majority of structures, including most residential, commercial, and industrial buildings.</v>
      </c>
      <c r="BC180" t="str">
        <v>Risk Category II includes the vast majority of structures, including most residential, commercial, and industrial buildings.</v>
      </c>
      <c r="BT180" t="str">
        <v>Risk Category II includes the vast majority of structures, including most residential, commercial, and industrial buildings.</v>
      </c>
      <c r="CK180" t="str">
        <v>Risk Category II includes the vast majority of structures, including most residential, commercial, and industrial buildings.</v>
      </c>
      <c r="DB180" t="str">
        <v>Risk Category II includes the vast majority of structures, including most residential, commercial, and industrial buildings.</v>
      </c>
      <c r="DS180" t="str">
        <v>Risk Category II includes the vast majority of structures, including most residential, commercial, and industrial buildings.</v>
      </c>
    </row>
    <row r="181">
      <c r="D181" t="str">
        <v>Risk Category III includes buildings and structures that house a large number of persons in one place, such as theaters and lecture halls.</v>
      </c>
      <c r="U181" t="str">
        <v>Risk Category III includes buildings and structures that house a large number of persons in one place, such as theaters and lecture halls.</v>
      </c>
      <c r="AL181" t="str">
        <v>Risk Category III includes buildings and structures that house a large number of persons in one place, such as theaters and lecture halls.</v>
      </c>
      <c r="BC181" t="str">
        <v>Risk Category III includes buildings and structures that house a large number of persons in one place, such as theaters and lecture halls.</v>
      </c>
      <c r="BT181" t="str">
        <v>Risk Category III includes buildings and structures that house a large number of persons in one place, such as theaters and lecture halls.</v>
      </c>
      <c r="CK181" t="str">
        <v>Risk Category III includes buildings and structures that house a large number of persons in one place, such as theaters and lecture halls.</v>
      </c>
      <c r="DB181" t="str">
        <v>Risk Category III includes buildings and structures that house a large number of persons in one place, such as theaters and lecture halls.</v>
      </c>
      <c r="DS181" t="str">
        <v>Risk Category III includes buildings and structures that house a large number of persons in one place, such as theaters and lecture halls.</v>
      </c>
    </row>
    <row r="182">
      <c r="D182" t="str">
        <v xml:space="preserve">Risk Category IV has traditionally included structures the failure of which would inhibit the availability of essential community services necessary to cope with an emergency situation. </v>
      </c>
      <c r="U182" t="str">
        <v xml:space="preserve">Risk Category IV has traditionally included structures the failure of which would inhibit the availability of essential community services necessary to cope with an emergency situation. </v>
      </c>
      <c r="AL182" t="str">
        <v xml:space="preserve">Risk Category IV has traditionally included structures the failure of which would inhibit the availability of essential community services necessary to cope with an emergency situation. </v>
      </c>
      <c r="BC182" t="str">
        <v xml:space="preserve">Risk Category IV has traditionally included structures the failure of which would inhibit the availability of essential community services necessary to cope with an emergency situation. </v>
      </c>
      <c r="BT182" t="str">
        <v xml:space="preserve">Risk Category IV has traditionally included structures the failure of which would inhibit the availability of essential community services necessary to cope with an emergency situation. </v>
      </c>
      <c r="CK182" t="str">
        <v xml:space="preserve">Risk Category IV has traditionally included structures the failure of which would inhibit the availability of essential community services necessary to cope with an emergency situation. </v>
      </c>
      <c r="DB182" t="str">
        <v xml:space="preserve">Risk Category IV has traditionally included structures the failure of which would inhibit the availability of essential community services necessary to cope with an emergency situation. </v>
      </c>
      <c r="DS182" t="str">
        <v xml:space="preserve">Risk Category IV has traditionally included structures the failure of which would inhibit the availability of essential community services necessary to cope with an emergency situation. </v>
      </c>
    </row>
    <row r="184">
      <c r="A184" t="str">
        <v>1 - RISK</v>
      </c>
      <c r="R184" t="str">
        <v>1 - RISK</v>
      </c>
      <c r="AI184" t="str">
        <v>1 - RISK</v>
      </c>
      <c r="AZ184" t="str">
        <v>1 - RISK</v>
      </c>
      <c r="BQ184" t="str">
        <v>1 - RISK</v>
      </c>
      <c r="CH184" t="str">
        <v>1 - RISK</v>
      </c>
      <c r="CY184" t="str">
        <v>1 - RISK</v>
      </c>
      <c r="DP184" t="str">
        <v>1 - RISK</v>
      </c>
    </row>
    <row r="185">
      <c r="A185" t="str">
        <v>Step 1: Determine risk category of building or other structure, see Table 1.5-1</v>
      </c>
      <c r="R185" t="str">
        <v>Step 1: Determine risk category of building or other structure, see Table 1.5-1</v>
      </c>
      <c r="AI185" t="str">
        <v>Step 1: Determine risk category of building or other structure, see Table 1.5-1</v>
      </c>
      <c r="AZ185" t="str">
        <v>Step 1: Determine risk category of building or other structure, see Table 1.5-1</v>
      </c>
      <c r="BQ185" t="str">
        <v>Step 1: Determine risk category of building or other structure, see Table 1.5-1</v>
      </c>
      <c r="CH185" t="str">
        <v>Step 1: Determine risk category of building or other structure, see Table 1.5-1</v>
      </c>
      <c r="CY185" t="str">
        <v>Step 1: Determine risk category of building or other structure, see Table 1.5-1</v>
      </c>
      <c r="DP185" t="str">
        <v>Step 1: Determine risk category of building or other structure, see Table 1.5-1</v>
      </c>
    </row>
    <row r="188">
      <c r="B188" t="str">
        <v>Risk Category (Section C1.5.1)</v>
      </c>
      <c r="C188" t="str">
        <v>I, II, III, IV</v>
      </c>
      <c r="D188" t="str">
        <f>C179</f>
        <v>I</v>
      </c>
      <c r="S188" t="str">
        <v>Risk Category (Section C1.5.1)</v>
      </c>
      <c r="T188" t="str">
        <v>I, II, III, IV</v>
      </c>
      <c r="U188" t="str">
        <f>T179</f>
        <v>I</v>
      </c>
      <c r="AJ188" t="str">
        <v>Risk Category (Section C1.5.1)</v>
      </c>
      <c r="AK188" t="str">
        <v>I, II, III, IV</v>
      </c>
      <c r="AL188" t="str">
        <f>AK179</f>
        <v>I</v>
      </c>
      <c r="BA188" t="str">
        <v>Risk Category (Section C1.5.1)</v>
      </c>
      <c r="BB188" t="str">
        <v>I, II, III, IV</v>
      </c>
      <c r="BC188" t="str">
        <f>BB179</f>
        <v>I</v>
      </c>
      <c r="BR188" t="str">
        <v>Risk Category (Section C1.5.1)</v>
      </c>
      <c r="BS188" t="str">
        <v>I, II, III, IV</v>
      </c>
      <c r="BT188" t="str">
        <f>BS179</f>
        <v>I</v>
      </c>
      <c r="CI188" t="str">
        <v>Risk Category (Section C1.5.1)</v>
      </c>
      <c r="CJ188" t="str">
        <v>I, II, III, IV</v>
      </c>
      <c r="CK188" t="str">
        <f>CJ179</f>
        <v>I</v>
      </c>
      <c r="CZ188" t="str">
        <v>Risk Category (Section C1.5.1)</v>
      </c>
      <c r="DA188" t="str">
        <v>I, II, III, IV</v>
      </c>
      <c r="DB188" t="str">
        <f>DA179</f>
        <v>I</v>
      </c>
      <c r="DQ188" t="str">
        <v>Risk Category (Section C1.5.1)</v>
      </c>
      <c r="DR188" t="str">
        <v>I, II, III, IV</v>
      </c>
      <c r="DS188" t="str">
        <f>DR179</f>
        <v>I</v>
      </c>
    </row>
    <row r="190">
      <c r="B190" t="str">
        <v>Risk Category I structures generally encompass buildings and structures that normally are unoccupied and that would result in negligible risk to the public should they fail.</v>
      </c>
      <c r="S190" t="str">
        <v>Risk Category I structures generally encompass buildings and structures that normally are unoccupied and that would result in negligible risk to the public should they fail.</v>
      </c>
      <c r="AJ190" t="str">
        <v>Risk Category I structures generally encompass buildings and structures that normally are unoccupied and that would result in negligible risk to the public should they fail.</v>
      </c>
      <c r="BA190" t="str">
        <v>Risk Category I structures generally encompass buildings and structures that normally are unoccupied and that would result in negligible risk to the public should they fail.</v>
      </c>
      <c r="BR190" t="str">
        <v>Risk Category I structures generally encompass buildings and structures that normally are unoccupied and that would result in negligible risk to the public should they fail.</v>
      </c>
      <c r="CI190" t="str">
        <v>Risk Category I structures generally encompass buildings and structures that normally are unoccupied and that would result in negligible risk to the public should they fail.</v>
      </c>
      <c r="CZ190" t="str">
        <v>Risk Category I structures generally encompass buildings and structures that normally are unoccupied and that would result in negligible risk to the public should they fail.</v>
      </c>
      <c r="DQ190" t="str">
        <v>Risk Category I structures generally encompass buildings and structures that normally are unoccupied and that would result in negligible risk to the public should they fail.</v>
      </c>
    </row>
    <row r="191">
      <c r="B191" t="str">
        <v>Risk Category II includes the vast majority of structures, including most residential, commercial, and industrial buildings.</v>
      </c>
      <c r="S191" t="str">
        <v>Risk Category II includes the vast majority of structures, including most residential, commercial, and industrial buildings.</v>
      </c>
      <c r="AJ191" t="str">
        <v>Risk Category II includes the vast majority of structures, including most residential, commercial, and industrial buildings.</v>
      </c>
      <c r="BA191" t="str">
        <v>Risk Category II includes the vast majority of structures, including most residential, commercial, and industrial buildings.</v>
      </c>
      <c r="BR191" t="str">
        <v>Risk Category II includes the vast majority of structures, including most residential, commercial, and industrial buildings.</v>
      </c>
      <c r="CI191" t="str">
        <v>Risk Category II includes the vast majority of structures, including most residential, commercial, and industrial buildings.</v>
      </c>
      <c r="CZ191" t="str">
        <v>Risk Category II includes the vast majority of structures, including most residential, commercial, and industrial buildings.</v>
      </c>
      <c r="DQ191" t="str">
        <v>Risk Category II includes the vast majority of structures, including most residential, commercial, and industrial buildings.</v>
      </c>
    </row>
    <row r="192">
      <c r="B192" t="str">
        <v>Risk Category III includes buildings and structures that house a large number of persons in one place, such as theaters and lecture halls.</v>
      </c>
      <c r="S192" t="str">
        <v>Risk Category III includes buildings and structures that house a large number of persons in one place, such as theaters and lecture halls.</v>
      </c>
      <c r="AJ192" t="str">
        <v>Risk Category III includes buildings and structures that house a large number of persons in one place, such as theaters and lecture halls.</v>
      </c>
      <c r="BA192" t="str">
        <v>Risk Category III includes buildings and structures that house a large number of persons in one place, such as theaters and lecture halls.</v>
      </c>
      <c r="BR192" t="str">
        <v>Risk Category III includes buildings and structures that house a large number of persons in one place, such as theaters and lecture halls.</v>
      </c>
      <c r="CI192" t="str">
        <v>Risk Category III includes buildings and structures that house a large number of persons in one place, such as theaters and lecture halls.</v>
      </c>
      <c r="CZ192" t="str">
        <v>Risk Category III includes buildings and structures that house a large number of persons in one place, such as theaters and lecture halls.</v>
      </c>
      <c r="DQ192" t="str">
        <v>Risk Category III includes buildings and structures that house a large number of persons in one place, such as theaters and lecture halls.</v>
      </c>
    </row>
    <row r="193">
      <c r="B193" t="str">
        <v xml:space="preserve">Risk Category IV has traditionally included structures the failure of which would inhibit the availability of essential community services necessary to cope with an emergency situation. </v>
      </c>
      <c r="S193" t="str">
        <v xml:space="preserve">Risk Category IV has traditionally included structures the failure of which would inhibit the availability of essential community services necessary to cope with an emergency situation. </v>
      </c>
      <c r="AJ193" t="str">
        <v xml:space="preserve">Risk Category IV has traditionally included structures the failure of which would inhibit the availability of essential community services necessary to cope with an emergency situation. </v>
      </c>
      <c r="BA193" t="str">
        <v xml:space="preserve">Risk Category IV has traditionally included structures the failure of which would inhibit the availability of essential community services necessary to cope with an emergency situation. </v>
      </c>
      <c r="BR193" t="str">
        <v xml:space="preserve">Risk Category IV has traditionally included structures the failure of which would inhibit the availability of essential community services necessary to cope with an emergency situation. </v>
      </c>
      <c r="CI193" t="str">
        <v xml:space="preserve">Risk Category IV has traditionally included structures the failure of which would inhibit the availability of essential community services necessary to cope with an emergency situation. </v>
      </c>
      <c r="CZ193" t="str">
        <v xml:space="preserve">Risk Category IV has traditionally included structures the failure of which would inhibit the availability of essential community services necessary to cope with an emergency situation. </v>
      </c>
      <c r="DQ193" t="str">
        <v xml:space="preserve">Risk Category IV has traditionally included structures the failure of which would inhibit the availability of essential community services necessary to cope with an emergency situation. </v>
      </c>
    </row>
    <row r="196">
      <c r="B196" t="str">
        <v>Assume Risk Category I because we assume that tents will be evacuated in case of high winds or upcoming storms.</v>
      </c>
      <c r="S196" t="str">
        <v>Assume Risk Category I because we assume that tents will be evacuated in case of high winds or upcoming storms.</v>
      </c>
      <c r="AJ196" t="str">
        <v>Assume Risk Category I because we assume that tents will be evacuated in case of high winds or upcoming storms.</v>
      </c>
      <c r="BA196" t="str">
        <v>Assume Risk Category I because we assume that tents will be evacuated in case of high winds or upcoming storms.</v>
      </c>
      <c r="BR196" t="str">
        <v>Assume Risk Category I because we assume that tents will be evacuated in case of high winds or upcoming storms.</v>
      </c>
      <c r="CI196" t="str">
        <v>Assume Risk Category I because we assume that tents will be evacuated in case of high winds or upcoming storms.</v>
      </c>
      <c r="CZ196" t="str">
        <v>Assume Risk Category I because we assume that tents will be evacuated in case of high winds or upcoming storms.</v>
      </c>
      <c r="DQ196" t="str">
        <v>Assume Risk Category I because we assume that tents will be evacuated in case of high winds or upcoming storms.</v>
      </c>
    </row>
    <row r="198">
      <c r="B198" t="str">
        <v>The Risk Category is used to identify Basic Wind Speed based on location</v>
      </c>
      <c r="S198" t="str">
        <v>The Risk Category is used to identify Basic Wind Speed based on location</v>
      </c>
      <c r="AJ198" t="str">
        <v>The Risk Category is used to identify Basic Wind Speed based on location</v>
      </c>
      <c r="BA198" t="str">
        <v>The Risk Category is used to identify Basic Wind Speed based on location</v>
      </c>
      <c r="BR198" t="str">
        <v>The Risk Category is used to identify Basic Wind Speed based on location</v>
      </c>
      <c r="CI198" t="str">
        <v>The Risk Category is used to identify Basic Wind Speed based on location</v>
      </c>
      <c r="CZ198" t="str">
        <v>The Risk Category is used to identify Basic Wind Speed based on location</v>
      </c>
      <c r="DQ198" t="str">
        <v>The Risk Category is used to identify Basic Wind Speed based on location</v>
      </c>
    </row>
    <row r="200">
      <c r="B200" t="str">
        <v>Skip this step since wind speed will probably be set to much lower value by member (e.g., 70 mph)</v>
      </c>
      <c r="S200" t="str">
        <v>Skip this step since wind speed will probably be set to much lower value by member (e.g., 70 mph)</v>
      </c>
      <c r="AJ200" t="str">
        <v>Skip this step since wind speed will probably be set to much lower value by member (e.g., 70 mph)</v>
      </c>
      <c r="BA200" t="str">
        <v>Skip this step since wind speed will probably be set to much lower value by member (e.g., 70 mph)</v>
      </c>
      <c r="BR200" t="str">
        <v>Skip this step since wind speed will probably be set to much lower value by member (e.g., 70 mph)</v>
      </c>
      <c r="CI200" t="str">
        <v>Skip this step since wind speed will probably be set to much lower value by member (e.g., 70 mph)</v>
      </c>
      <c r="CZ200" t="str">
        <v>Skip this step since wind speed will probably be set to much lower value by member (e.g., 70 mph)</v>
      </c>
      <c r="DQ200" t="str">
        <v>Skip this step since wind speed will probably be set to much lower value by member (e.g., 70 mph)</v>
      </c>
    </row>
    <row r="202">
      <c r="B202" t="str">
        <v>It is assumed that the Basic Wind Speed is the actual wind speed.</v>
      </c>
      <c r="S202" t="str">
        <v>It is assumed that the Basic Wind Speed is the actual wind speed.</v>
      </c>
      <c r="AJ202" t="str">
        <v>It is assumed that the Basic Wind Speed is the actual wind speed.</v>
      </c>
      <c r="BA202" t="str">
        <v>It is assumed that the Basic Wind Speed is the actual wind speed.</v>
      </c>
      <c r="BR202" t="str">
        <v>It is assumed that the Basic Wind Speed is the actual wind speed.</v>
      </c>
      <c r="CI202" t="str">
        <v>It is assumed that the Basic Wind Speed is the actual wind speed.</v>
      </c>
      <c r="CZ202" t="str">
        <v>It is assumed that the Basic Wind Speed is the actual wind speed.</v>
      </c>
      <c r="DQ202" t="str">
        <v>It is assumed that the Basic Wind Speed is the actual wind speed.</v>
      </c>
    </row>
    <row r="204">
      <c r="A204" t="str">
        <v>2 - WIND SPEED</v>
      </c>
      <c r="R204" t="str">
        <v>2 - WIND SPEED</v>
      </c>
      <c r="AI204" t="str">
        <v>2 - WIND SPEED</v>
      </c>
      <c r="AZ204" t="str">
        <v>2 - WIND SPEED</v>
      </c>
      <c r="BQ204" t="str">
        <v>2 - WIND SPEED</v>
      </c>
      <c r="CH204" t="str">
        <v>2 - WIND SPEED</v>
      </c>
      <c r="CY204" t="str">
        <v>2 - WIND SPEED</v>
      </c>
      <c r="DP204" t="str">
        <v>2 - WIND SPEED</v>
      </c>
    </row>
    <row r="205">
      <c r="A205" t="str">
        <v>Step 2: Determine the basic wind speed, V, for the applicable risk category, see Figure 26.5-1A, B, or C</v>
      </c>
      <c r="R205" t="str">
        <v>Step 2: Determine the basic wind speed, V, for the applicable risk category, see Figure 26.5-1A, B, or C</v>
      </c>
      <c r="AI205" t="str">
        <v>Step 2: Determine the basic wind speed, V, for the applicable risk category, see Figure 26.5-1A, B, or C</v>
      </c>
      <c r="AZ205" t="str">
        <v>Step 2: Determine the basic wind speed, V, for the applicable risk category, see Figure 26.5-1A, B, or C</v>
      </c>
      <c r="BQ205" t="str">
        <v>Step 2: Determine the basic wind speed, V, for the applicable risk category, see Figure 26.5-1A, B, or C</v>
      </c>
      <c r="CH205" t="str">
        <v>Step 2: Determine the basic wind speed, V, for the applicable risk category, see Figure 26.5-1A, B, or C</v>
      </c>
      <c r="CY205" t="str">
        <v>Step 2: Determine the basic wind speed, V, for the applicable risk category, see Figure 26.5-1A, B, or C</v>
      </c>
      <c r="DP205" t="str">
        <v>Step 2: Determine the basic wind speed, V, for the applicable risk category, see Figure 26.5-1A, B, or C</v>
      </c>
    </row>
    <row r="207">
      <c r="B207" t="str">
        <v>From Step 1:</v>
      </c>
      <c r="S207" t="str">
        <v>From Step 1:</v>
      </c>
      <c r="AJ207" t="str">
        <v>From Step 1:</v>
      </c>
      <c r="BA207" t="str">
        <v>From Step 1:</v>
      </c>
      <c r="BR207" t="str">
        <v>From Step 1:</v>
      </c>
      <c r="CI207" t="str">
        <v>From Step 1:</v>
      </c>
      <c r="CZ207" t="str">
        <v>From Step 1:</v>
      </c>
      <c r="DQ207" t="str">
        <v>From Step 1:</v>
      </c>
    </row>
    <row r="208">
      <c r="B208" t="str">
        <v>Risk Category</v>
      </c>
      <c r="C208" t="str">
        <v>I, II, III, IV</v>
      </c>
      <c r="D208" t="str">
        <f>D188</f>
        <v>I</v>
      </c>
      <c r="S208" t="str">
        <v>Risk Category</v>
      </c>
      <c r="T208" t="str">
        <v>I, II, III, IV</v>
      </c>
      <c r="U208" t="str">
        <f>U188</f>
        <v>I</v>
      </c>
      <c r="AJ208" t="str">
        <v>Risk Category</v>
      </c>
      <c r="AK208" t="str">
        <v>I, II, III, IV</v>
      </c>
      <c r="AL208" t="str">
        <f>AL188</f>
        <v>I</v>
      </c>
      <c r="BA208" t="str">
        <v>Risk Category</v>
      </c>
      <c r="BB208" t="str">
        <v>I, II, III, IV</v>
      </c>
      <c r="BC208" t="str">
        <f>BC188</f>
        <v>I</v>
      </c>
      <c r="BR208" t="str">
        <v>Risk Category</v>
      </c>
      <c r="BS208" t="str">
        <v>I, II, III, IV</v>
      </c>
      <c r="BT208" t="str">
        <f>BT188</f>
        <v>I</v>
      </c>
      <c r="CI208" t="str">
        <v>Risk Category</v>
      </c>
      <c r="CJ208" t="str">
        <v>I, II, III, IV</v>
      </c>
      <c r="CK208" t="str">
        <f>CK188</f>
        <v>I</v>
      </c>
      <c r="CZ208" t="str">
        <v>Risk Category</v>
      </c>
      <c r="DA208" t="str">
        <v>I, II, III, IV</v>
      </c>
      <c r="DB208" t="str">
        <f>DB188</f>
        <v>I</v>
      </c>
      <c r="DQ208" t="str">
        <v>Risk Category</v>
      </c>
      <c r="DR208" t="str">
        <v>I, II, III, IV</v>
      </c>
      <c r="DS208" t="str">
        <f>DS188</f>
        <v>I</v>
      </c>
    </row>
    <row r="210">
      <c r="B210" t="str">
        <v>Basic wind speed (26.5) (mph)</v>
      </c>
      <c r="C210" t="str">
        <v>V (mph)</v>
      </c>
      <c r="D210">
        <f>D126</f>
        <v>20</v>
      </c>
      <c r="S210" t="str">
        <v>Basic wind speed (26.5) (mph)</v>
      </c>
      <c r="T210" t="str">
        <v>V (mph)</v>
      </c>
      <c r="U210">
        <f>U126</f>
        <v>20</v>
      </c>
      <c r="AJ210" t="str">
        <v>Basic wind speed (26.5) (mph)</v>
      </c>
      <c r="AK210" t="str">
        <v>V (mph)</v>
      </c>
      <c r="AL210">
        <f>AL126</f>
        <v>20</v>
      </c>
      <c r="BA210" t="str">
        <v>Basic wind speed (26.5) (mph)</v>
      </c>
      <c r="BB210" t="str">
        <v>V (mph)</v>
      </c>
      <c r="BC210">
        <f>BC126</f>
        <v>20</v>
      </c>
      <c r="BR210" t="str">
        <v>Basic wind speed (26.5) (mph)</v>
      </c>
      <c r="BS210" t="str">
        <v>V (mph)</v>
      </c>
      <c r="BT210">
        <f>BT126</f>
        <v>20</v>
      </c>
      <c r="CI210" t="str">
        <v>Basic wind speed (26.5) (mph)</v>
      </c>
      <c r="CJ210" t="str">
        <v>V (mph)</v>
      </c>
      <c r="CK210">
        <f>CK126</f>
        <v>20</v>
      </c>
      <c r="CZ210" t="str">
        <v>Basic wind speed (26.5) (mph)</v>
      </c>
      <c r="DA210" t="str">
        <v>V (mph)</v>
      </c>
      <c r="DB210">
        <f>DB126</f>
        <v>20</v>
      </c>
      <c r="DQ210" t="str">
        <v>Basic wind speed (26.5) (mph)</v>
      </c>
      <c r="DR210" t="str">
        <v>V (mph)</v>
      </c>
      <c r="DS210">
        <f>DS126</f>
        <v>20</v>
      </c>
    </row>
    <row r="212">
      <c r="B212" t="str">
        <v>The graphs show that the wind speed should be at least 105 mph but it is expected that the members will choose a much smaller wind speed.</v>
      </c>
      <c r="S212" t="str">
        <v>The graphs show that the wind speed should be at least 105 mph but it is expected that the members will choose a much smaller wind speed.</v>
      </c>
      <c r="AJ212" t="str">
        <v>The graphs show that the wind speed should be at least 105 mph but it is expected that the members will choose a much smaller wind speed.</v>
      </c>
      <c r="BA212" t="str">
        <v>The graphs show that the wind speed should be at least 105 mph but it is expected that the members will choose a much smaller wind speed.</v>
      </c>
      <c r="BR212" t="str">
        <v>The graphs show that the wind speed should be at least 105 mph but it is expected that the members will choose a much smaller wind speed.</v>
      </c>
      <c r="CI212" t="str">
        <v>The graphs show that the wind speed should be at least 105 mph but it is expected that the members will choose a much smaller wind speed.</v>
      </c>
      <c r="CZ212" t="str">
        <v>The graphs show that the wind speed should be at least 105 mph but it is expected that the members will choose a much smaller wind speed.</v>
      </c>
      <c r="DQ212" t="str">
        <v>The graphs show that the wind speed should be at least 105 mph but it is expected that the members will choose a much smaller wind speed.</v>
      </c>
    </row>
    <row r="214">
      <c r="B214" t="str">
        <v>The basic wind speed, V, is used in step 4 to calculate the velocity pressure qz and qh</v>
      </c>
      <c r="S214" t="str">
        <v>The basic wind speed, V, is used in step 4 to calculate the velocity pressure qz and qh</v>
      </c>
      <c r="AJ214" t="str">
        <v>The basic wind speed, V, is used in step 4 to calculate the velocity pressure qz and qh</v>
      </c>
      <c r="BA214" t="str">
        <v>The basic wind speed, V, is used in step 4 to calculate the velocity pressure qz and qh</v>
      </c>
      <c r="BR214" t="str">
        <v>The basic wind speed, V, is used in step 4 to calculate the velocity pressure qz and qh</v>
      </c>
      <c r="CI214" t="str">
        <v>The basic wind speed, V, is used in step 4 to calculate the velocity pressure qz and qh</v>
      </c>
      <c r="CZ214" t="str">
        <v>The basic wind speed, V, is used in step 4 to calculate the velocity pressure qz and qh</v>
      </c>
      <c r="DQ214" t="str">
        <v>The basic wind speed, V, is used in step 4 to calculate the velocity pressure qz and qh</v>
      </c>
    </row>
    <row r="233">
      <c r="A233" t="str">
        <v>3 - MISCELLANEOUS</v>
      </c>
      <c r="R233" t="str">
        <v>3 - MISCELLANEOUS</v>
      </c>
      <c r="AI233" t="str">
        <v>3 - MISCELLANEOUS</v>
      </c>
      <c r="AZ233" t="str">
        <v>3 - MISCELLANEOUS</v>
      </c>
      <c r="BQ233" t="str">
        <v>3 - MISCELLANEOUS</v>
      </c>
      <c r="CH233" t="str">
        <v>3 - MISCELLANEOUS</v>
      </c>
      <c r="CY233" t="str">
        <v>3 - MISCELLANEOUS</v>
      </c>
      <c r="DP233" t="str">
        <v>3 - MISCELLANEOUS</v>
      </c>
    </row>
    <row r="234">
      <c r="A234" t="str">
        <v>Step 3: Determine wind load parameters:</v>
      </c>
      <c r="R234" t="str">
        <v>Step 3: Determine wind load parameters:</v>
      </c>
      <c r="AI234" t="str">
        <v>Step 3: Determine wind load parameters:</v>
      </c>
      <c r="AZ234" t="str">
        <v>Step 3: Determine wind load parameters:</v>
      </c>
      <c r="BQ234" t="str">
        <v>Step 3: Determine wind load parameters:</v>
      </c>
      <c r="CH234" t="str">
        <v>Step 3: Determine wind load parameters:</v>
      </c>
      <c r="CY234" t="str">
        <v>Step 3: Determine wind load parameters:</v>
      </c>
      <c r="DP234" t="str">
        <v>Step 3: Determine wind load parameters:</v>
      </c>
    </row>
    <row r="235">
      <c r="B235" t="str">
        <v>Wind directionality factor, Kd , see Section 26.6 and Table 26.6-1</v>
      </c>
      <c r="S235" t="str">
        <v>Wind directionality factor, Kd , see Section 26.6 and Table 26.6-1</v>
      </c>
      <c r="AJ235" t="str">
        <v>Wind directionality factor, Kd , see Section 26.6 and Table 26.6-1</v>
      </c>
      <c r="BA235" t="str">
        <v>Wind directionality factor, Kd , see Section 26.6 and Table 26.6-1</v>
      </c>
      <c r="BR235" t="str">
        <v>Wind directionality factor, Kd , see Section 26.6 and Table 26.6-1</v>
      </c>
      <c r="CI235" t="str">
        <v>Wind directionality factor, Kd , see Section 26.6 and Table 26.6-1</v>
      </c>
      <c r="CZ235" t="str">
        <v>Wind directionality factor, Kd , see Section 26.6 and Table 26.6-1</v>
      </c>
      <c r="DQ235" t="str">
        <v>Wind directionality factor, Kd , see Section 26.6 and Table 26.6-1</v>
      </c>
    </row>
    <row r="236">
      <c r="B236" t="str">
        <v>Exposure category, see Section 26.7</v>
      </c>
      <c r="S236" t="str">
        <v>Exposure category, see Section 26.7</v>
      </c>
      <c r="AJ236" t="str">
        <v>Exposure category, see Section 26.7</v>
      </c>
      <c r="BA236" t="str">
        <v>Exposure category, see Section 26.7</v>
      </c>
      <c r="BR236" t="str">
        <v>Exposure category, see Section 26.7</v>
      </c>
      <c r="CI236" t="str">
        <v>Exposure category, see Section 26.7</v>
      </c>
      <c r="CZ236" t="str">
        <v>Exposure category, see Section 26.7</v>
      </c>
      <c r="DQ236" t="str">
        <v>Exposure category, see Section 26.7</v>
      </c>
    </row>
    <row r="237">
      <c r="B237" t="str">
        <v>Topographic factor, Kzt, see Section 26.8 and Figure 26.8-1</v>
      </c>
      <c r="S237" t="str">
        <v>Topographic factor, Kzt, see Section 26.8 and Figure 26.8-1</v>
      </c>
      <c r="AJ237" t="str">
        <v>Topographic factor, Kzt, see Section 26.8 and Figure 26.8-1</v>
      </c>
      <c r="BA237" t="str">
        <v>Topographic factor, Kzt, see Section 26.8 and Figure 26.8-1</v>
      </c>
      <c r="BR237" t="str">
        <v>Topographic factor, Kzt, see Section 26.8 and Figure 26.8-1</v>
      </c>
      <c r="CI237" t="str">
        <v>Topographic factor, Kzt, see Section 26.8 and Figure 26.8-1</v>
      </c>
      <c r="CZ237" t="str">
        <v>Topographic factor, Kzt, see Section 26.8 and Figure 26.8-1</v>
      </c>
      <c r="DQ237" t="str">
        <v>Topographic factor, Kzt, see Section 26.8 and Figure 26.8-1</v>
      </c>
    </row>
    <row r="238">
      <c r="B238" t="str">
        <v>Gust-effect factor, G, see Section 26.9</v>
      </c>
      <c r="S238" t="str">
        <v>Gust-effect factor, G, see Section 26.9</v>
      </c>
      <c r="AJ238" t="str">
        <v>Gust-effect factor, G, see Section 26.9</v>
      </c>
      <c r="BA238" t="str">
        <v>Gust-effect factor, G, see Section 26.9</v>
      </c>
      <c r="BR238" t="str">
        <v>Gust-effect factor, G, see Section 26.9</v>
      </c>
      <c r="CI238" t="str">
        <v>Gust-effect factor, G, see Section 26.9</v>
      </c>
      <c r="CZ238" t="str">
        <v>Gust-effect factor, G, see Section 26.9</v>
      </c>
      <c r="DQ238" t="str">
        <v>Gust-effect factor, G, see Section 26.9</v>
      </c>
    </row>
    <row r="239">
      <c r="B239" t="str">
        <v>Enclosure classification, see Section 26.10</v>
      </c>
      <c r="S239" t="str">
        <v>Enclosure classification, see Section 26.10</v>
      </c>
      <c r="AJ239" t="str">
        <v>Enclosure classification, see Section 26.10</v>
      </c>
      <c r="BA239" t="str">
        <v>Enclosure classification, see Section 26.10</v>
      </c>
      <c r="BR239" t="str">
        <v>Enclosure classification, see Section 26.10</v>
      </c>
      <c r="CI239" t="str">
        <v>Enclosure classification, see Section 26.10</v>
      </c>
      <c r="CZ239" t="str">
        <v>Enclosure classification, see Section 26.10</v>
      </c>
      <c r="DQ239" t="str">
        <v>Enclosure classification, see Section 26.10</v>
      </c>
    </row>
    <row r="240">
      <c r="B240" t="str">
        <v>Internal pressure coefficient, (GCpi), see Section 26.11 and Table 26.11-1</v>
      </c>
      <c r="S240" t="str">
        <v>Internal pressure coefficient, (GCpi), see Section 26.11 and Table 26.11-1</v>
      </c>
      <c r="AJ240" t="str">
        <v>Internal pressure coefficient, (GCpi), see Section 26.11 and Table 26.11-1</v>
      </c>
      <c r="BA240" t="str">
        <v>Internal pressure coefficient, (GCpi), see Section 26.11 and Table 26.11-1</v>
      </c>
      <c r="BR240" t="str">
        <v>Internal pressure coefficient, (GCpi), see Section 26.11 and Table 26.11-1</v>
      </c>
      <c r="CI240" t="str">
        <v>Internal pressure coefficient, (GCpi), see Section 26.11 and Table 26.11-1</v>
      </c>
      <c r="CZ240" t="str">
        <v>Internal pressure coefficient, (GCpi), see Section 26.11 and Table 26.11-1</v>
      </c>
      <c r="DQ240" t="str">
        <v>Internal pressure coefficient, (GCpi), see Section 26.11 and Table 26.11-1</v>
      </c>
    </row>
    <row r="243">
      <c r="A243" t="str">
        <v>Wind directionality factor, Kd , see Section 26.6 and Table 26.6-1</v>
      </c>
      <c r="R243" t="str">
        <v>Wind directionality factor, Kd , see Section 26.6 and Table 26.6-1</v>
      </c>
      <c r="AI243" t="str">
        <v>Wind directionality factor, Kd , see Section 26.6 and Table 26.6-1</v>
      </c>
      <c r="AZ243" t="str">
        <v>Wind directionality factor, Kd , see Section 26.6 and Table 26.6-1</v>
      </c>
      <c r="BQ243" t="str">
        <v>Wind directionality factor, Kd , see Section 26.6 and Table 26.6-1</v>
      </c>
      <c r="CH243" t="str">
        <v>Wind directionality factor, Kd , see Section 26.6 and Table 26.6-1</v>
      </c>
      <c r="CY243" t="str">
        <v>Wind directionality factor, Kd , see Section 26.6 and Table 26.6-1</v>
      </c>
      <c r="DP243" t="str">
        <v>Wind directionality factor, Kd , see Section 26.6 and Table 26.6-1</v>
      </c>
    </row>
    <row r="244">
      <c r="B244" t="str">
        <v>Wind directionality factor (26.6)</v>
      </c>
      <c r="C244" t="str">
        <v>Kd</v>
      </c>
      <c r="D244">
        <v>1</v>
      </c>
      <c r="E244" t="str">
        <v>Table 26.6.1</v>
      </c>
      <c r="S244" t="str">
        <v>Wind directionality factor (26.6)</v>
      </c>
      <c r="T244" t="str">
        <v>Kd</v>
      </c>
      <c r="U244">
        <f>D244</f>
        <v>1</v>
      </c>
      <c r="V244" t="str">
        <v>Table 26.6.1</v>
      </c>
      <c r="AJ244" t="str">
        <v>Wind directionality factor (26.6)</v>
      </c>
      <c r="AK244" t="str">
        <v>Kd</v>
      </c>
      <c r="AL244">
        <f>U244</f>
        <v>1</v>
      </c>
      <c r="AM244" t="str">
        <v>Table 26.6.1</v>
      </c>
      <c r="BA244" t="str">
        <v>Wind directionality factor (26.6)</v>
      </c>
      <c r="BB244" t="str">
        <v>Kd</v>
      </c>
      <c r="BC244">
        <f>AL244</f>
        <v>1</v>
      </c>
      <c r="BD244" t="str">
        <v>Table 26.6.1</v>
      </c>
      <c r="BR244" t="str">
        <v>Wind directionality factor (26.6)</v>
      </c>
      <c r="BS244" t="str">
        <v>Kd</v>
      </c>
      <c r="BT244">
        <f>BC244</f>
        <v>1</v>
      </c>
      <c r="BU244" t="str">
        <v>Table 26.6.1</v>
      </c>
      <c r="CI244" t="str">
        <v>Wind directionality factor (26.6)</v>
      </c>
      <c r="CJ244" t="str">
        <v>Kd</v>
      </c>
      <c r="CK244">
        <f>BT244</f>
        <v>1</v>
      </c>
      <c r="CL244" t="str">
        <v>Table 26.6.1</v>
      </c>
      <c r="CZ244" t="str">
        <v>Wind directionality factor (26.6)</v>
      </c>
      <c r="DA244" t="str">
        <v>Kd</v>
      </c>
      <c r="DB244">
        <f>CK244</f>
        <v>1</v>
      </c>
      <c r="DC244" t="str">
        <v>Table 26.6.1</v>
      </c>
      <c r="DQ244" t="str">
        <v>Wind directionality factor (26.6)</v>
      </c>
      <c r="DR244" t="str">
        <v>Kd</v>
      </c>
      <c r="DS244">
        <f>DB244</f>
        <v>1</v>
      </c>
      <c r="DT244" t="str">
        <v>Table 26.6.1</v>
      </c>
    </row>
    <row r="245">
      <c r="D245" t="str">
        <v>Used Kd = 1 as opposed to 0.85 because code says to use 0.85 when loads are accumulated as in sections 2.3 and 2.4 of the code.</v>
      </c>
    </row>
    <row r="247">
      <c r="A247" t="str">
        <v>Topographic factor, Kzt, see Section 26.8 and Figure 26.8-1</v>
      </c>
      <c r="R247" t="str">
        <v>Topographic factor, Kzt, see Section 26.8 and Figure 26.8-1</v>
      </c>
      <c r="AI247" t="str">
        <v>Topographic factor, Kzt, see Section 26.8 and Figure 26.8-1</v>
      </c>
      <c r="AZ247" t="str">
        <v>Topographic factor, Kzt, see Section 26.8 and Figure 26.8-1</v>
      </c>
      <c r="BQ247" t="str">
        <v>Topographic factor, Kzt, see Section 26.8 and Figure 26.8-1</v>
      </c>
      <c r="CH247" t="str">
        <v>Topographic factor, Kzt, see Section 26.8 and Figure 26.8-1</v>
      </c>
      <c r="CY247" t="str">
        <v>Topographic factor, Kzt, see Section 26.8 and Figure 26.8-1</v>
      </c>
      <c r="DP247" t="str">
        <v>Topographic factor, Kzt, see Section 26.8 and Figure 26.8-1</v>
      </c>
    </row>
    <row r="248">
      <c r="B248" t="str">
        <v>Topographic factor (26.8.2)</v>
      </c>
      <c r="C248" t="str">
        <v>Kzt</v>
      </c>
      <c r="D248">
        <v>1</v>
      </c>
      <c r="E248" t="str">
        <v>Check potential variations of Kzt</v>
      </c>
      <c r="S248" t="str">
        <v>Topographic factor (26.8.2)</v>
      </c>
      <c r="T248" t="str">
        <v>Kzt</v>
      </c>
      <c r="U248">
        <v>1</v>
      </c>
      <c r="V248" t="str">
        <v>Check potential variations of Kzt</v>
      </c>
      <c r="AJ248" t="str">
        <v>Topographic factor (26.8.2)</v>
      </c>
      <c r="AK248" t="str">
        <v>Kzt</v>
      </c>
      <c r="AL248">
        <v>1</v>
      </c>
      <c r="AM248" t="str">
        <v>Check potential variations of Kzt</v>
      </c>
      <c r="BA248" t="str">
        <v>Topographic factor (26.8.2)</v>
      </c>
      <c r="BB248" t="str">
        <v>Kzt</v>
      </c>
      <c r="BC248">
        <v>1</v>
      </c>
      <c r="BD248" t="str">
        <v>Check potential variations of Kzt</v>
      </c>
      <c r="BR248" t="str">
        <v>Topographic factor (26.8.2)</v>
      </c>
      <c r="BS248" t="str">
        <v>Kzt</v>
      </c>
      <c r="BT248">
        <v>1</v>
      </c>
      <c r="BU248" t="str">
        <v>Check potential variations of Kzt</v>
      </c>
      <c r="CI248" t="str">
        <v>Topographic factor (26.8.2)</v>
      </c>
      <c r="CJ248" t="str">
        <v>Kzt</v>
      </c>
      <c r="CK248">
        <v>1</v>
      </c>
      <c r="CL248" t="str">
        <v>Check potential variations of Kzt</v>
      </c>
      <c r="CZ248" t="str">
        <v>Topographic factor (26.8.2)</v>
      </c>
      <c r="DA248" t="str">
        <v>Kzt</v>
      </c>
      <c r="DB248">
        <v>1</v>
      </c>
      <c r="DC248" t="str">
        <v>Check potential variations of Kzt</v>
      </c>
      <c r="DQ248" t="str">
        <v>Topographic factor (26.8.2)</v>
      </c>
      <c r="DR248" t="str">
        <v>Kzt</v>
      </c>
      <c r="DS248">
        <v>1</v>
      </c>
      <c r="DT248" t="str">
        <v>Check potential variations of Kzt</v>
      </c>
    </row>
    <row r="250">
      <c r="A250" t="str">
        <v>Gust-effect factor, G, see Section 26.9</v>
      </c>
      <c r="R250" t="str">
        <v>Gust-effect factor, G, see Section 26.9</v>
      </c>
      <c r="AI250" t="str">
        <v>Gust-effect factor, G, see Section 26.9</v>
      </c>
      <c r="AZ250" t="str">
        <v>Gust-effect factor, G, see Section 26.9</v>
      </c>
      <c r="BQ250" t="str">
        <v>Gust-effect factor, G, see Section 26.9</v>
      </c>
      <c r="CH250" t="str">
        <v>Gust-effect factor, G, see Section 26.9</v>
      </c>
      <c r="CY250" t="str">
        <v>Gust-effect factor, G, see Section 26.9</v>
      </c>
      <c r="DP250" t="str">
        <v>Gust-effect factor, G, see Section 26.9</v>
      </c>
    </row>
    <row r="251">
      <c r="B251" t="str">
        <v>Term 2: G (Sect. 26.9.1 for rigid, 26.9.5 for flexible)</v>
      </c>
      <c r="C251" t="str">
        <v>G</v>
      </c>
      <c r="D251">
        <v>0.85</v>
      </c>
      <c r="S251" t="str">
        <v>Term 2: G (Sect. 26.9.1 for rigid, 26.9.5 for flexible)</v>
      </c>
      <c r="T251" t="str">
        <v>G</v>
      </c>
      <c r="U251">
        <v>0.85</v>
      </c>
      <c r="AJ251" t="str">
        <v>Term 2: G (Sect. 26.9.1 for rigid, 26.9.5 for flexible)</v>
      </c>
      <c r="AK251" t="str">
        <v>G</v>
      </c>
      <c r="AL251">
        <v>0.85</v>
      </c>
      <c r="BA251" t="str">
        <v>Term 2: G (Sect. 26.9.1 for rigid, 26.9.5 for flexible)</v>
      </c>
      <c r="BB251" t="str">
        <v>G</v>
      </c>
      <c r="BC251">
        <v>0.85</v>
      </c>
      <c r="BR251" t="str">
        <v>Term 2: G (Sect. 26.9.1 for rigid, 26.9.5 for flexible)</v>
      </c>
      <c r="BS251" t="str">
        <v>G</v>
      </c>
      <c r="BT251">
        <v>0.85</v>
      </c>
      <c r="CI251" t="str">
        <v>Term 2: G (Sect. 26.9.1 for rigid, 26.9.5 for flexible)</v>
      </c>
      <c r="CJ251" t="str">
        <v>G</v>
      </c>
      <c r="CK251">
        <v>0.85</v>
      </c>
      <c r="CZ251" t="str">
        <v>Term 2: G (Sect. 26.9.1 for rigid, 26.9.5 for flexible)</v>
      </c>
      <c r="DA251" t="str">
        <v>G</v>
      </c>
      <c r="DB251">
        <v>0.85</v>
      </c>
      <c r="DQ251" t="str">
        <v>Term 2: G (Sect. 26.9.1 for rigid, 26.9.5 for flexible)</v>
      </c>
      <c r="DR251" t="str">
        <v>G</v>
      </c>
      <c r="DS251">
        <v>0.85</v>
      </c>
    </row>
    <row r="253">
      <c r="A253" t="str">
        <v>Enclosure classification, see Section 26.10</v>
      </c>
      <c r="R253" t="str">
        <v>Enclosure classification, see Section 26.10</v>
      </c>
      <c r="AI253" t="str">
        <v>Enclosure classification, see Section 26.10</v>
      </c>
      <c r="AZ253" t="str">
        <v>Enclosure classification, see Section 26.10</v>
      </c>
      <c r="BQ253" t="str">
        <v>Enclosure classification, see Section 26.10</v>
      </c>
      <c r="CH253" t="str">
        <v>Enclosure classification, see Section 26.10</v>
      </c>
      <c r="CY253" t="str">
        <v>Enclosure classification, see Section 26.10</v>
      </c>
      <c r="DP253" t="str">
        <v>Enclosure classification, see Section 26.10</v>
      </c>
    </row>
    <row r="254">
      <c r="B254" t="str">
        <v>For the purpose of determining internal pressure</v>
      </c>
      <c r="S254" t="str">
        <v>For the purpose of determining internal pressure</v>
      </c>
      <c r="AJ254" t="str">
        <v>For the purpose of determining internal pressure</v>
      </c>
      <c r="BA254" t="str">
        <v>For the purpose of determining internal pressure</v>
      </c>
      <c r="BR254" t="str">
        <v>For the purpose of determining internal pressure</v>
      </c>
      <c r="CI254" t="str">
        <v>For the purpose of determining internal pressure</v>
      </c>
      <c r="CZ254" t="str">
        <v>For the purpose of determining internal pressure</v>
      </c>
      <c r="DQ254" t="str">
        <v>For the purpose of determining internal pressure</v>
      </c>
    </row>
    <row r="255">
      <c r="B255" t="str">
        <v>coefficients, all buildings shall be classified as enclosed,</v>
      </c>
      <c r="S255" t="str">
        <v>coefficients, all buildings shall be classified as enclosed,</v>
      </c>
      <c r="AJ255" t="str">
        <v>coefficients, all buildings shall be classified as enclosed,</v>
      </c>
      <c r="BA255" t="str">
        <v>coefficients, all buildings shall be classified as enclosed,</v>
      </c>
      <c r="BR255" t="str">
        <v>coefficients, all buildings shall be classified as enclosed,</v>
      </c>
      <c r="CI255" t="str">
        <v>coefficients, all buildings shall be classified as enclosed,</v>
      </c>
      <c r="CZ255" t="str">
        <v>coefficients, all buildings shall be classified as enclosed,</v>
      </c>
      <c r="DQ255" t="str">
        <v>coefficients, all buildings shall be classified as enclosed,</v>
      </c>
    </row>
    <row r="256">
      <c r="B256" t="str">
        <v>partially enclosed, or open as defined in Section 26.2.</v>
      </c>
      <c r="S256" t="str">
        <v>partially enclosed, or open as defined in Section 26.2.</v>
      </c>
      <c r="AJ256" t="str">
        <v>partially enclosed, or open as defined in Section 26.2.</v>
      </c>
      <c r="BA256" t="str">
        <v>partially enclosed, or open as defined in Section 26.2.</v>
      </c>
      <c r="BR256" t="str">
        <v>partially enclosed, or open as defined in Section 26.2.</v>
      </c>
      <c r="CI256" t="str">
        <v>partially enclosed, or open as defined in Section 26.2.</v>
      </c>
      <c r="CZ256" t="str">
        <v>partially enclosed, or open as defined in Section 26.2.</v>
      </c>
      <c r="DQ256" t="str">
        <v>partially enclosed, or open as defined in Section 26.2.</v>
      </c>
    </row>
    <row r="258">
      <c r="A258" t="str">
        <v>Internal pressure coefficient, (GCpi), see Section 26.11 and Table 26.11-1</v>
      </c>
      <c r="R258" t="str">
        <v>Internal pressure coefficient, (GCpi), see Section 26.11 and Table 26.11-1</v>
      </c>
      <c r="AI258" t="str">
        <v>Internal pressure coefficient, (GCpi), see Section 26.11 and Table 26.11-1</v>
      </c>
      <c r="AZ258" t="str">
        <v>Internal pressure coefficient, (GCpi), see Section 26.11 and Table 26.11-1</v>
      </c>
      <c r="BQ258" t="str">
        <v>Internal pressure coefficient, (GCpi), see Section 26.11 and Table 26.11-1</v>
      </c>
      <c r="CH258" t="str">
        <v>Internal pressure coefficient, (GCpi), see Section 26.11 and Table 26.11-1</v>
      </c>
      <c r="CY258" t="str">
        <v>Internal pressure coefficient, (GCpi), see Section 26.11 and Table 26.11-1</v>
      </c>
      <c r="DP258" t="str">
        <v>Internal pressure coefficient, (GCpi), see Section 26.11 and Table 26.11-1</v>
      </c>
    </row>
    <row r="259">
      <c r="B259" t="str">
        <v>Two cases shall be considered</v>
      </c>
      <c r="S259" t="str">
        <v>Two cases shall be considered</v>
      </c>
      <c r="AJ259" t="str">
        <v>Two cases shall be considered</v>
      </c>
      <c r="BA259" t="str">
        <v>Two cases shall be considered</v>
      </c>
      <c r="BR259" t="str">
        <v>Two cases shall be considered</v>
      </c>
      <c r="CI259" t="str">
        <v>Two cases shall be considered</v>
      </c>
      <c r="CZ259" t="str">
        <v>Two cases shall be considered</v>
      </c>
      <c r="DQ259" t="str">
        <v>Two cases shall be considered</v>
      </c>
    </row>
    <row r="260">
      <c r="B260" t="str">
        <v>For all surfaces (Walls and Roof)</v>
      </c>
      <c r="S260" t="str">
        <v>For all surfaces (Walls and Roof)</v>
      </c>
      <c r="AJ260" t="str">
        <v>For all surfaces (Walls and Roof)</v>
      </c>
      <c r="BA260" t="str">
        <v>For all surfaces (Walls and Roof)</v>
      </c>
      <c r="BR260" t="str">
        <v>For all surfaces (Walls and Roof)</v>
      </c>
      <c r="CI260" t="str">
        <v>For all surfaces (Walls and Roof)</v>
      </c>
      <c r="CZ260" t="str">
        <v>For all surfaces (Walls and Roof)</v>
      </c>
      <c r="DQ260" t="str">
        <v>For all surfaces (Walls and Roof)</v>
      </c>
    </row>
    <row r="261">
      <c r="D261" t="str">
        <v>Case 1</v>
      </c>
      <c r="E261" t="str">
        <v>Case 2</v>
      </c>
      <c r="U261" t="str">
        <v>Case 1</v>
      </c>
      <c r="V261" t="str">
        <v>Case 2</v>
      </c>
      <c r="AL261" t="str">
        <v>Case 1</v>
      </c>
      <c r="AM261" t="str">
        <v>Case 2</v>
      </c>
      <c r="BC261" t="str">
        <v>Case 1</v>
      </c>
      <c r="BD261" t="str">
        <v>Case 2</v>
      </c>
      <c r="BT261" t="str">
        <v>Case 1</v>
      </c>
      <c r="BU261" t="str">
        <v>Case 2</v>
      </c>
      <c r="CK261" t="str">
        <v>Case 1</v>
      </c>
      <c r="CL261" t="str">
        <v>Case 2</v>
      </c>
      <c r="DB261" t="str">
        <v>Case 1</v>
      </c>
      <c r="DC261" t="str">
        <v>Case 2</v>
      </c>
      <c r="DS261" t="str">
        <v>Case 1</v>
      </c>
      <c r="DT261" t="str">
        <v>Case 2</v>
      </c>
    </row>
    <row r="262">
      <c r="B262" t="str">
        <v>Open</v>
      </c>
      <c r="C262" t="str">
        <v>GCpi</v>
      </c>
      <c r="D262">
        <v>0</v>
      </c>
      <c r="E262">
        <v>0</v>
      </c>
      <c r="F262" t="str">
        <v>Plus and minus signs signify pressures acting toward</v>
      </c>
      <c r="S262" t="str">
        <v>Open</v>
      </c>
      <c r="T262" t="str">
        <v>GCpi</v>
      </c>
      <c r="U262">
        <v>0</v>
      </c>
      <c r="V262">
        <v>0</v>
      </c>
      <c r="W262" t="str">
        <v>Plus and minus signs signify pressures acting toward</v>
      </c>
      <c r="AJ262" t="str">
        <v>Open</v>
      </c>
      <c r="AK262" t="str">
        <v>GCpi</v>
      </c>
      <c r="AL262">
        <v>0</v>
      </c>
      <c r="AM262">
        <v>0</v>
      </c>
      <c r="AN262" t="str">
        <v>Plus and minus signs signify pressures acting toward</v>
      </c>
      <c r="BA262" t="str">
        <v>Open</v>
      </c>
      <c r="BB262" t="str">
        <v>GCpi</v>
      </c>
      <c r="BC262">
        <v>0</v>
      </c>
      <c r="BD262">
        <v>0</v>
      </c>
      <c r="BE262" t="str">
        <v>Plus and minus signs signify pressures acting toward</v>
      </c>
      <c r="BR262" t="str">
        <v>Open</v>
      </c>
      <c r="BS262" t="str">
        <v>GCpi</v>
      </c>
      <c r="BT262">
        <v>0</v>
      </c>
      <c r="BU262">
        <v>0</v>
      </c>
      <c r="BV262" t="str">
        <v>Plus and minus signs signify pressures acting toward</v>
      </c>
      <c r="CI262" t="str">
        <v>Open</v>
      </c>
      <c r="CJ262" t="str">
        <v>GCpi</v>
      </c>
      <c r="CK262">
        <v>0</v>
      </c>
      <c r="CL262">
        <v>0</v>
      </c>
      <c r="CM262" t="str">
        <v>Plus and minus signs signify pressures acting toward</v>
      </c>
      <c r="CZ262" t="str">
        <v>Open</v>
      </c>
      <c r="DA262" t="str">
        <v>GCpi</v>
      </c>
      <c r="DB262">
        <v>0</v>
      </c>
      <c r="DC262">
        <v>0</v>
      </c>
      <c r="DD262" t="str">
        <v>Plus and minus signs signify pressures acting toward</v>
      </c>
      <c r="DQ262" t="str">
        <v>Open</v>
      </c>
      <c r="DR262" t="str">
        <v>GCpi</v>
      </c>
      <c r="DS262">
        <v>0</v>
      </c>
      <c r="DT262">
        <v>0</v>
      </c>
      <c r="DU262" t="str">
        <v>Plus and minus signs signify pressures acting toward</v>
      </c>
    </row>
    <row r="263">
      <c r="B263" t="str">
        <v>Partially enclosed</v>
      </c>
      <c r="C263" t="str">
        <v>GCpi</v>
      </c>
      <c r="D263">
        <v>0.55</v>
      </c>
      <c r="E263">
        <v>-0.55</v>
      </c>
      <c r="F263" t="str">
        <v>&amp; away from the internal surfaces, respectively.</v>
      </c>
      <c r="S263" t="str">
        <v>Partially enclosed</v>
      </c>
      <c r="T263" t="str">
        <v>GCpi</v>
      </c>
      <c r="U263">
        <v>0.55</v>
      </c>
      <c r="V263">
        <v>-0.55</v>
      </c>
      <c r="W263" t="str">
        <v>&amp; away from the internal surfaces, respectively.</v>
      </c>
      <c r="AJ263" t="str">
        <v>Partially enclosed</v>
      </c>
      <c r="AK263" t="str">
        <v>GCpi</v>
      </c>
      <c r="AL263">
        <v>0.55</v>
      </c>
      <c r="AM263">
        <v>-0.55</v>
      </c>
      <c r="AN263" t="str">
        <v>&amp; away from the internal surfaces, respectively.</v>
      </c>
      <c r="BA263" t="str">
        <v>Partially enclosed</v>
      </c>
      <c r="BB263" t="str">
        <v>GCpi</v>
      </c>
      <c r="BC263">
        <v>0.55</v>
      </c>
      <c r="BD263">
        <v>-0.55</v>
      </c>
      <c r="BE263" t="str">
        <v>&amp; away from the internal surfaces, respectively.</v>
      </c>
      <c r="BR263" t="str">
        <v>Partially enclosed</v>
      </c>
      <c r="BS263" t="str">
        <v>GCpi</v>
      </c>
      <c r="BT263">
        <v>0.55</v>
      </c>
      <c r="BU263">
        <v>-0.55</v>
      </c>
      <c r="BV263" t="str">
        <v>&amp; away from the internal surfaces, respectively.</v>
      </c>
      <c r="CI263" t="str">
        <v>Partially enclosed</v>
      </c>
      <c r="CJ263" t="str">
        <v>GCpi</v>
      </c>
      <c r="CK263">
        <v>0.55</v>
      </c>
      <c r="CL263">
        <v>-0.55</v>
      </c>
      <c r="CM263" t="str">
        <v>&amp; away from the internal surfaces, respectively.</v>
      </c>
      <c r="CZ263" t="str">
        <v>Partially enclosed</v>
      </c>
      <c r="DA263" t="str">
        <v>GCpi</v>
      </c>
      <c r="DB263">
        <v>0.55</v>
      </c>
      <c r="DC263">
        <v>-0.55</v>
      </c>
      <c r="DD263" t="str">
        <v>&amp; away from the internal surfaces, respectively.</v>
      </c>
      <c r="DQ263" t="str">
        <v>Partially enclosed</v>
      </c>
      <c r="DR263" t="str">
        <v>GCpi</v>
      </c>
      <c r="DS263">
        <v>0.55</v>
      </c>
      <c r="DT263">
        <v>-0.55</v>
      </c>
      <c r="DU263" t="str">
        <v>&amp; away from the internal surfaces, respectively.</v>
      </c>
    </row>
    <row r="266">
      <c r="B266" t="str">
        <v>Case</v>
      </c>
      <c r="C266">
        <f>C171</f>
        <v>1</v>
      </c>
      <c r="S266" t="str">
        <v>Case</v>
      </c>
      <c r="T266">
        <f>T171</f>
        <v>1</v>
      </c>
      <c r="AJ266" t="str">
        <v>Case</v>
      </c>
      <c r="AK266">
        <f>AK171</f>
        <v>2</v>
      </c>
      <c r="BA266" t="str">
        <v>Case</v>
      </c>
      <c r="BB266">
        <f>BB171</f>
        <v>2</v>
      </c>
      <c r="BR266" t="str">
        <v>Case</v>
      </c>
      <c r="BS266">
        <f>BS171</f>
        <v>1</v>
      </c>
      <c r="CI266" t="str">
        <v>Case</v>
      </c>
      <c r="CJ266">
        <f>CJ171</f>
        <v>1</v>
      </c>
      <c r="CZ266" t="str">
        <v>Case</v>
      </c>
      <c r="DA266">
        <f>DA171</f>
        <v>2</v>
      </c>
      <c r="DQ266" t="str">
        <v>Case</v>
      </c>
      <c r="DR266">
        <f>DR171</f>
        <v>2</v>
      </c>
    </row>
    <row r="267">
      <c r="B267" t="str">
        <v>Open</v>
      </c>
      <c r="C267" t="str">
        <v>GCpi</v>
      </c>
      <c r="D267">
        <f>IF(C266=1,D262,"")</f>
        <v>0</v>
      </c>
      <c r="E267" t="str">
        <f>IF(C266=1,"",E262)</f>
        <v/>
      </c>
      <c r="S267" t="str">
        <v>Open</v>
      </c>
      <c r="T267" t="str">
        <v>GCpi</v>
      </c>
      <c r="U267">
        <f>IF(T266=1,U262,"")</f>
        <v>0</v>
      </c>
      <c r="V267" t="str">
        <f>IF(T266=1,"",V262)</f>
        <v/>
      </c>
      <c r="AJ267" t="str">
        <v>Open</v>
      </c>
      <c r="AK267" t="str">
        <v>GCpi</v>
      </c>
      <c r="AL267" t="str">
        <f>IF(AK266=1,AL262,"")</f>
        <v/>
      </c>
      <c r="AM267">
        <f>IF(AK266=1,"",AM262)</f>
        <v>0</v>
      </c>
      <c r="BA267" t="str">
        <v>Open</v>
      </c>
      <c r="BB267" t="str">
        <v>GCpi</v>
      </c>
      <c r="BC267" t="str">
        <f>IF(BB266=1,BC262,"")</f>
        <v/>
      </c>
      <c r="BD267">
        <f>IF(BB266=1,"",BD262)</f>
        <v>0</v>
      </c>
      <c r="BR267" t="str">
        <v>Open</v>
      </c>
      <c r="BS267" t="str">
        <v>GCpi</v>
      </c>
      <c r="BT267">
        <f>IF(BS266=1,BT262,"")</f>
        <v>0</v>
      </c>
      <c r="BU267" t="str">
        <f>IF(BS266=1,"",BU262)</f>
        <v/>
      </c>
      <c r="CI267" t="str">
        <v>Open</v>
      </c>
      <c r="CJ267" t="str">
        <v>GCpi</v>
      </c>
      <c r="CK267">
        <f>IF(CJ266=1,CK262,"")</f>
        <v>0</v>
      </c>
      <c r="CL267" t="str">
        <f>IF(CJ266=1,"",CL262)</f>
        <v/>
      </c>
      <c r="CZ267" t="str">
        <v>Open</v>
      </c>
      <c r="DA267" t="str">
        <v>GCpi</v>
      </c>
      <c r="DB267" t="str">
        <f>IF(DA266=1,DB262,"")</f>
        <v/>
      </c>
      <c r="DC267">
        <f>IF(DA266=1,"",DC262)</f>
        <v>0</v>
      </c>
      <c r="DQ267" t="str">
        <v>Open</v>
      </c>
      <c r="DR267" t="str">
        <v>GCpi</v>
      </c>
      <c r="DS267" t="str">
        <f>IF(DR266=1,DS262,"")</f>
        <v/>
      </c>
      <c r="DT267">
        <f>IF(DR266=1,"",DT262)</f>
        <v>0</v>
      </c>
    </row>
    <row r="268">
      <c r="B268" t="str">
        <v>Partially enclosed</v>
      </c>
      <c r="C268" t="str">
        <v>GCpi</v>
      </c>
      <c r="D268">
        <f>IF(C266=1,D263,"")</f>
        <v>0.55</v>
      </c>
      <c r="E268" t="str">
        <f>IF(C266=1,"",E263)</f>
        <v/>
      </c>
      <c r="S268" t="str">
        <v>Partially enclosed</v>
      </c>
      <c r="T268" t="str">
        <v>GCpi</v>
      </c>
      <c r="U268">
        <f>IF(T266=1,U263,"")</f>
        <v>0.55</v>
      </c>
      <c r="V268" t="str">
        <f>IF(T266=1,"",V263)</f>
        <v/>
      </c>
      <c r="AJ268" t="str">
        <v>Partially enclosed</v>
      </c>
      <c r="AK268" t="str">
        <v>GCpi</v>
      </c>
      <c r="AL268" t="str">
        <f>IF(AK266=1,AL263,"")</f>
        <v/>
      </c>
      <c r="AM268">
        <f>IF(AK266=1,"",AM263)</f>
        <v>-0.55</v>
      </c>
      <c r="BA268" t="str">
        <v>Partially enclosed</v>
      </c>
      <c r="BB268" t="str">
        <v>GCpi</v>
      </c>
      <c r="BC268" t="str">
        <f>IF(BB266=1,BC263,"")</f>
        <v/>
      </c>
      <c r="BD268">
        <f>IF(BB266=1,"",BD263)</f>
        <v>-0.55</v>
      </c>
      <c r="BR268" t="str">
        <v>Partially enclosed</v>
      </c>
      <c r="BS268" t="str">
        <v>GCpi</v>
      </c>
      <c r="BT268">
        <f>IF(BS266=1,BT263,"")</f>
        <v>0.55</v>
      </c>
      <c r="BU268" t="str">
        <f>IF(BS266=1,"",BU263)</f>
        <v/>
      </c>
      <c r="CI268" t="str">
        <v>Partially enclosed</v>
      </c>
      <c r="CJ268" t="str">
        <v>GCpi</v>
      </c>
      <c r="CK268">
        <f>IF(CJ266=1,CK263,"")</f>
        <v>0.55</v>
      </c>
      <c r="CL268" t="str">
        <f>IF(CJ266=1,"",CL263)</f>
        <v/>
      </c>
      <c r="CZ268" t="str">
        <v>Partially enclosed</v>
      </c>
      <c r="DA268" t="str">
        <v>GCpi</v>
      </c>
      <c r="DB268" t="str">
        <f>IF(DA266=1,DB263,"")</f>
        <v/>
      </c>
      <c r="DC268">
        <f>IF(DA266=1,"",DC263)</f>
        <v>-0.55</v>
      </c>
      <c r="DQ268" t="str">
        <v>Partially enclosed</v>
      </c>
      <c r="DR268" t="str">
        <v>GCpi</v>
      </c>
      <c r="DS268" t="str">
        <f>IF(DR266=1,DS263,"")</f>
        <v/>
      </c>
      <c r="DT268">
        <f>IF(DR266=1,"",DT263)</f>
        <v>-0.55</v>
      </c>
    </row>
    <row r="271">
      <c r="B271" t="str">
        <v>OPEN</v>
      </c>
      <c r="C271" t="str">
        <v>GCpi</v>
      </c>
      <c r="D271">
        <f>SUM(D267:E267)</f>
        <v>0</v>
      </c>
      <c r="S271" t="str">
        <v>OPEN</v>
      </c>
      <c r="T271" t="str">
        <v>GCpi</v>
      </c>
      <c r="U271">
        <f>SUM(U267:V267)</f>
        <v>0</v>
      </c>
      <c r="AJ271" t="str">
        <v>OPEN</v>
      </c>
      <c r="AK271" t="str">
        <v>GCpi</v>
      </c>
      <c r="AL271">
        <f>SUM(AL267:AM267)</f>
        <v>0</v>
      </c>
      <c r="BA271" t="str">
        <v>OPEN</v>
      </c>
      <c r="BB271" t="str">
        <v>GCpi</v>
      </c>
      <c r="BC271">
        <f>SUM(BC267:BD267)</f>
        <v>0</v>
      </c>
      <c r="BR271" t="str">
        <v>OPEN</v>
      </c>
      <c r="BS271" t="str">
        <v>GCpi</v>
      </c>
      <c r="BT271">
        <f>SUM(BT267:BU267)</f>
        <v>0</v>
      </c>
      <c r="CI271" t="str">
        <v>OPEN</v>
      </c>
      <c r="CJ271" t="str">
        <v>GCpi</v>
      </c>
      <c r="CK271">
        <f>SUM(CK267:CL267)</f>
        <v>0</v>
      </c>
      <c r="CZ271" t="str">
        <v>OPEN</v>
      </c>
      <c r="DA271" t="str">
        <v>GCpi</v>
      </c>
      <c r="DB271">
        <f>SUM(DB267:DC267)</f>
        <v>0</v>
      </c>
      <c r="DQ271" t="str">
        <v>OPEN</v>
      </c>
      <c r="DR271" t="str">
        <v>GCpi</v>
      </c>
      <c r="DS271">
        <f>SUM(DS267:DT267)</f>
        <v>0</v>
      </c>
    </row>
    <row r="272">
      <c r="B272" t="str">
        <v>PARTIALLY ENCLOSED</v>
      </c>
      <c r="C272" t="str">
        <v>GCpi</v>
      </c>
      <c r="D272">
        <f>SUM(D268:E268)</f>
        <v>0.55</v>
      </c>
      <c r="S272" t="str">
        <v>PARTIALLY ENCLOSED</v>
      </c>
      <c r="T272" t="str">
        <v>GCpi</v>
      </c>
      <c r="U272">
        <f>SUM(U268:V268)</f>
        <v>0.55</v>
      </c>
      <c r="AJ272" t="str">
        <v>PARTIALLY ENCLOSED</v>
      </c>
      <c r="AK272" t="str">
        <v>GCpi</v>
      </c>
      <c r="AL272">
        <f>SUM(AL268:AM268)</f>
        <v>-0.55</v>
      </c>
      <c r="BA272" t="str">
        <v>PARTIALLY ENCLOSED</v>
      </c>
      <c r="BB272" t="str">
        <v>GCpi</v>
      </c>
      <c r="BC272">
        <f>SUM(BC268:BD268)</f>
        <v>-0.55</v>
      </c>
      <c r="BR272" t="str">
        <v>PARTIALLY ENCLOSED</v>
      </c>
      <c r="BS272" t="str">
        <v>GCpi</v>
      </c>
      <c r="BT272">
        <f>SUM(BT268:BU268)</f>
        <v>0.55</v>
      </c>
      <c r="CI272" t="str">
        <v>PARTIALLY ENCLOSED</v>
      </c>
      <c r="CJ272" t="str">
        <v>GCpi</v>
      </c>
      <c r="CK272">
        <f>SUM(CK268:CL268)</f>
        <v>0.55</v>
      </c>
      <c r="CZ272" t="str">
        <v>PARTIALLY ENCLOSED</v>
      </c>
      <c r="DA272" t="str">
        <v>GCpi</v>
      </c>
      <c r="DB272">
        <f>SUM(DB268:DC268)</f>
        <v>-0.55</v>
      </c>
      <c r="DQ272" t="str">
        <v>PARTIALLY ENCLOSED</v>
      </c>
      <c r="DR272" t="str">
        <v>GCpi</v>
      </c>
      <c r="DS272">
        <f>SUM(DS268:DT268)</f>
        <v>-0.55</v>
      </c>
    </row>
    <row r="275">
      <c r="A275" t="str">
        <v>4 - Kz</v>
      </c>
      <c r="R275" t="str">
        <v>4 - Kz</v>
      </c>
      <c r="AI275" t="str">
        <v>4 - Kz</v>
      </c>
      <c r="AZ275" t="str">
        <v>4 - Kz</v>
      </c>
      <c r="BQ275" t="str">
        <v>4 - Kz</v>
      </c>
      <c r="CH275" t="str">
        <v>4 - Kz</v>
      </c>
      <c r="CY275" t="str">
        <v>4 - Kz</v>
      </c>
      <c r="DP275" t="str">
        <v>4 - Kz</v>
      </c>
    </row>
    <row r="276">
      <c r="A276" t="str">
        <v>Step 4: Determine velocity pressure exposure coefficient, Kz or Kh, see Table 27.3-1</v>
      </c>
      <c r="R276" t="str">
        <v>Step 4: Determine velocity pressure exposure coefficient, Kz or Kh, see Table 27.3-1</v>
      </c>
      <c r="AI276" t="str">
        <v>Step 4: Determine velocity pressure exposure coefficient, Kz or Kh, see Table 27.3-1</v>
      </c>
      <c r="AZ276" t="str">
        <v>Step 4: Determine velocity pressure exposure coefficient, Kz or Kh, see Table 27.3-1</v>
      </c>
      <c r="BQ276" t="str">
        <v>Step 4: Determine velocity pressure exposure coefficient, Kz or Kh, see Table 27.3-1</v>
      </c>
      <c r="CH276" t="str">
        <v>Step 4: Determine velocity pressure exposure coefficient, Kz or Kh, see Table 27.3-1</v>
      </c>
      <c r="CY276" t="str">
        <v>Step 4: Determine velocity pressure exposure coefficient, Kz or Kh, see Table 27.3-1</v>
      </c>
      <c r="DP276" t="str">
        <v>Step 4: Determine velocity pressure exposure coefficient, Kz or Kh, see Table 27.3-1</v>
      </c>
    </row>
    <row r="278">
      <c r="D278" t="str">
        <v>Exposure category</v>
      </c>
      <c r="U278" t="str">
        <v>Exposure category</v>
      </c>
      <c r="AL278" t="str">
        <v>Exposure category</v>
      </c>
      <c r="BC278" t="str">
        <v>Exposure category</v>
      </c>
      <c r="BT278" t="str">
        <v>Exposure category</v>
      </c>
      <c r="CG278" t="str">
        <v>Exposure category</v>
      </c>
      <c r="CK278" t="str">
        <v>Exposure category</v>
      </c>
      <c r="CW278" t="str">
        <v>Exposure category</v>
      </c>
      <c r="DB278" t="str">
        <v>Exposure category</v>
      </c>
      <c r="DS278" t="str">
        <v>Exposure category</v>
      </c>
    </row>
    <row r="279">
      <c r="D279" t="str">
        <v>B</v>
      </c>
      <c r="E279" t="str">
        <v>C</v>
      </c>
      <c r="F279" t="str">
        <v>D</v>
      </c>
      <c r="U279" t="str">
        <v>B</v>
      </c>
      <c r="V279" t="str">
        <v>C</v>
      </c>
      <c r="W279" t="str">
        <v>D</v>
      </c>
      <c r="AL279" t="str">
        <v>B</v>
      </c>
      <c r="AM279" t="str">
        <v>C</v>
      </c>
      <c r="AN279" t="str">
        <v>D</v>
      </c>
      <c r="BC279" t="str">
        <v>B</v>
      </c>
      <c r="BD279" t="str">
        <v>C</v>
      </c>
      <c r="BE279" t="str">
        <v>D</v>
      </c>
      <c r="BT279" t="str">
        <v>B</v>
      </c>
      <c r="BU279" t="str">
        <v>C</v>
      </c>
      <c r="BV279" t="str">
        <v>D</v>
      </c>
      <c r="CK279" t="str">
        <v>B</v>
      </c>
      <c r="CL279" t="str">
        <v>C</v>
      </c>
      <c r="CM279" t="str">
        <v>D</v>
      </c>
      <c r="DB279" t="str">
        <v>B</v>
      </c>
      <c r="DC279" t="str">
        <v>C</v>
      </c>
      <c r="DD279" t="str">
        <v>D</v>
      </c>
      <c r="DS279" t="str">
        <v>B</v>
      </c>
      <c r="DT279" t="str">
        <v>C</v>
      </c>
      <c r="DU279" t="str">
        <v>D</v>
      </c>
    </row>
    <row r="280">
      <c r="B280" t="str">
        <v>Table 26.9.1</v>
      </c>
      <c r="C280" t="str">
        <v>alpha</v>
      </c>
      <c r="D280">
        <v>7</v>
      </c>
      <c r="E280">
        <v>9.5</v>
      </c>
      <c r="F280">
        <v>11.5</v>
      </c>
      <c r="S280" t="str">
        <v>Table 26.9.1</v>
      </c>
      <c r="T280" t="str">
        <v>alpha</v>
      </c>
      <c r="U280">
        <v>7</v>
      </c>
      <c r="V280">
        <v>9.5</v>
      </c>
      <c r="W280">
        <v>11.5</v>
      </c>
      <c r="AJ280" t="str">
        <v>Table 26.9.1</v>
      </c>
      <c r="AK280" t="str">
        <v>alpha</v>
      </c>
      <c r="AL280">
        <v>7</v>
      </c>
      <c r="AM280">
        <v>9.5</v>
      </c>
      <c r="AN280">
        <v>11.5</v>
      </c>
      <c r="BA280" t="str">
        <v>Table 26.9.1</v>
      </c>
      <c r="BB280" t="str">
        <v>alpha</v>
      </c>
      <c r="BC280">
        <v>7</v>
      </c>
      <c r="BD280">
        <v>9.5</v>
      </c>
      <c r="BE280">
        <v>11.5</v>
      </c>
      <c r="BR280" t="str">
        <v>Table 26.9.1</v>
      </c>
      <c r="BS280" t="str">
        <v>alpha</v>
      </c>
      <c r="BT280">
        <v>7</v>
      </c>
      <c r="BU280">
        <v>9.5</v>
      </c>
      <c r="BV280">
        <v>11.5</v>
      </c>
      <c r="CI280" t="str">
        <v>Table 26.9.1</v>
      </c>
      <c r="CJ280" t="str">
        <v>alpha</v>
      </c>
      <c r="CK280">
        <v>7</v>
      </c>
      <c r="CL280">
        <v>9.5</v>
      </c>
      <c r="CM280">
        <v>11.5</v>
      </c>
      <c r="CZ280" t="str">
        <v>Table 26.9.1</v>
      </c>
      <c r="DA280" t="str">
        <v>alpha</v>
      </c>
      <c r="DB280">
        <v>7</v>
      </c>
      <c r="DC280">
        <v>9.5</v>
      </c>
      <c r="DD280">
        <v>11.5</v>
      </c>
      <c r="DQ280" t="str">
        <v>Table 26.9.1</v>
      </c>
      <c r="DR280" t="str">
        <v>alpha</v>
      </c>
      <c r="DS280">
        <v>7</v>
      </c>
      <c r="DT280">
        <v>9.5</v>
      </c>
      <c r="DU280">
        <v>11.5</v>
      </c>
    </row>
    <row r="281">
      <c r="B281" t="str">
        <v>Table 26.9.1</v>
      </c>
      <c r="C281" t="str">
        <v>zg (ft)</v>
      </c>
      <c r="D281">
        <v>1200</v>
      </c>
      <c r="E281">
        <v>900</v>
      </c>
      <c r="F281">
        <v>700</v>
      </c>
      <c r="S281" t="str">
        <v>Table 26.9.1</v>
      </c>
      <c r="T281" t="str">
        <v>zg (ft)</v>
      </c>
      <c r="U281">
        <v>1200</v>
      </c>
      <c r="V281">
        <v>900</v>
      </c>
      <c r="W281">
        <v>700</v>
      </c>
      <c r="AJ281" t="str">
        <v>Table 26.9.1</v>
      </c>
      <c r="AK281" t="str">
        <v>zg (ft)</v>
      </c>
      <c r="AL281">
        <v>1200</v>
      </c>
      <c r="AM281">
        <v>900</v>
      </c>
      <c r="AN281">
        <v>700</v>
      </c>
      <c r="BA281" t="str">
        <v>Table 26.9.1</v>
      </c>
      <c r="BB281" t="str">
        <v>zg (ft)</v>
      </c>
      <c r="BC281">
        <v>1200</v>
      </c>
      <c r="BD281">
        <v>900</v>
      </c>
      <c r="BE281">
        <v>700</v>
      </c>
      <c r="BR281" t="str">
        <v>Table 26.9.1</v>
      </c>
      <c r="BS281" t="str">
        <v>zg (ft)</v>
      </c>
      <c r="BT281">
        <v>1200</v>
      </c>
      <c r="BU281">
        <v>900</v>
      </c>
      <c r="BV281">
        <v>700</v>
      </c>
      <c r="CI281" t="str">
        <v>Table 26.9.1</v>
      </c>
      <c r="CJ281" t="str">
        <v>zg (ft)</v>
      </c>
      <c r="CK281">
        <v>1200</v>
      </c>
      <c r="CL281">
        <v>900</v>
      </c>
      <c r="CM281">
        <v>700</v>
      </c>
      <c r="CZ281" t="str">
        <v>Table 26.9.1</v>
      </c>
      <c r="DA281" t="str">
        <v>zg (ft)</v>
      </c>
      <c r="DB281">
        <v>1200</v>
      </c>
      <c r="DC281">
        <v>900</v>
      </c>
      <c r="DD281">
        <v>700</v>
      </c>
      <c r="DQ281" t="str">
        <v>Table 26.9.1</v>
      </c>
      <c r="DR281" t="str">
        <v>zg (ft)</v>
      </c>
      <c r="DS281">
        <v>1200</v>
      </c>
      <c r="DT281">
        <v>900</v>
      </c>
      <c r="DU281">
        <v>700</v>
      </c>
    </row>
    <row r="282">
      <c r="B282" t="str">
        <v>z = 0 ft</v>
      </c>
      <c r="C282" t="str">
        <v>z (ft)</v>
      </c>
      <c r="D282">
        <v>0</v>
      </c>
      <c r="E282">
        <f>D282</f>
        <v>0</v>
      </c>
      <c r="F282">
        <f>D282</f>
        <v>0</v>
      </c>
      <c r="S282" t="str">
        <v>z = 0 ft</v>
      </c>
      <c r="T282" t="str">
        <v>z (ft)</v>
      </c>
      <c r="U282">
        <v>0</v>
      </c>
      <c r="V282">
        <f>U282</f>
        <v>0</v>
      </c>
      <c r="W282">
        <f>U282</f>
        <v>0</v>
      </c>
      <c r="AJ282" t="str">
        <v>z = 0 ft</v>
      </c>
      <c r="AK282" t="str">
        <v>z (ft)</v>
      </c>
      <c r="AL282">
        <v>0</v>
      </c>
      <c r="AM282">
        <f>AL282</f>
        <v>0</v>
      </c>
      <c r="AN282">
        <f>AL282</f>
        <v>0</v>
      </c>
      <c r="BA282" t="str">
        <v>z = 0 ft</v>
      </c>
      <c r="BB282" t="str">
        <v>z (ft)</v>
      </c>
      <c r="BC282">
        <v>0</v>
      </c>
      <c r="BD282">
        <f>BC282</f>
        <v>0</v>
      </c>
      <c r="BE282">
        <f>BC282</f>
        <v>0</v>
      </c>
      <c r="BR282" t="str">
        <v>z = 0 ft</v>
      </c>
      <c r="BS282" t="str">
        <v>z (ft)</v>
      </c>
      <c r="BT282">
        <v>0</v>
      </c>
      <c r="BU282">
        <f>BT282</f>
        <v>0</v>
      </c>
      <c r="BV282">
        <f>BT282</f>
        <v>0</v>
      </c>
      <c r="CI282" t="str">
        <v>z = 0 ft</v>
      </c>
      <c r="CJ282" t="str">
        <v>z (ft)</v>
      </c>
      <c r="CK282">
        <v>0</v>
      </c>
      <c r="CL282">
        <f>CK282</f>
        <v>0</v>
      </c>
      <c r="CM282">
        <f>CK282</f>
        <v>0</v>
      </c>
      <c r="CZ282" t="str">
        <v>z = 0 ft</v>
      </c>
      <c r="DA282" t="str">
        <v>z (ft)</v>
      </c>
      <c r="DB282">
        <v>0</v>
      </c>
      <c r="DC282">
        <f>DB282</f>
        <v>0</v>
      </c>
      <c r="DD282">
        <f>DB282</f>
        <v>0</v>
      </c>
      <c r="DQ282" t="str">
        <v>z = 0 ft</v>
      </c>
      <c r="DR282" t="str">
        <v>z (ft)</v>
      </c>
      <c r="DS282">
        <v>0</v>
      </c>
      <c r="DT282">
        <f>DS282</f>
        <v>0</v>
      </c>
      <c r="DU282">
        <f>DS282</f>
        <v>0</v>
      </c>
    </row>
    <row r="283">
      <c r="B283" t="str">
        <v>Velocity pressure exposure coef (27.3.1)</v>
      </c>
      <c r="C283" t="str">
        <v>Kz</v>
      </c>
      <c r="D283">
        <f>IF(D282&gt;15,2.01*(D282/D281)^(2/D280),2.01*(15/D281)^(2/D280))</f>
        <v>0.5747196698076604</v>
      </c>
      <c r="E283">
        <f>IF(E282&gt;15,2.01*(E282/E281)^(2/E280),2.01*(15/E281)^(2/E280))</f>
        <v>0.8488841520779031</v>
      </c>
      <c r="F283">
        <f>IF(F282&gt;15,2.01*(F282/F281)^(2/F280),2.01*(15/F281)^(2/F280))</f>
        <v>1.0302295642273647</v>
      </c>
      <c r="S283" t="str">
        <v>Velocity pressure exposure coef (27.3.1)</v>
      </c>
      <c r="T283" t="str">
        <v>Kz</v>
      </c>
      <c r="U283">
        <f>IF(U282&gt;15,2.01*(U282/U281)^(2/U280),2.01*(15/U281)^(2/U280))</f>
        <v>0.5747196698076604</v>
      </c>
      <c r="V283">
        <f>IF(V282&gt;15,2.01*(V282/V281)^(2/V280),2.01*(15/V281)^(2/V280))</f>
        <v>0.8488841520779031</v>
      </c>
      <c r="W283">
        <f>IF(W282&gt;15,2.01*(W282/W281)^(2/W280),2.01*(15/W281)^(2/W280))</f>
        <v>1.0302295642273647</v>
      </c>
      <c r="AJ283" t="str">
        <v>Velocity pressure exposure coef (27.3.1)</v>
      </c>
      <c r="AK283" t="str">
        <v>Kz</v>
      </c>
      <c r="AL283">
        <f>IF(AL282&gt;15,2.01*(AL282/AL281)^(2/AL280),2.01*(15/AL281)^(2/AL280))</f>
        <v>0.5747196698076604</v>
      </c>
      <c r="AM283">
        <f>IF(AM282&gt;15,2.01*(AM282/AM281)^(2/AM280),2.01*(15/AM281)^(2/AM280))</f>
        <v>0.8488841520779031</v>
      </c>
      <c r="AN283">
        <f>IF(AN282&gt;15,2.01*(AN282/AN281)^(2/AN280),2.01*(15/AN281)^(2/AN280))</f>
        <v>1.0302295642273647</v>
      </c>
      <c r="BA283" t="str">
        <v>Velocity pressure exposure coef (27.3.1)</v>
      </c>
      <c r="BB283" t="str">
        <v>Kz</v>
      </c>
      <c r="BC283">
        <f>IF(BC282&gt;15,2.01*(BC282/BC281)^(2/BC280),2.01*(15/BC281)^(2/BC280))</f>
        <v>0.5747196698076604</v>
      </c>
      <c r="BD283">
        <f>IF(BD282&gt;15,2.01*(BD282/BD281)^(2/BD280),2.01*(15/BD281)^(2/BD280))</f>
        <v>0.8488841520779031</v>
      </c>
      <c r="BE283">
        <f>IF(BE282&gt;15,2.01*(BE282/BE281)^(2/BE280),2.01*(15/BE281)^(2/BE280))</f>
        <v>1.0302295642273647</v>
      </c>
      <c r="BR283" t="str">
        <v>Velocity pressure exposure coef (27.3.1)</v>
      </c>
      <c r="BS283" t="str">
        <v>Kz</v>
      </c>
      <c r="BT283">
        <f>IF(BT282&gt;15,2.01*(BT282/BT281)^(2/BT280),2.01*(15/BT281)^(2/BT280))</f>
        <v>0.5747196698076604</v>
      </c>
      <c r="BU283">
        <f>IF(BU282&gt;15,2.01*(BU282/BU281)^(2/BU280),2.01*(15/BU281)^(2/BU280))</f>
        <v>0.8488841520779031</v>
      </c>
      <c r="BV283">
        <f>IF(BV282&gt;15,2.01*(BV282/BV281)^(2/BV280),2.01*(15/BV281)^(2/BV280))</f>
        <v>1.0302295642273647</v>
      </c>
      <c r="CI283" t="str">
        <v>Velocity pressure exposure coef (27.3.1)</v>
      </c>
      <c r="CJ283" t="str">
        <v>Kz</v>
      </c>
      <c r="CK283">
        <f>IF(CK282&gt;15,2.01*(CK282/CK281)^(2/CK280),2.01*(15/CK281)^(2/CK280))</f>
        <v>0.5747196698076604</v>
      </c>
      <c r="CL283">
        <f>IF(CL282&gt;15,2.01*(CL282/CL281)^(2/CL280),2.01*(15/CL281)^(2/CL280))</f>
        <v>0.8488841520779031</v>
      </c>
      <c r="CM283">
        <f>IF(CM282&gt;15,2.01*(CM282/CM281)^(2/CM280),2.01*(15/CM281)^(2/CM280))</f>
        <v>1.0302295642273647</v>
      </c>
      <c r="CZ283" t="str">
        <v>Velocity pressure exposure coef (27.3.1)</v>
      </c>
      <c r="DA283" t="str">
        <v>Kz</v>
      </c>
      <c r="DB283">
        <f>IF(DB282&gt;15,2.01*(DB282/DB281)^(2/DB280),2.01*(15/DB281)^(2/DB280))</f>
        <v>0.5747196698076604</v>
      </c>
      <c r="DC283">
        <f>IF(DC282&gt;15,2.01*(DC282/DC281)^(2/DC280),2.01*(15/DC281)^(2/DC280))</f>
        <v>0.8488841520779031</v>
      </c>
      <c r="DD283">
        <f>IF(DD282&gt;15,2.01*(DD282/DD281)^(2/DD280),2.01*(15/DD281)^(2/DD280))</f>
        <v>1.0302295642273647</v>
      </c>
      <c r="DQ283" t="str">
        <v>Velocity pressure exposure coef (27.3.1)</v>
      </c>
      <c r="DR283" t="str">
        <v>Kz</v>
      </c>
      <c r="DS283">
        <f>IF(DS282&gt;15,2.01*(DS282/DS281)^(2/DS280),2.01*(15/DS281)^(2/DS280))</f>
        <v>0.5747196698076604</v>
      </c>
      <c r="DT283">
        <f>IF(DT282&gt;15,2.01*(DT282/DT281)^(2/DT280),2.01*(15/DT281)^(2/DT280))</f>
        <v>0.8488841520779031</v>
      </c>
      <c r="DU283">
        <f>IF(DU282&gt;15,2.01*(DU282/DU281)^(2/DU280),2.01*(15/DU281)^(2/DU280))</f>
        <v>1.0302295642273647</v>
      </c>
    </row>
    <row r="284">
      <c r="B284" t="str">
        <v>z = 15 ft</v>
      </c>
      <c r="C284" t="str">
        <v>z (ft)</v>
      </c>
      <c r="D284">
        <v>15</v>
      </c>
      <c r="E284">
        <f>D284</f>
        <v>15</v>
      </c>
      <c r="F284">
        <f>D284</f>
        <v>15</v>
      </c>
      <c r="S284" t="str">
        <v>z = 15 ft</v>
      </c>
      <c r="T284" t="str">
        <v>z (ft)</v>
      </c>
      <c r="U284">
        <v>15</v>
      </c>
      <c r="V284">
        <f>U284</f>
        <v>15</v>
      </c>
      <c r="W284">
        <f>U284</f>
        <v>15</v>
      </c>
      <c r="AJ284" t="str">
        <v>z = 15 ft</v>
      </c>
      <c r="AK284" t="str">
        <v>z (ft)</v>
      </c>
      <c r="AL284">
        <v>15</v>
      </c>
      <c r="AM284">
        <f>AL284</f>
        <v>15</v>
      </c>
      <c r="AN284">
        <f>AL284</f>
        <v>15</v>
      </c>
      <c r="BA284" t="str">
        <v>z = 15 ft</v>
      </c>
      <c r="BB284" t="str">
        <v>z (ft)</v>
      </c>
      <c r="BC284">
        <v>15</v>
      </c>
      <c r="BD284">
        <f>BC284</f>
        <v>15</v>
      </c>
      <c r="BE284">
        <f>BC284</f>
        <v>15</v>
      </c>
      <c r="BR284" t="str">
        <v>z = 15 ft</v>
      </c>
      <c r="BS284" t="str">
        <v>z (ft)</v>
      </c>
      <c r="BT284">
        <v>15</v>
      </c>
      <c r="BU284">
        <f>BT284</f>
        <v>15</v>
      </c>
      <c r="BV284">
        <f>BT284</f>
        <v>15</v>
      </c>
      <c r="CI284" t="str">
        <v>z = 15 ft</v>
      </c>
      <c r="CJ284" t="str">
        <v>z (ft)</v>
      </c>
      <c r="CK284">
        <v>15</v>
      </c>
      <c r="CL284">
        <f>CK284</f>
        <v>15</v>
      </c>
      <c r="CM284">
        <f>CK284</f>
        <v>15</v>
      </c>
      <c r="CZ284" t="str">
        <v>z = 15 ft</v>
      </c>
      <c r="DA284" t="str">
        <v>z (ft)</v>
      </c>
      <c r="DB284">
        <v>15</v>
      </c>
      <c r="DC284">
        <f>DB284</f>
        <v>15</v>
      </c>
      <c r="DD284">
        <f>DB284</f>
        <v>15</v>
      </c>
      <c r="DQ284" t="str">
        <v>z = 15 ft</v>
      </c>
      <c r="DR284" t="str">
        <v>z (ft)</v>
      </c>
      <c r="DS284">
        <v>15</v>
      </c>
      <c r="DT284">
        <f>DS284</f>
        <v>15</v>
      </c>
      <c r="DU284">
        <f>DS284</f>
        <v>15</v>
      </c>
    </row>
    <row r="285">
      <c r="B285" t="str">
        <v>Velocity pressure exposure coef (27.3.1)</v>
      </c>
      <c r="C285" t="str">
        <v>Kz</v>
      </c>
      <c r="D285">
        <f>IF(D284&gt;15,2.01*(D284/D281)^(2/D280),2.01*(15/D281)^(2/D280))</f>
        <v>0.5747196698076604</v>
      </c>
      <c r="E285">
        <f>IF(E284&gt;15,2.01*(E284/E281)^(2/E280),2.01*(15/E281)^(2/E280))</f>
        <v>0.8488841520779031</v>
      </c>
      <c r="F285">
        <f>IF(F284&gt;15,2.01*(F284/F281)^(2/F280),2.01*(15/F281)^(2/F280))</f>
        <v>1.0302295642273647</v>
      </c>
      <c r="S285" t="str">
        <v>Velocity pressure exposure coef (27.3.1)</v>
      </c>
      <c r="T285" t="str">
        <v>Kz</v>
      </c>
      <c r="U285">
        <f>IF(U284&gt;15,2.01*(U284/U281)^(2/U280),2.01*(15/U281)^(2/U280))</f>
        <v>0.5747196698076604</v>
      </c>
      <c r="V285">
        <f>IF(V284&gt;15,2.01*(V284/V281)^(2/V280),2.01*(15/V281)^(2/V280))</f>
        <v>0.8488841520779031</v>
      </c>
      <c r="W285">
        <f>IF(W284&gt;15,2.01*(W284/W281)^(2/W280),2.01*(15/W281)^(2/W280))</f>
        <v>1.0302295642273647</v>
      </c>
      <c r="AJ285" t="str">
        <v>Velocity pressure exposure coef (27.3.1)</v>
      </c>
      <c r="AK285" t="str">
        <v>Kz</v>
      </c>
      <c r="AL285">
        <f>IF(AL284&gt;15,2.01*(AL284/AL281)^(2/AL280),2.01*(15/AL281)^(2/AL280))</f>
        <v>0.5747196698076604</v>
      </c>
      <c r="AM285">
        <f>IF(AM284&gt;15,2.01*(AM284/AM281)^(2/AM280),2.01*(15/AM281)^(2/AM280))</f>
        <v>0.8488841520779031</v>
      </c>
      <c r="AN285">
        <f>IF(AN284&gt;15,2.01*(AN284/AN281)^(2/AN280),2.01*(15/AN281)^(2/AN280))</f>
        <v>1.0302295642273647</v>
      </c>
      <c r="BA285" t="str">
        <v>Velocity pressure exposure coef (27.3.1)</v>
      </c>
      <c r="BB285" t="str">
        <v>Kz</v>
      </c>
      <c r="BC285">
        <f>IF(BC284&gt;15,2.01*(BC284/BC281)^(2/BC280),2.01*(15/BC281)^(2/BC280))</f>
        <v>0.5747196698076604</v>
      </c>
      <c r="BD285">
        <f>IF(BD284&gt;15,2.01*(BD284/BD281)^(2/BD280),2.01*(15/BD281)^(2/BD280))</f>
        <v>0.8488841520779031</v>
      </c>
      <c r="BE285">
        <f>IF(BE284&gt;15,2.01*(BE284/BE281)^(2/BE280),2.01*(15/BE281)^(2/BE280))</f>
        <v>1.0302295642273647</v>
      </c>
      <c r="BR285" t="str">
        <v>Velocity pressure exposure coef (27.3.1)</v>
      </c>
      <c r="BS285" t="str">
        <v>Kz</v>
      </c>
      <c r="BT285">
        <f>IF(BT284&gt;15,2.01*(BT284/BT281)^(2/BT280),2.01*(15/BT281)^(2/BT280))</f>
        <v>0.5747196698076604</v>
      </c>
      <c r="BU285">
        <f>IF(BU284&gt;15,2.01*(BU284/BU281)^(2/BU280),2.01*(15/BU281)^(2/BU280))</f>
        <v>0.8488841520779031</v>
      </c>
      <c r="BV285">
        <f>IF(BV284&gt;15,2.01*(BV284/BV281)^(2/BV280),2.01*(15/BV281)^(2/BV280))</f>
        <v>1.0302295642273647</v>
      </c>
      <c r="CI285" t="str">
        <v>Velocity pressure exposure coef (27.3.1)</v>
      </c>
      <c r="CJ285" t="str">
        <v>Kz</v>
      </c>
      <c r="CK285">
        <f>IF(CK284&gt;15,2.01*(CK284/CK281)^(2/CK280),2.01*(15/CK281)^(2/CK280))</f>
        <v>0.5747196698076604</v>
      </c>
      <c r="CL285">
        <f>IF(CL284&gt;15,2.01*(CL284/CL281)^(2/CL280),2.01*(15/CL281)^(2/CL280))</f>
        <v>0.8488841520779031</v>
      </c>
      <c r="CM285">
        <f>IF(CM284&gt;15,2.01*(CM284/CM281)^(2/CM280),2.01*(15/CM281)^(2/CM280))</f>
        <v>1.0302295642273647</v>
      </c>
      <c r="CZ285" t="str">
        <v>Velocity pressure exposure coef (27.3.1)</v>
      </c>
      <c r="DA285" t="str">
        <v>Kz</v>
      </c>
      <c r="DB285">
        <f>IF(DB284&gt;15,2.01*(DB284/DB281)^(2/DB280),2.01*(15/DB281)^(2/DB280))</f>
        <v>0.5747196698076604</v>
      </c>
      <c r="DC285">
        <f>IF(DC284&gt;15,2.01*(DC284/DC281)^(2/DC280),2.01*(15/DC281)^(2/DC280))</f>
        <v>0.8488841520779031</v>
      </c>
      <c r="DD285">
        <f>IF(DD284&gt;15,2.01*(DD284/DD281)^(2/DD280),2.01*(15/DD281)^(2/DD280))</f>
        <v>1.0302295642273647</v>
      </c>
      <c r="DQ285" t="str">
        <v>Velocity pressure exposure coef (27.3.1)</v>
      </c>
      <c r="DR285" t="str">
        <v>Kz</v>
      </c>
      <c r="DS285">
        <f>IF(DS284&gt;15,2.01*(DS284/DS281)^(2/DS280),2.01*(15/DS281)^(2/DS280))</f>
        <v>0.5747196698076604</v>
      </c>
      <c r="DT285">
        <f>IF(DT284&gt;15,2.01*(DT284/DT281)^(2/DT280),2.01*(15/DT281)^(2/DT280))</f>
        <v>0.8488841520779031</v>
      </c>
      <c r="DU285">
        <f>IF(DU284&gt;15,2.01*(DU284/DU281)^(2/DU280),2.01*(15/DU281)^(2/DU280))</f>
        <v>1.0302295642273647</v>
      </c>
    </row>
    <row r="286">
      <c r="B286" t="str">
        <v>z = H</v>
      </c>
      <c r="C286" t="str">
        <v>z (ft)</v>
      </c>
      <c r="D286">
        <f>D153</f>
        <v>8</v>
      </c>
      <c r="E286">
        <f>D286</f>
        <v>8</v>
      </c>
      <c r="F286">
        <f>D286</f>
        <v>8</v>
      </c>
      <c r="S286" t="str">
        <v>z = H</v>
      </c>
      <c r="T286" t="str">
        <v>z (ft)</v>
      </c>
      <c r="U286">
        <f>U153</f>
        <v>8</v>
      </c>
      <c r="V286">
        <f>U286</f>
        <v>8</v>
      </c>
      <c r="W286">
        <f>U286</f>
        <v>8</v>
      </c>
      <c r="AJ286" t="str">
        <v>z = H</v>
      </c>
      <c r="AK286" t="str">
        <v>z (ft)</v>
      </c>
      <c r="AL286">
        <f>AL153</f>
        <v>8</v>
      </c>
      <c r="AM286">
        <f>AL286</f>
        <v>8</v>
      </c>
      <c r="AN286">
        <f>AL286</f>
        <v>8</v>
      </c>
      <c r="BA286" t="str">
        <v>z = H</v>
      </c>
      <c r="BB286" t="str">
        <v>z (ft)</v>
      </c>
      <c r="BC286">
        <f>BC153</f>
        <v>8</v>
      </c>
      <c r="BD286">
        <f>BC286</f>
        <v>8</v>
      </c>
      <c r="BE286">
        <f>BC286</f>
        <v>8</v>
      </c>
      <c r="BR286" t="str">
        <v>z = H</v>
      </c>
      <c r="BS286" t="str">
        <v>z (ft)</v>
      </c>
      <c r="BT286">
        <f>BT153</f>
        <v>8</v>
      </c>
      <c r="BU286">
        <f>BT286</f>
        <v>8</v>
      </c>
      <c r="BV286">
        <f>BT286</f>
        <v>8</v>
      </c>
      <c r="CI286" t="str">
        <v>z = H</v>
      </c>
      <c r="CJ286" t="str">
        <v>z (ft)</v>
      </c>
      <c r="CK286">
        <f>CK153</f>
        <v>8</v>
      </c>
      <c r="CL286">
        <f>CK286</f>
        <v>8</v>
      </c>
      <c r="CM286">
        <f>CK286</f>
        <v>8</v>
      </c>
      <c r="CZ286" t="str">
        <v>z = H</v>
      </c>
      <c r="DA286" t="str">
        <v>z (ft)</v>
      </c>
      <c r="DB286">
        <f>DB153</f>
        <v>8</v>
      </c>
      <c r="DC286">
        <f>DB286</f>
        <v>8</v>
      </c>
      <c r="DD286">
        <f>DB286</f>
        <v>8</v>
      </c>
      <c r="DQ286" t="str">
        <v>z = H</v>
      </c>
      <c r="DR286" t="str">
        <v>z (ft)</v>
      </c>
      <c r="DS286">
        <f>DS153</f>
        <v>8</v>
      </c>
      <c r="DT286">
        <f>DS286</f>
        <v>8</v>
      </c>
      <c r="DU286">
        <f>DS286</f>
        <v>8</v>
      </c>
    </row>
    <row r="287">
      <c r="B287" t="str">
        <v>Velocity pressure exposure coef (27.3.1)</v>
      </c>
      <c r="C287" t="str">
        <v>Kz</v>
      </c>
      <c r="D287">
        <f>IF(D286&gt;15,2.01*(D286/D281)^(2/D280),2.01*(15/D281)^(2/D280))</f>
        <v>0.5747196698076604</v>
      </c>
      <c r="E287">
        <f>IF(E286&gt;15,2.01*(E286/E281)^(2/E280),2.01*(15/E281)^(2/E280))</f>
        <v>0.8488841520779031</v>
      </c>
      <c r="F287">
        <f>IF(F286&gt;15,2.01*(F286/F281)^(2/F280),2.01*(15/F281)^(2/F280))</f>
        <v>1.0302295642273647</v>
      </c>
      <c r="S287" t="str">
        <v>Velocity pressure exposure coef (27.3.1)</v>
      </c>
      <c r="T287" t="str">
        <v>Kz</v>
      </c>
      <c r="U287">
        <f>IF(U286&gt;15,2.01*(U286/U281)^(2/U280),2.01*(15/U281)^(2/U280))</f>
        <v>0.5747196698076604</v>
      </c>
      <c r="V287">
        <f>IF(V286&gt;15,2.01*(V286/V281)^(2/V280),2.01*(15/V281)^(2/V280))</f>
        <v>0.8488841520779031</v>
      </c>
      <c r="W287">
        <f>IF(W286&gt;15,2.01*(W286/W281)^(2/W280),2.01*(15/W281)^(2/W280))</f>
        <v>1.0302295642273647</v>
      </c>
      <c r="AJ287" t="str">
        <v>Velocity pressure exposure coef (27.3.1)</v>
      </c>
      <c r="AK287" t="str">
        <v>Kz</v>
      </c>
      <c r="AL287">
        <f>IF(AL286&gt;15,2.01*(AL286/AL281)^(2/AL280),2.01*(15/AL281)^(2/AL280))</f>
        <v>0.5747196698076604</v>
      </c>
      <c r="AM287">
        <f>IF(AM286&gt;15,2.01*(AM286/AM281)^(2/AM280),2.01*(15/AM281)^(2/AM280))</f>
        <v>0.8488841520779031</v>
      </c>
      <c r="AN287">
        <f>IF(AN286&gt;15,2.01*(AN286/AN281)^(2/AN280),2.01*(15/AN281)^(2/AN280))</f>
        <v>1.0302295642273647</v>
      </c>
      <c r="BA287" t="str">
        <v>Velocity pressure exposure coef (27.3.1)</v>
      </c>
      <c r="BB287" t="str">
        <v>Kz</v>
      </c>
      <c r="BC287">
        <f>IF(BC286&gt;15,2.01*(BC286/BC281)^(2/BC280),2.01*(15/BC281)^(2/BC280))</f>
        <v>0.5747196698076604</v>
      </c>
      <c r="BD287">
        <f>IF(BD286&gt;15,2.01*(BD286/BD281)^(2/BD280),2.01*(15/BD281)^(2/BD280))</f>
        <v>0.8488841520779031</v>
      </c>
      <c r="BE287">
        <f>IF(BE286&gt;15,2.01*(BE286/BE281)^(2/BE280),2.01*(15/BE281)^(2/BE280))</f>
        <v>1.0302295642273647</v>
      </c>
      <c r="BR287" t="str">
        <v>Velocity pressure exposure coef (27.3.1)</v>
      </c>
      <c r="BS287" t="str">
        <v>Kz</v>
      </c>
      <c r="BT287">
        <f>IF(BT286&gt;15,2.01*(BT286/BT281)^(2/BT280),2.01*(15/BT281)^(2/BT280))</f>
        <v>0.5747196698076604</v>
      </c>
      <c r="BU287">
        <f>IF(BU286&gt;15,2.01*(BU286/BU281)^(2/BU280),2.01*(15/BU281)^(2/BU280))</f>
        <v>0.8488841520779031</v>
      </c>
      <c r="BV287">
        <f>IF(BV286&gt;15,2.01*(BV286/BV281)^(2/BV280),2.01*(15/BV281)^(2/BV280))</f>
        <v>1.0302295642273647</v>
      </c>
      <c r="CI287" t="str">
        <v>Velocity pressure exposure coef (27.3.1)</v>
      </c>
      <c r="CJ287" t="str">
        <v>Kz</v>
      </c>
      <c r="CK287">
        <f>IF(CK286&gt;15,2.01*(CK286/CK281)^(2/CK280),2.01*(15/CK281)^(2/CK280))</f>
        <v>0.5747196698076604</v>
      </c>
      <c r="CL287">
        <f>IF(CL286&gt;15,2.01*(CL286/CL281)^(2/CL280),2.01*(15/CL281)^(2/CL280))</f>
        <v>0.8488841520779031</v>
      </c>
      <c r="CM287">
        <f>IF(CM286&gt;15,2.01*(CM286/CM281)^(2/CM280),2.01*(15/CM281)^(2/CM280))</f>
        <v>1.0302295642273647</v>
      </c>
      <c r="CZ287" t="str">
        <v>Velocity pressure exposure coef (27.3.1)</v>
      </c>
      <c r="DA287" t="str">
        <v>Kz</v>
      </c>
      <c r="DB287">
        <f>IF(DB286&gt;15,2.01*(DB286/DB281)^(2/DB280),2.01*(15/DB281)^(2/DB280))</f>
        <v>0.5747196698076604</v>
      </c>
      <c r="DC287">
        <f>IF(DC286&gt;15,2.01*(DC286/DC281)^(2/DC280),2.01*(15/DC281)^(2/DC280))</f>
        <v>0.8488841520779031</v>
      </c>
      <c r="DD287">
        <f>IF(DD286&gt;15,2.01*(DD286/DD281)^(2/DD280),2.01*(15/DD281)^(2/DD280))</f>
        <v>1.0302295642273647</v>
      </c>
      <c r="DQ287" t="str">
        <v>Velocity pressure exposure coef (27.3.1)</v>
      </c>
      <c r="DR287" t="str">
        <v>Kz</v>
      </c>
      <c r="DS287">
        <f>IF(DS286&gt;15,2.01*(DS286/DS281)^(2/DS280),2.01*(15/DS281)^(2/DS280))</f>
        <v>0.5747196698076604</v>
      </c>
      <c r="DT287">
        <f>IF(DT286&gt;15,2.01*(DT286/DT281)^(2/DT280),2.01*(15/DT281)^(2/DT280))</f>
        <v>0.8488841520779031</v>
      </c>
      <c r="DU287">
        <f>IF(DU286&gt;15,2.01*(DU286/DU281)^(2/DU280),2.01*(15/DU281)^(2/DU280))</f>
        <v>1.0302295642273647</v>
      </c>
    </row>
    <row r="288">
      <c r="B288" t="str">
        <v>z = RMH</v>
      </c>
      <c r="C288" t="str">
        <v>h (ft)</v>
      </c>
      <c r="D288">
        <f>D164</f>
        <v>11</v>
      </c>
      <c r="E288">
        <f>D288</f>
        <v>11</v>
      </c>
      <c r="F288">
        <f>D288</f>
        <v>11</v>
      </c>
      <c r="S288" t="str">
        <v>z = RMH</v>
      </c>
      <c r="T288" t="str">
        <v>h (ft)</v>
      </c>
      <c r="U288">
        <f>U164</f>
        <v>11</v>
      </c>
      <c r="V288">
        <f>U288</f>
        <v>11</v>
      </c>
      <c r="W288">
        <f>U288</f>
        <v>11</v>
      </c>
      <c r="AJ288" t="str">
        <v>z = RMH</v>
      </c>
      <c r="AK288" t="str">
        <v>h (ft)</v>
      </c>
      <c r="AL288">
        <f>AL164</f>
        <v>11</v>
      </c>
      <c r="AM288">
        <f>AL288</f>
        <v>11</v>
      </c>
      <c r="AN288">
        <f>AL288</f>
        <v>11</v>
      </c>
      <c r="BA288" t="str">
        <v>z = RMH</v>
      </c>
      <c r="BB288" t="str">
        <v>h (ft)</v>
      </c>
      <c r="BC288">
        <f>BC164</f>
        <v>11</v>
      </c>
      <c r="BD288">
        <f>BC288</f>
        <v>11</v>
      </c>
      <c r="BE288">
        <f>BC288</f>
        <v>11</v>
      </c>
      <c r="BR288" t="str">
        <v>z = RMH</v>
      </c>
      <c r="BS288" t="str">
        <v>h (ft)</v>
      </c>
      <c r="BT288">
        <f>BT164</f>
        <v>11</v>
      </c>
      <c r="BU288">
        <f>BT288</f>
        <v>11</v>
      </c>
      <c r="BV288">
        <f>BT288</f>
        <v>11</v>
      </c>
      <c r="CI288" t="str">
        <v>z = RMH</v>
      </c>
      <c r="CJ288" t="str">
        <v>h (ft)</v>
      </c>
      <c r="CK288">
        <f>CK164</f>
        <v>11</v>
      </c>
      <c r="CL288">
        <f>CK288</f>
        <v>11</v>
      </c>
      <c r="CM288">
        <f>CK288</f>
        <v>11</v>
      </c>
      <c r="CZ288" t="str">
        <v>z = RMH</v>
      </c>
      <c r="DA288" t="str">
        <v>h (ft)</v>
      </c>
      <c r="DB288">
        <f>DB164</f>
        <v>11</v>
      </c>
      <c r="DC288">
        <f>DB288</f>
        <v>11</v>
      </c>
      <c r="DD288">
        <f>DB288</f>
        <v>11</v>
      </c>
      <c r="DQ288" t="str">
        <v>z = RMH</v>
      </c>
      <c r="DR288" t="str">
        <v>h (ft)</v>
      </c>
      <c r="DS288">
        <f>DS164</f>
        <v>11</v>
      </c>
      <c r="DT288">
        <f>DS288</f>
        <v>11</v>
      </c>
      <c r="DU288">
        <f>DS288</f>
        <v>11</v>
      </c>
    </row>
    <row r="289">
      <c r="B289" t="str">
        <v>Velocity pressure exposure coef at MRH (27.3.1)</v>
      </c>
      <c r="C289" t="str">
        <v>Kz</v>
      </c>
      <c r="D289">
        <f>IF(D288&gt;15,2.01*(D288/D281)^(2/D280),2.01*(15/D281)^(2/D280))</f>
        <v>0.5747196698076604</v>
      </c>
      <c r="E289">
        <f>IF(E288&gt;15,2.01*(E288/E281)^(2/E280),2.01*(15/E281)^(2/E280))</f>
        <v>0.8488841520779031</v>
      </c>
      <c r="F289">
        <f>IF(F288&gt;15,2.01*(F288/F281)^(2/F280),2.01*(15/F281)^(2/F280))</f>
        <v>1.0302295642273647</v>
      </c>
      <c r="S289" t="str">
        <v>Velocity pressure exposure coef at MRH (27.3.1)</v>
      </c>
      <c r="T289" t="str">
        <v>Kz</v>
      </c>
      <c r="U289">
        <f>IF(U288&gt;15,2.01*(U288/U281)^(2/U280),2.01*(15/U281)^(2/U280))</f>
        <v>0.5747196698076604</v>
      </c>
      <c r="V289">
        <f>IF(V288&gt;15,2.01*(V288/V281)^(2/V280),2.01*(15/V281)^(2/V280))</f>
        <v>0.8488841520779031</v>
      </c>
      <c r="W289">
        <f>IF(W288&gt;15,2.01*(W288/W281)^(2/W280),2.01*(15/W281)^(2/W280))</f>
        <v>1.0302295642273647</v>
      </c>
      <c r="AJ289" t="str">
        <v>Velocity pressure exposure coef at MRH (27.3.1)</v>
      </c>
      <c r="AK289" t="str">
        <v>Kz</v>
      </c>
      <c r="AL289">
        <f>IF(AL288&gt;15,2.01*(AL288/AL281)^(2/AL280),2.01*(15/AL281)^(2/AL280))</f>
        <v>0.5747196698076604</v>
      </c>
      <c r="AM289">
        <f>IF(AM288&gt;15,2.01*(AM288/AM281)^(2/AM280),2.01*(15/AM281)^(2/AM280))</f>
        <v>0.8488841520779031</v>
      </c>
      <c r="AN289">
        <f>IF(AN288&gt;15,2.01*(AN288/AN281)^(2/AN280),2.01*(15/AN281)^(2/AN280))</f>
        <v>1.0302295642273647</v>
      </c>
      <c r="BA289" t="str">
        <v>Velocity pressure exposure coef at MRH (27.3.1)</v>
      </c>
      <c r="BB289" t="str">
        <v>Kz</v>
      </c>
      <c r="BC289">
        <f>IF(BC288&gt;15,2.01*(BC288/BC281)^(2/BC280),2.01*(15/BC281)^(2/BC280))</f>
        <v>0.5747196698076604</v>
      </c>
      <c r="BD289">
        <f>IF(BD288&gt;15,2.01*(BD288/BD281)^(2/BD280),2.01*(15/BD281)^(2/BD280))</f>
        <v>0.8488841520779031</v>
      </c>
      <c r="BE289">
        <f>IF(BE288&gt;15,2.01*(BE288/BE281)^(2/BE280),2.01*(15/BE281)^(2/BE280))</f>
        <v>1.0302295642273647</v>
      </c>
      <c r="BR289" t="str">
        <v>Velocity pressure exposure coef at MRH (27.3.1)</v>
      </c>
      <c r="BS289" t="str">
        <v>Kz</v>
      </c>
      <c r="BT289">
        <f>IF(BT288&gt;15,2.01*(BT288/BT281)^(2/BT280),2.01*(15/BT281)^(2/BT280))</f>
        <v>0.5747196698076604</v>
      </c>
      <c r="BU289">
        <f>IF(BU288&gt;15,2.01*(BU288/BU281)^(2/BU280),2.01*(15/BU281)^(2/BU280))</f>
        <v>0.8488841520779031</v>
      </c>
      <c r="BV289">
        <f>IF(BV288&gt;15,2.01*(BV288/BV281)^(2/BV280),2.01*(15/BV281)^(2/BV280))</f>
        <v>1.0302295642273647</v>
      </c>
      <c r="CI289" t="str">
        <v>Velocity pressure exposure coef at MRH (27.3.1)</v>
      </c>
      <c r="CJ289" t="str">
        <v>Kz</v>
      </c>
      <c r="CK289">
        <f>IF(CK288&gt;15,2.01*(CK288/CK281)^(2/CK280),2.01*(15/CK281)^(2/CK280))</f>
        <v>0.5747196698076604</v>
      </c>
      <c r="CL289">
        <f>IF(CL288&gt;15,2.01*(CL288/CL281)^(2/CL280),2.01*(15/CL281)^(2/CL280))</f>
        <v>0.8488841520779031</v>
      </c>
      <c r="CM289">
        <f>IF(CM288&gt;15,2.01*(CM288/CM281)^(2/CM280),2.01*(15/CM281)^(2/CM280))</f>
        <v>1.0302295642273647</v>
      </c>
      <c r="CZ289" t="str">
        <v>Velocity pressure exposure coef at MRH (27.3.1)</v>
      </c>
      <c r="DA289" t="str">
        <v>Kz</v>
      </c>
      <c r="DB289">
        <f>IF(DB288&gt;15,2.01*(DB288/DB281)^(2/DB280),2.01*(15/DB281)^(2/DB280))</f>
        <v>0.5747196698076604</v>
      </c>
      <c r="DC289">
        <f>IF(DC288&gt;15,2.01*(DC288/DC281)^(2/DC280),2.01*(15/DC281)^(2/DC280))</f>
        <v>0.8488841520779031</v>
      </c>
      <c r="DD289">
        <f>IF(DD288&gt;15,2.01*(DD288/DD281)^(2/DD280),2.01*(15/DD281)^(2/DD280))</f>
        <v>1.0302295642273647</v>
      </c>
      <c r="DQ289" t="str">
        <v>Velocity pressure exposure coef at MRH (27.3.1)</v>
      </c>
      <c r="DR289" t="str">
        <v>Kz</v>
      </c>
      <c r="DS289">
        <f>IF(DS288&gt;15,2.01*(DS288/DS281)^(2/DS280),2.01*(15/DS281)^(2/DS280))</f>
        <v>0.5747196698076604</v>
      </c>
      <c r="DT289">
        <f>IF(DT288&gt;15,2.01*(DT288/DT281)^(2/DT280),2.01*(15/DT281)^(2/DT280))</f>
        <v>0.8488841520779031</v>
      </c>
      <c r="DU289">
        <f>IF(DU288&gt;15,2.01*(DU288/DU281)^(2/DU280),2.01*(15/DU281)^(2/DU280))</f>
        <v>1.0302295642273647</v>
      </c>
    </row>
    <row r="291">
      <c r="B291" t="str">
        <v>Exposure category from Step 3</v>
      </c>
      <c r="C291" t="str">
        <f>C174</f>
        <v>D</v>
      </c>
      <c r="S291" t="str">
        <v>Exposure category from Step 3</v>
      </c>
      <c r="T291" t="str">
        <f>T174</f>
        <v>D</v>
      </c>
      <c r="AJ291" t="str">
        <v>Exposure category from Step 3</v>
      </c>
      <c r="AK291" t="str">
        <f>AK174</f>
        <v>D</v>
      </c>
      <c r="BA291" t="str">
        <v>Exposure category from Step 3</v>
      </c>
      <c r="BB291" t="str">
        <f>BB174</f>
        <v>D</v>
      </c>
      <c r="BR291" t="str">
        <v>Exposure category from Step 3</v>
      </c>
      <c r="BS291" t="str">
        <f>BS174</f>
        <v>D</v>
      </c>
      <c r="CI291" t="str">
        <v>Exposure category from Step 3</v>
      </c>
      <c r="CJ291" t="str">
        <f>CJ174</f>
        <v>D</v>
      </c>
      <c r="CZ291" t="str">
        <v>Exposure category from Step 3</v>
      </c>
      <c r="DA291" t="str">
        <f>DA174</f>
        <v>D</v>
      </c>
      <c r="DQ291" t="str">
        <v>Exposure category from Step 3</v>
      </c>
      <c r="DR291" t="str">
        <f>DR174</f>
        <v>D</v>
      </c>
    </row>
    <row r="292">
      <c r="B292" t="str">
        <v>Table 26.9.1</v>
      </c>
      <c r="C292" t="str">
        <v>alpha</v>
      </c>
      <c r="D292" t="str">
        <f>IF(C291="B",D280,"")</f>
        <v/>
      </c>
      <c r="E292" t="str">
        <f>IF(C291="C",E280,"")</f>
        <v/>
      </c>
      <c r="F292">
        <f>IF(C291="D",F280,"")</f>
        <v>11.5</v>
      </c>
      <c r="S292" t="str">
        <v>Table 26.9.1</v>
      </c>
      <c r="T292" t="str">
        <v>alpha</v>
      </c>
      <c r="U292" t="str">
        <f>IF(T291="B",U280,"")</f>
        <v/>
      </c>
      <c r="V292" t="str">
        <f>IF(T291="C",V280,"")</f>
        <v/>
      </c>
      <c r="W292">
        <f>IF(T291="D",W280,"")</f>
        <v>11.5</v>
      </c>
      <c r="AJ292" t="str">
        <v>Table 26.9.1</v>
      </c>
      <c r="AK292" t="str">
        <v>alpha</v>
      </c>
      <c r="AL292" t="str">
        <f>IF(AK291="B",AL280,"")</f>
        <v/>
      </c>
      <c r="AM292" t="str">
        <f>IF(AK291="C",AM280,"")</f>
        <v/>
      </c>
      <c r="AN292">
        <f>IF(AK291="D",AN280,"")</f>
        <v>11.5</v>
      </c>
      <c r="BA292" t="str">
        <v>Table 26.9.1</v>
      </c>
      <c r="BB292" t="str">
        <v>alpha</v>
      </c>
      <c r="BC292" t="str">
        <f>IF(BB291="B",BC280,"")</f>
        <v/>
      </c>
      <c r="BD292" t="str">
        <f>IF(BB291="C",BD280,"")</f>
        <v/>
      </c>
      <c r="BE292">
        <f>IF(BB291="D",BE280,"")</f>
        <v>11.5</v>
      </c>
      <c r="BR292" t="str">
        <v>Table 26.9.1</v>
      </c>
      <c r="BS292" t="str">
        <v>alpha</v>
      </c>
      <c r="BT292" t="str">
        <f>IF(BS291="B",BT280,"")</f>
        <v/>
      </c>
      <c r="BU292" t="str">
        <f>IF(BS291="C",BU280,"")</f>
        <v/>
      </c>
      <c r="BV292">
        <f>IF(BS291="D",BV280,"")</f>
        <v>11.5</v>
      </c>
      <c r="CI292" t="str">
        <v>Table 26.9.1</v>
      </c>
      <c r="CJ292" t="str">
        <v>alpha</v>
      </c>
      <c r="CK292" t="str">
        <f>IF(CJ291="B",CK280,"")</f>
        <v/>
      </c>
      <c r="CL292" t="str">
        <f>IF(CJ291="C",CL280,"")</f>
        <v/>
      </c>
      <c r="CM292">
        <f>IF(CJ291="D",CM280,"")</f>
        <v>11.5</v>
      </c>
      <c r="CZ292" t="str">
        <v>Table 26.9.1</v>
      </c>
      <c r="DA292" t="str">
        <v>alpha</v>
      </c>
      <c r="DB292" t="str">
        <f>IF(DA291="B",DB280,"")</f>
        <v/>
      </c>
      <c r="DC292" t="str">
        <f>IF(DA291="C",DC280,"")</f>
        <v/>
      </c>
      <c r="DD292">
        <f>IF(DA291="D",DD280,"")</f>
        <v>11.5</v>
      </c>
      <c r="DQ292" t="str">
        <v>Table 26.9.1</v>
      </c>
      <c r="DR292" t="str">
        <v>alpha</v>
      </c>
      <c r="DS292" t="str">
        <f>IF(DR291="B",DS280,"")</f>
        <v/>
      </c>
      <c r="DT292" t="str">
        <f>IF(DR291="C",DT280,"")</f>
        <v/>
      </c>
      <c r="DU292">
        <f>IF(DR291="D",DU280,"")</f>
        <v>11.5</v>
      </c>
    </row>
    <row r="293">
      <c r="B293" t="str">
        <v>Table 26.9.1</v>
      </c>
      <c r="C293" t="str">
        <v>zg (ft)</v>
      </c>
      <c r="D293" t="str">
        <f>IF(C291="B",D281,"")</f>
        <v/>
      </c>
      <c r="E293" t="str">
        <f>IF(C291="C",E281,"")</f>
        <v/>
      </c>
      <c r="F293">
        <f>IF(C291="D",F281,"")</f>
        <v>700</v>
      </c>
      <c r="S293" t="str">
        <v>Table 26.9.1</v>
      </c>
      <c r="T293" t="str">
        <v>zg (ft)</v>
      </c>
      <c r="U293" t="str">
        <f>IF(T291="B",U281,"")</f>
        <v/>
      </c>
      <c r="V293" t="str">
        <f>IF(T291="C",V281,"")</f>
        <v/>
      </c>
      <c r="W293">
        <f>IF(T291="D",W281,"")</f>
        <v>700</v>
      </c>
      <c r="AJ293" t="str">
        <v>Table 26.9.1</v>
      </c>
      <c r="AK293" t="str">
        <v>zg (ft)</v>
      </c>
      <c r="AL293" t="str">
        <f>IF(AK291="B",AL281,"")</f>
        <v/>
      </c>
      <c r="AM293" t="str">
        <f>IF(AK291="C",AM281,"")</f>
        <v/>
      </c>
      <c r="AN293">
        <f>IF(AK291="D",AN281,"")</f>
        <v>700</v>
      </c>
      <c r="BA293" t="str">
        <v>Table 26.9.1</v>
      </c>
      <c r="BB293" t="str">
        <v>zg (ft)</v>
      </c>
      <c r="BC293" t="str">
        <f>IF(BB291="B",BC281,"")</f>
        <v/>
      </c>
      <c r="BD293" t="str">
        <f>IF(BB291="C",BD281,"")</f>
        <v/>
      </c>
      <c r="BE293">
        <f>IF(BB291="D",BE281,"")</f>
        <v>700</v>
      </c>
      <c r="BR293" t="str">
        <v>Table 26.9.1</v>
      </c>
      <c r="BS293" t="str">
        <v>zg (ft)</v>
      </c>
      <c r="BT293" t="str">
        <f>IF(BS291="B",BT281,"")</f>
        <v/>
      </c>
      <c r="BU293" t="str">
        <f>IF(BS291="C",BU281,"")</f>
        <v/>
      </c>
      <c r="BV293">
        <f>IF(BS291="D",BV281,"")</f>
        <v>700</v>
      </c>
      <c r="CI293" t="str">
        <v>Table 26.9.1</v>
      </c>
      <c r="CJ293" t="str">
        <v>zg (ft)</v>
      </c>
      <c r="CK293" t="str">
        <f>IF(CJ291="B",CK281,"")</f>
        <v/>
      </c>
      <c r="CL293" t="str">
        <f>IF(CJ291="C",CL281,"")</f>
        <v/>
      </c>
      <c r="CM293">
        <f>IF(CJ291="D",CM281,"")</f>
        <v>700</v>
      </c>
      <c r="CZ293" t="str">
        <v>Table 26.9.1</v>
      </c>
      <c r="DA293" t="str">
        <v>zg (ft)</v>
      </c>
      <c r="DB293" t="str">
        <f>IF(DA291="B",DB281,"")</f>
        <v/>
      </c>
      <c r="DC293" t="str">
        <f>IF(DA291="C",DC281,"")</f>
        <v/>
      </c>
      <c r="DD293">
        <f>IF(DA291="D",DD281,"")</f>
        <v>700</v>
      </c>
      <c r="DQ293" t="str">
        <v>Table 26.9.1</v>
      </c>
      <c r="DR293" t="str">
        <v>zg (ft)</v>
      </c>
      <c r="DS293" t="str">
        <f>IF(DR291="B",DS281,"")</f>
        <v/>
      </c>
      <c r="DT293" t="str">
        <f>IF(DR291="C",DT281,"")</f>
        <v/>
      </c>
      <c r="DU293">
        <f>IF(DR291="D",DU281,"")</f>
        <v>700</v>
      </c>
    </row>
    <row r="294">
      <c r="B294" t="str">
        <v>z = 0 ft</v>
      </c>
      <c r="C294" t="str">
        <v>z (ft)</v>
      </c>
      <c r="D294" t="str">
        <f>IF(C291="B",D282,"")</f>
        <v/>
      </c>
      <c r="E294" t="str">
        <f>IF(C291="C",E282,"")</f>
        <v/>
      </c>
      <c r="F294">
        <f>IF(C291="D",F282,"")</f>
        <v>0</v>
      </c>
      <c r="G294">
        <f>SUM(D294:F294)</f>
        <v>0</v>
      </c>
      <c r="S294" t="str">
        <v>z = 0 ft</v>
      </c>
      <c r="T294" t="str">
        <v>z (ft)</v>
      </c>
      <c r="U294" t="str">
        <f>IF(T291="B",U282,"")</f>
        <v/>
      </c>
      <c r="V294" t="str">
        <f>IF(T291="C",V282,"")</f>
        <v/>
      </c>
      <c r="W294">
        <f>IF(T291="D",W282,"")</f>
        <v>0</v>
      </c>
      <c r="X294">
        <f>SUM(U294:W294)</f>
        <v>0</v>
      </c>
      <c r="AJ294" t="str">
        <v>z = 0 ft</v>
      </c>
      <c r="AK294" t="str">
        <v>z (ft)</v>
      </c>
      <c r="AL294" t="str">
        <f>IF(AK291="B",AL282,"")</f>
        <v/>
      </c>
      <c r="AM294" t="str">
        <f>IF(AK291="C",AM282,"")</f>
        <v/>
      </c>
      <c r="AN294">
        <f>IF(AK291="D",AN282,"")</f>
        <v>0</v>
      </c>
      <c r="AO294">
        <f>SUM(AL294:AN294)</f>
        <v>0</v>
      </c>
      <c r="BA294" t="str">
        <v>z = 0 ft</v>
      </c>
      <c r="BB294" t="str">
        <v>z (ft)</v>
      </c>
      <c r="BC294" t="str">
        <f>IF(BB291="B",BC282,"")</f>
        <v/>
      </c>
      <c r="BD294" t="str">
        <f>IF(BB291="C",BD282,"")</f>
        <v/>
      </c>
      <c r="BE294">
        <f>IF(BB291="D",BE282,"")</f>
        <v>0</v>
      </c>
      <c r="BF294">
        <f>SUM(BC294:BE294)</f>
        <v>0</v>
      </c>
      <c r="BR294" t="str">
        <v>z = 0 ft</v>
      </c>
      <c r="BS294" t="str">
        <v>z (ft)</v>
      </c>
      <c r="BT294" t="str">
        <f>IF(BS291="B",BT282,"")</f>
        <v/>
      </c>
      <c r="BU294" t="str">
        <f>IF(BS291="C",BU282,"")</f>
        <v/>
      </c>
      <c r="BV294">
        <f>IF(BS291="D",BV282,"")</f>
        <v>0</v>
      </c>
      <c r="BW294">
        <f>SUM(BT294:BV294)</f>
        <v>0</v>
      </c>
      <c r="CI294" t="str">
        <v>z = 0 ft</v>
      </c>
      <c r="CJ294" t="str">
        <v>z (ft)</v>
      </c>
      <c r="CK294" t="str">
        <f>IF(CJ291="B",CK282,"")</f>
        <v/>
      </c>
      <c r="CL294" t="str">
        <f>IF(CJ291="C",CL282,"")</f>
        <v/>
      </c>
      <c r="CM294">
        <f>IF(CJ291="D",CM282,"")</f>
        <v>0</v>
      </c>
      <c r="CN294">
        <f>SUM(CK294:CM294)</f>
        <v>0</v>
      </c>
      <c r="CZ294" t="str">
        <v>z = 0 ft</v>
      </c>
      <c r="DA294" t="str">
        <v>z (ft)</v>
      </c>
      <c r="DB294" t="str">
        <f>IF(DA291="B",DB282,"")</f>
        <v/>
      </c>
      <c r="DC294" t="str">
        <f>IF(DA291="C",DC282,"")</f>
        <v/>
      </c>
      <c r="DD294">
        <f>IF(DA291="D",DD282,"")</f>
        <v>0</v>
      </c>
      <c r="DE294">
        <f>SUM(DB294:DD294)</f>
        <v>0</v>
      </c>
      <c r="DQ294" t="str">
        <v>z = 0 ft</v>
      </c>
      <c r="DR294" t="str">
        <v>z (ft)</v>
      </c>
      <c r="DS294" t="str">
        <f>IF(DR291="B",DS282,"")</f>
        <v/>
      </c>
      <c r="DT294" t="str">
        <f>IF(DR291="C",DT282,"")</f>
        <v/>
      </c>
      <c r="DU294">
        <f>IF(DR291="D",DU282,"")</f>
        <v>0</v>
      </c>
      <c r="DV294">
        <f>SUM(DS294:DU294)</f>
        <v>0</v>
      </c>
    </row>
    <row r="295">
      <c r="B295" t="str">
        <v>Velocity pressure exposure coef (27.3.1)</v>
      </c>
      <c r="C295" t="str">
        <v>Kz</v>
      </c>
      <c r="D295" t="str">
        <f>IF(C291="B",D283,"")</f>
        <v/>
      </c>
      <c r="E295" t="str">
        <f>IF(C291="C",E283,"")</f>
        <v/>
      </c>
      <c r="F295">
        <f>IF(C291="D",F283,"")</f>
        <v>1.0302295642273647</v>
      </c>
      <c r="G295">
        <f>SUM(D295:F295)</f>
        <v>1.0302295642273647</v>
      </c>
      <c r="S295" t="str">
        <v>Velocity pressure exposure coef (27.3.1)</v>
      </c>
      <c r="T295" t="str">
        <v>Kz</v>
      </c>
      <c r="U295" t="str">
        <f>IF(T291="B",U283,"")</f>
        <v/>
      </c>
      <c r="V295" t="str">
        <f>IF(T291="C",V283,"")</f>
        <v/>
      </c>
      <c r="W295">
        <f>IF(T291="D",W283,"")</f>
        <v>1.0302295642273647</v>
      </c>
      <c r="X295">
        <f>SUM(U295:W295)</f>
        <v>1.0302295642273647</v>
      </c>
      <c r="AJ295" t="str">
        <v>Velocity pressure exposure coef (27.3.1)</v>
      </c>
      <c r="AK295" t="str">
        <v>Kz</v>
      </c>
      <c r="AL295" t="str">
        <f>IF(AK291="B",AL283,"")</f>
        <v/>
      </c>
      <c r="AM295" t="str">
        <f>IF(AK291="C",AM283,"")</f>
        <v/>
      </c>
      <c r="AN295">
        <f>IF(AK291="D",AN283,"")</f>
        <v>1.0302295642273647</v>
      </c>
      <c r="AO295">
        <f>SUM(AL295:AN295)</f>
        <v>1.0302295642273647</v>
      </c>
      <c r="BA295" t="str">
        <v>Velocity pressure exposure coef (27.3.1)</v>
      </c>
      <c r="BB295" t="str">
        <v>Kz</v>
      </c>
      <c r="BC295" t="str">
        <f>IF(BB291="B",BC283,"")</f>
        <v/>
      </c>
      <c r="BD295" t="str">
        <f>IF(BB291="C",BD283,"")</f>
        <v/>
      </c>
      <c r="BE295">
        <f>IF(BB291="D",BE283,"")</f>
        <v>1.0302295642273647</v>
      </c>
      <c r="BF295">
        <f>SUM(BC295:BE295)</f>
        <v>1.0302295642273647</v>
      </c>
      <c r="BR295" t="str">
        <v>Velocity pressure exposure coef (27.3.1)</v>
      </c>
      <c r="BS295" t="str">
        <v>Kz</v>
      </c>
      <c r="BT295" t="str">
        <f>IF(BS291="B",BT283,"")</f>
        <v/>
      </c>
      <c r="BU295" t="str">
        <f>IF(BS291="C",BU283,"")</f>
        <v/>
      </c>
      <c r="BV295">
        <f>IF(BS291="D",BV283,"")</f>
        <v>1.0302295642273647</v>
      </c>
      <c r="BW295">
        <f>SUM(BT295:BV295)</f>
        <v>1.0302295642273647</v>
      </c>
      <c r="CI295" t="str">
        <v>Velocity pressure exposure coef (27.3.1)</v>
      </c>
      <c r="CJ295" t="str">
        <v>Kz</v>
      </c>
      <c r="CK295" t="str">
        <f>IF(CJ291="B",CK283,"")</f>
        <v/>
      </c>
      <c r="CL295" t="str">
        <f>IF(CJ291="C",CL283,"")</f>
        <v/>
      </c>
      <c r="CM295">
        <f>IF(CJ291="D",CM283,"")</f>
        <v>1.0302295642273647</v>
      </c>
      <c r="CN295">
        <f>SUM(CK295:CM295)</f>
        <v>1.0302295642273647</v>
      </c>
      <c r="CZ295" t="str">
        <v>Velocity pressure exposure coef (27.3.1)</v>
      </c>
      <c r="DA295" t="str">
        <v>Kz</v>
      </c>
      <c r="DB295" t="str">
        <f>IF(DA291="B",DB283,"")</f>
        <v/>
      </c>
      <c r="DC295" t="str">
        <f>IF(DA291="C",DC283,"")</f>
        <v/>
      </c>
      <c r="DD295">
        <f>IF(DA291="D",DD283,"")</f>
        <v>1.0302295642273647</v>
      </c>
      <c r="DE295">
        <f>SUM(DB295:DD295)</f>
        <v>1.0302295642273647</v>
      </c>
      <c r="DQ295" t="str">
        <v>Velocity pressure exposure coef (27.3.1)</v>
      </c>
      <c r="DR295" t="str">
        <v>Kz</v>
      </c>
      <c r="DS295" t="str">
        <f>IF(DR291="B",DS283,"")</f>
        <v/>
      </c>
      <c r="DT295" t="str">
        <f>IF(DR291="C",DT283,"")</f>
        <v/>
      </c>
      <c r="DU295">
        <f>IF(DR291="D",DU283,"")</f>
        <v>1.0302295642273647</v>
      </c>
      <c r="DV295">
        <f>SUM(DS295:DU295)</f>
        <v>1.0302295642273647</v>
      </c>
    </row>
    <row r="296">
      <c r="B296" t="str">
        <v>z = 15 ft</v>
      </c>
      <c r="C296" t="str">
        <v>z (ft)</v>
      </c>
      <c r="D296" t="str">
        <f>IF(C291="B",D284,"")</f>
        <v/>
      </c>
      <c r="E296" t="str">
        <f>IF(C291="C",E284,"")</f>
        <v/>
      </c>
      <c r="F296">
        <f>IF(C291="D",F284,"")</f>
        <v>15</v>
      </c>
      <c r="G296">
        <f>SUM(D296:F296)</f>
        <v>15</v>
      </c>
      <c r="S296" t="str">
        <v>z = 15 ft</v>
      </c>
      <c r="T296" t="str">
        <v>z (ft)</v>
      </c>
      <c r="U296" t="str">
        <f>IF(T291="B",U284,"")</f>
        <v/>
      </c>
      <c r="V296" t="str">
        <f>IF(T291="C",V284,"")</f>
        <v/>
      </c>
      <c r="W296">
        <f>IF(T291="D",W284,"")</f>
        <v>15</v>
      </c>
      <c r="X296">
        <f>SUM(U296:W296)</f>
        <v>15</v>
      </c>
      <c r="AJ296" t="str">
        <v>z = 15 ft</v>
      </c>
      <c r="AK296" t="str">
        <v>z (ft)</v>
      </c>
      <c r="AL296" t="str">
        <f>IF(AK291="B",AL284,"")</f>
        <v/>
      </c>
      <c r="AM296" t="str">
        <f>IF(AK291="C",AM284,"")</f>
        <v/>
      </c>
      <c r="AN296">
        <f>IF(AK291="D",AN284,"")</f>
        <v>15</v>
      </c>
      <c r="AO296">
        <f>SUM(AL296:AN296)</f>
        <v>15</v>
      </c>
      <c r="BA296" t="str">
        <v>z = 15 ft</v>
      </c>
      <c r="BB296" t="str">
        <v>z (ft)</v>
      </c>
      <c r="BC296" t="str">
        <f>IF(BB291="B",BC284,"")</f>
        <v/>
      </c>
      <c r="BD296" t="str">
        <f>IF(BB291="C",BD284,"")</f>
        <v/>
      </c>
      <c r="BE296">
        <f>IF(BB291="D",BE284,"")</f>
        <v>15</v>
      </c>
      <c r="BF296">
        <f>SUM(BC296:BE296)</f>
        <v>15</v>
      </c>
      <c r="BR296" t="str">
        <v>z = 15 ft</v>
      </c>
      <c r="BS296" t="str">
        <v>z (ft)</v>
      </c>
      <c r="BT296" t="str">
        <f>IF(BS291="B",BT284,"")</f>
        <v/>
      </c>
      <c r="BU296" t="str">
        <f>IF(BS291="C",BU284,"")</f>
        <v/>
      </c>
      <c r="BV296">
        <f>IF(BS291="D",BV284,"")</f>
        <v>15</v>
      </c>
      <c r="BW296">
        <f>SUM(BT296:BV296)</f>
        <v>15</v>
      </c>
      <c r="CI296" t="str">
        <v>z = 15 ft</v>
      </c>
      <c r="CJ296" t="str">
        <v>z (ft)</v>
      </c>
      <c r="CK296" t="str">
        <f>IF(CJ291="B",CK284,"")</f>
        <v/>
      </c>
      <c r="CL296" t="str">
        <f>IF(CJ291="C",CL284,"")</f>
        <v/>
      </c>
      <c r="CM296">
        <f>IF(CJ291="D",CM284,"")</f>
        <v>15</v>
      </c>
      <c r="CN296">
        <f>SUM(CK296:CM296)</f>
        <v>15</v>
      </c>
      <c r="CZ296" t="str">
        <v>z = 15 ft</v>
      </c>
      <c r="DA296" t="str">
        <v>z (ft)</v>
      </c>
      <c r="DB296" t="str">
        <f>IF(DA291="B",DB284,"")</f>
        <v/>
      </c>
      <c r="DC296" t="str">
        <f>IF(DA291="C",DC284,"")</f>
        <v/>
      </c>
      <c r="DD296">
        <f>IF(DA291="D",DD284,"")</f>
        <v>15</v>
      </c>
      <c r="DE296">
        <f>SUM(DB296:DD296)</f>
        <v>15</v>
      </c>
      <c r="DQ296" t="str">
        <v>z = 15 ft</v>
      </c>
      <c r="DR296" t="str">
        <v>z (ft)</v>
      </c>
      <c r="DS296" t="str">
        <f>IF(DR291="B",DS284,"")</f>
        <v/>
      </c>
      <c r="DT296" t="str">
        <f>IF(DR291="C",DT284,"")</f>
        <v/>
      </c>
      <c r="DU296">
        <f>IF(DR291="D",DU284,"")</f>
        <v>15</v>
      </c>
      <c r="DV296">
        <f>SUM(DS296:DU296)</f>
        <v>15</v>
      </c>
    </row>
    <row r="297">
      <c r="B297" t="str">
        <v>Velocity pressure exposure coef (27.3.1)</v>
      </c>
      <c r="C297" t="str">
        <v>Kz</v>
      </c>
      <c r="D297" t="str">
        <f>IF(C291="B",D285,"")</f>
        <v/>
      </c>
      <c r="E297" t="str">
        <f>IF(C291="C",E285,"")</f>
        <v/>
      </c>
      <c r="F297">
        <f>IF(C291="D",F285,"")</f>
        <v>1.0302295642273647</v>
      </c>
      <c r="G297">
        <f>SUM(D297:F297)</f>
        <v>1.0302295642273647</v>
      </c>
      <c r="S297" t="str">
        <v>Velocity pressure exposure coef (27.3.1)</v>
      </c>
      <c r="T297" t="str">
        <v>Kz</v>
      </c>
      <c r="U297" t="str">
        <f>IF(T291="B",U285,"")</f>
        <v/>
      </c>
      <c r="V297" t="str">
        <f>IF(T291="C",V285,"")</f>
        <v/>
      </c>
      <c r="W297">
        <f>IF(T291="D",W285,"")</f>
        <v>1.0302295642273647</v>
      </c>
      <c r="X297">
        <f>SUM(U297:W297)</f>
        <v>1.0302295642273647</v>
      </c>
      <c r="AJ297" t="str">
        <v>Velocity pressure exposure coef (27.3.1)</v>
      </c>
      <c r="AK297" t="str">
        <v>Kz</v>
      </c>
      <c r="AL297" t="str">
        <f>IF(AK291="B",AL285,"")</f>
        <v/>
      </c>
      <c r="AM297" t="str">
        <f>IF(AK291="C",AM285,"")</f>
        <v/>
      </c>
      <c r="AN297">
        <f>IF(AK291="D",AN285,"")</f>
        <v>1.0302295642273647</v>
      </c>
      <c r="AO297">
        <f>SUM(AL297:AN297)</f>
        <v>1.0302295642273647</v>
      </c>
      <c r="BA297" t="str">
        <v>Velocity pressure exposure coef (27.3.1)</v>
      </c>
      <c r="BB297" t="str">
        <v>Kz</v>
      </c>
      <c r="BC297" t="str">
        <f>IF(BB291="B",BC285,"")</f>
        <v/>
      </c>
      <c r="BD297" t="str">
        <f>IF(BB291="C",BD285,"")</f>
        <v/>
      </c>
      <c r="BE297">
        <f>IF(BB291="D",BE285,"")</f>
        <v>1.0302295642273647</v>
      </c>
      <c r="BF297">
        <f>SUM(BC297:BE297)</f>
        <v>1.0302295642273647</v>
      </c>
      <c r="BR297" t="str">
        <v>Velocity pressure exposure coef (27.3.1)</v>
      </c>
      <c r="BS297" t="str">
        <v>Kz</v>
      </c>
      <c r="BT297" t="str">
        <f>IF(BS291="B",BT285,"")</f>
        <v/>
      </c>
      <c r="BU297" t="str">
        <f>IF(BS291="C",BU285,"")</f>
        <v/>
      </c>
      <c r="BV297">
        <f>IF(BS291="D",BV285,"")</f>
        <v>1.0302295642273647</v>
      </c>
      <c r="BW297">
        <f>SUM(BT297:BV297)</f>
        <v>1.0302295642273647</v>
      </c>
      <c r="CI297" t="str">
        <v>Velocity pressure exposure coef (27.3.1)</v>
      </c>
      <c r="CJ297" t="str">
        <v>Kz</v>
      </c>
      <c r="CK297" t="str">
        <f>IF(CJ291="B",CK285,"")</f>
        <v/>
      </c>
      <c r="CL297" t="str">
        <f>IF(CJ291="C",CL285,"")</f>
        <v/>
      </c>
      <c r="CM297">
        <f>IF(CJ291="D",CM285,"")</f>
        <v>1.0302295642273647</v>
      </c>
      <c r="CN297">
        <f>SUM(CK297:CM297)</f>
        <v>1.0302295642273647</v>
      </c>
      <c r="CZ297" t="str">
        <v>Velocity pressure exposure coef (27.3.1)</v>
      </c>
      <c r="DA297" t="str">
        <v>Kz</v>
      </c>
      <c r="DB297" t="str">
        <f>IF(DA291="B",DB285,"")</f>
        <v/>
      </c>
      <c r="DC297" t="str">
        <f>IF(DA291="C",DC285,"")</f>
        <v/>
      </c>
      <c r="DD297">
        <f>IF(DA291="D",DD285,"")</f>
        <v>1.0302295642273647</v>
      </c>
      <c r="DE297">
        <f>SUM(DB297:DD297)</f>
        <v>1.0302295642273647</v>
      </c>
      <c r="DQ297" t="str">
        <v>Velocity pressure exposure coef (27.3.1)</v>
      </c>
      <c r="DR297" t="str">
        <v>Kz</v>
      </c>
      <c r="DS297" t="str">
        <f>IF(DR291="B",DS285,"")</f>
        <v/>
      </c>
      <c r="DT297" t="str">
        <f>IF(DR291="C",DT285,"")</f>
        <v/>
      </c>
      <c r="DU297">
        <f>IF(DR291="D",DU285,"")</f>
        <v>1.0302295642273647</v>
      </c>
      <c r="DV297">
        <f>SUM(DS297:DU297)</f>
        <v>1.0302295642273647</v>
      </c>
    </row>
    <row r="298">
      <c r="B298" t="str">
        <v>z = H</v>
      </c>
      <c r="C298" t="str">
        <v>z (ft)</v>
      </c>
      <c r="D298" t="str">
        <f>IF(C291="B",D286,"")</f>
        <v/>
      </c>
      <c r="E298" t="str">
        <f>IF(C291="C",E286,"")</f>
        <v/>
      </c>
      <c r="F298">
        <f>IF(C291="D",F286,"")</f>
        <v>8</v>
      </c>
      <c r="G298">
        <f>SUM(D298:F298)</f>
        <v>8</v>
      </c>
      <c r="S298" t="str">
        <v>z = H</v>
      </c>
      <c r="T298" t="str">
        <v>z (ft)</v>
      </c>
      <c r="U298" t="str">
        <f>IF(T291="B",U286,"")</f>
        <v/>
      </c>
      <c r="V298" t="str">
        <f>IF(T291="C",V286,"")</f>
        <v/>
      </c>
      <c r="W298">
        <f>IF(T291="D",W286,"")</f>
        <v>8</v>
      </c>
      <c r="X298">
        <f>SUM(U298:W298)</f>
        <v>8</v>
      </c>
      <c r="AJ298" t="str">
        <v>z = H</v>
      </c>
      <c r="AK298" t="str">
        <v>z (ft)</v>
      </c>
      <c r="AL298" t="str">
        <f>IF(AK291="B",AL286,"")</f>
        <v/>
      </c>
      <c r="AM298" t="str">
        <f>IF(AK291="C",AM286,"")</f>
        <v/>
      </c>
      <c r="AN298">
        <f>IF(AK291="D",AN286,"")</f>
        <v>8</v>
      </c>
      <c r="AO298">
        <f>SUM(AL298:AN298)</f>
        <v>8</v>
      </c>
      <c r="BA298" t="str">
        <v>z = H</v>
      </c>
      <c r="BB298" t="str">
        <v>z (ft)</v>
      </c>
      <c r="BC298" t="str">
        <f>IF(BB291="B",BC286,"")</f>
        <v/>
      </c>
      <c r="BD298" t="str">
        <f>IF(BB291="C",BD286,"")</f>
        <v/>
      </c>
      <c r="BE298">
        <f>IF(BB291="D",BE286,"")</f>
        <v>8</v>
      </c>
      <c r="BF298">
        <f>SUM(BC298:BE298)</f>
        <v>8</v>
      </c>
      <c r="BR298" t="str">
        <v>z = H</v>
      </c>
      <c r="BS298" t="str">
        <v>z (ft)</v>
      </c>
      <c r="BT298" t="str">
        <f>IF(BS291="B",BT286,"")</f>
        <v/>
      </c>
      <c r="BU298" t="str">
        <f>IF(BS291="C",BU286,"")</f>
        <v/>
      </c>
      <c r="BV298">
        <f>IF(BS291="D",BV286,"")</f>
        <v>8</v>
      </c>
      <c r="BW298">
        <f>SUM(BT298:BV298)</f>
        <v>8</v>
      </c>
      <c r="CI298" t="str">
        <v>z = H</v>
      </c>
      <c r="CJ298" t="str">
        <v>z (ft)</v>
      </c>
      <c r="CK298" t="str">
        <f>IF(CJ291="B",CK286,"")</f>
        <v/>
      </c>
      <c r="CL298" t="str">
        <f>IF(CJ291="C",CL286,"")</f>
        <v/>
      </c>
      <c r="CM298">
        <f>IF(CJ291="D",CM286,"")</f>
        <v>8</v>
      </c>
      <c r="CN298">
        <f>SUM(CK298:CM298)</f>
        <v>8</v>
      </c>
      <c r="CZ298" t="str">
        <v>z = H</v>
      </c>
      <c r="DA298" t="str">
        <v>z (ft)</v>
      </c>
      <c r="DB298" t="str">
        <f>IF(DA291="B",DB286,"")</f>
        <v/>
      </c>
      <c r="DC298" t="str">
        <f>IF(DA291="C",DC286,"")</f>
        <v/>
      </c>
      <c r="DD298">
        <f>IF(DA291="D",DD286,"")</f>
        <v>8</v>
      </c>
      <c r="DE298">
        <f>SUM(DB298:DD298)</f>
        <v>8</v>
      </c>
      <c r="DQ298" t="str">
        <v>z = H</v>
      </c>
      <c r="DR298" t="str">
        <v>z (ft)</v>
      </c>
      <c r="DS298" t="str">
        <f>IF(DR291="B",DS286,"")</f>
        <v/>
      </c>
      <c r="DT298" t="str">
        <f>IF(DR291="C",DT286,"")</f>
        <v/>
      </c>
      <c r="DU298">
        <f>IF(DR291="D",DU286,"")</f>
        <v>8</v>
      </c>
      <c r="DV298">
        <f>SUM(DS298:DU298)</f>
        <v>8</v>
      </c>
    </row>
    <row r="299">
      <c r="B299" t="str">
        <v>Velocity pressure exposure coef (27.3.1)</v>
      </c>
      <c r="C299" t="str">
        <v>Kz</v>
      </c>
      <c r="D299" t="str">
        <f>IF(C291="B",D287,"")</f>
        <v/>
      </c>
      <c r="E299" t="str">
        <f>IF(C291="C",E287,"")</f>
        <v/>
      </c>
      <c r="F299">
        <f>IF(C291="D",F287,"")</f>
        <v>1.0302295642273647</v>
      </c>
      <c r="G299">
        <f>SUM(D299:F299)</f>
        <v>1.0302295642273647</v>
      </c>
      <c r="S299" t="str">
        <v>Velocity pressure exposure coef (27.3.1)</v>
      </c>
      <c r="T299" t="str">
        <v>Kz</v>
      </c>
      <c r="U299" t="str">
        <f>IF(T291="B",U287,"")</f>
        <v/>
      </c>
      <c r="V299" t="str">
        <f>IF(T291="C",V287,"")</f>
        <v/>
      </c>
      <c r="W299">
        <f>IF(T291="D",W287,"")</f>
        <v>1.0302295642273647</v>
      </c>
      <c r="X299">
        <f>SUM(U299:W299)</f>
        <v>1.0302295642273647</v>
      </c>
      <c r="AJ299" t="str">
        <v>Velocity pressure exposure coef (27.3.1)</v>
      </c>
      <c r="AK299" t="str">
        <v>Kz</v>
      </c>
      <c r="AL299" t="str">
        <f>IF(AK291="B",AL287,"")</f>
        <v/>
      </c>
      <c r="AM299" t="str">
        <f>IF(AK291="C",AM287,"")</f>
        <v/>
      </c>
      <c r="AN299">
        <f>IF(AK291="D",AN287,"")</f>
        <v>1.0302295642273647</v>
      </c>
      <c r="AO299">
        <f>SUM(AL299:AN299)</f>
        <v>1.0302295642273647</v>
      </c>
      <c r="BA299" t="str">
        <v>Velocity pressure exposure coef (27.3.1)</v>
      </c>
      <c r="BB299" t="str">
        <v>Kz</v>
      </c>
      <c r="BC299" t="str">
        <f>IF(BB291="B",BC287,"")</f>
        <v/>
      </c>
      <c r="BD299" t="str">
        <f>IF(BB291="C",BD287,"")</f>
        <v/>
      </c>
      <c r="BE299">
        <f>IF(BB291="D",BE287,"")</f>
        <v>1.0302295642273647</v>
      </c>
      <c r="BF299">
        <f>SUM(BC299:BE299)</f>
        <v>1.0302295642273647</v>
      </c>
      <c r="BR299" t="str">
        <v>Velocity pressure exposure coef (27.3.1)</v>
      </c>
      <c r="BS299" t="str">
        <v>Kz</v>
      </c>
      <c r="BT299" t="str">
        <f>IF(BS291="B",BT287,"")</f>
        <v/>
      </c>
      <c r="BU299" t="str">
        <f>IF(BS291="C",BU287,"")</f>
        <v/>
      </c>
      <c r="BV299">
        <f>IF(BS291="D",BV287,"")</f>
        <v>1.0302295642273647</v>
      </c>
      <c r="BW299">
        <f>SUM(BT299:BV299)</f>
        <v>1.0302295642273647</v>
      </c>
      <c r="CI299" t="str">
        <v>Velocity pressure exposure coef (27.3.1)</v>
      </c>
      <c r="CJ299" t="str">
        <v>Kz</v>
      </c>
      <c r="CK299" t="str">
        <f>IF(CJ291="B",CK287,"")</f>
        <v/>
      </c>
      <c r="CL299" t="str">
        <f>IF(CJ291="C",CL287,"")</f>
        <v/>
      </c>
      <c r="CM299">
        <f>IF(CJ291="D",CM287,"")</f>
        <v>1.0302295642273647</v>
      </c>
      <c r="CN299">
        <f>SUM(CK299:CM299)</f>
        <v>1.0302295642273647</v>
      </c>
      <c r="CZ299" t="str">
        <v>Velocity pressure exposure coef (27.3.1)</v>
      </c>
      <c r="DA299" t="str">
        <v>Kz</v>
      </c>
      <c r="DB299" t="str">
        <f>IF(DA291="B",DB287,"")</f>
        <v/>
      </c>
      <c r="DC299" t="str">
        <f>IF(DA291="C",DC287,"")</f>
        <v/>
      </c>
      <c r="DD299">
        <f>IF(DA291="D",DD287,"")</f>
        <v>1.0302295642273647</v>
      </c>
      <c r="DE299">
        <f>SUM(DB299:DD299)</f>
        <v>1.0302295642273647</v>
      </c>
      <c r="DQ299" t="str">
        <v>Velocity pressure exposure coef (27.3.1)</v>
      </c>
      <c r="DR299" t="str">
        <v>Kz</v>
      </c>
      <c r="DS299" t="str">
        <f>IF(DR291="B",DS287,"")</f>
        <v/>
      </c>
      <c r="DT299" t="str">
        <f>IF(DR291="C",DT287,"")</f>
        <v/>
      </c>
      <c r="DU299">
        <f>IF(DR291="D",DU287,"")</f>
        <v>1.0302295642273647</v>
      </c>
      <c r="DV299">
        <f>SUM(DS299:DU299)</f>
        <v>1.0302295642273647</v>
      </c>
    </row>
    <row r="300">
      <c r="B300" t="str">
        <v>z = RMH = h</v>
      </c>
      <c r="C300" t="str">
        <v>h (ft)</v>
      </c>
      <c r="D300" t="str">
        <f>IF(C291="B",D288,"")</f>
        <v/>
      </c>
      <c r="E300" t="str">
        <f>IF(C291="C",E288,"")</f>
        <v/>
      </c>
      <c r="F300">
        <f>IF(C291="D",F288,"")</f>
        <v>11</v>
      </c>
      <c r="G300">
        <f>SUM(D300:F300)</f>
        <v>11</v>
      </c>
      <c r="S300" t="str">
        <v>z = RMH = h</v>
      </c>
      <c r="T300" t="str">
        <v>h (ft)</v>
      </c>
      <c r="U300" t="str">
        <f>IF(T291="B",U288,"")</f>
        <v/>
      </c>
      <c r="V300" t="str">
        <f>IF(T291="C",V288,"")</f>
        <v/>
      </c>
      <c r="W300">
        <f>IF(T291="D",W288,"")</f>
        <v>11</v>
      </c>
      <c r="X300">
        <f>SUM(U300:W300)</f>
        <v>11</v>
      </c>
      <c r="AJ300" t="str">
        <v>z = RMH = h</v>
      </c>
      <c r="AK300" t="str">
        <v>h (ft)</v>
      </c>
      <c r="AL300" t="str">
        <f>IF(AK291="B",AL288,"")</f>
        <v/>
      </c>
      <c r="AM300" t="str">
        <f>IF(AK291="C",AM288,"")</f>
        <v/>
      </c>
      <c r="AN300">
        <f>IF(AK291="D",AN288,"")</f>
        <v>11</v>
      </c>
      <c r="AO300">
        <f>SUM(AL300:AN300)</f>
        <v>11</v>
      </c>
      <c r="BA300" t="str">
        <v>z = RMH = h</v>
      </c>
      <c r="BB300" t="str">
        <v>h (ft)</v>
      </c>
      <c r="BC300" t="str">
        <f>IF(BB291="B",BC288,"")</f>
        <v/>
      </c>
      <c r="BD300" t="str">
        <f>IF(BB291="C",BD288,"")</f>
        <v/>
      </c>
      <c r="BE300">
        <f>IF(BB291="D",BE288,"")</f>
        <v>11</v>
      </c>
      <c r="BF300">
        <f>SUM(BC300:BE300)</f>
        <v>11</v>
      </c>
      <c r="BR300" t="str">
        <v>z = RMH = h</v>
      </c>
      <c r="BS300" t="str">
        <v>h (ft)</v>
      </c>
      <c r="BT300" t="str">
        <f>IF(BS291="B",BT288,"")</f>
        <v/>
      </c>
      <c r="BU300" t="str">
        <f>IF(BS291="C",BU288,"")</f>
        <v/>
      </c>
      <c r="BV300">
        <f>IF(BS291="D",BV288,"")</f>
        <v>11</v>
      </c>
      <c r="BW300">
        <f>SUM(BT300:BV300)</f>
        <v>11</v>
      </c>
      <c r="CI300" t="str">
        <v>z = RMH = h</v>
      </c>
      <c r="CJ300" t="str">
        <v>h (ft)</v>
      </c>
      <c r="CK300" t="str">
        <f>IF(CJ291="B",CK288,"")</f>
        <v/>
      </c>
      <c r="CL300" t="str">
        <f>IF(CJ291="C",CL288,"")</f>
        <v/>
      </c>
      <c r="CM300">
        <f>IF(CJ291="D",CM288,"")</f>
        <v>11</v>
      </c>
      <c r="CN300">
        <f>SUM(CK300:CM300)</f>
        <v>11</v>
      </c>
      <c r="CZ300" t="str">
        <v>z = RMH = h</v>
      </c>
      <c r="DA300" t="str">
        <v>h (ft)</v>
      </c>
      <c r="DB300" t="str">
        <f>IF(DA291="B",DB288,"")</f>
        <v/>
      </c>
      <c r="DC300" t="str">
        <f>IF(DA291="C",DC288,"")</f>
        <v/>
      </c>
      <c r="DD300">
        <f>IF(DA291="D",DD288,"")</f>
        <v>11</v>
      </c>
      <c r="DE300">
        <f>SUM(DB300:DD300)</f>
        <v>11</v>
      </c>
      <c r="DQ300" t="str">
        <v>z = RMH = h</v>
      </c>
      <c r="DR300" t="str">
        <v>h (ft)</v>
      </c>
      <c r="DS300" t="str">
        <f>IF(DR291="B",DS288,"")</f>
        <v/>
      </c>
      <c r="DT300" t="str">
        <f>IF(DR291="C",DT288,"")</f>
        <v/>
      </c>
      <c r="DU300">
        <f>IF(DR291="D",DU288,"")</f>
        <v>11</v>
      </c>
      <c r="DV300">
        <f>SUM(DS300:DU300)</f>
        <v>11</v>
      </c>
    </row>
    <row r="301">
      <c r="B301" t="str">
        <v>Velocity pressure exposure coef at MRH (27.3.1)</v>
      </c>
      <c r="C301" t="str">
        <v>Kz</v>
      </c>
      <c r="D301" t="str">
        <f>IF(C291="B",D289,"")</f>
        <v/>
      </c>
      <c r="E301" t="str">
        <f>IF(C291="C",E289,"")</f>
        <v/>
      </c>
      <c r="F301">
        <f>IF(C291="D",F289,"")</f>
        <v>1.0302295642273647</v>
      </c>
      <c r="G301">
        <f>SUM(D301:F301)</f>
        <v>1.0302295642273647</v>
      </c>
      <c r="S301" t="str">
        <v>Velocity pressure exposure coef at MRH (27.3.1)</v>
      </c>
      <c r="T301" t="str">
        <v>Kz</v>
      </c>
      <c r="U301" t="str">
        <f>IF(T291="B",U289,"")</f>
        <v/>
      </c>
      <c r="V301" t="str">
        <f>IF(T291="C",V289,"")</f>
        <v/>
      </c>
      <c r="W301">
        <f>IF(T291="D",W289,"")</f>
        <v>1.0302295642273647</v>
      </c>
      <c r="X301">
        <f>SUM(U301:W301)</f>
        <v>1.0302295642273647</v>
      </c>
      <c r="AJ301" t="str">
        <v>Velocity pressure exposure coef at MRH (27.3.1)</v>
      </c>
      <c r="AK301" t="str">
        <v>Kz</v>
      </c>
      <c r="AL301" t="str">
        <f>IF(AK291="B",AL289,"")</f>
        <v/>
      </c>
      <c r="AM301" t="str">
        <f>IF(AK291="C",AM289,"")</f>
        <v/>
      </c>
      <c r="AN301">
        <f>IF(AK291="D",AN289,"")</f>
        <v>1.0302295642273647</v>
      </c>
      <c r="AO301">
        <f>SUM(AL301:AN301)</f>
        <v>1.0302295642273647</v>
      </c>
      <c r="BA301" t="str">
        <v>Velocity pressure exposure coef at MRH (27.3.1)</v>
      </c>
      <c r="BB301" t="str">
        <v>Kz</v>
      </c>
      <c r="BC301" t="str">
        <f>IF(BB291="B",BC289,"")</f>
        <v/>
      </c>
      <c r="BD301" t="str">
        <f>IF(BB291="C",BD289,"")</f>
        <v/>
      </c>
      <c r="BE301">
        <f>IF(BB291="D",BE289,"")</f>
        <v>1.0302295642273647</v>
      </c>
      <c r="BF301">
        <f>SUM(BC301:BE301)</f>
        <v>1.0302295642273647</v>
      </c>
      <c r="BR301" t="str">
        <v>Velocity pressure exposure coef at MRH (27.3.1)</v>
      </c>
      <c r="BS301" t="str">
        <v>Kz</v>
      </c>
      <c r="BT301" t="str">
        <f>IF(BS291="B",BT289,"")</f>
        <v/>
      </c>
      <c r="BU301" t="str">
        <f>IF(BS291="C",BU289,"")</f>
        <v/>
      </c>
      <c r="BV301">
        <f>IF(BS291="D",BV289,"")</f>
        <v>1.0302295642273647</v>
      </c>
      <c r="BW301">
        <f>SUM(BT301:BV301)</f>
        <v>1.0302295642273647</v>
      </c>
      <c r="CI301" t="str">
        <v>Velocity pressure exposure coef at MRH (27.3.1)</v>
      </c>
      <c r="CJ301" t="str">
        <v>Kz</v>
      </c>
      <c r="CK301" t="str">
        <f>IF(CJ291="B",CK289,"")</f>
        <v/>
      </c>
      <c r="CL301" t="str">
        <f>IF(CJ291="C",CL289,"")</f>
        <v/>
      </c>
      <c r="CM301">
        <f>IF(CJ291="D",CM289,"")</f>
        <v>1.0302295642273647</v>
      </c>
      <c r="CN301">
        <f>SUM(CK301:CM301)</f>
        <v>1.0302295642273647</v>
      </c>
      <c r="CZ301" t="str">
        <v>Velocity pressure exposure coef at MRH (27.3.1)</v>
      </c>
      <c r="DA301" t="str">
        <v>Kz</v>
      </c>
      <c r="DB301" t="str">
        <f>IF(DA291="B",DB289,"")</f>
        <v/>
      </c>
      <c r="DC301" t="str">
        <f>IF(DA291="C",DC289,"")</f>
        <v/>
      </c>
      <c r="DD301">
        <f>IF(DA291="D",DD289,"")</f>
        <v>1.0302295642273647</v>
      </c>
      <c r="DE301">
        <f>SUM(DB301:DD301)</f>
        <v>1.0302295642273647</v>
      </c>
      <c r="DQ301" t="str">
        <v>Velocity pressure exposure coef at MRH (27.3.1)</v>
      </c>
      <c r="DR301" t="str">
        <v>Kz</v>
      </c>
      <c r="DS301" t="str">
        <f>IF(DR291="B",DS289,"")</f>
        <v/>
      </c>
      <c r="DT301" t="str">
        <f>IF(DR291="C",DT289,"")</f>
        <v/>
      </c>
      <c r="DU301">
        <f>IF(DR291="D",DU289,"")</f>
        <v>1.0302295642273647</v>
      </c>
      <c r="DV301">
        <f>SUM(DS301:DU301)</f>
        <v>1.0302295642273647</v>
      </c>
    </row>
    <row r="304">
      <c r="C304" t="str">
        <v>z</v>
      </c>
      <c r="D304" t="str">
        <v>Kz, Kh</v>
      </c>
      <c r="T304" t="str">
        <v>z</v>
      </c>
      <c r="U304" t="str">
        <v>Kz, Kh</v>
      </c>
      <c r="AK304" t="str">
        <v>z</v>
      </c>
      <c r="AL304" t="str">
        <v>Kz, Kh</v>
      </c>
      <c r="BB304" t="str">
        <v>z</v>
      </c>
      <c r="BC304" t="str">
        <v>Kz, Kh</v>
      </c>
      <c r="BS304" t="str">
        <v>z</v>
      </c>
      <c r="BT304" t="str">
        <v>Kz, Kh</v>
      </c>
      <c r="CJ304" t="str">
        <v>z</v>
      </c>
      <c r="CK304" t="str">
        <v>Kz, Kh</v>
      </c>
      <c r="DA304" t="str">
        <v>z</v>
      </c>
      <c r="DB304" t="str">
        <v>Kz, Kh</v>
      </c>
      <c r="DR304" t="str">
        <v>z</v>
      </c>
      <c r="DS304" t="str">
        <v>Kz, Kh</v>
      </c>
    </row>
    <row r="305">
      <c r="B305" t="str">
        <f>B294</f>
        <v>z = 0 ft</v>
      </c>
      <c r="C305">
        <f>G294</f>
        <v>0</v>
      </c>
      <c r="D305">
        <f>G295</f>
        <v>1.0302295642273647</v>
      </c>
      <c r="E305" t="str">
        <v>Kz</v>
      </c>
      <c r="S305" t="str">
        <f>S294</f>
        <v>z = 0 ft</v>
      </c>
      <c r="T305">
        <f>X294</f>
        <v>0</v>
      </c>
      <c r="U305">
        <f>X295</f>
        <v>1.0302295642273647</v>
      </c>
      <c r="V305" t="str">
        <v>Kz</v>
      </c>
      <c r="AJ305" t="str">
        <f>AJ294</f>
        <v>z = 0 ft</v>
      </c>
      <c r="AK305">
        <f>AO294</f>
        <v>0</v>
      </c>
      <c r="AL305">
        <f>AO295</f>
        <v>1.0302295642273647</v>
      </c>
      <c r="AM305" t="str">
        <v>Kz</v>
      </c>
      <c r="BA305" t="str">
        <f>BA294</f>
        <v>z = 0 ft</v>
      </c>
      <c r="BB305">
        <f>BF294</f>
        <v>0</v>
      </c>
      <c r="BC305">
        <f>BF295</f>
        <v>1.0302295642273647</v>
      </c>
      <c r="BD305" t="str">
        <v>Kz</v>
      </c>
      <c r="BR305" t="str">
        <f>BR294</f>
        <v>z = 0 ft</v>
      </c>
      <c r="BS305">
        <f>BW294</f>
        <v>0</v>
      </c>
      <c r="BT305">
        <f>BW295</f>
        <v>1.0302295642273647</v>
      </c>
      <c r="BU305" t="str">
        <v>Kz</v>
      </c>
      <c r="CI305" t="str">
        <f>CI294</f>
        <v>z = 0 ft</v>
      </c>
      <c r="CJ305">
        <f>CN294</f>
        <v>0</v>
      </c>
      <c r="CK305">
        <f>CN295</f>
        <v>1.0302295642273647</v>
      </c>
      <c r="CL305" t="str">
        <v>Kz</v>
      </c>
      <c r="CZ305" t="str">
        <f>CZ294</f>
        <v>z = 0 ft</v>
      </c>
      <c r="DA305">
        <f>DE294</f>
        <v>0</v>
      </c>
      <c r="DB305">
        <f>DE295</f>
        <v>1.0302295642273647</v>
      </c>
      <c r="DC305" t="str">
        <v>Kz</v>
      </c>
      <c r="DQ305" t="str">
        <f>DQ294</f>
        <v>z = 0 ft</v>
      </c>
      <c r="DR305">
        <f>DV294</f>
        <v>0</v>
      </c>
      <c r="DS305">
        <f>DV295</f>
        <v>1.0302295642273647</v>
      </c>
      <c r="DT305" t="str">
        <v>Kz</v>
      </c>
    </row>
    <row r="306">
      <c r="B306" t="str">
        <f>B296</f>
        <v>z = 15 ft</v>
      </c>
      <c r="C306">
        <f>G296</f>
        <v>15</v>
      </c>
      <c r="D306">
        <f>G297</f>
        <v>1.0302295642273647</v>
      </c>
      <c r="E306" t="str">
        <v>Kz</v>
      </c>
      <c r="S306" t="str">
        <f>S296</f>
        <v>z = 15 ft</v>
      </c>
      <c r="T306">
        <f>X296</f>
        <v>15</v>
      </c>
      <c r="U306">
        <f>X297</f>
        <v>1.0302295642273647</v>
      </c>
      <c r="V306" t="str">
        <v>Kz</v>
      </c>
      <c r="AJ306" t="str">
        <f>AJ296</f>
        <v>z = 15 ft</v>
      </c>
      <c r="AK306">
        <f>AO296</f>
        <v>15</v>
      </c>
      <c r="AL306">
        <f>AO297</f>
        <v>1.0302295642273647</v>
      </c>
      <c r="AM306" t="str">
        <v>Kz</v>
      </c>
      <c r="BA306" t="str">
        <f>BA296</f>
        <v>z = 15 ft</v>
      </c>
      <c r="BB306">
        <f>BF296</f>
        <v>15</v>
      </c>
      <c r="BC306">
        <f>BF297</f>
        <v>1.0302295642273647</v>
      </c>
      <c r="BD306" t="str">
        <v>Kz</v>
      </c>
      <c r="BR306" t="str">
        <f>BR296</f>
        <v>z = 15 ft</v>
      </c>
      <c r="BS306">
        <f>BW296</f>
        <v>15</v>
      </c>
      <c r="BT306">
        <f>BW297</f>
        <v>1.0302295642273647</v>
      </c>
      <c r="BU306" t="str">
        <v>Kz</v>
      </c>
      <c r="CI306" t="str">
        <f>CI296</f>
        <v>z = 15 ft</v>
      </c>
      <c r="CJ306">
        <f>CN296</f>
        <v>15</v>
      </c>
      <c r="CK306">
        <f>CN297</f>
        <v>1.0302295642273647</v>
      </c>
      <c r="CL306" t="str">
        <v>Kz</v>
      </c>
      <c r="CZ306" t="str">
        <f>CZ296</f>
        <v>z = 15 ft</v>
      </c>
      <c r="DA306">
        <f>DE296</f>
        <v>15</v>
      </c>
      <c r="DB306">
        <f>DE297</f>
        <v>1.0302295642273647</v>
      </c>
      <c r="DC306" t="str">
        <v>Kz</v>
      </c>
      <c r="DQ306" t="str">
        <f>DQ296</f>
        <v>z = 15 ft</v>
      </c>
      <c r="DR306">
        <f>DV296</f>
        <v>15</v>
      </c>
      <c r="DS306">
        <f>DV297</f>
        <v>1.0302295642273647</v>
      </c>
      <c r="DT306" t="str">
        <v>Kz</v>
      </c>
    </row>
    <row r="307">
      <c r="B307" t="str">
        <f>B298</f>
        <v>z = H</v>
      </c>
      <c r="C307">
        <f>G298</f>
        <v>8</v>
      </c>
      <c r="D307">
        <f>G299</f>
        <v>1.0302295642273647</v>
      </c>
      <c r="E307" t="str">
        <v>Kz</v>
      </c>
      <c r="S307" t="str">
        <f>S298</f>
        <v>z = H</v>
      </c>
      <c r="T307">
        <f>X298</f>
        <v>8</v>
      </c>
      <c r="U307">
        <f>X299</f>
        <v>1.0302295642273647</v>
      </c>
      <c r="V307" t="str">
        <v>Kz</v>
      </c>
      <c r="AJ307" t="str">
        <f>AJ298</f>
        <v>z = H</v>
      </c>
      <c r="AK307">
        <f>AO298</f>
        <v>8</v>
      </c>
      <c r="AL307">
        <f>AO299</f>
        <v>1.0302295642273647</v>
      </c>
      <c r="AM307" t="str">
        <v>Kz</v>
      </c>
      <c r="BA307" t="str">
        <f>BA298</f>
        <v>z = H</v>
      </c>
      <c r="BB307">
        <f>BF298</f>
        <v>8</v>
      </c>
      <c r="BC307">
        <f>BF299</f>
        <v>1.0302295642273647</v>
      </c>
      <c r="BD307" t="str">
        <v>Kz</v>
      </c>
      <c r="BR307" t="str">
        <f>BR298</f>
        <v>z = H</v>
      </c>
      <c r="BS307">
        <f>BW298</f>
        <v>8</v>
      </c>
      <c r="BT307">
        <f>BW299</f>
        <v>1.0302295642273647</v>
      </c>
      <c r="BU307" t="str">
        <v>Kz</v>
      </c>
      <c r="CI307" t="str">
        <f>CI298</f>
        <v>z = H</v>
      </c>
      <c r="CJ307">
        <f>CN298</f>
        <v>8</v>
      </c>
      <c r="CK307">
        <f>CN299</f>
        <v>1.0302295642273647</v>
      </c>
      <c r="CL307" t="str">
        <v>Kz</v>
      </c>
      <c r="CZ307" t="str">
        <f>CZ298</f>
        <v>z = H</v>
      </c>
      <c r="DA307">
        <f>DE298</f>
        <v>8</v>
      </c>
      <c r="DB307">
        <f>DE299</f>
        <v>1.0302295642273647</v>
      </c>
      <c r="DC307" t="str">
        <v>Kz</v>
      </c>
      <c r="DQ307" t="str">
        <f>DQ298</f>
        <v>z = H</v>
      </c>
      <c r="DR307">
        <f>DV298</f>
        <v>8</v>
      </c>
      <c r="DS307">
        <f>DV299</f>
        <v>1.0302295642273647</v>
      </c>
      <c r="DT307" t="str">
        <v>Kz</v>
      </c>
    </row>
    <row r="308">
      <c r="B308" t="str">
        <f>B300</f>
        <v>z = RMH = h</v>
      </c>
      <c r="C308">
        <f>G300</f>
        <v>11</v>
      </c>
      <c r="D308">
        <f>G301</f>
        <v>1.0302295642273647</v>
      </c>
      <c r="E308" t="str">
        <v>Kh</v>
      </c>
      <c r="S308" t="str">
        <f>S300</f>
        <v>z = RMH = h</v>
      </c>
      <c r="T308">
        <f>X300</f>
        <v>11</v>
      </c>
      <c r="U308">
        <f>X301</f>
        <v>1.0302295642273647</v>
      </c>
      <c r="V308" t="str">
        <v>Kh</v>
      </c>
      <c r="AJ308" t="str">
        <f>AJ300</f>
        <v>z = RMH = h</v>
      </c>
      <c r="AK308">
        <f>AO300</f>
        <v>11</v>
      </c>
      <c r="AL308">
        <f>AO301</f>
        <v>1.0302295642273647</v>
      </c>
      <c r="AM308" t="str">
        <v>Kh</v>
      </c>
      <c r="BA308" t="str">
        <f>BA300</f>
        <v>z = RMH = h</v>
      </c>
      <c r="BB308">
        <f>BF300</f>
        <v>11</v>
      </c>
      <c r="BC308">
        <f>BF301</f>
        <v>1.0302295642273647</v>
      </c>
      <c r="BD308" t="str">
        <v>Kh</v>
      </c>
      <c r="BR308" t="str">
        <f>BR300</f>
        <v>z = RMH = h</v>
      </c>
      <c r="BS308">
        <f>BW300</f>
        <v>11</v>
      </c>
      <c r="BT308">
        <f>BW301</f>
        <v>1.0302295642273647</v>
      </c>
      <c r="BU308" t="str">
        <v>Kh</v>
      </c>
      <c r="CI308" t="str">
        <f>CI300</f>
        <v>z = RMH = h</v>
      </c>
      <c r="CJ308">
        <f>CN300</f>
        <v>11</v>
      </c>
      <c r="CK308">
        <f>CN301</f>
        <v>1.0302295642273647</v>
      </c>
      <c r="CL308" t="str">
        <v>Kh</v>
      </c>
      <c r="CZ308" t="str">
        <f>CZ300</f>
        <v>z = RMH = h</v>
      </c>
      <c r="DA308">
        <f>DE300</f>
        <v>11</v>
      </c>
      <c r="DB308">
        <f>DE301</f>
        <v>1.0302295642273647</v>
      </c>
      <c r="DC308" t="str">
        <v>Kh</v>
      </c>
      <c r="DQ308" t="str">
        <f>DQ300</f>
        <v>z = RMH = h</v>
      </c>
      <c r="DR308">
        <f>DV300</f>
        <v>11</v>
      </c>
      <c r="DS308">
        <f>DV301</f>
        <v>1.0302295642273647</v>
      </c>
      <c r="DT308" t="str">
        <v>Kh</v>
      </c>
    </row>
    <row r="310">
      <c r="A310" t="str">
        <v>5 - qz</v>
      </c>
      <c r="R310" t="str">
        <v>5 - qz</v>
      </c>
      <c r="AI310" t="str">
        <v>5 - qz</v>
      </c>
      <c r="AZ310" t="str">
        <v>5 - qz</v>
      </c>
      <c r="BQ310" t="str">
        <v>5 - qz</v>
      </c>
      <c r="CH310" t="str">
        <v>5 - qz</v>
      </c>
      <c r="CY310" t="str">
        <v>5 - qz</v>
      </c>
      <c r="DP310" t="str">
        <v>5 - qz</v>
      </c>
    </row>
    <row r="311">
      <c r="A311" t="str">
        <v>Step 5: Determine velocity pressure qz or qh, see Eq. 27.3-1</v>
      </c>
      <c r="R311" t="str">
        <v>Step 5: Determine velocity pressure qz or qh, see Eq. 27.3-1</v>
      </c>
      <c r="AI311" t="str">
        <v>Step 5: Determine velocity pressure qz or qh, see Eq. 27.3-1</v>
      </c>
      <c r="AZ311" t="str">
        <v>Step 5: Determine velocity pressure qz or qh, see Eq. 27.3-1</v>
      </c>
      <c r="BQ311" t="str">
        <v>Step 5: Determine velocity pressure qz or qh, see Eq. 27.3-1</v>
      </c>
      <c r="CH311" t="str">
        <v>Step 5: Determine velocity pressure qz or qh, see Eq. 27.3-1</v>
      </c>
      <c r="CY311" t="str">
        <v>Step 5: Determine velocity pressure qz or qh, see Eq. 27.3-1</v>
      </c>
      <c r="DP311" t="str">
        <v>Step 5: Determine velocity pressure qz or qh, see Eq. 27.3-1</v>
      </c>
    </row>
    <row r="313">
      <c r="B313" t="str">
        <v>qz = 0.00256*Kz*Kzt*Kd*V^2</v>
      </c>
      <c r="S313" t="str">
        <v>qz = 0.00256*Kz*Kzt*Kd*V^2</v>
      </c>
      <c r="AJ313" t="str">
        <v>qz = 0.00256*Kz*Kzt*Kd*V^2</v>
      </c>
      <c r="BA313" t="str">
        <v>qz = 0.00256*Kz*Kzt*Kd*V^2</v>
      </c>
      <c r="BR313" t="str">
        <v>qz = 0.00256*Kz*Kzt*Kd*V^2</v>
      </c>
      <c r="CI313" t="str">
        <v>qz = 0.00256*Kz*Kzt*Kd*V^2</v>
      </c>
      <c r="CZ313" t="str">
        <v>qz = 0.00256*Kz*Kzt*Kd*V^2</v>
      </c>
      <c r="DQ313" t="str">
        <v>qz = 0.00256*Kz*Kzt*Kd*V^2</v>
      </c>
    </row>
    <row r="315">
      <c r="C315" t="str">
        <v>z</v>
      </c>
      <c r="D315" t="str">
        <v>qz, qh</v>
      </c>
      <c r="T315" t="str">
        <v>z</v>
      </c>
      <c r="U315" t="str">
        <v>qz, qh</v>
      </c>
      <c r="AK315" t="str">
        <v>z</v>
      </c>
      <c r="AL315" t="str">
        <v>qz, qh</v>
      </c>
      <c r="BB315" t="str">
        <v>z</v>
      </c>
      <c r="BC315" t="str">
        <v>qz, qh</v>
      </c>
      <c r="BS315" t="str">
        <v>z</v>
      </c>
      <c r="BT315" t="str">
        <v>qz, qh</v>
      </c>
      <c r="CJ315" t="str">
        <v>z</v>
      </c>
      <c r="CK315" t="str">
        <v>qz, qh</v>
      </c>
      <c r="DA315" t="str">
        <v>z</v>
      </c>
      <c r="DB315" t="str">
        <v>qz, qh</v>
      </c>
      <c r="DR315" t="str">
        <v>z</v>
      </c>
      <c r="DS315" t="str">
        <v>qz, qh</v>
      </c>
    </row>
    <row r="316">
      <c r="B316" t="str">
        <f>B305</f>
        <v>z = 0 ft</v>
      </c>
      <c r="C316">
        <f>C305</f>
        <v>0</v>
      </c>
      <c r="D316">
        <f>0.00256*D305*D248*D244*D210*D210</f>
        <v>1.0549550737688216</v>
      </c>
      <c r="E316" t="str">
        <v>qz</v>
      </c>
      <c r="S316" t="str">
        <f>S305</f>
        <v>z = 0 ft</v>
      </c>
      <c r="T316">
        <f>T305</f>
        <v>0</v>
      </c>
      <c r="U316">
        <f>0.00256*U305*U248*U244*U210*U210</f>
        <v>1.0549550737688216</v>
      </c>
      <c r="V316" t="str">
        <v>qz</v>
      </c>
      <c r="AJ316" t="str">
        <f>AJ305</f>
        <v>z = 0 ft</v>
      </c>
      <c r="AK316">
        <f>AK305</f>
        <v>0</v>
      </c>
      <c r="AL316">
        <f>0.00256*AL305*AL248*AL244*AL210*AL210</f>
        <v>1.0549550737688216</v>
      </c>
      <c r="AM316" t="str">
        <v>qz</v>
      </c>
      <c r="BA316" t="str">
        <f>BA305</f>
        <v>z = 0 ft</v>
      </c>
      <c r="BB316">
        <f>BB305</f>
        <v>0</v>
      </c>
      <c r="BC316">
        <f>0.00256*BC305*BC248*BC244*BC210*BC210</f>
        <v>1.0549550737688216</v>
      </c>
      <c r="BD316" t="str">
        <v>qz</v>
      </c>
      <c r="BR316" t="str">
        <f>BR305</f>
        <v>z = 0 ft</v>
      </c>
      <c r="BS316">
        <f>BS305</f>
        <v>0</v>
      </c>
      <c r="BT316">
        <f>0.00256*BT305*BT248*BT244*BT210*BT210</f>
        <v>1.0549550737688216</v>
      </c>
      <c r="BU316" t="str">
        <v>qz</v>
      </c>
      <c r="CI316" t="str">
        <f>CI305</f>
        <v>z = 0 ft</v>
      </c>
      <c r="CJ316">
        <f>CJ305</f>
        <v>0</v>
      </c>
      <c r="CK316">
        <f>0.00256*CK305*CK248*CK244*CK210*CK210</f>
        <v>1.0549550737688216</v>
      </c>
      <c r="CL316" t="str">
        <v>qz</v>
      </c>
      <c r="CZ316" t="str">
        <f>CZ305</f>
        <v>z = 0 ft</v>
      </c>
      <c r="DA316">
        <f>DA305</f>
        <v>0</v>
      </c>
      <c r="DB316">
        <f>0.00256*DB305*DB248*DB244*DB210*DB210</f>
        <v>1.0549550737688216</v>
      </c>
      <c r="DC316" t="str">
        <v>qz</v>
      </c>
      <c r="DQ316" t="str">
        <f>DQ305</f>
        <v>z = 0 ft</v>
      </c>
      <c r="DR316">
        <f>DR305</f>
        <v>0</v>
      </c>
      <c r="DS316">
        <f>0.00256*DS305*DS248*DS244*DS210*DS210</f>
        <v>1.0549550737688216</v>
      </c>
      <c r="DT316" t="str">
        <v>qz</v>
      </c>
    </row>
    <row r="317">
      <c r="B317" t="str">
        <f>B306</f>
        <v>z = 15 ft</v>
      </c>
      <c r="C317">
        <f>C306</f>
        <v>15</v>
      </c>
      <c r="D317">
        <f>0.00256*D306*D248*D244*D210*D210</f>
        <v>1.0549550737688216</v>
      </c>
      <c r="E317" t="str">
        <v>qz</v>
      </c>
      <c r="S317" t="str">
        <f>S306</f>
        <v>z = 15 ft</v>
      </c>
      <c r="T317">
        <f>T306</f>
        <v>15</v>
      </c>
      <c r="U317">
        <f>0.00256*U306*U248*U244*U210*U210</f>
        <v>1.0549550737688216</v>
      </c>
      <c r="V317" t="str">
        <v>qz</v>
      </c>
      <c r="AJ317" t="str">
        <f>AJ306</f>
        <v>z = 15 ft</v>
      </c>
      <c r="AK317">
        <f>AK306</f>
        <v>15</v>
      </c>
      <c r="AL317">
        <f>0.00256*AL306*AL248*AL244*AL210*AL210</f>
        <v>1.0549550737688216</v>
      </c>
      <c r="AM317" t="str">
        <v>qz</v>
      </c>
      <c r="BA317" t="str">
        <f>BA306</f>
        <v>z = 15 ft</v>
      </c>
      <c r="BB317">
        <f>BB306</f>
        <v>15</v>
      </c>
      <c r="BC317">
        <f>0.00256*BC306*BC248*BC244*BC210*BC210</f>
        <v>1.0549550737688216</v>
      </c>
      <c r="BD317" t="str">
        <v>qz</v>
      </c>
      <c r="BR317" t="str">
        <f>BR306</f>
        <v>z = 15 ft</v>
      </c>
      <c r="BS317">
        <f>BS306</f>
        <v>15</v>
      </c>
      <c r="BT317">
        <f>0.00256*BT306*BT248*BT244*BT210*BT210</f>
        <v>1.0549550737688216</v>
      </c>
      <c r="BU317" t="str">
        <v>qz</v>
      </c>
      <c r="CI317" t="str">
        <f>CI306</f>
        <v>z = 15 ft</v>
      </c>
      <c r="CJ317">
        <f>CJ306</f>
        <v>15</v>
      </c>
      <c r="CK317">
        <f>0.00256*CK306*CK248*CK244*CK210*CK210</f>
        <v>1.0549550737688216</v>
      </c>
      <c r="CL317" t="str">
        <v>qz</v>
      </c>
      <c r="CZ317" t="str">
        <f>CZ306</f>
        <v>z = 15 ft</v>
      </c>
      <c r="DA317">
        <f>DA306</f>
        <v>15</v>
      </c>
      <c r="DB317">
        <f>0.00256*DB306*DB248*DB244*DB210*DB210</f>
        <v>1.0549550737688216</v>
      </c>
      <c r="DC317" t="str">
        <v>qz</v>
      </c>
      <c r="DQ317" t="str">
        <f>DQ306</f>
        <v>z = 15 ft</v>
      </c>
      <c r="DR317">
        <f>DR306</f>
        <v>15</v>
      </c>
      <c r="DS317">
        <f>0.00256*DS306*DS248*DS244*DS210*DS210</f>
        <v>1.0549550737688216</v>
      </c>
      <c r="DT317" t="str">
        <v>qz</v>
      </c>
    </row>
    <row r="318">
      <c r="B318" t="str">
        <f>B307</f>
        <v>z = H</v>
      </c>
      <c r="C318">
        <f>C307</f>
        <v>8</v>
      </c>
      <c r="D318">
        <f>0.00256*D307*D248*D244*D210*D210</f>
        <v>1.0549550737688216</v>
      </c>
      <c r="E318" t="str">
        <v>qz</v>
      </c>
      <c r="S318" t="str">
        <f>S307</f>
        <v>z = H</v>
      </c>
      <c r="T318">
        <f>T307</f>
        <v>8</v>
      </c>
      <c r="U318">
        <f>0.00256*U307*U248*U244*U210*U210</f>
        <v>1.0549550737688216</v>
      </c>
      <c r="V318" t="str">
        <v>qz</v>
      </c>
      <c r="AJ318" t="str">
        <f>AJ307</f>
        <v>z = H</v>
      </c>
      <c r="AK318">
        <f>AK307</f>
        <v>8</v>
      </c>
      <c r="AL318">
        <f>0.00256*AL307*AL248*AL244*AL210*AL210</f>
        <v>1.0549550737688216</v>
      </c>
      <c r="AM318" t="str">
        <v>qz</v>
      </c>
      <c r="BA318" t="str">
        <f>BA307</f>
        <v>z = H</v>
      </c>
      <c r="BB318">
        <f>BB307</f>
        <v>8</v>
      </c>
      <c r="BC318">
        <f>0.00256*BC307*BC248*BC244*BC210*BC210</f>
        <v>1.0549550737688216</v>
      </c>
      <c r="BD318" t="str">
        <v>qz</v>
      </c>
      <c r="BR318" t="str">
        <f>BR307</f>
        <v>z = H</v>
      </c>
      <c r="BS318">
        <f>BS307</f>
        <v>8</v>
      </c>
      <c r="BT318">
        <f>0.00256*BT307*BT248*BT244*BT210*BT210</f>
        <v>1.0549550737688216</v>
      </c>
      <c r="BU318" t="str">
        <v>qz</v>
      </c>
      <c r="CI318" t="str">
        <f>CI307</f>
        <v>z = H</v>
      </c>
      <c r="CJ318">
        <f>CJ307</f>
        <v>8</v>
      </c>
      <c r="CK318">
        <f>0.00256*CK307*CK248*CK244*CK210*CK210</f>
        <v>1.0549550737688216</v>
      </c>
      <c r="CL318" t="str">
        <v>qz</v>
      </c>
      <c r="CZ318" t="str">
        <f>CZ307</f>
        <v>z = H</v>
      </c>
      <c r="DA318">
        <f>DA307</f>
        <v>8</v>
      </c>
      <c r="DB318">
        <f>0.00256*DB307*DB248*DB244*DB210*DB210</f>
        <v>1.0549550737688216</v>
      </c>
      <c r="DC318" t="str">
        <v>qz</v>
      </c>
      <c r="DQ318" t="str">
        <f>DQ307</f>
        <v>z = H</v>
      </c>
      <c r="DR318">
        <f>DR307</f>
        <v>8</v>
      </c>
      <c r="DS318">
        <f>0.00256*DS307*DS248*DS244*DS210*DS210</f>
        <v>1.0549550737688216</v>
      </c>
      <c r="DT318" t="str">
        <v>qz</v>
      </c>
    </row>
    <row r="319">
      <c r="B319" t="str">
        <f>B308</f>
        <v>z = RMH = h</v>
      </c>
      <c r="C319">
        <f>C308</f>
        <v>11</v>
      </c>
      <c r="D319">
        <f>0.00256*D308*D248*D244*D210*D210</f>
        <v>1.0549550737688216</v>
      </c>
      <c r="E319" t="str">
        <v>qh</v>
      </c>
      <c r="S319" t="str">
        <f>S308</f>
        <v>z = RMH = h</v>
      </c>
      <c r="T319">
        <f>T308</f>
        <v>11</v>
      </c>
      <c r="U319">
        <f>0.00256*U308*U248*U244*U210*U210</f>
        <v>1.0549550737688216</v>
      </c>
      <c r="V319" t="str">
        <v>qh</v>
      </c>
      <c r="AJ319" t="str">
        <f>AJ308</f>
        <v>z = RMH = h</v>
      </c>
      <c r="AK319">
        <f>AK308</f>
        <v>11</v>
      </c>
      <c r="AL319">
        <f>0.00256*AL308*AL248*AL244*AL210*AL210</f>
        <v>1.0549550737688216</v>
      </c>
      <c r="AM319" t="str">
        <v>qh</v>
      </c>
      <c r="BA319" t="str">
        <f>BA308</f>
        <v>z = RMH = h</v>
      </c>
      <c r="BB319">
        <f>BB308</f>
        <v>11</v>
      </c>
      <c r="BC319">
        <f>0.00256*BC308*BC248*BC244*BC210*BC210</f>
        <v>1.0549550737688216</v>
      </c>
      <c r="BD319" t="str">
        <v>qh</v>
      </c>
      <c r="BR319" t="str">
        <f>BR308</f>
        <v>z = RMH = h</v>
      </c>
      <c r="BS319">
        <f>BS308</f>
        <v>11</v>
      </c>
      <c r="BT319">
        <f>0.00256*BT308*BT248*BT244*BT210*BT210</f>
        <v>1.0549550737688216</v>
      </c>
      <c r="BU319" t="str">
        <v>qh</v>
      </c>
      <c r="CI319" t="str">
        <f>CI308</f>
        <v>z = RMH = h</v>
      </c>
      <c r="CJ319">
        <f>CJ308</f>
        <v>11</v>
      </c>
      <c r="CK319">
        <f>0.00256*CK308*CK248*CK244*CK210*CK210</f>
        <v>1.0549550737688216</v>
      </c>
      <c r="CL319" t="str">
        <v>qh</v>
      </c>
      <c r="CZ319" t="str">
        <f>CZ308</f>
        <v>z = RMH = h</v>
      </c>
      <c r="DA319">
        <f>DA308</f>
        <v>11</v>
      </c>
      <c r="DB319">
        <f>0.00256*DB308*DB248*DB244*DB210*DB210</f>
        <v>1.0549550737688216</v>
      </c>
      <c r="DC319" t="str">
        <v>qh</v>
      </c>
      <c r="DQ319" t="str">
        <f>DQ308</f>
        <v>z = RMH = h</v>
      </c>
      <c r="DR319">
        <f>DR308</f>
        <v>11</v>
      </c>
      <c r="DS319">
        <f>0.00256*DS308*DS248*DS244*DS210*DS210</f>
        <v>1.0549550737688216</v>
      </c>
      <c r="DT319" t="str">
        <v>qh</v>
      </c>
    </row>
    <row r="321">
      <c r="A321" t="str">
        <v xml:space="preserve">6.1 CN FOR OPEN </v>
      </c>
      <c r="R321" t="str">
        <v xml:space="preserve">6.1 CN FOR OPEN </v>
      </c>
      <c r="AI321" t="str">
        <v xml:space="preserve">6.1 CN FOR OPEN </v>
      </c>
      <c r="AZ321" t="str">
        <v xml:space="preserve">6.1 CN FOR OPEN </v>
      </c>
      <c r="BQ321" t="str">
        <v xml:space="preserve">6.1 CN FOR OPEN </v>
      </c>
      <c r="CH321" t="str">
        <v xml:space="preserve">6.1 CN FOR OPEN </v>
      </c>
      <c r="CY321" t="str">
        <v xml:space="preserve">6.1 CN FOR OPEN </v>
      </c>
      <c r="DP321" t="str">
        <v xml:space="preserve">6.1 CN FOR OPEN </v>
      </c>
    </row>
    <row r="322">
      <c r="A322" t="str">
        <v>Step 6.1: Determine external pressure coefficient, CN for open buildings</v>
      </c>
      <c r="R322" t="str">
        <v>Step 6.1: Determine external pressure coefficient, CN for open buildings</v>
      </c>
      <c r="AI322" t="str">
        <v>Step 6.1: Determine external pressure coefficient, CN for open buildings</v>
      </c>
      <c r="AZ322" t="str">
        <v>Step 6.1: Determine external pressure coefficient, CN for open buildings</v>
      </c>
      <c r="BQ322" t="str">
        <v>Step 6.1: Determine external pressure coefficient, CN for open buildings</v>
      </c>
      <c r="CH322" t="str">
        <v>Step 6.1: Determine external pressure coefficient, CN for open buildings</v>
      </c>
      <c r="CY322" t="str">
        <v>Step 6.1: Determine external pressure coefficient, CN for open buildings</v>
      </c>
      <c r="DP322" t="str">
        <v>Step 6.1: Determine external pressure coefficient, CN for open buildings</v>
      </c>
    </row>
    <row r="323">
      <c r="B323" t="str">
        <v>Fig. 27.4-5 for pitched roof, open building</v>
      </c>
      <c r="S323" t="str">
        <v>Fig. 27.4-5 for pitched roof, open building</v>
      </c>
      <c r="AJ323" t="str">
        <v>Fig. 27.4-5 for pitched roof, open building</v>
      </c>
      <c r="BA323" t="str">
        <v>Fig. 27.4-5 for pitched roof, open building</v>
      </c>
      <c r="BR323" t="str">
        <v>Fig. 27.4-5 for pitched roof, open building</v>
      </c>
      <c r="CI323" t="str">
        <v>Fig. 27.4-5 for pitched roof, open building</v>
      </c>
      <c r="CZ323" t="str">
        <v>Fig. 27.4-5 for pitched roof, open building</v>
      </c>
      <c r="DQ323" t="str">
        <v>Fig. 27.4-5 for pitched roof, open building</v>
      </c>
    </row>
    <row r="324">
      <c r="B324" t="str">
        <v>Fig. 27.4-7 for along-ridge/valley wind load case for pitched roof, open building</v>
      </c>
      <c r="S324" t="str">
        <v>Fig. 27.4-7 for along-ridge/valley wind load case for pitched roof, open building</v>
      </c>
      <c r="AJ324" t="str">
        <v>Fig. 27.4-7 for along-ridge/valley wind load case for pitched roof, open building</v>
      </c>
      <c r="BA324" t="str">
        <v>Fig. 27.4-7 for along-ridge/valley wind load case for pitched roof, open building</v>
      </c>
      <c r="BR324" t="str">
        <v>Fig. 27.4-7 for along-ridge/valley wind load case for pitched roof, open building</v>
      </c>
      <c r="CI324" t="str">
        <v>Fig. 27.4-7 for along-ridge/valley wind load case for pitched roof, open building</v>
      </c>
      <c r="CZ324" t="str">
        <v>Fig. 27.4-7 for along-ridge/valley wind load case for pitched roof, open building</v>
      </c>
      <c r="DQ324" t="str">
        <v>Fig. 27.4-7 for along-ridge/valley wind load case for pitched roof, open building</v>
      </c>
    </row>
    <row r="326">
      <c r="B326" t="str">
        <v xml:space="preserve">Since the wind direction is </v>
      </c>
      <c r="C326" t="str">
        <f>D125</f>
        <v>X</v>
      </c>
      <c r="S326" t="str">
        <v xml:space="preserve">Since the wind direction is </v>
      </c>
      <c r="T326" t="str">
        <f>U125</f>
        <v>X</v>
      </c>
      <c r="AJ326" t="str">
        <v xml:space="preserve">Since the wind direction is </v>
      </c>
      <c r="AK326" t="str">
        <f>AL125</f>
        <v>X</v>
      </c>
      <c r="BA326" t="str">
        <v xml:space="preserve">Since the wind direction is </v>
      </c>
      <c r="BB326" t="str">
        <f>BC125</f>
        <v>X</v>
      </c>
      <c r="BR326" t="str">
        <v xml:space="preserve">Since the wind direction is </v>
      </c>
      <c r="BS326" t="str">
        <f>BT125</f>
        <v>Y</v>
      </c>
      <c r="CI326" t="str">
        <v xml:space="preserve">Since the wind direction is </v>
      </c>
      <c r="CJ326" t="str">
        <f>CK125</f>
        <v>Y</v>
      </c>
      <c r="CZ326" t="str">
        <v xml:space="preserve">Since the wind direction is </v>
      </c>
      <c r="DA326" t="str">
        <f>DB125</f>
        <v>Y</v>
      </c>
      <c r="DQ326" t="str">
        <v xml:space="preserve">Since the wind direction is </v>
      </c>
      <c r="DR326" t="str">
        <f>DS125</f>
        <v>Y</v>
      </c>
    </row>
    <row r="327">
      <c r="B327" t="str">
        <v xml:space="preserve">the non-zero ridge is </v>
      </c>
      <c r="C327" t="str">
        <f>IF(C326="X","parallel","normal")</f>
        <v>parallel</v>
      </c>
      <c r="D327" t="str">
        <v>to the wind direction</v>
      </c>
      <c r="S327" t="str">
        <v xml:space="preserve">the non-zero ridge is </v>
      </c>
      <c r="T327" t="str">
        <f>IF(T326="X","parallel","normal")</f>
        <v>parallel</v>
      </c>
      <c r="U327" t="str">
        <v>to the wind direction</v>
      </c>
      <c r="AJ327" t="str">
        <v xml:space="preserve">the non-zero ridge is </v>
      </c>
      <c r="AK327" t="str">
        <f>IF(AK326="X","parallel","normal")</f>
        <v>parallel</v>
      </c>
      <c r="AL327" t="str">
        <v>to the wind direction</v>
      </c>
      <c r="BA327" t="str">
        <v xml:space="preserve">the non-zero ridge is </v>
      </c>
      <c r="BB327" t="str">
        <f>IF(BB326="X","parallel","normal")</f>
        <v>parallel</v>
      </c>
      <c r="BC327" t="str">
        <v>to the wind direction</v>
      </c>
      <c r="BR327" t="str">
        <v xml:space="preserve">the non-zero ridge is </v>
      </c>
      <c r="BS327" t="str">
        <f>IF(BS326="X","parallel","normal")</f>
        <v>normal</v>
      </c>
      <c r="BT327" t="str">
        <v>to the wind direction</v>
      </c>
      <c r="CI327" t="str">
        <v xml:space="preserve">the non-zero ridge is </v>
      </c>
      <c r="CJ327" t="str">
        <f>IF(CJ326="X","parallel","normal")</f>
        <v>normal</v>
      </c>
      <c r="CK327" t="str">
        <v>to the wind direction</v>
      </c>
      <c r="CZ327" t="str">
        <v xml:space="preserve">the non-zero ridge is </v>
      </c>
      <c r="DA327" t="str">
        <f>IF(DA326="X","parallel","normal")</f>
        <v>normal</v>
      </c>
      <c r="DB327" t="str">
        <v>to the wind direction</v>
      </c>
      <c r="DQ327" t="str">
        <v xml:space="preserve">the non-zero ridge is </v>
      </c>
      <c r="DR327" t="str">
        <f>IF(DR326="X","parallel","normal")</f>
        <v>normal</v>
      </c>
      <c r="DS327" t="str">
        <v>to the wind direction</v>
      </c>
    </row>
    <row r="328">
      <c r="B328" t="str">
        <v>The windward and leeward roof surfaces are</v>
      </c>
      <c r="C328" t="str">
        <f>IF(C326="X","+X &amp; -X","+Y &amp; -Y")</f>
        <v>+X &amp; -X</v>
      </c>
      <c r="S328" t="str">
        <v>The windward and leeward roof surfaces are</v>
      </c>
      <c r="T328" t="str">
        <f>IF(T326="X","+X &amp; -X","+Y &amp; -Y")</f>
        <v>+X &amp; -X</v>
      </c>
      <c r="AJ328" t="str">
        <v>The windward and leeward roof surfaces are</v>
      </c>
      <c r="AK328" t="str">
        <f>IF(AK326="X","+X &amp; -X","+Y &amp; -Y")</f>
        <v>+X &amp; -X</v>
      </c>
      <c r="BA328" t="str">
        <v>The windward and leeward roof surfaces are</v>
      </c>
      <c r="BB328" t="str">
        <f>IF(BB326="X","+X &amp; -X","+Y &amp; -Y")</f>
        <v>+X &amp; -X</v>
      </c>
      <c r="BR328" t="str">
        <v>The windward and leeward roof surfaces are</v>
      </c>
      <c r="BS328" t="str">
        <f>IF(BS326="X","+X &amp; -X","+Y &amp; -Y")</f>
        <v>+Y &amp; -Y</v>
      </c>
      <c r="CI328" t="str">
        <v>The windward and leeward roof surfaces are</v>
      </c>
      <c r="CJ328" t="str">
        <f>IF(CJ326="X","+X &amp; -X","+Y &amp; -Y")</f>
        <v>+Y &amp; -Y</v>
      </c>
      <c r="CZ328" t="str">
        <v>The windward and leeward roof surfaces are</v>
      </c>
      <c r="DA328" t="str">
        <f>IF(DA326="X","+X &amp; -X","+Y &amp; -Y")</f>
        <v>+Y &amp; -Y</v>
      </c>
      <c r="DQ328" t="str">
        <v>The windward and leeward roof surfaces are</v>
      </c>
      <c r="DR328" t="str">
        <f>IF(DR326="X","+X &amp; -X","+Y &amp; -Y")</f>
        <v>+Y &amp; -Y</v>
      </c>
    </row>
    <row r="329">
      <c r="B329" t="str">
        <v>and the corresponding roof pitch angle is</v>
      </c>
      <c r="C329">
        <f>IF(C326="X",D160,D159)</f>
        <v>16.699258339253714</v>
      </c>
      <c r="S329" t="str">
        <v>and the corresponding roof pitch angle is</v>
      </c>
      <c r="T329">
        <f>IF(T326="X",U160,U159)</f>
        <v>16.699258339253714</v>
      </c>
      <c r="AJ329" t="str">
        <v>and the corresponding roof pitch angle is</v>
      </c>
      <c r="AK329">
        <f>IF(AK326="X",AL160,AL159)</f>
        <v>16.699258339253714</v>
      </c>
      <c r="BA329" t="str">
        <v>and the corresponding roof pitch angle is</v>
      </c>
      <c r="BB329">
        <f>IF(BB326="X",BC160,BC159)</f>
        <v>16.699258339253714</v>
      </c>
      <c r="BR329" t="str">
        <v>and the corresponding roof pitch angle is</v>
      </c>
      <c r="BS329">
        <f>IF(BS326="X",BT160,BT159)</f>
        <v>30.963782686061883</v>
      </c>
      <c r="CI329" t="str">
        <v>and the corresponding roof pitch angle is</v>
      </c>
      <c r="CJ329">
        <f>IF(CJ326="X",CK160,CK159)</f>
        <v>30.963782686061883</v>
      </c>
      <c r="CZ329" t="str">
        <v>and the corresponding roof pitch angle is</v>
      </c>
      <c r="DA329">
        <f>IF(DA326="X",DB160,DB159)</f>
        <v>30.963782686061883</v>
      </c>
      <c r="DQ329" t="str">
        <v>and the corresponding roof pitch angle is</v>
      </c>
      <c r="DR329">
        <f>IF(DR326="X",DS160,DS159)</f>
        <v>30.963782686061883</v>
      </c>
    </row>
    <row r="330">
      <c r="B330" t="str">
        <v>The side rood surfaces are</v>
      </c>
      <c r="C330" t="str">
        <f>IF(C326="X","+Y &amp; -Y","+X &amp; -X")</f>
        <v>+Y &amp; -Y</v>
      </c>
      <c r="S330" t="str">
        <v>The side rood surfaces are</v>
      </c>
      <c r="T330" t="str">
        <f>IF(T326="X","+Y &amp; -Y","+X &amp; -X")</f>
        <v>+Y &amp; -Y</v>
      </c>
      <c r="AJ330" t="str">
        <v>The side rood surfaces are</v>
      </c>
      <c r="AK330" t="str">
        <f>IF(AK326="X","+Y &amp; -Y","+X &amp; -X")</f>
        <v>+Y &amp; -Y</v>
      </c>
      <c r="BA330" t="str">
        <v>The side rood surfaces are</v>
      </c>
      <c r="BB330" t="str">
        <f>IF(BB326="X","+Y &amp; -Y","+X &amp; -X")</f>
        <v>+Y &amp; -Y</v>
      </c>
      <c r="BR330" t="str">
        <v>The side rood surfaces are</v>
      </c>
      <c r="BS330" t="str">
        <f>IF(BS326="X","+Y &amp; -Y","+X &amp; -X")</f>
        <v>+X &amp; -X</v>
      </c>
      <c r="CI330" t="str">
        <v>The side rood surfaces are</v>
      </c>
      <c r="CJ330" t="str">
        <f>IF(CJ326="X","+Y &amp; -Y","+X &amp; -X")</f>
        <v>+X &amp; -X</v>
      </c>
      <c r="CZ330" t="str">
        <v>The side rood surfaces are</v>
      </c>
      <c r="DA330" t="str">
        <f>IF(DA326="X","+Y &amp; -Y","+X &amp; -X")</f>
        <v>+X &amp; -X</v>
      </c>
      <c r="DQ330" t="str">
        <v>The side rood surfaces are</v>
      </c>
      <c r="DR330" t="str">
        <f>IF(DR326="X","+Y &amp; -Y","+X &amp; -X")</f>
        <v>+X &amp; -X</v>
      </c>
    </row>
    <row r="331">
      <c r="B331" t="str">
        <v>and the corresponding roof pitch angle is</v>
      </c>
      <c r="C331">
        <f>IF(C326="X",D159,D160)</f>
        <v>30.963782686061883</v>
      </c>
      <c r="S331" t="str">
        <v>and the corresponding roof pitch angle is</v>
      </c>
      <c r="T331">
        <f>IF(T326="X",U159,U160)</f>
        <v>30.963782686061883</v>
      </c>
      <c r="AJ331" t="str">
        <v>and the corresponding roof pitch angle is</v>
      </c>
      <c r="AK331">
        <f>IF(AK326="X",AL159,AL160)</f>
        <v>30.963782686061883</v>
      </c>
      <c r="BA331" t="str">
        <v>and the corresponding roof pitch angle is</v>
      </c>
      <c r="BB331">
        <f>IF(BB326="X",BC159,BC160)</f>
        <v>30.963782686061883</v>
      </c>
      <c r="BR331" t="str">
        <v>and the corresponding roof pitch angle is</v>
      </c>
      <c r="BS331">
        <f>IF(BS326="X",BT159,BT160)</f>
        <v>16.699258339253714</v>
      </c>
      <c r="CI331" t="str">
        <v>and the corresponding roof pitch angle is</v>
      </c>
      <c r="CJ331">
        <f>IF(CJ326="X",CK159,CK160)</f>
        <v>16.699258339253714</v>
      </c>
      <c r="CZ331" t="str">
        <v>and the corresponding roof pitch angle is</v>
      </c>
      <c r="DA331">
        <f>IF(DA326="X",DB159,DB160)</f>
        <v>16.699258339253714</v>
      </c>
      <c r="DQ331" t="str">
        <v>and the corresponding roof pitch angle is</v>
      </c>
      <c r="DR331">
        <f>IF(DR326="X",DS159,DS160)</f>
        <v>16.699258339253714</v>
      </c>
    </row>
    <row r="332">
      <c r="B332" t="str">
        <v>Tent dimension normal to wind direction</v>
      </c>
      <c r="C332">
        <f>IF(C326="X",D152,D151)</f>
        <v>20</v>
      </c>
      <c r="S332" t="str">
        <v>Tent dimension normal to wind direction</v>
      </c>
      <c r="T332">
        <f>IF(T326="X",U152,U151)</f>
        <v>20</v>
      </c>
      <c r="AJ332" t="str">
        <v>Tent dimension normal to wind direction</v>
      </c>
      <c r="AK332">
        <f>IF(AK326="X",AL152,AL151)</f>
        <v>20</v>
      </c>
      <c r="BA332" t="str">
        <v>Tent dimension normal to wind direction</v>
      </c>
      <c r="BB332">
        <f>IF(BB326="X",BC152,BC151)</f>
        <v>20</v>
      </c>
      <c r="BR332" t="str">
        <v>Tent dimension normal to wind direction</v>
      </c>
      <c r="BS332">
        <f>IF(BS326="X",BT152,BT151)</f>
        <v>40</v>
      </c>
      <c r="CI332" t="str">
        <v>Tent dimension normal to wind direction</v>
      </c>
      <c r="CJ332">
        <f>IF(CJ326="X",CK152,CK151)</f>
        <v>40</v>
      </c>
      <c r="CZ332" t="str">
        <v>Tent dimension normal to wind direction</v>
      </c>
      <c r="DA332">
        <f>IF(DA326="X",DB152,DB151)</f>
        <v>40</v>
      </c>
      <c r="DQ332" t="str">
        <v>Tent dimension normal to wind direction</v>
      </c>
      <c r="DR332">
        <f>IF(DR326="X",DS152,DS151)</f>
        <v>40</v>
      </c>
    </row>
    <row r="333">
      <c r="B333" t="str">
        <v>Tent dimension parallel to wind direction</v>
      </c>
      <c r="C333">
        <f>IF(C326="X",D151,D152)</f>
        <v>40</v>
      </c>
      <c r="S333" t="str">
        <v>Tent dimension parallel to wind direction</v>
      </c>
      <c r="T333">
        <f>IF(T326="X",U151,U152)</f>
        <v>40</v>
      </c>
      <c r="AJ333" t="str">
        <v>Tent dimension parallel to wind direction</v>
      </c>
      <c r="AK333">
        <f>IF(AK326="X",AL151,AL152)</f>
        <v>40</v>
      </c>
      <c r="BA333" t="str">
        <v>Tent dimension parallel to wind direction</v>
      </c>
      <c r="BB333">
        <f>IF(BB326="X",BC151,BC152)</f>
        <v>40</v>
      </c>
      <c r="BR333" t="str">
        <v>Tent dimension parallel to wind direction</v>
      </c>
      <c r="BS333">
        <f>IF(BS326="X",BT151,BT152)</f>
        <v>20</v>
      </c>
      <c r="CI333" t="str">
        <v>Tent dimension parallel to wind direction</v>
      </c>
      <c r="CJ333">
        <f>IF(CJ326="X",CK151,CK152)</f>
        <v>20</v>
      </c>
      <c r="CZ333" t="str">
        <v>Tent dimension parallel to wind direction</v>
      </c>
      <c r="DA333">
        <f>IF(DA326="X",DB151,DB152)</f>
        <v>20</v>
      </c>
      <c r="DQ333" t="str">
        <v>Tent dimension parallel to wind direction</v>
      </c>
      <c r="DR333">
        <f>IF(DR326="X",DS151,DS152)</f>
        <v>20</v>
      </c>
    </row>
    <row r="334">
      <c r="B334" t="str">
        <v>Mean roof height</v>
      </c>
      <c r="C334">
        <f>D164</f>
        <v>11</v>
      </c>
      <c r="S334" t="str">
        <v>Mean roof height</v>
      </c>
      <c r="T334">
        <f>U164</f>
        <v>11</v>
      </c>
      <c r="AJ334" t="str">
        <v>Mean roof height</v>
      </c>
      <c r="AK334">
        <f>AL164</f>
        <v>11</v>
      </c>
      <c r="BA334" t="str">
        <v>Mean roof height</v>
      </c>
      <c r="BB334">
        <f>BC164</f>
        <v>11</v>
      </c>
      <c r="BR334" t="str">
        <v>Mean roof height</v>
      </c>
      <c r="BS334">
        <f>BT164</f>
        <v>11</v>
      </c>
      <c r="CI334" t="str">
        <v>Mean roof height</v>
      </c>
      <c r="CJ334">
        <f>CK164</f>
        <v>11</v>
      </c>
      <c r="CZ334" t="str">
        <v>Mean roof height</v>
      </c>
      <c r="DA334">
        <f>DB164</f>
        <v>11</v>
      </c>
      <c r="DQ334" t="str">
        <v>Mean roof height</v>
      </c>
      <c r="DR334">
        <f>DS164</f>
        <v>11</v>
      </c>
    </row>
    <row r="336">
      <c r="B336" t="str">
        <v xml:space="preserve">Load case </v>
      </c>
      <c r="C336" t="str">
        <v>(A or B)</v>
      </c>
      <c r="D336" t="str">
        <f>C172</f>
        <v>A</v>
      </c>
      <c r="S336" t="str">
        <v xml:space="preserve">Load case </v>
      </c>
      <c r="T336" t="str">
        <v>(A or B)</v>
      </c>
      <c r="U336" t="str">
        <f>T172</f>
        <v>B</v>
      </c>
      <c r="AJ336" t="str">
        <v xml:space="preserve">Load case </v>
      </c>
      <c r="AK336" t="str">
        <v>(A or B)</v>
      </c>
      <c r="AL336" t="str">
        <f>AK172</f>
        <v>A</v>
      </c>
      <c r="BA336" t="str">
        <v xml:space="preserve">Load case </v>
      </c>
      <c r="BB336" t="str">
        <v>(A or B)</v>
      </c>
      <c r="BC336" t="str">
        <f>BB172</f>
        <v>B</v>
      </c>
      <c r="BR336" t="str">
        <v xml:space="preserve">Load case </v>
      </c>
      <c r="BS336" t="str">
        <v>(A or B)</v>
      </c>
      <c r="BT336" t="str">
        <f>BS172</f>
        <v>A</v>
      </c>
      <c r="CI336" t="str">
        <v xml:space="preserve">Load case </v>
      </c>
      <c r="CJ336" t="str">
        <v>(A or B)</v>
      </c>
      <c r="CK336" t="str">
        <f>CJ172</f>
        <v>B</v>
      </c>
      <c r="CZ336" t="str">
        <v xml:space="preserve">Load case </v>
      </c>
      <c r="DA336" t="str">
        <v>(A or B)</v>
      </c>
      <c r="DB336" t="str">
        <f>DA172</f>
        <v>A</v>
      </c>
      <c r="DQ336" t="str">
        <v xml:space="preserve">Load case </v>
      </c>
      <c r="DR336" t="str">
        <v>(A or B)</v>
      </c>
      <c r="DS336" t="str">
        <f>DR172</f>
        <v>B</v>
      </c>
    </row>
    <row r="337">
      <c r="B337" t="str">
        <v>Clear (=1) or obstructed (=2 or 3) wind flow</v>
      </c>
      <c r="C337" t="str">
        <v>(1 or 2/3)</v>
      </c>
      <c r="D337">
        <f>C173</f>
        <v>1</v>
      </c>
      <c r="E337" t="str">
        <v>Clear wind flow denotes relatively unobstructed wind flow with blockage less than or equal to 50%. Obstructed wind flow denotes objects below roof inhibiting wind flow with &gt;50% blockage</v>
      </c>
      <c r="S337" t="str">
        <v>Clear (=1) or obstructed (=2 or 3) wind flow</v>
      </c>
      <c r="T337" t="str">
        <v>(1 or 2/3)</v>
      </c>
      <c r="U337">
        <f>T173</f>
        <v>1</v>
      </c>
      <c r="V337" t="str">
        <v>Clear wind flow denotes relatively unobstructed wind flow with blockage less than or equal to 50%. Obstructed wind flow denotes objects below roof inhibiting wind flow with &gt;50% blockage</v>
      </c>
      <c r="AJ337" t="str">
        <v>Clear (=1) or obstructed (=2 or 3) wind flow</v>
      </c>
      <c r="AK337" t="str">
        <v>(1 or 2/3)</v>
      </c>
      <c r="AL337">
        <f>AK173</f>
        <v>1</v>
      </c>
      <c r="AM337" t="str">
        <v>Clear wind flow denotes relatively unobstructed wind flow with blockage less than or equal to 50%. Obstructed wind flow denotes objects below roof inhibiting wind flow with &gt;50% blockage</v>
      </c>
      <c r="BA337" t="str">
        <v>Clear (=1) or obstructed (=2 or 3) wind flow</v>
      </c>
      <c r="BB337" t="str">
        <v>(1 or 2/3)</v>
      </c>
      <c r="BC337">
        <f>BB173</f>
        <v>1</v>
      </c>
      <c r="BD337" t="str">
        <v>Clear wind flow denotes relatively unobstructed wind flow with blockage less than or equal to 50%. Obstructed wind flow denotes objects below roof inhibiting wind flow with &gt;50% blockage</v>
      </c>
      <c r="BR337" t="str">
        <v>Clear (=1) or obstructed (=2 or 3) wind flow</v>
      </c>
      <c r="BS337" t="str">
        <v>(1 or 2/3)</v>
      </c>
      <c r="BT337">
        <f>BS173</f>
        <v>1</v>
      </c>
      <c r="BU337" t="str">
        <v>Clear wind flow denotes relatively unobstructed wind flow with blockage less than or equal to 50%. Obstructed wind flow denotes objects below roof inhibiting wind flow with &gt;50% blockage</v>
      </c>
      <c r="CI337" t="str">
        <v>Clear (=1) or obstructed (=2 or 3) wind flow</v>
      </c>
      <c r="CJ337" t="str">
        <v>(1 or 2/3)</v>
      </c>
      <c r="CK337">
        <f>CJ173</f>
        <v>1</v>
      </c>
      <c r="CL337" t="str">
        <v>Clear wind flow denotes relatively unobstructed wind flow with blockage less than or equal to 50%. Obstructed wind flow denotes objects below roof inhibiting wind flow with &gt;50% blockage</v>
      </c>
      <c r="CZ337" t="str">
        <v>Clear (=1) or obstructed (=2 or 3) wind flow</v>
      </c>
      <c r="DA337" t="str">
        <v>(1 or 2/3)</v>
      </c>
      <c r="DB337">
        <f>DA173</f>
        <v>1</v>
      </c>
      <c r="DC337" t="str">
        <v>Clear wind flow denotes relatively unobstructed wind flow with blockage less than or equal to 50%. Obstructed wind flow denotes objects below roof inhibiting wind flow with &gt;50% blockage</v>
      </c>
      <c r="DQ337" t="str">
        <v>Clear (=1) or obstructed (=2 or 3) wind flow</v>
      </c>
      <c r="DR337" t="str">
        <v>(1 or 2/3)</v>
      </c>
      <c r="DS337">
        <f>DR173</f>
        <v>1</v>
      </c>
      <c r="DT337" t="str">
        <v>Clear wind flow denotes relatively unobstructed wind flow with blockage less than or equal to 50%. Obstructed wind flow denotes objects below roof inhibiting wind flow with &gt;50% blockage</v>
      </c>
    </row>
    <row r="339">
      <c r="B339" t="str">
        <v>Plus and minus signs signify pressures acting toward and away from the surfaces, respectively.</v>
      </c>
      <c r="S339" t="str">
        <v>Plus and minus signs signify pressures acting toward and away from the surfaces, respectively.</v>
      </c>
      <c r="AJ339" t="str">
        <v>Plus and minus signs signify pressures acting toward and away from the surfaces, respectively.</v>
      </c>
      <c r="BA339" t="str">
        <v>Plus and minus signs signify pressures acting toward and away from the surfaces, respectively.</v>
      </c>
      <c r="BR339" t="str">
        <v>Plus and minus signs signify pressures acting toward and away from the surfaces, respectively.</v>
      </c>
      <c r="CI339" t="str">
        <v>Plus and minus signs signify pressures acting toward and away from the surfaces, respectively.</v>
      </c>
      <c r="CZ339" t="str">
        <v>Plus and minus signs signify pressures acting toward and away from the surfaces, respectively.</v>
      </c>
      <c r="DQ339" t="str">
        <v>Plus and minus signs signify pressures acting toward and away from the surfaces, respectively.</v>
      </c>
    </row>
    <row r="340">
      <c r="B340" t="str">
        <v>For GCpi, plus and minus signs signify pressures acting toward and away from the internal surfaces, respectively.</v>
      </c>
      <c r="S340" t="str">
        <v>For GCpi, plus and minus signs signify pressures acting toward and away from the internal surfaces, respectively.</v>
      </c>
      <c r="AJ340" t="str">
        <v>For GCpi, plus and minus signs signify pressures acting toward and away from the internal surfaces, respectively.</v>
      </c>
      <c r="BA340" t="str">
        <v>For GCpi, plus and minus signs signify pressures acting toward and away from the internal surfaces, respectively.</v>
      </c>
      <c r="BR340" t="str">
        <v>For GCpi, plus and minus signs signify pressures acting toward and away from the internal surfaces, respectively.</v>
      </c>
      <c r="CI340" t="str">
        <v>For GCpi, plus and minus signs signify pressures acting toward and away from the internal surfaces, respectively.</v>
      </c>
      <c r="CZ340" t="str">
        <v>For GCpi, plus and minus signs signify pressures acting toward and away from the internal surfaces, respectively.</v>
      </c>
      <c r="DQ340" t="str">
        <v>For GCpi, plus and minus signs signify pressures acting toward and away from the internal surfaces, respectively.</v>
      </c>
    </row>
    <row r="342">
      <c r="B342" t="str">
        <v>B: Horizontal dimension of building measured normal to wind direction.</v>
      </c>
      <c r="F342" t="str">
        <v>STARTING IN VERSION main39.0 (08/14/21)</v>
      </c>
      <c r="S342" t="str">
        <v>B: Horizontal dimension of building measured normal to wind direction.</v>
      </c>
      <c r="AJ342" t="str">
        <v>B: Horizontal dimension of building measured normal to wind direction.</v>
      </c>
      <c r="BA342" t="str">
        <v>B: Horizontal dimension of building measured normal to wind direction.</v>
      </c>
      <c r="BR342" t="str">
        <v>B: Horizontal dimension of building measured normal to wind direction.</v>
      </c>
      <c r="CI342" t="str">
        <v>B: Horizontal dimension of building measured normal to wind direction.</v>
      </c>
      <c r="CZ342" t="str">
        <v>B: Horizontal dimension of building measured normal to wind direction.</v>
      </c>
      <c r="DQ342" t="str">
        <v>B: Horizontal dimension of building measured normal to wind direction.</v>
      </c>
    </row>
    <row r="343">
      <c r="B343" t="str">
        <v>L: Horizontal dimension of building measured parallel to wind direction.</v>
      </c>
      <c r="F343" t="str">
        <v>CHANGED THE WHOLE TABLE OF CN BY CONSIDERING BOTHER CLEAR AND OBSTRUCTED AS GENERAL CASES</v>
      </c>
      <c r="S343" t="str">
        <v>L: Horizontal dimension of building measured parallel to wind direction.</v>
      </c>
      <c r="AJ343" t="str">
        <v>L: Horizontal dimension of building measured parallel to wind direction.</v>
      </c>
      <c r="BA343" t="str">
        <v>L: Horizontal dimension of building measured parallel to wind direction.</v>
      </c>
      <c r="BR343" t="str">
        <v>L: Horizontal dimension of building measured parallel to wind direction.</v>
      </c>
      <c r="CI343" t="str">
        <v>L: Horizontal dimension of building measured parallel to wind direction.</v>
      </c>
      <c r="CZ343" t="str">
        <v>L: Horizontal dimension of building measured parallel to wind direction.</v>
      </c>
      <c r="DQ343" t="str">
        <v>L: Horizontal dimension of building measured parallel to wind direction.</v>
      </c>
    </row>
    <row r="344">
      <c r="B344" t="str">
        <v>h: Mean roof height, except that eave height shall be used for θ ≤ 10 degrees</v>
      </c>
      <c r="F344" t="str">
        <v>AND ADDED A COEFFICIENT OF 1.0, 0.8, AND 0.6 FOR CLEAR, PARTIALLY OBSTRUCTED, SHELTERED LOCATION</v>
      </c>
      <c r="S344" t="str">
        <v>h: Mean roof height, except that eave height shall be used for θ ≤ 10 degrees</v>
      </c>
      <c r="AJ344" t="str">
        <v>h: Mean roof height, except that eave height shall be used for θ ≤ 10 degrees</v>
      </c>
      <c r="BA344" t="str">
        <v>h: Mean roof height, except that eave height shall be used for θ ≤ 10 degrees</v>
      </c>
      <c r="BR344" t="str">
        <v>h: Mean roof height, except that eave height shall be used for θ ≤ 10 degrees</v>
      </c>
      <c r="CI344" t="str">
        <v>h: Mean roof height, except that eave height shall be used for θ ≤ 10 degrees</v>
      </c>
      <c r="CZ344" t="str">
        <v>h: Mean roof height, except that eave height shall be used for θ ≤ 10 degrees</v>
      </c>
      <c r="DQ344" t="str">
        <v>h: Mean roof height, except that eave height shall be used for θ ≤ 10 degrees</v>
      </c>
    </row>
    <row r="346">
      <c r="B346" t="str">
        <v>Windward and Leeward surfaces</v>
      </c>
      <c r="D346" t="str">
        <v>Load case A</v>
      </c>
      <c r="H346" t="str">
        <v>Load case B</v>
      </c>
      <c r="S346" t="str">
        <v>Windward and Leeward surfaces</v>
      </c>
      <c r="U346" t="str">
        <v>Load case A</v>
      </c>
      <c r="Y346" t="str">
        <v>Load case B</v>
      </c>
      <c r="AJ346" t="str">
        <v>Windward and Leeward surfaces</v>
      </c>
      <c r="AL346" t="str">
        <v>Load case A</v>
      </c>
      <c r="AP346" t="str">
        <v>Load case B</v>
      </c>
      <c r="BA346" t="str">
        <v>Windward and Leeward surfaces</v>
      </c>
      <c r="BC346" t="str">
        <v>Load case A</v>
      </c>
      <c r="BG346" t="str">
        <v>Load case B</v>
      </c>
      <c r="BR346" t="str">
        <v>Windward and Leeward surfaces</v>
      </c>
      <c r="BT346" t="str">
        <v>Load case A</v>
      </c>
      <c r="BX346" t="str">
        <v>Load case B</v>
      </c>
      <c r="CG346" t="str">
        <v>Load case A</v>
      </c>
      <c r="CK346" t="str">
        <v>Load case A</v>
      </c>
      <c r="CO346" t="str">
        <v>Load case B</v>
      </c>
      <c r="CW346" t="str">
        <v>Load case A</v>
      </c>
      <c r="DB346" t="str">
        <v>Load case A</v>
      </c>
      <c r="DF346" t="str">
        <v>Load case B</v>
      </c>
      <c r="DM346" t="str">
        <v>Load case A</v>
      </c>
      <c r="DQ346" t="str">
        <v>Windward and Leeward surfaces</v>
      </c>
      <c r="DS346" t="str">
        <v>Load case A</v>
      </c>
      <c r="DW346" t="str">
        <v>Load case B</v>
      </c>
    </row>
    <row r="347">
      <c r="D347" t="str">
        <v>Clear wind flow</v>
      </c>
      <c r="F347" t="str">
        <v>Obstructed wind flow</v>
      </c>
      <c r="H347" t="str">
        <v>Clear wind flow</v>
      </c>
      <c r="J347" t="str">
        <v>Obstructed wind flow</v>
      </c>
      <c r="U347" t="str">
        <v>Clear wind flow</v>
      </c>
      <c r="W347" t="str">
        <v>Obstructed wind flow</v>
      </c>
      <c r="Y347" t="str">
        <v>Clear wind flow</v>
      </c>
      <c r="AA347" t="str">
        <v>Obstructed wind flow</v>
      </c>
      <c r="AL347" t="str">
        <v>Clear wind flow</v>
      </c>
      <c r="AN347" t="str">
        <v>Obstructed wind flow</v>
      </c>
      <c r="AP347" t="str">
        <v>Clear wind flow</v>
      </c>
      <c r="AR347" t="str">
        <v>Obstructed wind flow</v>
      </c>
      <c r="BC347" t="str">
        <v>Clear wind flow</v>
      </c>
      <c r="BE347" t="str">
        <v>Obstructed wind flow</v>
      </c>
      <c r="BG347" t="str">
        <v>Clear wind flow</v>
      </c>
      <c r="BI347" t="str">
        <v>Obstructed wind flow</v>
      </c>
      <c r="BT347" t="str">
        <v>Clear wind flow</v>
      </c>
      <c r="BV347" t="str">
        <v>Obstructed wind flow</v>
      </c>
      <c r="BX347" t="str">
        <v>Clear wind flow</v>
      </c>
      <c r="BZ347" t="str">
        <v>Obstructed wind flow</v>
      </c>
      <c r="CG347" t="str">
        <v>Clear wind flow</v>
      </c>
      <c r="CK347" t="str">
        <v>Clear wind flow</v>
      </c>
      <c r="CM347" t="str">
        <v>Obstructed wind flow</v>
      </c>
      <c r="CO347" t="str">
        <v>Clear wind flow</v>
      </c>
      <c r="CQ347" t="str">
        <v>Obstructed wind flow</v>
      </c>
      <c r="DB347" t="str">
        <v>Clear wind flow</v>
      </c>
      <c r="DD347" t="str">
        <v>Obstructed wind flow</v>
      </c>
      <c r="DF347" t="str">
        <v>Clear wind flow</v>
      </c>
      <c r="DH347" t="str">
        <v>Obstructed wind flow</v>
      </c>
      <c r="DO347" t="str">
        <v>Obstructed wind flow</v>
      </c>
      <c r="DS347" t="str">
        <v>Clear wind flow</v>
      </c>
      <c r="DU347" t="str">
        <v>Obstructed wind flow</v>
      </c>
      <c r="DW347" t="str">
        <v>Clear wind flow</v>
      </c>
      <c r="DY347" t="str">
        <v>Obstructed wind flow</v>
      </c>
    </row>
    <row r="348">
      <c r="C348" t="str">
        <v>Theta \  CN</v>
      </c>
      <c r="D348" t="str">
        <v>CNWind</v>
      </c>
      <c r="E348" t="str">
        <v>CNLee</v>
      </c>
      <c r="F348" t="str">
        <v>CNWind</v>
      </c>
      <c r="G348" t="str">
        <v>CNLee</v>
      </c>
      <c r="H348" t="str">
        <v>CNWind</v>
      </c>
      <c r="I348" t="str">
        <v>CNLee</v>
      </c>
      <c r="J348" t="str">
        <v>CNWind</v>
      </c>
      <c r="K348" t="str">
        <v>CNLee</v>
      </c>
      <c r="L348" t="str">
        <v>CNWind</v>
      </c>
      <c r="M348" t="str">
        <v>CNLee</v>
      </c>
      <c r="N348" t="str">
        <v>CNWind</v>
      </c>
      <c r="O348" t="str">
        <v>CNLee</v>
      </c>
      <c r="T348" t="str">
        <v>Theta \  CN</v>
      </c>
      <c r="U348" t="str">
        <v>CNWind</v>
      </c>
      <c r="V348" t="str">
        <v>CNLee</v>
      </c>
      <c r="W348" t="str">
        <v>CNWind</v>
      </c>
      <c r="X348" t="str">
        <v>CNLee</v>
      </c>
      <c r="Y348" t="str">
        <v>CNWind</v>
      </c>
      <c r="Z348" t="str">
        <v>CNLee</v>
      </c>
      <c r="AA348" t="str">
        <v>CNWind</v>
      </c>
      <c r="AB348" t="str">
        <v>CNLee</v>
      </c>
      <c r="AC348" t="str">
        <v>CNWind</v>
      </c>
      <c r="AD348" t="str">
        <v>CNLee</v>
      </c>
      <c r="AE348" t="str">
        <v>CNWind</v>
      </c>
      <c r="AF348" t="str">
        <v>CNLee</v>
      </c>
      <c r="AK348" t="str">
        <v>Theta \  CN</v>
      </c>
      <c r="AL348" t="str">
        <v>CNWind</v>
      </c>
      <c r="AM348" t="str">
        <v>CNLee</v>
      </c>
      <c r="AN348" t="str">
        <v>CNWind</v>
      </c>
      <c r="AO348" t="str">
        <v>CNLee</v>
      </c>
      <c r="AP348" t="str">
        <v>CNWind</v>
      </c>
      <c r="AQ348" t="str">
        <v>CNLee</v>
      </c>
      <c r="AR348" t="str">
        <v>CNWind</v>
      </c>
      <c r="AS348" t="str">
        <v>CNLee</v>
      </c>
      <c r="AT348" t="str">
        <v>CNWind</v>
      </c>
      <c r="AU348" t="str">
        <v>CNLee</v>
      </c>
      <c r="AV348" t="str">
        <v>CNWind</v>
      </c>
      <c r="AW348" t="str">
        <v>CNLee</v>
      </c>
      <c r="BB348" t="str">
        <v>Theta \  CN</v>
      </c>
      <c r="BC348" t="str">
        <v>CNWind</v>
      </c>
      <c r="BD348" t="str">
        <v>CNLee</v>
      </c>
      <c r="BE348" t="str">
        <v>CNWind</v>
      </c>
      <c r="BF348" t="str">
        <v>CNLee</v>
      </c>
      <c r="BG348" t="str">
        <v>CNWind</v>
      </c>
      <c r="BH348" t="str">
        <v>CNLee</v>
      </c>
      <c r="BI348" t="str">
        <v>CNWind</v>
      </c>
      <c r="BJ348" t="str">
        <v>CNLee</v>
      </c>
      <c r="BK348" t="str">
        <v>CNWind</v>
      </c>
      <c r="BL348" t="str">
        <v>CNLee</v>
      </c>
      <c r="BM348" t="str">
        <v>CNWind</v>
      </c>
      <c r="BN348" t="str">
        <v>CNLee</v>
      </c>
      <c r="BS348" t="str">
        <v>Theta \  CN</v>
      </c>
      <c r="BT348" t="str">
        <v>CNWind</v>
      </c>
      <c r="BU348" t="str">
        <v>CNLee</v>
      </c>
      <c r="BV348" t="str">
        <v>CNWind</v>
      </c>
      <c r="BW348" t="str">
        <v>CNLee</v>
      </c>
      <c r="BX348" t="str">
        <v>CNWind</v>
      </c>
      <c r="BY348" t="str">
        <v>CNLee</v>
      </c>
      <c r="BZ348" t="str">
        <v>CNWind</v>
      </c>
      <c r="CA348" t="str">
        <v>CNLee</v>
      </c>
      <c r="CB348" t="str">
        <v>CNWind</v>
      </c>
      <c r="CC348" t="str">
        <v>CNLee</v>
      </c>
      <c r="CD348" t="str">
        <v>CNWind</v>
      </c>
      <c r="CE348" t="str">
        <v>CNLee</v>
      </c>
      <c r="CJ348" t="str">
        <v>Theta \  CN</v>
      </c>
      <c r="CK348" t="str">
        <v>CNWind</v>
      </c>
      <c r="CL348" t="str">
        <v>CNLee</v>
      </c>
      <c r="CM348" t="str">
        <v>CNWind</v>
      </c>
      <c r="CN348" t="str">
        <v>CNLee</v>
      </c>
      <c r="CO348" t="str">
        <v>CNWind</v>
      </c>
      <c r="CP348" t="str">
        <v>CNLee</v>
      </c>
      <c r="CQ348" t="str">
        <v>CNWind</v>
      </c>
      <c r="CR348" t="str">
        <v>CNLee</v>
      </c>
      <c r="CS348" t="str">
        <v>CNWind</v>
      </c>
      <c r="CT348" t="str">
        <v>CNLee</v>
      </c>
      <c r="CU348" t="str">
        <v>CNWind</v>
      </c>
      <c r="CV348" t="str">
        <v>CNLee</v>
      </c>
      <c r="DA348" t="str">
        <v>Theta \  CN</v>
      </c>
      <c r="DB348" t="str">
        <v>CNWind</v>
      </c>
      <c r="DC348" t="str">
        <v>CNLee</v>
      </c>
      <c r="DD348" t="str">
        <v>CNWind</v>
      </c>
      <c r="DE348" t="str">
        <v>CNLee</v>
      </c>
      <c r="DF348" t="str">
        <v>CNWind</v>
      </c>
      <c r="DG348" t="str">
        <v>CNLee</v>
      </c>
      <c r="DH348" t="str">
        <v>CNWind</v>
      </c>
      <c r="DI348" t="str">
        <v>CNLee</v>
      </c>
      <c r="DJ348" t="str">
        <v>CNWind</v>
      </c>
      <c r="DK348" t="str">
        <v>CNLee</v>
      </c>
      <c r="DL348" t="str">
        <v>CNWind</v>
      </c>
      <c r="DM348" t="str">
        <v>CNLee</v>
      </c>
      <c r="DR348" t="str">
        <v>Theta \  CN</v>
      </c>
      <c r="DS348" t="str">
        <v>CNWind</v>
      </c>
      <c r="DT348" t="str">
        <v>CNLee</v>
      </c>
      <c r="DU348" t="str">
        <v>CNWind</v>
      </c>
      <c r="DV348" t="str">
        <v>CNLee</v>
      </c>
      <c r="DW348" t="str">
        <v>CNWind</v>
      </c>
      <c r="DX348" t="str">
        <v>CNLee</v>
      </c>
      <c r="DY348" t="str">
        <v>CNWind</v>
      </c>
      <c r="DZ348" t="str">
        <v>CNLee</v>
      </c>
      <c r="EA348" t="str">
        <v>CNWind</v>
      </c>
      <c r="EB348" t="str">
        <v>CNLee</v>
      </c>
      <c r="EC348" t="str">
        <v>CNWind</v>
      </c>
      <c r="ED348" t="str">
        <v>CNLee</v>
      </c>
    </row>
    <row r="349">
      <c r="C349">
        <v>0</v>
      </c>
      <c r="L349">
        <v>1.2</v>
      </c>
      <c r="M349">
        <v>0.3</v>
      </c>
      <c r="N349" t="str">
        <f>IF(AND(C329&lt;=C350,C329&gt;C349),L349+(C329-C349)*(L350-L349)/(C350-C349),"")</f>
        <v/>
      </c>
      <c r="O349" t="str">
        <f>IF(AND(C329&lt;=C350,C329&gt;C349),M349+(C329-C349)*(M350-M349)/(C350-C349),"")</f>
        <v/>
      </c>
      <c r="T349">
        <v>0</v>
      </c>
      <c r="AC349">
        <v>-1.1</v>
      </c>
      <c r="AD349">
        <v>-0.1</v>
      </c>
      <c r="AE349" t="str">
        <f>IF(AND(T329&lt;=T350,T329&gt;T349),AC349+(T329-T349)*(AC350-AC349)/(T350-T349),"")</f>
        <v/>
      </c>
      <c r="AF349" t="str">
        <f>IF(AND(T329&lt;=T350,T329&gt;T349),AD349+(T329-T349)*(AD350-AD349)/(T350-T349),"")</f>
        <v/>
      </c>
      <c r="AK349">
        <v>0</v>
      </c>
      <c r="AT349">
        <v>-0.5</v>
      </c>
      <c r="AU349">
        <v>-1.2</v>
      </c>
      <c r="AV349" t="str">
        <f>IF(AND(AK329&lt;=AK350,AK329&gt;AK349),AT349+(AK329-AK349)*(AT350-AT349)/(AK350-AK349),"")</f>
        <v/>
      </c>
      <c r="AW349" t="str">
        <f>IF(AND(AK329&lt;=AK350,AK329&gt;AK349),AU349+(AK329-AK349)*(AU350-AU349)/(AK350-AK349),"")</f>
        <v/>
      </c>
      <c r="BB349">
        <v>0</v>
      </c>
      <c r="BK349">
        <v>-1.1</v>
      </c>
      <c r="BL349">
        <v>-0.6</v>
      </c>
      <c r="BM349" t="str">
        <f>IF(AND(BB329&lt;=BB350,BB329&gt;BB349),BK349+(BB329-BB349)*(BK350-BK349)/(BB350-BB349),"")</f>
        <v/>
      </c>
      <c r="BN349" t="str">
        <f>IF(AND(BB329&lt;=BB350,BB329&gt;BB349),BL349+(BB329-BB349)*(BL350-BL349)/(BB350-BB349),"")</f>
        <v/>
      </c>
      <c r="BS349">
        <v>0</v>
      </c>
      <c r="CB349">
        <v>1.2</v>
      </c>
      <c r="CC349">
        <v>0.3</v>
      </c>
      <c r="CD349" t="str">
        <f>IF(AND(BS329&lt;=BS350,BS329&gt;BS349),CB349+(BS329-BS349)*(CB350-CB349)/(BS350-BS349),"")</f>
        <v/>
      </c>
      <c r="CE349" t="str">
        <f>IF(AND(BS329&lt;=BS350,BS329&gt;BS349),CC349+(BS329-BS349)*(CC350-CC349)/(BS350-BS349),"")</f>
        <v/>
      </c>
      <c r="CJ349">
        <v>0</v>
      </c>
      <c r="CS349">
        <v>-1.1</v>
      </c>
      <c r="CT349">
        <v>-0.1</v>
      </c>
      <c r="CU349" t="str">
        <f>IF(AND(CJ329&lt;=CJ350,CJ329&gt;CJ349),CS349+(CJ329-CJ349)*(CS350-CS349)/(CJ350-CJ349),"")</f>
        <v/>
      </c>
      <c r="CV349" t="str">
        <f>IF(AND(CJ329&lt;=CJ350,CJ329&gt;CJ349),CT349+(CJ329-CJ349)*(CT350-CT349)/(CJ350-CJ349),"")</f>
        <v/>
      </c>
      <c r="DA349">
        <v>0</v>
      </c>
      <c r="DJ349">
        <v>-0.5</v>
      </c>
      <c r="DK349">
        <v>-1.2</v>
      </c>
      <c r="DL349" t="str">
        <f>IF(AND(DA329&lt;=DA350,DA329&gt;DA349),DJ349+(DA329-DA349)*(DJ350-DJ349)/(DA350-DA349),"")</f>
        <v/>
      </c>
      <c r="DM349" t="str">
        <f>IF(AND(DA329&lt;=DA350,DA329&gt;DA349),DK349+(DA329-DA349)*(DK350-DK349)/(DA350-DA349),"")</f>
        <v/>
      </c>
      <c r="DR349">
        <v>0</v>
      </c>
      <c r="EA349">
        <v>-1.1</v>
      </c>
      <c r="EB349">
        <v>-0.6</v>
      </c>
      <c r="EC349" t="str">
        <f>IF(AND(DR329&lt;=DR350,DR329&gt;DR349),EA349+(DR329-DR349)*(EA350-EA349)/(DR350-DR349),"")</f>
        <v/>
      </c>
      <c r="ED349" t="str">
        <f>IF(AND(DR329&lt;=DR350,DR329&gt;DR349),EB349+(DR329-DR349)*(EB350-EB349)/(DR350-DR349),"")</f>
        <v/>
      </c>
    </row>
    <row r="350">
      <c r="C350">
        <v>7.5</v>
      </c>
      <c r="L350">
        <v>1.1</v>
      </c>
      <c r="M350">
        <v>-0.3</v>
      </c>
      <c r="N350" t="str">
        <f>IF(AND(C329&lt;=C351,C329&gt;C350),L350+(C329-C350)*(L351-L350)/(C351-C350),"")</f>
        <v/>
      </c>
      <c r="O350" t="str">
        <f>IF(AND(C329&lt;=C351,C329&gt;C350),M350+(C329-C350)*(M351-M350)/(C351-C350),"")</f>
        <v/>
      </c>
      <c r="T350">
        <v>7.5</v>
      </c>
      <c r="AC350">
        <v>0.2</v>
      </c>
      <c r="AD350">
        <v>-1.2</v>
      </c>
      <c r="AE350" t="str">
        <f>IF(AND(T329&lt;=T351,T329&gt;T350),AC350+(T329-T350)*(AC351-AC350)/(T351-T350),"")</f>
        <v/>
      </c>
      <c r="AF350" t="str">
        <f>IF(AND(T329&lt;=T351,T329&gt;T350),AD350+(T329-T350)*(AD351-AD350)/(T351-T350),"")</f>
        <v/>
      </c>
      <c r="AK350">
        <v>7.5</v>
      </c>
      <c r="AT350">
        <v>-1.6</v>
      </c>
      <c r="AU350">
        <v>-1</v>
      </c>
      <c r="AV350" t="str">
        <f>IF(AND(AK329&lt;=AK351,AK329&gt;AK350),AT350+(AK329-AK350)*(AT351-AT350)/(AK351-AK350),"")</f>
        <v/>
      </c>
      <c r="AW350" t="str">
        <f>IF(AND(AK329&lt;=AK351,AK329&gt;AK350),AU350+(AK329-AK350)*(AU351-AU350)/(AK351-AK350),"")</f>
        <v/>
      </c>
      <c r="BB350">
        <v>7.5</v>
      </c>
      <c r="BK350">
        <v>-0.9</v>
      </c>
      <c r="BL350">
        <v>-1.7</v>
      </c>
      <c r="BM350" t="str">
        <f>IF(AND(BB329&lt;=BB351,BB329&gt;BB350),BK350+(BB329-BB350)*(BK351-BK350)/(BB351-BB350),"")</f>
        <v/>
      </c>
      <c r="BN350" t="str">
        <f>IF(AND(BB329&lt;=BB351,BB329&gt;BB350),BL350+(BB329-BB350)*(BL351-BL350)/(BB351-BB350),"")</f>
        <v/>
      </c>
      <c r="BS350">
        <v>7.5</v>
      </c>
      <c r="CB350">
        <v>1.1</v>
      </c>
      <c r="CC350">
        <v>-0.3</v>
      </c>
      <c r="CD350" t="str">
        <f>IF(AND(BS329&lt;=BS351,BS329&gt;BS350),CB350+(BS329-BS350)*(CB351-CB350)/(BS351-BS350),"")</f>
        <v/>
      </c>
      <c r="CE350" t="str">
        <f>IF(AND(BS329&lt;=BS351,BS329&gt;BS350),CC350+(BS329-BS350)*(CC351-CC350)/(BS351-BS350),"")</f>
        <v/>
      </c>
      <c r="CJ350">
        <v>7.5</v>
      </c>
      <c r="CS350">
        <v>0.2</v>
      </c>
      <c r="CT350">
        <v>-1.2</v>
      </c>
      <c r="CU350" t="str">
        <f>IF(AND(CJ329&lt;=CJ351,CJ329&gt;CJ350),CS350+(CJ329-CJ350)*(CS351-CS350)/(CJ351-CJ350),"")</f>
        <v/>
      </c>
      <c r="CV350" t="str">
        <f>IF(AND(CJ329&lt;=CJ351,CJ329&gt;CJ350),CT350+(CJ329-CJ350)*(CT351-CT350)/(CJ351-CJ350),"")</f>
        <v/>
      </c>
      <c r="DA350">
        <v>7.5</v>
      </c>
      <c r="DJ350">
        <v>-1.6</v>
      </c>
      <c r="DK350">
        <v>-1</v>
      </c>
      <c r="DL350" t="str">
        <f>IF(AND(DA329&lt;=DA351,DA329&gt;DA350),DJ350+(DA329-DA350)*(DJ351-DJ350)/(DA351-DA350),"")</f>
        <v/>
      </c>
      <c r="DM350" t="str">
        <f>IF(AND(DA329&lt;=DA351,DA329&gt;DA350),DK350+(DA329-DA350)*(DK351-DK350)/(DA351-DA350),"")</f>
        <v/>
      </c>
      <c r="DR350">
        <v>7.5</v>
      </c>
      <c r="EA350">
        <v>-0.9</v>
      </c>
      <c r="EB350">
        <v>-1.7</v>
      </c>
      <c r="EC350" t="str">
        <f>IF(AND(DR329&lt;=DR351,DR329&gt;DR350),EA350+(DR329-DR350)*(EA351-EA350)/(DR351-DR350),"")</f>
        <v/>
      </c>
      <c r="ED350" t="str">
        <f>IF(AND(DR329&lt;=DR351,DR329&gt;DR350),EB350+(DR329-DR350)*(EB351-EB350)/(DR351-DR350),"")</f>
        <v/>
      </c>
    </row>
    <row r="351">
      <c r="C351">
        <v>15</v>
      </c>
      <c r="L351">
        <v>1.1</v>
      </c>
      <c r="M351">
        <v>-0.4</v>
      </c>
      <c r="N351">
        <f>IF(AND(C329&lt;=C352,C329&gt;C351),L351+(C329-C351)*(L352-L351)/(C352-C351),"")</f>
        <v>1.1</v>
      </c>
      <c r="O351">
        <f>IF(AND(C329&lt;=C352,C329&gt;C351),M351+(C329-C351)*(M352-M351)/(C352-C351),"")</f>
        <v>-0.2867161107164191</v>
      </c>
      <c r="T351">
        <v>15</v>
      </c>
      <c r="AC351">
        <v>0.1</v>
      </c>
      <c r="AD351">
        <v>-1.1</v>
      </c>
      <c r="AE351">
        <f>IF(AND(T329&lt;=T352,T329&gt;T351),AC351+(T329-T351)*(AC352-AC351)/(T352-T351),"")</f>
        <v>0.054686444286567645</v>
      </c>
      <c r="AF351">
        <f>IF(AND(T329&lt;=T352,T329&gt;T351),AD351+(T329-T351)*(AD352-AD351)/(T352-T351),"")</f>
        <v>-1.0320296664298516</v>
      </c>
      <c r="AK351">
        <v>15</v>
      </c>
      <c r="AT351">
        <v>-1.2</v>
      </c>
      <c r="AU351">
        <v>-1</v>
      </c>
      <c r="AV351">
        <f>IF(AND(AK329&lt;=AK352,AK329&gt;AK351),AT351+(AK329-AK351)*(AT352-AT351)/(AK352-AK351),"")</f>
        <v>-1.2</v>
      </c>
      <c r="AW351">
        <f>IF(AND(AK329&lt;=AK352,AK329&gt;AK351),AU351+(AK329-AK351)*(AU352-AU351)/(AK352-AK351),"")</f>
        <v>-1.0453135557134323</v>
      </c>
      <c r="BB351">
        <v>15</v>
      </c>
      <c r="BK351">
        <v>-0.6</v>
      </c>
      <c r="BL351">
        <v>-1.6</v>
      </c>
      <c r="BM351">
        <f>IF(AND(BB329&lt;=BB352,BB329&gt;BB351),BK351+(BB329-BB351)*(BK352-BK351)/(BB352-BB351),"")</f>
        <v>-0.6453135557134324</v>
      </c>
      <c r="BN351">
        <f>IF(AND(BB329&lt;=BB352,BB329&gt;BB351),BL351+(BB329-BB351)*(BL352-BL351)/(BB352-BB351),"")</f>
        <v>-1.6226567778567162</v>
      </c>
      <c r="BS351">
        <v>15</v>
      </c>
      <c r="CB351">
        <v>1.1</v>
      </c>
      <c r="CC351">
        <v>-0.4</v>
      </c>
      <c r="CD351" t="str">
        <f>IF(AND(BS329&lt;=BS352,BS329&gt;BS351),CB351+(BS329-BS351)*(CB352-CB351)/(BS352-BS351),"")</f>
        <v/>
      </c>
      <c r="CE351" t="str">
        <f>IF(AND(BS329&lt;=BS352,BS329&gt;BS351),CC351+(BS329-BS351)*(CC352-CC351)/(BS352-BS351),"")</f>
        <v/>
      </c>
      <c r="CJ351">
        <v>15</v>
      </c>
      <c r="CS351">
        <v>0.1</v>
      </c>
      <c r="CT351">
        <v>-1.1</v>
      </c>
      <c r="CU351" t="str">
        <f>IF(AND(CJ329&lt;=CJ352,CJ329&gt;CJ351),CS351+(CJ329-CJ351)*(CS352-CS351)/(CJ352-CJ351),"")</f>
        <v/>
      </c>
      <c r="CV351" t="str">
        <f>IF(AND(CJ329&lt;=CJ352,CJ329&gt;CJ351),CT351+(CJ329-CJ351)*(CT352-CT351)/(CJ352-CJ351),"")</f>
        <v/>
      </c>
      <c r="DA351">
        <v>15</v>
      </c>
      <c r="DJ351">
        <v>-1.2</v>
      </c>
      <c r="DK351">
        <v>-1</v>
      </c>
      <c r="DL351" t="str">
        <f>IF(AND(DA329&lt;=DA352,DA329&gt;DA351),DJ351+(DA329-DA351)*(DJ352-DJ351)/(DA352-DA351),"")</f>
        <v/>
      </c>
      <c r="DM351" t="str">
        <f>IF(AND(DA329&lt;=DA352,DA329&gt;DA351),DK351+(DA329-DA351)*(DK352-DK351)/(DA352-DA351),"")</f>
        <v/>
      </c>
      <c r="DR351">
        <v>15</v>
      </c>
      <c r="EA351">
        <v>-0.6</v>
      </c>
      <c r="EB351">
        <v>-1.6</v>
      </c>
      <c r="EC351" t="str">
        <f>IF(AND(DR329&lt;=DR352,DR329&gt;DR351),EA351+(DR329-DR351)*(EA352-EA351)/(DR352-DR351),"")</f>
        <v/>
      </c>
      <c r="ED351" t="str">
        <f>IF(AND(DR329&lt;=DR352,DR329&gt;DR351),EB351+(DR329-DR351)*(EB352-EB351)/(DR352-DR351),"")</f>
        <v/>
      </c>
    </row>
    <row r="352">
      <c r="C352">
        <v>22.5</v>
      </c>
      <c r="L352">
        <v>1.1</v>
      </c>
      <c r="M352">
        <v>0.1</v>
      </c>
      <c r="N352" t="str">
        <f>IF(AND(C329&lt;=C353,C329&gt;C352),L352+(C329-C352)*(L353-L352)/(C353-C352),"")</f>
        <v/>
      </c>
      <c r="O352" t="str">
        <f>IF(AND(C329&lt;=C353,C329&gt;C352),M352+(C329-C352)*(M353-M352)/(C353-C352),"")</f>
        <v/>
      </c>
      <c r="T352">
        <v>22.5</v>
      </c>
      <c r="AC352">
        <v>-0.1</v>
      </c>
      <c r="AD352">
        <v>-0.8</v>
      </c>
      <c r="AE352" t="str">
        <f>IF(AND(T329&lt;=T353,T329&gt;T352),AC352+(T329-T352)*(AC353-AC352)/(T353-T352),"")</f>
        <v/>
      </c>
      <c r="AF352" t="str">
        <f>IF(AND(T329&lt;=T353,T329&gt;T352),AD352+(T329-T352)*(AD353-AD352)/(T353-T352),"")</f>
        <v/>
      </c>
      <c r="AK352">
        <v>22.5</v>
      </c>
      <c r="AT352">
        <v>-1.2</v>
      </c>
      <c r="AU352">
        <v>-1.2</v>
      </c>
      <c r="AV352" t="str">
        <f>IF(AND(AK329&lt;=AK353,AK329&gt;AK352),AT352+(AK329-AK352)*(AT353-AT352)/(AK353-AK352),"")</f>
        <v/>
      </c>
      <c r="AW352" t="str">
        <f>IF(AND(AK329&lt;=AK353,AK329&gt;AK352),AU352+(AK329-AK352)*(AU353-AU352)/(AK353-AK352),"")</f>
        <v/>
      </c>
      <c r="BB352">
        <v>22.5</v>
      </c>
      <c r="BK352">
        <v>-0.8</v>
      </c>
      <c r="BL352">
        <v>-1.7</v>
      </c>
      <c r="BM352" t="str">
        <f>IF(AND(BB329&lt;=BB353,BB329&gt;BB352),BK352+(BB329-BB352)*(BK353-BK352)/(BB353-BB352),"")</f>
        <v/>
      </c>
      <c r="BN352" t="str">
        <f>IF(AND(BB329&lt;=BB353,BB329&gt;BB352),BL352+(BB329-BB352)*(BL353-BL352)/(BB353-BB352),"")</f>
        <v/>
      </c>
      <c r="BS352">
        <v>22.5</v>
      </c>
      <c r="CB352">
        <v>1.1</v>
      </c>
      <c r="CC352">
        <v>0.1</v>
      </c>
      <c r="CD352" t="str">
        <f>IF(AND(BS329&lt;=BS353,BS329&gt;BS352),CB352+(BS329-BS352)*(CB353-CB352)/(BS353-BS352),"")</f>
        <v/>
      </c>
      <c r="CE352" t="str">
        <f>IF(AND(BS329&lt;=BS353,BS329&gt;BS352),CC352+(BS329-BS352)*(CC353-CC352)/(BS353-BS352),"")</f>
        <v/>
      </c>
      <c r="CJ352">
        <v>22.5</v>
      </c>
      <c r="CS352">
        <v>-0.1</v>
      </c>
      <c r="CT352">
        <v>-0.8</v>
      </c>
      <c r="CU352" t="str">
        <f>IF(AND(CJ329&lt;=CJ353,CJ329&gt;CJ352),CS352+(CJ329-CJ352)*(CS353-CS352)/(CJ353-CJ352),"")</f>
        <v/>
      </c>
      <c r="CV352" t="str">
        <f>IF(AND(CJ329&lt;=CJ353,CJ329&gt;CJ352),CT352+(CJ329-CJ352)*(CT353-CT352)/(CJ353-CJ352),"")</f>
        <v/>
      </c>
      <c r="DA352">
        <v>22.5</v>
      </c>
      <c r="DJ352">
        <v>-1.2</v>
      </c>
      <c r="DK352">
        <v>-1.2</v>
      </c>
      <c r="DL352" t="str">
        <f>IF(AND(DA329&lt;=DA353,DA329&gt;DA352),DJ352+(DA329-DA352)*(DJ353-DJ352)/(DA353-DA352),"")</f>
        <v/>
      </c>
      <c r="DM352" t="str">
        <f>IF(AND(DA329&lt;=DA353,DA329&gt;DA352),DK352+(DA329-DA352)*(DK353-DK352)/(DA353-DA352),"")</f>
        <v/>
      </c>
      <c r="DR352">
        <v>22.5</v>
      </c>
      <c r="EA352">
        <v>-0.8</v>
      </c>
      <c r="EB352">
        <v>-1.7</v>
      </c>
      <c r="EC352" t="str">
        <f>IF(AND(DR329&lt;=DR353,DR329&gt;DR352),EA352+(DR329-DR352)*(EA353-EA352)/(DR353-DR352),"")</f>
        <v/>
      </c>
      <c r="ED352" t="str">
        <f>IF(AND(DR329&lt;=DR353,DR329&gt;DR352),EB352+(DR329-DR352)*(EB353-EB352)/(DR353-DR352),"")</f>
        <v/>
      </c>
    </row>
    <row r="353">
      <c r="C353">
        <v>30</v>
      </c>
      <c r="L353">
        <v>1.3</v>
      </c>
      <c r="M353">
        <v>0.3</v>
      </c>
      <c r="N353" t="str">
        <f>IF(AND(C329&lt;=C354,C329&gt;C353),L353+(C329-C353)*(L354-L353)/(C354-C353),"")</f>
        <v/>
      </c>
      <c r="O353" t="str">
        <f>IF(AND(C329&lt;=C354,C329&gt;C353),M353+(C329-C353)*(M354-M353)/(C354-C353),"")</f>
        <v/>
      </c>
      <c r="T353">
        <v>30</v>
      </c>
      <c r="AC353">
        <v>-0.1</v>
      </c>
      <c r="AD353">
        <v>-0.9</v>
      </c>
      <c r="AE353" t="str">
        <f>IF(AND(T329&lt;=T354,T329&gt;T353),AC353+(T329-T353)*(AC354-AC353)/(T354-T353),"")</f>
        <v/>
      </c>
      <c r="AF353" t="str">
        <f>IF(AND(T329&lt;=T354,T329&gt;T353),AD353+(T329-T353)*(AD354-AD353)/(T354-T353),"")</f>
        <v/>
      </c>
      <c r="AK353">
        <v>30</v>
      </c>
      <c r="AT353">
        <v>-0.7</v>
      </c>
      <c r="AU353">
        <v>-0.7</v>
      </c>
      <c r="AV353" t="str">
        <f>IF(AND(AK329&lt;=AK354,AK329&gt;AK353),AT353+(AK329-AK353)*(AT354-AT353)/(AK354-AK353),"")</f>
        <v/>
      </c>
      <c r="AW353" t="str">
        <f>IF(AND(AK329&lt;=AK354,AK329&gt;AK353),AU353+(AK329-AK353)*(AU354-AU353)/(AK354-AK353),"")</f>
        <v/>
      </c>
      <c r="BB353">
        <v>30</v>
      </c>
      <c r="BK353">
        <v>-0.2</v>
      </c>
      <c r="BL353">
        <v>-1.1</v>
      </c>
      <c r="BM353" t="str">
        <f>IF(AND(BB329&lt;=BB354,BB329&gt;BB353),BK353+(BB329-BB353)*(BK354-BK353)/(BB354-BB353),"")</f>
        <v/>
      </c>
      <c r="BN353" t="str">
        <f>IF(AND(BB329&lt;=BB354,BB329&gt;BB353),BL353+(BB329-BB353)*(BL354-BL353)/(BB354-BB353),"")</f>
        <v/>
      </c>
      <c r="BS353">
        <v>30</v>
      </c>
      <c r="CB353">
        <v>1.3</v>
      </c>
      <c r="CC353">
        <v>0.3</v>
      </c>
      <c r="CD353">
        <f>IF(AND(BS329&lt;=BS354,BS329&gt;BS353),CB353+(BS329-BS353)*(CB354-CB353)/(BS354-BS353),"")</f>
        <v>1.3</v>
      </c>
      <c r="CE353">
        <f>IF(AND(BS329&lt;=BS354,BS329&gt;BS353),CC353+(BS329-BS353)*(CC354-CC353)/(BS354-BS353),"")</f>
        <v>0.3385513074424753</v>
      </c>
      <c r="CJ353">
        <v>30</v>
      </c>
      <c r="CS353">
        <v>-0.1</v>
      </c>
      <c r="CT353">
        <v>-0.9</v>
      </c>
      <c r="CU353">
        <f>IF(AND(CJ329&lt;=CJ354,CJ329&gt;CJ353),CS353+(CJ329-CJ353)*(CS354-CS353)/(CJ354-CJ353),"")</f>
        <v>-0.11285043581415845</v>
      </c>
      <c r="CV353">
        <f>IF(AND(CJ329&lt;=CJ354,CJ329&gt;CJ353),CT353+(CJ329-CJ353)*(CT354-CT353)/(CJ354-CJ353),"")</f>
        <v>-0.8614486925575247</v>
      </c>
      <c r="DA353">
        <v>30</v>
      </c>
      <c r="DJ353">
        <v>-0.7</v>
      </c>
      <c r="DK353">
        <v>-0.7</v>
      </c>
      <c r="DL353">
        <f>IF(AND(DA329&lt;=DA354,DA329&gt;DA353),DJ353+(DA329-DA353)*(DJ354-DJ353)/(DA354-DA353),"")</f>
        <v>-0.6871495641858415</v>
      </c>
      <c r="DM353">
        <f>IF(AND(DA329&lt;=DA354,DA329&gt;DA353),DK353+(DA329-DA353)*(DK354-DK353)/(DA354-DA353),"")</f>
        <v>-0.6871495641858415</v>
      </c>
      <c r="DR353">
        <v>30</v>
      </c>
      <c r="EA353">
        <v>-0.2</v>
      </c>
      <c r="EB353">
        <v>-1.1</v>
      </c>
      <c r="EC353">
        <f>IF(AND(DR329&lt;=DR354,DR329&gt;DR353),EA353+(DR329-DR353)*(EA354-EA353)/(DR354-DR353),"")</f>
        <v>-0.21285043581415844</v>
      </c>
      <c r="ED353">
        <f>IF(AND(DR329&lt;=DR354,DR329&gt;DR353),EB353+(DR329-DR353)*(EB354-EB353)/(DR354-DR353),"")</f>
        <v>-1.0742991283716832</v>
      </c>
    </row>
    <row r="354">
      <c r="C354">
        <v>37.5</v>
      </c>
      <c r="L354">
        <v>1.3</v>
      </c>
      <c r="M354">
        <v>0.6</v>
      </c>
      <c r="N354" t="str">
        <f>IF(AND(C329&lt;=C355,C329&gt;C354),L354+(C329-C354)*(L355-L354)/(C355-C354),"")</f>
        <v/>
      </c>
      <c r="O354" t="str">
        <f>IF(AND(C329&lt;=C355,C329&gt;C354),M354+(C329-C354)*(M355-M354)/(C355-C354),"")</f>
        <v/>
      </c>
      <c r="T354">
        <v>37.5</v>
      </c>
      <c r="AC354">
        <v>-0.2</v>
      </c>
      <c r="AD354">
        <v>-0.6</v>
      </c>
      <c r="AE354" t="str">
        <f>IF(AND(T329&lt;=T355,T329&gt;T354),AC354+(T329-T354)*(AC355-AC354)/(T355-T354),"")</f>
        <v/>
      </c>
      <c r="AF354" t="str">
        <f>IF(AND(T329&lt;=T355,T329&gt;T354),AD354+(T329-T354)*(AD355-AD354)/(T355-T354),"")</f>
        <v/>
      </c>
      <c r="AK354">
        <v>37.5</v>
      </c>
      <c r="AT354">
        <v>-0.6</v>
      </c>
      <c r="AU354">
        <v>-0.6</v>
      </c>
      <c r="AV354" t="str">
        <f>IF(AND(AK329&lt;=AK355,AK329&gt;AK354),AT354+(AK329-AK354)*(AT355-AT354)/(AK355-AK354),"")</f>
        <v/>
      </c>
      <c r="AW354" t="str">
        <f>IF(AND(AK329&lt;=AK355,AK329&gt;AK354),AU354+(AK329-AK354)*(AU355-AU354)/(AK355-AK354),"")</f>
        <v/>
      </c>
      <c r="BB354">
        <v>37.5</v>
      </c>
      <c r="BK354">
        <v>-0.3</v>
      </c>
      <c r="BL354">
        <v>-0.9</v>
      </c>
      <c r="BM354" t="str">
        <f>IF(AND(BB329&lt;=BB355,BB329&gt;BB354),BK354+(BB329-BB354)*(BK355-BK354)/(BB355-BB354),"")</f>
        <v/>
      </c>
      <c r="BN354" t="str">
        <f>IF(AND(BB329&lt;=BB355,BB329&gt;BB354),BL354+(BB329-BB354)*(BL355-BL354)/(BB355-BB354),"")</f>
        <v/>
      </c>
      <c r="BS354">
        <v>37.5</v>
      </c>
      <c r="CB354">
        <v>1.3</v>
      </c>
      <c r="CC354">
        <v>0.6</v>
      </c>
      <c r="CD354" t="str">
        <f>IF(AND(BS329&lt;=BS355,BS329&gt;BS354),CB354+(BS329-BS354)*(CB355-CB354)/(BS355-BS354),"")</f>
        <v/>
      </c>
      <c r="CE354" t="str">
        <f>IF(AND(BS329&lt;=BS355,BS329&gt;BS354),CC354+(BS329-BS354)*(CC355-CC354)/(BS355-BS354),"")</f>
        <v/>
      </c>
      <c r="CJ354">
        <v>37.5</v>
      </c>
      <c r="CS354">
        <v>-0.2</v>
      </c>
      <c r="CT354">
        <v>-0.6</v>
      </c>
      <c r="CU354" t="str">
        <f>IF(AND(CJ329&lt;=CJ355,CJ329&gt;CJ354),CS354+(CJ329-CJ354)*(CS355-CS354)/(CJ355-CJ354),"")</f>
        <v/>
      </c>
      <c r="CV354" t="str">
        <f>IF(AND(CJ329&lt;=CJ355,CJ329&gt;CJ354),CT354+(CJ329-CJ354)*(CT355-CT354)/(CJ355-CJ354),"")</f>
        <v/>
      </c>
      <c r="DA354">
        <v>37.5</v>
      </c>
      <c r="DJ354">
        <v>-0.6</v>
      </c>
      <c r="DK354">
        <v>-0.6</v>
      </c>
      <c r="DL354" t="str">
        <f>IF(AND(DA329&lt;=DA355,DA329&gt;DA354),DJ354+(DA329-DA354)*(DJ355-DJ354)/(DA355-DA354),"")</f>
        <v/>
      </c>
      <c r="DM354" t="str">
        <f>IF(AND(DA329&lt;=DA355,DA329&gt;DA354),DK354+(DA329-DA354)*(DK355-DK354)/(DA355-DA354),"")</f>
        <v/>
      </c>
      <c r="DR354">
        <v>37.5</v>
      </c>
      <c r="EA354">
        <v>-0.3</v>
      </c>
      <c r="EB354">
        <v>-0.9</v>
      </c>
      <c r="EC354" t="str">
        <f>IF(AND(DR329&lt;=DR355,DR329&gt;DR354),EA354+(DR329-DR354)*(EA355-EA354)/(DR355-DR354),"")</f>
        <v/>
      </c>
      <c r="ED354" t="str">
        <f>IF(AND(DR329&lt;=DR355,DR329&gt;DR354),EB354+(DR329-DR354)*(EB355-EB354)/(DR355-DR354),"")</f>
        <v/>
      </c>
    </row>
    <row r="355">
      <c r="C355">
        <v>45</v>
      </c>
      <c r="L355">
        <v>1.1</v>
      </c>
      <c r="M355">
        <v>0.9</v>
      </c>
      <c r="N355" t="str">
        <f>IF(AND(C329&lt;=C356,C329&gt;C355),L355+(C329-C355)*(L356-L355)/(C356-C355),"")</f>
        <v/>
      </c>
      <c r="O355" t="str">
        <f>IF(AND(C329&lt;=C356,C329&gt;C355),M355+(C329-C355)*(M356-M355)/(C356-C355),"")</f>
        <v/>
      </c>
      <c r="T355">
        <v>45</v>
      </c>
      <c r="AC355">
        <v>-0.3</v>
      </c>
      <c r="AD355">
        <v>-0.5</v>
      </c>
      <c r="AE355" t="str">
        <f>IF(AND(T329&lt;=T356,T329&gt;T355),AC355+(T329-T355)*(AC356-AC355)/(T356-T355),"")</f>
        <v/>
      </c>
      <c r="AF355" t="str">
        <f>IF(AND(T329&lt;=T356,T329&gt;T355),AD355+(T329-T355)*(AD356-AD355)/(T356-T355),"")</f>
        <v/>
      </c>
      <c r="AK355">
        <v>45</v>
      </c>
      <c r="AT355">
        <v>-0.5</v>
      </c>
      <c r="AU355">
        <v>-0.5</v>
      </c>
      <c r="AV355" t="str">
        <f>IF(AND(AK329&lt;=AK356,AK329&gt;AK355),AT355+(AK329-AK355)*(AT356-AT355)/(AK356-AK355),"")</f>
        <v/>
      </c>
      <c r="AW355" t="str">
        <f>IF(AND(AK329&lt;=AK356,AK329&gt;AK355),AU355+(AK329-AK355)*(AU356-AU355)/(AK356-AK355),"")</f>
        <v/>
      </c>
      <c r="BB355">
        <v>45</v>
      </c>
      <c r="BK355">
        <v>-0.3</v>
      </c>
      <c r="BL355">
        <v>-0.7</v>
      </c>
      <c r="BM355" t="str">
        <f>IF(AND(BB329&lt;=BB356,BB329&gt;BB355),BK355+(BB329-BB355)*(BK356-BK355)/(BB356-BB355),"")</f>
        <v/>
      </c>
      <c r="BN355" t="str">
        <f>IF(AND(BB329&lt;=BB356,BB329&gt;BB355),BL355+(BB329-BB355)*(BL356-BL355)/(BB356-BB355),"")</f>
        <v/>
      </c>
      <c r="BS355">
        <v>45</v>
      </c>
      <c r="CB355">
        <v>1.1</v>
      </c>
      <c r="CC355">
        <v>0.9</v>
      </c>
      <c r="CD355" t="str">
        <f>IF(AND(BS329&lt;=BS356,BS329&gt;BS355),CB355+(BS329-BS355)*(CB356-CB355)/(BS356-BS355),"")</f>
        <v/>
      </c>
      <c r="CE355" t="str">
        <f>IF(AND(BS329&lt;=BS356,BS329&gt;BS355),CC355+(BS329-BS355)*(CC356-CC355)/(BS356-BS355),"")</f>
        <v/>
      </c>
      <c r="CJ355">
        <v>45</v>
      </c>
      <c r="CS355">
        <v>-0.3</v>
      </c>
      <c r="CT355">
        <v>-0.5</v>
      </c>
      <c r="CU355" t="str">
        <f>IF(AND(CJ329&lt;=CJ356,CJ329&gt;CJ355),CS355+(CJ329-CJ355)*(CS356-CS355)/(CJ356-CJ355),"")</f>
        <v/>
      </c>
      <c r="CV355" t="str">
        <f>IF(AND(CJ329&lt;=CJ356,CJ329&gt;CJ355),CT355+(CJ329-CJ355)*(CT356-CT355)/(CJ356-CJ355),"")</f>
        <v/>
      </c>
      <c r="DA355">
        <v>45</v>
      </c>
      <c r="DJ355">
        <v>-0.5</v>
      </c>
      <c r="DK355">
        <v>-0.5</v>
      </c>
      <c r="DL355" t="str">
        <f>IF(AND(DA329&lt;=DA356,DA329&gt;DA355),DJ355+(DA329-DA355)*(DJ356-DJ355)/(DA356-DA355),"")</f>
        <v/>
      </c>
      <c r="DM355" t="str">
        <f>IF(AND(DA329&lt;=DA356,DA329&gt;DA355),DK355+(DA329-DA355)*(DK356-DK355)/(DA356-DA355),"")</f>
        <v/>
      </c>
      <c r="DR355">
        <v>45</v>
      </c>
      <c r="EA355">
        <v>-0.3</v>
      </c>
      <c r="EB355">
        <v>-0.7</v>
      </c>
      <c r="EC355" t="str">
        <f>IF(AND(DR329&lt;=DR356,DR329&gt;DR355),EA355+(DR329-DR355)*(EA356-EA355)/(DR356-DR355),"")</f>
        <v/>
      </c>
      <c r="ED355" t="str">
        <f>IF(AND(DR329&lt;=DR356,DR329&gt;DR355),EB355+(DR329-DR355)*(EB356-EB355)/(DR356-DR355),"")</f>
        <v/>
      </c>
    </row>
    <row r="356">
      <c r="M356" t="str">
        <v>CN</v>
      </c>
      <c r="N356">
        <f>SUM(N349:N355)*IF(D337=1,1,IF(D337=2,0.8,0.6))</f>
        <v>1.1</v>
      </c>
      <c r="O356">
        <f>SUM(O349:O355)*IF(D337=1,1,IF(D337=2,0.8,0.6))</f>
        <v>-0.2867161107164191</v>
      </c>
      <c r="AD356" t="str">
        <v>CN</v>
      </c>
      <c r="AE356">
        <f>SUM(AE349:AE355)*IF(U337=1,1,IF(U337=2,0.8,0.6))</f>
        <v>0.054686444286567645</v>
      </c>
      <c r="AF356">
        <f>SUM(AF349:AF355)*IF(U337=1,1,IF(U337=2,0.8,0.6))</f>
        <v>-1.0320296664298516</v>
      </c>
      <c r="AU356" t="str">
        <v>CN</v>
      </c>
      <c r="AV356">
        <f>SUM(AV349:AV355)*IF(AL337=1,1,IF(AL337=2,0.8,0.6))</f>
        <v>-1.2</v>
      </c>
      <c r="AW356">
        <f>SUM(AW349:AW355)*IF(AL337=1,1,IF(AL337=2,0.8,0.6))</f>
        <v>-1.0453135557134323</v>
      </c>
      <c r="BL356" t="str">
        <v>CN</v>
      </c>
      <c r="BM356">
        <f>SUM(BM349:BM355)*IF(BC337=1,1,IF(BC337=2,0.8,0.6))</f>
        <v>-0.6453135557134324</v>
      </c>
      <c r="BN356">
        <f>SUM(BN349:BN355)*IF(BC337=1,1,IF(BC337=2,0.8,0.6))</f>
        <v>-1.6226567778567162</v>
      </c>
      <c r="CC356" t="str">
        <v>CN</v>
      </c>
      <c r="CD356">
        <f>SUM(CD349:CD355)*IF(BT337=1,1,IF(BT337=2,0.8,0.6))</f>
        <v>1.3</v>
      </c>
      <c r="CE356">
        <f>SUM(CE349:CE355)*IF(BT337=1,1,IF(BT337=2,0.8,0.6))</f>
        <v>0.3385513074424753</v>
      </c>
      <c r="CT356" t="str">
        <v>CN</v>
      </c>
      <c r="CU356">
        <f>SUM(CU349:CU355)*IF(CK337=1,1,IF(CK337=2,0.8,0.6))</f>
        <v>-0.11285043581415845</v>
      </c>
      <c r="CV356">
        <f>SUM(CV349:CV355)*IF(CK337=1,1,IF(CK337=2,0.8,0.6))</f>
        <v>-0.8614486925575247</v>
      </c>
      <c r="DK356" t="str">
        <v>CN</v>
      </c>
      <c r="DL356">
        <f>SUM(DL349:DL355)*IF(DB337=1,1,IF(DB337=2,0.8,0.6))</f>
        <v>-0.6871495641858415</v>
      </c>
      <c r="DM356">
        <f>SUM(DM349:DM355)*IF(DB337=1,1,IF(DB337=2,0.8,0.6))</f>
        <v>-0.6871495641858415</v>
      </c>
      <c r="EB356" t="str">
        <v>CN</v>
      </c>
      <c r="EC356">
        <f>SUM(EC349:EC355)*IF(DS337=1,1,IF(DS337=2,0.8,0.6))</f>
        <v>-0.21285043581415844</v>
      </c>
      <c r="ED356">
        <f>SUM(ED349:ED355)*IF(DS337=1,1,IF(DS337=2,0.8,0.6))</f>
        <v>-1.0742991283716832</v>
      </c>
    </row>
    <row r="358">
      <c r="B358" t="str">
        <v>Side surfaces</v>
      </c>
      <c r="C358" t="str">
        <v>Horizontal distance from windward edge</v>
      </c>
      <c r="S358" t="str">
        <v>Side surfaces</v>
      </c>
      <c r="T358" t="str">
        <v>Horizontal distance from windward edge</v>
      </c>
      <c r="AJ358" t="str">
        <v>Side surfaces</v>
      </c>
      <c r="AK358" t="str">
        <v>Horizontal distance from windward edge</v>
      </c>
      <c r="BA358" t="str">
        <v>Side surfaces</v>
      </c>
      <c r="BB358" t="str">
        <v>Horizontal distance from windward edge</v>
      </c>
      <c r="BP358" t="str">
        <v>Horizontal distance from windward edge</v>
      </c>
      <c r="CF358" t="str">
        <v>Horizontal distance from windward edge</v>
      </c>
      <c r="CV358" t="str">
        <v>Horizontal distance from windward edge</v>
      </c>
      <c r="DL358" t="str">
        <v>Horizontal distance from windward edge</v>
      </c>
    </row>
    <row r="359">
      <c r="B359" t="str">
        <v>h/L_inter</v>
      </c>
      <c r="C359" t="str">
        <v>0-h/2</v>
      </c>
      <c r="D359" t="str">
        <v>h/2-h</v>
      </c>
      <c r="E359" t="str">
        <v>h-2h</v>
      </c>
      <c r="F359" t="str">
        <v>&gt;2h</v>
      </c>
      <c r="G359" t="str">
        <v>0-h/2</v>
      </c>
      <c r="H359" t="str">
        <v>h/2-h</v>
      </c>
      <c r="I359" t="str">
        <v>h-2h</v>
      </c>
      <c r="J359" t="str">
        <v>&gt;2h</v>
      </c>
      <c r="S359" t="str">
        <v>h/L_inter</v>
      </c>
      <c r="T359" t="str">
        <v>0-h/2</v>
      </c>
      <c r="U359" t="str">
        <v>h/2-h</v>
      </c>
      <c r="V359" t="str">
        <v>h-2h</v>
      </c>
      <c r="W359" t="str">
        <v>&gt;2h</v>
      </c>
      <c r="X359" t="str">
        <v>0-h/2</v>
      </c>
      <c r="Y359" t="str">
        <v>h/2-h</v>
      </c>
      <c r="Z359" t="str">
        <v>h-2h</v>
      </c>
      <c r="AA359" t="str">
        <v>&gt;2h</v>
      </c>
      <c r="AJ359" t="str">
        <v>h/L_inter</v>
      </c>
      <c r="AK359" t="str">
        <v>0-h/2</v>
      </c>
      <c r="AL359" t="str">
        <v>h/2-h</v>
      </c>
      <c r="AM359" t="str">
        <v>h-2h</v>
      </c>
      <c r="AN359" t="str">
        <v>&gt;2h</v>
      </c>
      <c r="AO359" t="str">
        <v>0-h/2</v>
      </c>
      <c r="AP359" t="str">
        <v>h/2-h</v>
      </c>
      <c r="AQ359" t="str">
        <v>h-2h</v>
      </c>
      <c r="AR359" t="str">
        <v>&gt;2h</v>
      </c>
      <c r="BA359" t="str">
        <v>h/L_inter</v>
      </c>
      <c r="BB359" t="str">
        <v>0-h/2</v>
      </c>
      <c r="BC359" t="str">
        <v>h/2-h</v>
      </c>
      <c r="BD359" t="str">
        <v>h-2h</v>
      </c>
      <c r="BE359" t="str">
        <v>&gt;2h</v>
      </c>
      <c r="BF359" t="str">
        <v>0-h/2</v>
      </c>
      <c r="BG359" t="str">
        <v>h/2-h</v>
      </c>
      <c r="BH359" t="str">
        <v>h-2h</v>
      </c>
      <c r="BI359" t="str">
        <v>&gt;2h</v>
      </c>
      <c r="BR359" t="str">
        <v>h/L_inter</v>
      </c>
      <c r="BS359" t="str">
        <v>0-h/2</v>
      </c>
      <c r="BT359" t="str">
        <v>h/2-h</v>
      </c>
      <c r="BU359" t="str">
        <v>h-2h</v>
      </c>
      <c r="BV359" t="str">
        <v>&gt;2h</v>
      </c>
      <c r="BW359" t="str">
        <v>0-h/2</v>
      </c>
      <c r="BX359" t="str">
        <v>h/2-h</v>
      </c>
      <c r="BY359" t="str">
        <v>h-2h</v>
      </c>
      <c r="BZ359" t="str">
        <v>&gt;2h</v>
      </c>
      <c r="CI359" t="str">
        <v>h/L_inter</v>
      </c>
      <c r="CJ359" t="str">
        <v>0-h/2</v>
      </c>
      <c r="CK359" t="str">
        <v>h/2-h</v>
      </c>
      <c r="CL359" t="str">
        <v>h-2h</v>
      </c>
      <c r="CM359" t="str">
        <v>&gt;2h</v>
      </c>
      <c r="CN359" t="str">
        <v>0-h/2</v>
      </c>
      <c r="CO359" t="str">
        <v>h/2-h</v>
      </c>
      <c r="CP359" t="str">
        <v>h-2h</v>
      </c>
      <c r="CQ359" t="str">
        <v>&gt;2h</v>
      </c>
      <c r="CZ359" t="str">
        <v>h/L_inter</v>
      </c>
      <c r="DA359" t="str">
        <v>0-h/2</v>
      </c>
      <c r="DB359" t="str">
        <v>h/2-h</v>
      </c>
      <c r="DC359" t="str">
        <v>h-2h</v>
      </c>
      <c r="DD359" t="str">
        <v>&gt;2h</v>
      </c>
      <c r="DE359" t="str">
        <v>0-h/2</v>
      </c>
      <c r="DF359" t="str">
        <v>h/2-h</v>
      </c>
      <c r="DG359" t="str">
        <v>h-2h</v>
      </c>
      <c r="DH359" t="str">
        <v>&gt;2h</v>
      </c>
      <c r="DQ359" t="str">
        <v>h/L_inter</v>
      </c>
      <c r="DR359" t="str">
        <v>0-h/2</v>
      </c>
      <c r="DS359" t="str">
        <v>h/2-h</v>
      </c>
      <c r="DT359" t="str">
        <v>h-2h</v>
      </c>
      <c r="DU359" t="str">
        <v>&gt;2h</v>
      </c>
      <c r="DV359" t="str">
        <v>0-h/2</v>
      </c>
      <c r="DW359" t="str">
        <v>h/2-h</v>
      </c>
      <c r="DX359" t="str">
        <v>h-2h</v>
      </c>
      <c r="DY359" t="str">
        <v>&gt;2h</v>
      </c>
    </row>
    <row r="360">
      <c r="B360" t="str">
        <v>Load case A - Clear wind flow</v>
      </c>
      <c r="G360">
        <v>-0.8</v>
      </c>
      <c r="H360">
        <v>-0.8</v>
      </c>
      <c r="I360">
        <v>-0.6</v>
      </c>
      <c r="J360">
        <v>-0.3</v>
      </c>
      <c r="S360" t="str">
        <v>Load case A - Clear wind flow</v>
      </c>
      <c r="AJ360" t="str">
        <v>Load case A - Clear wind flow</v>
      </c>
      <c r="BA360" t="str">
        <v>Load case A - Clear wind flow</v>
      </c>
      <c r="BR360" t="str">
        <v>Load case A - Clear wind flow</v>
      </c>
      <c r="BW360">
        <v>-0.8</v>
      </c>
      <c r="BX360">
        <v>-0.8</v>
      </c>
      <c r="BY360">
        <v>-0.6</v>
      </c>
      <c r="BZ360">
        <v>-0.3</v>
      </c>
      <c r="CI360" t="str">
        <v>Load case A - Clear wind flow</v>
      </c>
      <c r="CZ360" t="str">
        <v>Load case A - Clear wind flow</v>
      </c>
      <c r="DQ360" t="str">
        <v>Load case A - Clear wind flow</v>
      </c>
    </row>
    <row r="361">
      <c r="B361" t="str">
        <v>Load case A - Obstructed wind flow</v>
      </c>
      <c r="S361" t="str">
        <v>Load case A - Obstructed wind flow</v>
      </c>
      <c r="AJ361" t="str">
        <v>Load case A - Obstructed wind flow</v>
      </c>
      <c r="AO361">
        <v>-1.2</v>
      </c>
      <c r="AP361">
        <v>-1.2</v>
      </c>
      <c r="AQ361">
        <v>-0.9</v>
      </c>
      <c r="AR361">
        <v>-0.6</v>
      </c>
      <c r="BA361" t="str">
        <v>Load case A - Obstructed wind flow</v>
      </c>
      <c r="BR361" t="str">
        <v>Load case A - Obstructed wind flow</v>
      </c>
      <c r="CI361" t="str">
        <v>Load case A - Obstructed wind flow</v>
      </c>
      <c r="CZ361" t="str">
        <v>Load case A - Obstructed wind flow</v>
      </c>
      <c r="DE361">
        <v>-1.2</v>
      </c>
      <c r="DF361">
        <v>-1.2</v>
      </c>
      <c r="DG361">
        <v>-0.9</v>
      </c>
      <c r="DH361">
        <v>-0.6</v>
      </c>
      <c r="DQ361" t="str">
        <v>Load case A - Obstructed wind flow</v>
      </c>
    </row>
    <row r="362">
      <c r="B362" t="str">
        <v>Load case B - Clear wind flow</v>
      </c>
      <c r="S362" t="str">
        <v>Load case B - Clear wind flow</v>
      </c>
      <c r="X362">
        <v>0.8</v>
      </c>
      <c r="Y362">
        <v>0.8</v>
      </c>
      <c r="Z362">
        <v>0.5</v>
      </c>
      <c r="AA362">
        <v>0.3</v>
      </c>
      <c r="AJ362" t="str">
        <v>Load case B - Clear wind flow</v>
      </c>
      <c r="BA362" t="str">
        <v>Load case B - Clear wind flow</v>
      </c>
      <c r="BR362" t="str">
        <v>Load case B - Clear wind flow</v>
      </c>
      <c r="CI362" t="str">
        <v>Load case B - Clear wind flow</v>
      </c>
      <c r="CN362">
        <v>0.8</v>
      </c>
      <c r="CO362">
        <v>0.8</v>
      </c>
      <c r="CP362">
        <v>0.5</v>
      </c>
      <c r="CQ362">
        <v>0.3</v>
      </c>
      <c r="CZ362" t="str">
        <v>Load case B - Clear wind flow</v>
      </c>
      <c r="DQ362" t="str">
        <v>Load case B - Clear wind flow</v>
      </c>
    </row>
    <row r="363">
      <c r="B363" t="str">
        <v>Load case B - Obstructed wind flow</v>
      </c>
      <c r="S363" t="str">
        <v>Load case B - Obstructed wind flow</v>
      </c>
      <c r="AJ363" t="str">
        <v>Load case B - Obstructed wind flow</v>
      </c>
      <c r="BA363" t="str">
        <v>Load case B - Obstructed wind flow</v>
      </c>
      <c r="BF363">
        <v>0.5</v>
      </c>
      <c r="BG363">
        <v>0.5</v>
      </c>
      <c r="BH363">
        <v>0.5</v>
      </c>
      <c r="BI363">
        <v>0.3</v>
      </c>
      <c r="BR363" t="str">
        <v>Load case B - Obstructed wind flow</v>
      </c>
      <c r="CI363" t="str">
        <v>Load case B - Obstructed wind flow</v>
      </c>
      <c r="CZ363" t="str">
        <v>Load case B - Obstructed wind flow</v>
      </c>
      <c r="DQ363" t="str">
        <v>Load case B - Obstructed wind flow</v>
      </c>
      <c r="DV363">
        <v>0.5</v>
      </c>
      <c r="DW363">
        <v>0.5</v>
      </c>
      <c r="DX363">
        <v>0.5</v>
      </c>
      <c r="DY363">
        <v>0.3</v>
      </c>
    </row>
    <row r="364">
      <c r="F364" t="str">
        <v>CN</v>
      </c>
      <c r="G364">
        <f>SUM(G360:G363)*IF(D337=1,1,IF(D337=2,0.8,0.6))</f>
        <v>-0.8</v>
      </c>
      <c r="H364">
        <f>SUM(H360:H363)*IF(D337=1,1,IF(D337=2,0.8,0.6))</f>
        <v>-0.8</v>
      </c>
      <c r="I364">
        <f>SUM(I360:I363)*IF(D337=1,1,IF(D337=2,0.8,0.6))</f>
        <v>-0.6</v>
      </c>
      <c r="J364">
        <f>SUM(J360:J363)*IF(D337=1,1,IF(D337=2,0.8,0.6))</f>
        <v>-0.3</v>
      </c>
      <c r="W364" t="str">
        <v>CN</v>
      </c>
      <c r="X364">
        <f>SUM(X360:X363)*IF(U337=1,1,IF(U337=2,0.8,0.6))</f>
        <v>0.8</v>
      </c>
      <c r="Y364">
        <f>SUM(Y360:Y363)*IF(U337=1,1,IF(U337=2,0.8,0.6))</f>
        <v>0.8</v>
      </c>
      <c r="Z364">
        <f>SUM(Z360:Z363)*IF(U337=1,1,IF(U337=2,0.8,0.6))</f>
        <v>0.5</v>
      </c>
      <c r="AA364">
        <f>SUM(AA360:AA363)*IF(U337=1,1,IF(U337=2,0.8,0.6))</f>
        <v>0.3</v>
      </c>
      <c r="AN364" t="str">
        <v>CN</v>
      </c>
      <c r="AO364">
        <f>SUM(AO360:AO363)*IF(AL337=1,1,IF(AL337=2,0.8,0.6))</f>
        <v>-1.2</v>
      </c>
      <c r="AP364">
        <f>SUM(AP360:AP363)*IF(AL337=1,1,IF(AL337=2,0.8,0.6))</f>
        <v>-1.2</v>
      </c>
      <c r="AQ364">
        <f>SUM(AQ360:AQ363)*IF(AL337=1,1,IF(AL337=2,0.8,0.6))</f>
        <v>-0.9</v>
      </c>
      <c r="AR364">
        <f>SUM(AR360:AR363)*IF(AL337=1,1,IF(AL337=2,0.8,0.6))</f>
        <v>-0.6</v>
      </c>
      <c r="BE364" t="str">
        <v>CN</v>
      </c>
      <c r="BF364">
        <f>SUM(BF360:BF363)*IF(BC337=1,1,IF(BC337=2,0.8,0.6))</f>
        <v>0.5</v>
      </c>
      <c r="BG364">
        <f>SUM(BG360:BG363)*IF(BC337=1,1,IF(BC337=2,0.8,0.6))</f>
        <v>0.5</v>
      </c>
      <c r="BH364">
        <f>SUM(BH360:BH363)*IF(BC337=1,1,IF(BC337=2,0.8,0.6))</f>
        <v>0.5</v>
      </c>
      <c r="BI364">
        <f>SUM(BI360:BI363)*IF(BC337=1,1,IF(BC337=2,0.8,0.6))</f>
        <v>0.3</v>
      </c>
      <c r="BV364" t="str">
        <v>CN</v>
      </c>
      <c r="BW364">
        <f>SUM(BW360:BW363)*IF(BT337=1,1,IF(BT337=2,0.8,0.6))</f>
        <v>-0.8</v>
      </c>
      <c r="BX364">
        <f>SUM(BX360:BX363)*IF(BT337=1,1,IF(BT337=2,0.8,0.6))</f>
        <v>-0.8</v>
      </c>
      <c r="BY364">
        <f>SUM(BY360:BY363)*IF(BT337=1,1,IF(BT337=2,0.8,0.6))</f>
        <v>-0.6</v>
      </c>
      <c r="BZ364">
        <f>SUM(BZ360:BZ363)*IF(BT337=1,1,IF(BT337=2,0.8,0.6))</f>
        <v>-0.3</v>
      </c>
      <c r="CM364" t="str">
        <v>CN</v>
      </c>
      <c r="CN364">
        <f>SUM(CN360:CN363)*IF(CK337=1,1,IF(CK337=2,0.8,0.6))</f>
        <v>0.8</v>
      </c>
      <c r="CO364">
        <f>SUM(CO360:CO363)*IF(CK337=1,1,IF(CK337=2,0.8,0.6))</f>
        <v>0.8</v>
      </c>
      <c r="CP364">
        <f>SUM(CP360:CP363)*IF(CK337=1,1,IF(CK337=2,0.8,0.6))</f>
        <v>0.5</v>
      </c>
      <c r="CQ364">
        <f>SUM(CQ360:CQ363)*IF(CK337=1,1,IF(CK337=2,0.8,0.6))</f>
        <v>0.3</v>
      </c>
      <c r="DD364" t="str">
        <v>CN</v>
      </c>
      <c r="DE364">
        <f>SUM(DE360:DE363)*IF(DB337=1,1,IF(DB337=2,0.8,0.6))</f>
        <v>-1.2</v>
      </c>
      <c r="DF364">
        <f>SUM(DF360:DF363)*IF(DB337=1,1,IF(DB337=2,0.8,0.6))</f>
        <v>-1.2</v>
      </c>
      <c r="DG364">
        <f>SUM(DG360:DG363)*IF(DB337=1,1,IF(DB337=2,0.8,0.6))</f>
        <v>-0.9</v>
      </c>
      <c r="DH364">
        <f>SUM(DH360:DH363)*IF(DB337=1,1,IF(DB337=2,0.8,0.6))</f>
        <v>-0.6</v>
      </c>
      <c r="DU364" t="str">
        <v>CN</v>
      </c>
      <c r="DV364">
        <f>SUM(DV360:DV363)*IF(DS337=1,1,IF(DS337=2,0.8,0.6))</f>
        <v>0.5</v>
      </c>
      <c r="DW364">
        <f>SUM(DW360:DW363)*IF(DS337=1,1,IF(DS337=2,0.8,0.6))</f>
        <v>0.5</v>
      </c>
      <c r="DX364">
        <f>SUM(DX360:DX363)*IF(DS337=1,1,IF(DS337=2,0.8,0.6))</f>
        <v>0.5</v>
      </c>
      <c r="DY364">
        <f>SUM(DY360:DY363)*IF(DS337=1,1,IF(DS337=2,0.8,0.6))</f>
        <v>0.3</v>
      </c>
    </row>
    <row r="366">
      <c r="A366" t="str">
        <v>6.2 - Cp FOR PARTIALLY ENCLOSED &amp; ENCLOSED</v>
      </c>
      <c r="R366" t="str">
        <v>6.2 - Cp FOR PARTIALLY ENCLOSED &amp; ENCLOSED</v>
      </c>
      <c r="AI366" t="str">
        <v>6.2 - Cp FOR PARTIALLY ENCLOSED &amp; ENCLOSED</v>
      </c>
      <c r="AZ366" t="str">
        <v>6.2 - Cp FOR PARTIALLY ENCLOSED &amp; ENCLOSED</v>
      </c>
      <c r="BQ366" t="str">
        <v>6.2 - Cp FOR PARTIALLY ENCLOSED &amp; ENCLOSED</v>
      </c>
      <c r="CH366" t="str">
        <v>6.2 - Cp FOR PARTIALLY ENCLOSED &amp; ENCLOSED</v>
      </c>
      <c r="CY366" t="str">
        <v>6.2 - Cp FOR PARTIALLY ENCLOSED &amp; ENCLOSED</v>
      </c>
      <c r="DP366" t="str">
        <v>6.2 - Cp FOR PARTIALLY ENCLOSED &amp; ENCLOSED</v>
      </c>
    </row>
    <row r="367">
      <c r="A367" t="str">
        <v>Step 6.2: Determine external pressure coefficient, Cp, for partially enclosed &amp; enclosed buildings</v>
      </c>
      <c r="R367" t="str">
        <v>Step 6.2: Determine external pressure coefficient, Cp, for partially enclosed &amp; enclosed buildings</v>
      </c>
      <c r="AI367" t="str">
        <v>Step 6.2: Determine external pressure coefficient, Cp, for partially enclosed &amp; enclosed buildings</v>
      </c>
      <c r="AZ367" t="str">
        <v>Step 6.2: Determine external pressure coefficient, Cp, for partially enclosed &amp; enclosed buildings</v>
      </c>
      <c r="BQ367" t="str">
        <v>Step 6.2: Determine external pressure coefficient, Cp, for partially enclosed &amp; enclosed buildings</v>
      </c>
      <c r="CH367" t="str">
        <v>Step 6.2: Determine external pressure coefficient, Cp, for partially enclosed &amp; enclosed buildings</v>
      </c>
      <c r="CY367" t="str">
        <v>Step 6.2: Determine external pressure coefficient, Cp, for partially enclosed &amp; enclosed buildings</v>
      </c>
      <c r="DP367" t="str">
        <v>Step 6.2: Determine external pressure coefficient, Cp, for partially enclosed &amp; enclosed buildings</v>
      </c>
    </row>
    <row r="368">
      <c r="B368" t="str">
        <v>Fig. 27.4-1 for walls and gable or hip roofs</v>
      </c>
      <c r="S368" t="str">
        <v>Fig. 27.4-1 for walls and gable or hip roofs</v>
      </c>
      <c r="AJ368" t="str">
        <v>Fig. 27.4-1 for walls and gable or hip roofs</v>
      </c>
      <c r="BA368" t="str">
        <v>Fig. 27.4-1 for walls and gable or hip roofs</v>
      </c>
      <c r="BR368" t="str">
        <v>Fig. 27.4-1 for walls and gable or hip roofs</v>
      </c>
      <c r="CI368" t="str">
        <v>Fig. 27.4-1 for walls and gable or hip roofs</v>
      </c>
      <c r="CZ368" t="str">
        <v>Fig. 27.4-1 for walls and gable or hip roofs</v>
      </c>
      <c r="DQ368" t="str">
        <v>Fig. 27.4-1 for walls and gable or hip roofs</v>
      </c>
    </row>
    <row r="371">
      <c r="B371" t="str">
        <v xml:space="preserve">Since the wind direction is </v>
      </c>
      <c r="C371" t="str">
        <f>C326</f>
        <v>X</v>
      </c>
      <c r="S371" t="str">
        <v xml:space="preserve">Since the wind direction is </v>
      </c>
      <c r="T371" t="str">
        <f>T326</f>
        <v>X</v>
      </c>
      <c r="AJ371" t="str">
        <v xml:space="preserve">Since the wind direction is </v>
      </c>
      <c r="AK371" t="str">
        <f>AK326</f>
        <v>X</v>
      </c>
      <c r="BA371" t="str">
        <v xml:space="preserve">Since the wind direction is </v>
      </c>
      <c r="BB371" t="str">
        <f>BB326</f>
        <v>X</v>
      </c>
      <c r="BR371" t="str">
        <v xml:space="preserve">Since the wind direction is </v>
      </c>
      <c r="BS371" t="str">
        <f>BS326</f>
        <v>Y</v>
      </c>
      <c r="CI371" t="str">
        <v xml:space="preserve">Since the wind direction is </v>
      </c>
      <c r="CJ371" t="str">
        <f>CJ326</f>
        <v>Y</v>
      </c>
      <c r="CZ371" t="str">
        <v xml:space="preserve">Since the wind direction is </v>
      </c>
      <c r="DA371" t="str">
        <f>DA326</f>
        <v>Y</v>
      </c>
      <c r="DQ371" t="str">
        <v xml:space="preserve">Since the wind direction is </v>
      </c>
      <c r="DR371" t="str">
        <f>DR326</f>
        <v>Y</v>
      </c>
    </row>
    <row r="372">
      <c r="B372" t="str">
        <v xml:space="preserve">the non-zero ridge is </v>
      </c>
      <c r="C372" t="str">
        <f>IF(C371="X","parallel","normal")</f>
        <v>parallel</v>
      </c>
      <c r="D372" t="str">
        <v>to the non-zero ridge</v>
      </c>
      <c r="S372" t="str">
        <v xml:space="preserve">the non-zero ridge is </v>
      </c>
      <c r="T372" t="str">
        <f>IF(T371="X","parallel","normal")</f>
        <v>parallel</v>
      </c>
      <c r="U372" t="str">
        <v>to the non-zero ridge</v>
      </c>
      <c r="AJ372" t="str">
        <v xml:space="preserve">the non-zero ridge is </v>
      </c>
      <c r="AK372" t="str">
        <f>IF(AK371="X","parallel","normal")</f>
        <v>parallel</v>
      </c>
      <c r="AL372" t="str">
        <v>to the non-zero ridge</v>
      </c>
      <c r="BA372" t="str">
        <v xml:space="preserve">the non-zero ridge is </v>
      </c>
      <c r="BB372" t="str">
        <f>IF(BB371="X","parallel","normal")</f>
        <v>parallel</v>
      </c>
      <c r="BC372" t="str">
        <v>to the non-zero ridge</v>
      </c>
      <c r="BR372" t="str">
        <v xml:space="preserve">the non-zero ridge is </v>
      </c>
      <c r="BS372" t="str">
        <f>IF(BS371="X","parallel","normal")</f>
        <v>normal</v>
      </c>
      <c r="BT372" t="str">
        <v>to the non-zero ridge</v>
      </c>
      <c r="CI372" t="str">
        <v xml:space="preserve">the non-zero ridge is </v>
      </c>
      <c r="CJ372" t="str">
        <f>IF(CJ371="X","parallel","normal")</f>
        <v>normal</v>
      </c>
      <c r="CK372" t="str">
        <v>to the non-zero ridge</v>
      </c>
      <c r="CZ372" t="str">
        <v xml:space="preserve">the non-zero ridge is </v>
      </c>
      <c r="DA372" t="str">
        <f>IF(DA371="X","parallel","normal")</f>
        <v>normal</v>
      </c>
      <c r="DB372" t="str">
        <v>to the non-zero ridge</v>
      </c>
      <c r="DQ372" t="str">
        <v xml:space="preserve">the non-zero ridge is </v>
      </c>
      <c r="DR372" t="str">
        <f>IF(DR371="X","parallel","normal")</f>
        <v>normal</v>
      </c>
      <c r="DS372" t="str">
        <v>to the non-zero ridge</v>
      </c>
    </row>
    <row r="373">
      <c r="B373" t="str">
        <v>The windward and leeward roof surfaces are</v>
      </c>
      <c r="C373" t="str">
        <f>IF(C371="X","+X &amp; -X","+Y &amp; -Y")</f>
        <v>+X &amp; -X</v>
      </c>
      <c r="S373" t="str">
        <v>The windward and leeward roof surfaces are</v>
      </c>
      <c r="T373" t="str">
        <f>IF(T371="X","+X &amp; -X","+Y &amp; -Y")</f>
        <v>+X &amp; -X</v>
      </c>
      <c r="AJ373" t="str">
        <v>The windward and leeward roof surfaces are</v>
      </c>
      <c r="AK373" t="str">
        <f>IF(AK371="X","+X &amp; -X","+Y &amp; -Y")</f>
        <v>+X &amp; -X</v>
      </c>
      <c r="BA373" t="str">
        <v>The windward and leeward roof surfaces are</v>
      </c>
      <c r="BB373" t="str">
        <f>IF(BB371="X","+X &amp; -X","+Y &amp; -Y")</f>
        <v>+X &amp; -X</v>
      </c>
      <c r="BR373" t="str">
        <v>The windward and leeward roof surfaces are</v>
      </c>
      <c r="BS373" t="str">
        <f>IF(BS371="X","+X &amp; -X","+Y &amp; -Y")</f>
        <v>+Y &amp; -Y</v>
      </c>
      <c r="CI373" t="str">
        <v>The windward and leeward roof surfaces are</v>
      </c>
      <c r="CJ373" t="str">
        <f>IF(CJ371="X","+X &amp; -X","+Y &amp; -Y")</f>
        <v>+Y &amp; -Y</v>
      </c>
      <c r="CZ373" t="str">
        <v>The windward and leeward roof surfaces are</v>
      </c>
      <c r="DA373" t="str">
        <f>IF(DA371="X","+X &amp; -X","+Y &amp; -Y")</f>
        <v>+Y &amp; -Y</v>
      </c>
      <c r="DQ373" t="str">
        <v>The windward and leeward roof surfaces are</v>
      </c>
      <c r="DR373" t="str">
        <f>IF(DR371="X","+X &amp; -X","+Y &amp; -Y")</f>
        <v>+Y &amp; -Y</v>
      </c>
    </row>
    <row r="374">
      <c r="B374" t="str">
        <v>and the corresponding roof pitch angle is</v>
      </c>
      <c r="C374">
        <f>C329</f>
        <v>16.699258339253714</v>
      </c>
      <c r="S374" t="str">
        <v>and the corresponding roof pitch angle is</v>
      </c>
      <c r="T374">
        <f>T329</f>
        <v>16.699258339253714</v>
      </c>
      <c r="AJ374" t="str">
        <v>and the corresponding roof pitch angle is</v>
      </c>
      <c r="AK374">
        <f>AK329</f>
        <v>16.699258339253714</v>
      </c>
      <c r="BA374" t="str">
        <v>and the corresponding roof pitch angle is</v>
      </c>
      <c r="BB374">
        <f>BB329</f>
        <v>16.699258339253714</v>
      </c>
      <c r="BR374" t="str">
        <v>and the corresponding roof pitch angle is</v>
      </c>
      <c r="BS374">
        <f>BS329</f>
        <v>30.963782686061883</v>
      </c>
      <c r="CI374" t="str">
        <v>and the corresponding roof pitch angle is</v>
      </c>
      <c r="CJ374">
        <f>CJ329</f>
        <v>30.963782686061883</v>
      </c>
      <c r="CZ374" t="str">
        <v>and the corresponding roof pitch angle is</v>
      </c>
      <c r="DA374">
        <f>DA329</f>
        <v>30.963782686061883</v>
      </c>
      <c r="DQ374" t="str">
        <v>and the corresponding roof pitch angle is</v>
      </c>
      <c r="DR374">
        <f>DR329</f>
        <v>30.963782686061883</v>
      </c>
    </row>
    <row r="375">
      <c r="B375" t="str">
        <v>The side rood surfaces are</v>
      </c>
      <c r="C375" t="str">
        <f>IF(C371="X","+Y &amp; -Y","+X &amp; -X")</f>
        <v>+Y &amp; -Y</v>
      </c>
      <c r="S375" t="str">
        <v>The side rood surfaces are</v>
      </c>
      <c r="T375" t="str">
        <f>IF(T371="X","+Y &amp; -Y","+X &amp; -X")</f>
        <v>+Y &amp; -Y</v>
      </c>
      <c r="AJ375" t="str">
        <v>The side rood surfaces are</v>
      </c>
      <c r="AK375" t="str">
        <f>IF(AK371="X","+Y &amp; -Y","+X &amp; -X")</f>
        <v>+Y &amp; -Y</v>
      </c>
      <c r="BA375" t="str">
        <v>The side rood surfaces are</v>
      </c>
      <c r="BB375" t="str">
        <f>IF(BB371="X","+Y &amp; -Y","+X &amp; -X")</f>
        <v>+Y &amp; -Y</v>
      </c>
      <c r="BR375" t="str">
        <v>The side rood surfaces are</v>
      </c>
      <c r="BS375" t="str">
        <f>IF(BS371="X","+Y &amp; -Y","+X &amp; -X")</f>
        <v>+X &amp; -X</v>
      </c>
      <c r="CI375" t="str">
        <v>The side rood surfaces are</v>
      </c>
      <c r="CJ375" t="str">
        <f>IF(CJ371="X","+Y &amp; -Y","+X &amp; -X")</f>
        <v>+X &amp; -X</v>
      </c>
      <c r="CZ375" t="str">
        <v>The side rood surfaces are</v>
      </c>
      <c r="DA375" t="str">
        <f>IF(DA371="X","+Y &amp; -Y","+X &amp; -X")</f>
        <v>+X &amp; -X</v>
      </c>
      <c r="DQ375" t="str">
        <v>The side rood surfaces are</v>
      </c>
      <c r="DR375" t="str">
        <f>IF(DR371="X","+Y &amp; -Y","+X &amp; -X")</f>
        <v>+X &amp; -X</v>
      </c>
    </row>
    <row r="376">
      <c r="B376" t="str">
        <v>and the corresponding roof pitch angle is</v>
      </c>
      <c r="C376">
        <f>C331</f>
        <v>30.963782686061883</v>
      </c>
      <c r="S376" t="str">
        <v>and the corresponding roof pitch angle is</v>
      </c>
      <c r="T376">
        <f>T331</f>
        <v>30.963782686061883</v>
      </c>
      <c r="AJ376" t="str">
        <v>and the corresponding roof pitch angle is</v>
      </c>
      <c r="AK376">
        <f>AK331</f>
        <v>30.963782686061883</v>
      </c>
      <c r="BA376" t="str">
        <v>and the corresponding roof pitch angle is</v>
      </c>
      <c r="BB376">
        <f>BB331</f>
        <v>30.963782686061883</v>
      </c>
      <c r="BR376" t="str">
        <v>and the corresponding roof pitch angle is</v>
      </c>
      <c r="BS376">
        <f>BS331</f>
        <v>16.699258339253714</v>
      </c>
      <c r="CI376" t="str">
        <v>and the corresponding roof pitch angle is</v>
      </c>
      <c r="CJ376">
        <f>CJ331</f>
        <v>16.699258339253714</v>
      </c>
      <c r="CZ376" t="str">
        <v>and the corresponding roof pitch angle is</v>
      </c>
      <c r="DA376">
        <f>DA331</f>
        <v>16.699258339253714</v>
      </c>
      <c r="DQ376" t="str">
        <v>and the corresponding roof pitch angle is</v>
      </c>
      <c r="DR376">
        <f>DR331</f>
        <v>16.699258339253714</v>
      </c>
    </row>
    <row r="377">
      <c r="B377" t="str">
        <v>Tent dimension normal to wind direction (B)</v>
      </c>
      <c r="C377">
        <f>C332</f>
        <v>20</v>
      </c>
      <c r="S377" t="str">
        <v>Tent dimension normal to wind direction (B)</v>
      </c>
      <c r="T377">
        <f>T332</f>
        <v>20</v>
      </c>
      <c r="AJ377" t="str">
        <v>Tent dimension normal to wind direction (B)</v>
      </c>
      <c r="AK377">
        <f>AK332</f>
        <v>20</v>
      </c>
      <c r="BA377" t="str">
        <v>Tent dimension normal to wind direction (B)</v>
      </c>
      <c r="BB377">
        <f>BB332</f>
        <v>20</v>
      </c>
      <c r="BR377" t="str">
        <v>Tent dimension normal to wind direction (B)</v>
      </c>
      <c r="BS377">
        <f>BS332</f>
        <v>40</v>
      </c>
      <c r="CI377" t="str">
        <v>Tent dimension normal to wind direction (B)</v>
      </c>
      <c r="CJ377">
        <f>CJ332</f>
        <v>40</v>
      </c>
      <c r="CZ377" t="str">
        <v>Tent dimension normal to wind direction (B)</v>
      </c>
      <c r="DA377">
        <f>DA332</f>
        <v>40</v>
      </c>
      <c r="DQ377" t="str">
        <v>Tent dimension normal to wind direction (B)</v>
      </c>
      <c r="DR377">
        <f>DR332</f>
        <v>40</v>
      </c>
    </row>
    <row r="378">
      <c r="B378" t="str">
        <v>Tent dimension parallel to wind direction (L)</v>
      </c>
      <c r="C378">
        <f>C333</f>
        <v>40</v>
      </c>
      <c r="S378" t="str">
        <v>Tent dimension parallel to wind direction (L)</v>
      </c>
      <c r="T378">
        <f>T333</f>
        <v>40</v>
      </c>
      <c r="AJ378" t="str">
        <v>Tent dimension parallel to wind direction (L)</v>
      </c>
      <c r="AK378">
        <f>AK333</f>
        <v>40</v>
      </c>
      <c r="BA378" t="str">
        <v>Tent dimension parallel to wind direction (L)</v>
      </c>
      <c r="BB378">
        <f>BB333</f>
        <v>40</v>
      </c>
      <c r="BR378" t="str">
        <v>Tent dimension parallel to wind direction (L)</v>
      </c>
      <c r="BS378">
        <f>BS333</f>
        <v>20</v>
      </c>
      <c r="CI378" t="str">
        <v>Tent dimension parallel to wind direction (L)</v>
      </c>
      <c r="CJ378">
        <f>CJ333</f>
        <v>20</v>
      </c>
      <c r="CZ378" t="str">
        <v>Tent dimension parallel to wind direction (L)</v>
      </c>
      <c r="DA378">
        <f>DA333</f>
        <v>20</v>
      </c>
      <c r="DQ378" t="str">
        <v>Tent dimension parallel to wind direction (L)</v>
      </c>
      <c r="DR378">
        <f>DR333</f>
        <v>20</v>
      </c>
    </row>
    <row r="379">
      <c r="B379" t="str">
        <v>Mean roof height</v>
      </c>
      <c r="C379">
        <f>C334</f>
        <v>11</v>
      </c>
      <c r="S379" t="str">
        <v>Mean roof height</v>
      </c>
      <c r="T379">
        <f>T334</f>
        <v>11</v>
      </c>
      <c r="AJ379" t="str">
        <v>Mean roof height</v>
      </c>
      <c r="AK379">
        <f>AK334</f>
        <v>11</v>
      </c>
      <c r="BA379" t="str">
        <v>Mean roof height</v>
      </c>
      <c r="BB379">
        <f>BB334</f>
        <v>11</v>
      </c>
      <c r="BR379" t="str">
        <v>Mean roof height</v>
      </c>
      <c r="BS379">
        <f>BS334</f>
        <v>11</v>
      </c>
      <c r="CI379" t="str">
        <v>Mean roof height</v>
      </c>
      <c r="CJ379">
        <f>CJ334</f>
        <v>11</v>
      </c>
      <c r="CZ379" t="str">
        <v>Mean roof height</v>
      </c>
      <c r="DA379">
        <f>DA334</f>
        <v>11</v>
      </c>
      <c r="DQ379" t="str">
        <v>Mean roof height</v>
      </c>
      <c r="DR379">
        <f>DR334</f>
        <v>11</v>
      </c>
    </row>
    <row r="381">
      <c r="B381" t="str">
        <v>Load case (A or B)</v>
      </c>
      <c r="C381" t="str">
        <f>D336</f>
        <v>A</v>
      </c>
      <c r="S381" t="str">
        <v>Load case (A or B)</v>
      </c>
      <c r="T381" t="str">
        <f>U336</f>
        <v>B</v>
      </c>
      <c r="AJ381" t="str">
        <v>Load case (A or B)</v>
      </c>
      <c r="AK381" t="str">
        <f>AL336</f>
        <v>A</v>
      </c>
      <c r="BA381" t="str">
        <v>Load case (A or B)</v>
      </c>
      <c r="BB381" t="str">
        <f>BC336</f>
        <v>B</v>
      </c>
      <c r="BR381" t="str">
        <v>Load case (A or B)</v>
      </c>
      <c r="BS381" t="str">
        <f>BT336</f>
        <v>A</v>
      </c>
      <c r="CI381" t="str">
        <v>Load case (A or B)</v>
      </c>
      <c r="CJ381" t="str">
        <f>CK336</f>
        <v>B</v>
      </c>
      <c r="CZ381" t="str">
        <v>Load case (A or B)</v>
      </c>
      <c r="DA381" t="str">
        <f>DB336</f>
        <v>A</v>
      </c>
      <c r="DQ381" t="str">
        <v>Load case (A or B)</v>
      </c>
      <c r="DR381" t="str">
        <f>DS336</f>
        <v>B</v>
      </c>
    </row>
    <row r="383">
      <c r="B383" t="str">
        <v>Plus and minus signs signify pressures acting toward and away from the surfaces, respectively.</v>
      </c>
      <c r="S383" t="str">
        <v>Plus and minus signs signify pressures acting toward and away from the surfaces, respectively.</v>
      </c>
      <c r="AJ383" t="str">
        <v>Plus and minus signs signify pressures acting toward and away from the surfaces, respectively.</v>
      </c>
      <c r="BA383" t="str">
        <v>Plus and minus signs signify pressures acting toward and away from the surfaces, respectively.</v>
      </c>
      <c r="BR383" t="str">
        <v>Plus and minus signs signify pressures acting toward and away from the surfaces, respectively.</v>
      </c>
      <c r="CI383" t="str">
        <v>Plus and minus signs signify pressures acting toward and away from the surfaces, respectively.</v>
      </c>
      <c r="CZ383" t="str">
        <v>Plus and minus signs signify pressures acting toward and away from the surfaces, respectively.</v>
      </c>
      <c r="DQ383" t="str">
        <v>Plus and minus signs signify pressures acting toward and away from the surfaces, respectively.</v>
      </c>
    </row>
    <row r="384">
      <c r="B384" t="str">
        <v>For GCpi, plus and minus signs signify pressures acting toward and away from the internal surfaces, respectively.</v>
      </c>
      <c r="S384" t="str">
        <v>For GCpi, plus and minus signs signify pressures acting toward and away from the internal surfaces, respectively.</v>
      </c>
      <c r="AJ384" t="str">
        <v>For GCpi, plus and minus signs signify pressures acting toward and away from the internal surfaces, respectively.</v>
      </c>
      <c r="BA384" t="str">
        <v>For GCpi, plus and minus signs signify pressures acting toward and away from the internal surfaces, respectively.</v>
      </c>
      <c r="BR384" t="str">
        <v>For GCpi, plus and minus signs signify pressures acting toward and away from the internal surfaces, respectively.</v>
      </c>
      <c r="CI384" t="str">
        <v>For GCpi, plus and minus signs signify pressures acting toward and away from the internal surfaces, respectively.</v>
      </c>
      <c r="CZ384" t="str">
        <v>For GCpi, plus and minus signs signify pressures acting toward and away from the internal surfaces, respectively.</v>
      </c>
      <c r="DQ384" t="str">
        <v>For GCpi, plus and minus signs signify pressures acting toward and away from the internal surfaces, respectively.</v>
      </c>
    </row>
    <row r="386">
      <c r="B386" t="str">
        <v>B: Horizontal dimension of building measured normal to wind direction.</v>
      </c>
      <c r="S386" t="str">
        <v>B: Horizontal dimension of building measured normal to wind direction.</v>
      </c>
      <c r="AJ386" t="str">
        <v>B: Horizontal dimension of building measured normal to wind direction.</v>
      </c>
      <c r="BA386" t="str">
        <v>B: Horizontal dimension of building measured normal to wind direction.</v>
      </c>
      <c r="BR386" t="str">
        <v>B: Horizontal dimension of building measured normal to wind direction.</v>
      </c>
      <c r="CI386" t="str">
        <v>B: Horizontal dimension of building measured normal to wind direction.</v>
      </c>
      <c r="CZ386" t="str">
        <v>B: Horizontal dimension of building measured normal to wind direction.</v>
      </c>
      <c r="DQ386" t="str">
        <v>B: Horizontal dimension of building measured normal to wind direction.</v>
      </c>
    </row>
    <row r="387">
      <c r="B387" t="str">
        <v>L: Horizontal dimension of building measured parallel to wind direction.</v>
      </c>
      <c r="S387" t="str">
        <v>L: Horizontal dimension of building measured parallel to wind direction.</v>
      </c>
      <c r="AJ387" t="str">
        <v>L: Horizontal dimension of building measured parallel to wind direction.</v>
      </c>
      <c r="BA387" t="str">
        <v>L: Horizontal dimension of building measured parallel to wind direction.</v>
      </c>
      <c r="BR387" t="str">
        <v>L: Horizontal dimension of building measured parallel to wind direction.</v>
      </c>
      <c r="CI387" t="str">
        <v>L: Horizontal dimension of building measured parallel to wind direction.</v>
      </c>
      <c r="CZ387" t="str">
        <v>L: Horizontal dimension of building measured parallel to wind direction.</v>
      </c>
      <c r="DQ387" t="str">
        <v>L: Horizontal dimension of building measured parallel to wind direction.</v>
      </c>
    </row>
    <row r="388">
      <c r="B388" t="str">
        <v>h: Mean roof height, except that eave height shall be used for θ ≤ 10 degrees</v>
      </c>
      <c r="S388" t="str">
        <v>h: Mean roof height, except that eave height shall be used for θ ≤ 10 degrees</v>
      </c>
      <c r="AJ388" t="str">
        <v>h: Mean roof height, except that eave height shall be used for θ ≤ 10 degrees</v>
      </c>
      <c r="BA388" t="str">
        <v>h: Mean roof height, except that eave height shall be used for θ ≤ 10 degrees</v>
      </c>
      <c r="BR388" t="str">
        <v>h: Mean roof height, except that eave height shall be used for θ ≤ 10 degrees</v>
      </c>
      <c r="CI388" t="str">
        <v>h: Mean roof height, except that eave height shall be used for θ ≤ 10 degrees</v>
      </c>
      <c r="CZ388" t="str">
        <v>h: Mean roof height, except that eave height shall be used for θ ≤ 10 degrees</v>
      </c>
      <c r="DQ388" t="str">
        <v>h: Mean roof height, except that eave height shall be used for θ ≤ 10 degrees</v>
      </c>
    </row>
    <row r="390">
      <c r="B390" t="str">
        <v>Windward roof</v>
      </c>
      <c r="S390" t="str">
        <v>Windward roof</v>
      </c>
      <c r="AJ390" t="str">
        <v>Windward roof</v>
      </c>
      <c r="BA390" t="str">
        <v>Windward roof</v>
      </c>
      <c r="BR390" t="str">
        <v>Windward roof</v>
      </c>
      <c r="CI390" t="str">
        <v>Windward roof</v>
      </c>
      <c r="CZ390" t="str">
        <v>Windward roof</v>
      </c>
      <c r="DQ390" t="str">
        <v>Windward roof</v>
      </c>
    </row>
    <row r="391">
      <c r="B391" t="str">
        <v>Wind direction normal to ridge &amp; Windward:</v>
      </c>
      <c r="S391" t="str">
        <v>Wind direction normal to ridge &amp; Windward:</v>
      </c>
      <c r="AJ391" t="str">
        <v>Wind direction normal to ridge &amp; Windward:</v>
      </c>
      <c r="BA391" t="str">
        <v>Wind direction normal to ridge &amp; Windward:</v>
      </c>
      <c r="BR391" t="str">
        <v>Wind direction normal to ridge &amp; Windward:</v>
      </c>
      <c r="CI391" t="str">
        <v>Wind direction normal to ridge &amp; Windward:</v>
      </c>
      <c r="CZ391" t="str">
        <v>Wind direction normal to ridge &amp; Windward:</v>
      </c>
      <c r="DQ391" t="str">
        <v>Wind direction normal to ridge &amp; Windward:</v>
      </c>
    </row>
    <row r="392">
      <c r="B392" t="str">
        <v>Ratio h/L_inter</v>
      </c>
      <c r="C392">
        <f>C379/C378</f>
        <v>0.275</v>
      </c>
      <c r="S392" t="str">
        <v>Ratio h/L_inter</v>
      </c>
      <c r="T392">
        <f>T379/T378</f>
        <v>0.275</v>
      </c>
      <c r="AJ392" t="str">
        <v>Ratio h/L_inter</v>
      </c>
      <c r="AK392">
        <f>AK379/AK378</f>
        <v>0.275</v>
      </c>
      <c r="BA392" t="str">
        <v>Ratio h/L_inter</v>
      </c>
      <c r="BB392">
        <f>BB379/BB378</f>
        <v>0.275</v>
      </c>
      <c r="BR392" t="str">
        <v>Ratio h/L_inter</v>
      </c>
      <c r="BS392">
        <f>BS379/BS378</f>
        <v>0.55</v>
      </c>
      <c r="CI392" t="str">
        <v>Ratio h/L_inter</v>
      </c>
      <c r="CJ392">
        <f>CJ379/CJ378</f>
        <v>0.55</v>
      </c>
      <c r="CZ392" t="str">
        <v>Ratio h/L_inter</v>
      </c>
      <c r="DA392">
        <f>DA379/DA378</f>
        <v>0.55</v>
      </c>
      <c r="DQ392" t="str">
        <v>Ratio h/L_inter</v>
      </c>
      <c r="DR392">
        <f>DR379/DR378</f>
        <v>0.55</v>
      </c>
    </row>
    <row r="393">
      <c r="B393" t="str">
        <v>h/L_inter | theta</v>
      </c>
      <c r="C393">
        <v>10</v>
      </c>
      <c r="D393">
        <v>15</v>
      </c>
      <c r="E393">
        <v>20</v>
      </c>
      <c r="F393">
        <v>25</v>
      </c>
      <c r="G393">
        <v>30</v>
      </c>
      <c r="H393">
        <v>35</v>
      </c>
      <c r="I393">
        <v>45</v>
      </c>
      <c r="J393">
        <v>60</v>
      </c>
      <c r="K393">
        <f>C374</f>
        <v>16.699258339253714</v>
      </c>
      <c r="S393" t="str">
        <v>h/L_inter | theta</v>
      </c>
      <c r="T393">
        <v>10</v>
      </c>
      <c r="U393">
        <v>15</v>
      </c>
      <c r="V393">
        <v>20</v>
      </c>
      <c r="W393">
        <v>25</v>
      </c>
      <c r="X393">
        <v>30</v>
      </c>
      <c r="Y393">
        <v>35</v>
      </c>
      <c r="Z393">
        <v>45</v>
      </c>
      <c r="AA393">
        <v>60</v>
      </c>
      <c r="AB393">
        <f>T374</f>
        <v>16.699258339253714</v>
      </c>
      <c r="AJ393" t="str">
        <v>h/L_inter | theta</v>
      </c>
      <c r="AK393">
        <v>10</v>
      </c>
      <c r="AL393">
        <v>15</v>
      </c>
      <c r="AM393">
        <v>20</v>
      </c>
      <c r="AN393">
        <v>25</v>
      </c>
      <c r="AO393">
        <v>30</v>
      </c>
      <c r="AP393">
        <v>35</v>
      </c>
      <c r="AQ393">
        <v>45</v>
      </c>
      <c r="AR393">
        <v>60</v>
      </c>
      <c r="AS393">
        <f>AK374</f>
        <v>16.699258339253714</v>
      </c>
      <c r="BA393" t="str">
        <v>h/L_inter | theta</v>
      </c>
      <c r="BB393">
        <v>10</v>
      </c>
      <c r="BC393">
        <v>15</v>
      </c>
      <c r="BD393">
        <v>20</v>
      </c>
      <c r="BE393">
        <v>25</v>
      </c>
      <c r="BF393">
        <v>30</v>
      </c>
      <c r="BG393">
        <v>35</v>
      </c>
      <c r="BH393">
        <v>45</v>
      </c>
      <c r="BI393">
        <v>60</v>
      </c>
      <c r="BJ393">
        <f>BB374</f>
        <v>16.699258339253714</v>
      </c>
      <c r="BR393" t="str">
        <v>h/L_inter | theta</v>
      </c>
      <c r="BS393">
        <v>10</v>
      </c>
      <c r="BT393">
        <v>15</v>
      </c>
      <c r="BU393">
        <v>20</v>
      </c>
      <c r="BV393">
        <v>25</v>
      </c>
      <c r="BW393">
        <v>30</v>
      </c>
      <c r="BX393">
        <v>35</v>
      </c>
      <c r="BY393">
        <v>45</v>
      </c>
      <c r="BZ393">
        <v>60</v>
      </c>
      <c r="CA393">
        <f>BS374</f>
        <v>30.963782686061883</v>
      </c>
      <c r="CI393" t="str">
        <v>h/L_inter | theta</v>
      </c>
      <c r="CJ393">
        <v>10</v>
      </c>
      <c r="CK393">
        <v>15</v>
      </c>
      <c r="CL393">
        <v>20</v>
      </c>
      <c r="CM393">
        <v>25</v>
      </c>
      <c r="CN393">
        <v>30</v>
      </c>
      <c r="CO393">
        <v>35</v>
      </c>
      <c r="CP393">
        <v>45</v>
      </c>
      <c r="CQ393">
        <v>60</v>
      </c>
      <c r="CR393">
        <f>CJ374</f>
        <v>30.963782686061883</v>
      </c>
      <c r="CZ393" t="str">
        <v>h/L_inter | theta</v>
      </c>
      <c r="DA393">
        <v>10</v>
      </c>
      <c r="DB393">
        <v>15</v>
      </c>
      <c r="DC393">
        <v>20</v>
      </c>
      <c r="DD393">
        <v>25</v>
      </c>
      <c r="DE393">
        <v>30</v>
      </c>
      <c r="DF393">
        <v>35</v>
      </c>
      <c r="DG393">
        <v>45</v>
      </c>
      <c r="DH393">
        <v>60</v>
      </c>
      <c r="DI393">
        <f>DA374</f>
        <v>30.963782686061883</v>
      </c>
      <c r="DQ393" t="str">
        <v>h/L_inter | theta</v>
      </c>
      <c r="DR393">
        <v>10</v>
      </c>
      <c r="DS393">
        <v>15</v>
      </c>
      <c r="DT393">
        <v>20</v>
      </c>
      <c r="DU393">
        <v>25</v>
      </c>
      <c r="DV393">
        <v>30</v>
      </c>
      <c r="DW393">
        <v>35</v>
      </c>
      <c r="DX393">
        <v>45</v>
      </c>
      <c r="DY393">
        <v>60</v>
      </c>
      <c r="DZ393">
        <f>DR374</f>
        <v>30.963782686061883</v>
      </c>
    </row>
    <row r="394">
      <c r="B394" t="str">
        <v>0-0.25</v>
      </c>
      <c r="C394" t="str">
        <f>IF(C392&lt;=0.25,C395,"")</f>
        <v/>
      </c>
      <c r="D394" t="str">
        <f>IF(C392&lt;=0.25,D395,"")</f>
        <v/>
      </c>
      <c r="E394" t="str">
        <f>IF(C392&lt;=0.25,E395,"")</f>
        <v/>
      </c>
      <c r="F394" t="str">
        <f>IF(C392&lt;=0.25,F395,"")</f>
        <v/>
      </c>
      <c r="G394" t="str">
        <f>IF(C392&lt;=0.25,G395,"")</f>
        <v/>
      </c>
      <c r="H394" t="str">
        <f>IF(C392&lt;=0.25,H395,"")</f>
        <v/>
      </c>
      <c r="I394" t="str">
        <f>IF(C392&lt;=0.25,I395,"")</f>
        <v/>
      </c>
      <c r="J394" t="str">
        <f>IF(C392&lt;=0.25,J395,"")</f>
        <v/>
      </c>
      <c r="K394" t="str">
        <f>IF(C392&lt;=0.25,IF(K393&lt;D393,C394+(K393-C393)*(D394-C394)/(D393-C393),IF(K393&lt;E393,D394+(K393-D393)*(E394-D394)/(E393-D393),IF(K393&lt;F393,E394+(K393-E393)*(F394-E394)/(F393-E393),IF(K393&lt;G393,F394+(K393-F393)*(G394-F394)/(G393-F393),IF(K393&lt;H393,G394+(K393-G393)*(H394-G394)/(H393-G393),IF(K393&lt;I393,H394+(K393-H393)*(I394-H394)/(I393-H393),IF(K393&lt;J393,I394+(K393-I393)*(J394-I394)/(J393-I393),J394))))))),"")</f>
        <v/>
      </c>
      <c r="S394" t="str">
        <v>0-0.25</v>
      </c>
      <c r="T394" t="str">
        <f>IF(T392&lt;=0.25,T395,"")</f>
        <v/>
      </c>
      <c r="U394" t="str">
        <f>IF(T392&lt;=0.25,U395,"")</f>
        <v/>
      </c>
      <c r="V394" t="str">
        <f>IF(T392&lt;=0.25,V395,"")</f>
        <v/>
      </c>
      <c r="W394" t="str">
        <f>IF(T392&lt;=0.25,W395,"")</f>
        <v/>
      </c>
      <c r="X394" t="str">
        <f>IF(T392&lt;=0.25,X395,"")</f>
        <v/>
      </c>
      <c r="Y394" t="str">
        <f>IF(T392&lt;=0.25,Y395,"")</f>
        <v/>
      </c>
      <c r="Z394" t="str">
        <f>IF(T392&lt;=0.25,Z395,"")</f>
        <v/>
      </c>
      <c r="AA394" t="str">
        <f>IF(T392&lt;=0.25,AA395,"")</f>
        <v/>
      </c>
      <c r="AB394" t="str">
        <f>IF(T392&lt;=0.25,IF(AB393&lt;U393,T394+(AB393-T393)*(U394-T394)/(U393-T393),IF(AB393&lt;V393,U394+(AB393-U393)*(V394-U394)/(V393-U393),IF(AB393&lt;W393,V394+(AB393-V393)*(W394-V394)/(W393-V393),IF(AB393&lt;X393,W394+(AB393-W393)*(X394-W394)/(X393-W393),IF(AB393&lt;Y393,X394+(AB393-X393)*(Y394-X394)/(Y393-X393),IF(AB393&lt;Z393,Y394+(AB393-Y393)*(Z394-Y394)/(Z393-Y393),IF(AB393&lt;AA393,Z394+(AB393-Z393)*(AA394-Z394)/(AA393-Z393),AA394))))))),"")</f>
        <v/>
      </c>
      <c r="AJ394" t="str">
        <v>0-0.25</v>
      </c>
      <c r="AK394" t="str">
        <f>IF(AK392&lt;=0.25,AK395,"")</f>
        <v/>
      </c>
      <c r="AL394" t="str">
        <f>IF(AK392&lt;=0.25,AL395,"")</f>
        <v/>
      </c>
      <c r="AM394" t="str">
        <f>IF(AK392&lt;=0.25,AM395,"")</f>
        <v/>
      </c>
      <c r="AN394" t="str">
        <f>IF(AK392&lt;=0.25,AN395,"")</f>
        <v/>
      </c>
      <c r="AO394" t="str">
        <f>IF(AK392&lt;=0.25,AO395,"")</f>
        <v/>
      </c>
      <c r="AP394" t="str">
        <f>IF(AK392&lt;=0.25,AP395,"")</f>
        <v/>
      </c>
      <c r="AQ394" t="str">
        <f>IF(AK392&lt;=0.25,AQ395,"")</f>
        <v/>
      </c>
      <c r="AR394" t="str">
        <f>IF(AK392&lt;=0.25,AR395,"")</f>
        <v/>
      </c>
      <c r="AS394" t="str">
        <f>IF(AK392&lt;=0.25,IF(AS393&lt;AL393,AK394+(AS393-AK393)*(AL394-AK394)/(AL393-AK393),IF(AS393&lt;AM393,AL394+(AS393-AL393)*(AM394-AL394)/(AM393-AL393),IF(AS393&lt;AN393,AM394+(AS393-AM393)*(AN394-AM394)/(AN393-AM393),IF(AS393&lt;AO393,AN394+(AS393-AN393)*(AO394-AN394)/(AO393-AN393),IF(AS393&lt;AP393,AO394+(AS393-AO393)*(AP394-AO394)/(AP393-AO393),IF(AS393&lt;AQ393,AP394+(AS393-AP393)*(AQ394-AP394)/(AQ393-AP393),IF(AS393&lt;AR393,AQ394+(AS393-AQ393)*(AR394-AQ394)/(AR393-AQ393),AR394))))))),"")</f>
        <v/>
      </c>
      <c r="BA394" t="str">
        <v>0-0.25</v>
      </c>
      <c r="BB394" t="str">
        <f>IF(BB392&lt;=0.25,BB395,"")</f>
        <v/>
      </c>
      <c r="BC394" t="str">
        <f>IF(BB392&lt;=0.25,BC395,"")</f>
        <v/>
      </c>
      <c r="BD394" t="str">
        <f>IF(BB392&lt;=0.25,BD395,"")</f>
        <v/>
      </c>
      <c r="BE394" t="str">
        <f>IF(BB392&lt;=0.25,BE395,"")</f>
        <v/>
      </c>
      <c r="BF394" t="str">
        <f>IF(BB392&lt;=0.25,BF395,"")</f>
        <v/>
      </c>
      <c r="BG394" t="str">
        <f>IF(BB392&lt;=0.25,BG395,"")</f>
        <v/>
      </c>
      <c r="BH394" t="str">
        <f>IF(BB392&lt;=0.25,BH395,"")</f>
        <v/>
      </c>
      <c r="BI394" t="str">
        <f>IF(BB392&lt;=0.25,BI395,"")</f>
        <v/>
      </c>
      <c r="BJ394" t="str">
        <f>IF(BB392&lt;=0.25,IF(BJ393&lt;BC393,BB394+(BJ393-BB393)*(BC394-BB394)/(BC393-BB393),IF(BJ393&lt;BD393,BC394+(BJ393-BC393)*(BD394-BC394)/(BD393-BC393),IF(BJ393&lt;BE393,BD394+(BJ393-BD393)*(BE394-BD394)/(BE393-BD393),IF(BJ393&lt;BF393,BE394+(BJ393-BE393)*(BF394-BE394)/(BF393-BE393),IF(BJ393&lt;BG393,BF394+(BJ393-BF393)*(BG394-BF394)/(BG393-BF393),IF(BJ393&lt;BH393,BG394+(BJ393-BG393)*(BH394-BG394)/(BH393-BG393),IF(BJ393&lt;BI393,BH394+(BJ393-BH393)*(BI394-BH394)/(BI393-BH393),BI394))))))),"")</f>
        <v/>
      </c>
      <c r="BR394" t="str">
        <v>0-0.25</v>
      </c>
      <c r="BS394" t="str">
        <f>IF(BS392&lt;=0.25,BS395,"")</f>
        <v/>
      </c>
      <c r="BT394" t="str">
        <f>IF(BS392&lt;=0.25,BT395,"")</f>
        <v/>
      </c>
      <c r="BU394" t="str">
        <f>IF(BS392&lt;=0.25,BU395,"")</f>
        <v/>
      </c>
      <c r="BV394" t="str">
        <f>IF(BS392&lt;=0.25,BV395,"")</f>
        <v/>
      </c>
      <c r="BW394" t="str">
        <f>IF(BS392&lt;=0.25,BW395,"")</f>
        <v/>
      </c>
      <c r="BX394" t="str">
        <f>IF(BS392&lt;=0.25,BX395,"")</f>
        <v/>
      </c>
      <c r="BY394" t="str">
        <f>IF(BS392&lt;=0.25,BY395,"")</f>
        <v/>
      </c>
      <c r="BZ394" t="str">
        <f>IF(BS392&lt;=0.25,BZ395,"")</f>
        <v/>
      </c>
      <c r="CA394" t="str">
        <f>IF(BS392&lt;=0.25,IF(CA393&lt;BT393,BS394+(CA393-BS393)*(BT394-BS394)/(BT393-BS393),IF(CA393&lt;BU393,BT394+(CA393-BT393)*(BU394-BT394)/(BU393-BT393),IF(CA393&lt;BV393,BU394+(CA393-BU393)*(BV394-BU394)/(BV393-BU393),IF(CA393&lt;BW393,BV394+(CA393-BV393)*(BW394-BV394)/(BW393-BV393),IF(CA393&lt;BX393,BW394+(CA393-BW393)*(BX394-BW394)/(BX393-BW393),IF(CA393&lt;BY393,BX394+(CA393-BX393)*(BY394-BX394)/(BY393-BX393),IF(CA393&lt;BZ393,BY394+(CA393-BY393)*(BZ394-BY394)/(BZ393-BY393),BZ394))))))),"")</f>
        <v/>
      </c>
      <c r="CI394" t="str">
        <v>0-0.25</v>
      </c>
      <c r="CJ394" t="str">
        <f>IF(CJ392&lt;=0.25,CJ395,"")</f>
        <v/>
      </c>
      <c r="CK394" t="str">
        <f>IF(CJ392&lt;=0.25,CK395,"")</f>
        <v/>
      </c>
      <c r="CL394" t="str">
        <f>IF(CJ392&lt;=0.25,CL395,"")</f>
        <v/>
      </c>
      <c r="CM394" t="str">
        <f>IF(CJ392&lt;=0.25,CM395,"")</f>
        <v/>
      </c>
      <c r="CN394" t="str">
        <f>IF(CJ392&lt;=0.25,CN395,"")</f>
        <v/>
      </c>
      <c r="CO394" t="str">
        <f>IF(CJ392&lt;=0.25,CO395,"")</f>
        <v/>
      </c>
      <c r="CP394" t="str">
        <f>IF(CJ392&lt;=0.25,CP395,"")</f>
        <v/>
      </c>
      <c r="CQ394" t="str">
        <f>IF(CJ392&lt;=0.25,CQ395,"")</f>
        <v/>
      </c>
      <c r="CR394" t="str">
        <f>IF(CJ392&lt;=0.25,IF(CR393&lt;CK393,CJ394+(CR393-CJ393)*(CK394-CJ394)/(CK393-CJ393),IF(CR393&lt;CL393,CK394+(CR393-CK393)*(CL394-CK394)/(CL393-CK393),IF(CR393&lt;CM393,CL394+(CR393-CL393)*(CM394-CL394)/(CM393-CL393),IF(CR393&lt;CN393,CM394+(CR393-CM393)*(CN394-CM394)/(CN393-CM393),IF(CR393&lt;CO393,CN394+(CR393-CN393)*(CO394-CN394)/(CO393-CN393),IF(CR393&lt;CP393,CO394+(CR393-CO393)*(CP394-CO394)/(CP393-CO393),IF(CR393&lt;CQ393,CP394+(CR393-CP393)*(CQ394-CP394)/(CQ393-CP393),CQ394))))))),"")</f>
        <v/>
      </c>
      <c r="CZ394" t="str">
        <v>0-0.25</v>
      </c>
      <c r="DA394" t="str">
        <f>IF(DA392&lt;=0.25,DA395,"")</f>
        <v/>
      </c>
      <c r="DB394" t="str">
        <f>IF(DA392&lt;=0.25,DB395,"")</f>
        <v/>
      </c>
      <c r="DC394" t="str">
        <f>IF(DA392&lt;=0.25,DC395,"")</f>
        <v/>
      </c>
      <c r="DD394" t="str">
        <f>IF(DA392&lt;=0.25,DD395,"")</f>
        <v/>
      </c>
      <c r="DE394" t="str">
        <f>IF(DA392&lt;=0.25,DE395,"")</f>
        <v/>
      </c>
      <c r="DF394" t="str">
        <f>IF(DA392&lt;=0.25,DF395,"")</f>
        <v/>
      </c>
      <c r="DG394" t="str">
        <f>IF(DA392&lt;=0.25,DG395,"")</f>
        <v/>
      </c>
      <c r="DH394" t="str">
        <f>IF(DA392&lt;=0.25,DH395,"")</f>
        <v/>
      </c>
      <c r="DI394" t="str">
        <f>IF(DA392&lt;=0.25,IF(DI393&lt;DB393,DA394+(DI393-DA393)*(DB394-DA394)/(DB393-DA393),IF(DI393&lt;DC393,DB394+(DI393-DB393)*(DC394-DB394)/(DC393-DB393),IF(DI393&lt;DD393,DC394+(DI393-DC393)*(DD394-DC394)/(DD393-DC393),IF(DI393&lt;DE393,DD394+(DI393-DD393)*(DE394-DD394)/(DE393-DD393),IF(DI393&lt;DF393,DE394+(DI393-DE393)*(DF394-DE394)/(DF393-DE393),IF(DI393&lt;DG393,DF394+(DI393-DF393)*(DG394-DF394)/(DG393-DF393),IF(DI393&lt;DH393,DG394+(DI393-DG393)*(DH394-DG394)/(DH393-DG393),DH394))))))),"")</f>
        <v/>
      </c>
      <c r="DQ394" t="str">
        <v>0-0.25</v>
      </c>
      <c r="DR394" t="str">
        <f>IF(DR392&lt;=0.25,DR395,"")</f>
        <v/>
      </c>
      <c r="DS394" t="str">
        <f>IF(DR392&lt;=0.25,DS395,"")</f>
        <v/>
      </c>
      <c r="DT394" t="str">
        <f>IF(DR392&lt;=0.25,DT395,"")</f>
        <v/>
      </c>
      <c r="DU394" t="str">
        <f>IF(DR392&lt;=0.25,DU395,"")</f>
        <v/>
      </c>
      <c r="DV394" t="str">
        <f>IF(DR392&lt;=0.25,DV395,"")</f>
        <v/>
      </c>
      <c r="DW394" t="str">
        <f>IF(DR392&lt;=0.25,DW395,"")</f>
        <v/>
      </c>
      <c r="DX394" t="str">
        <f>IF(DR392&lt;=0.25,DX395,"")</f>
        <v/>
      </c>
      <c r="DY394" t="str">
        <f>IF(DR392&lt;=0.25,DY395,"")</f>
        <v/>
      </c>
      <c r="DZ394" t="str">
        <f>IF(DR392&lt;=0.25,IF(DZ393&lt;DS393,DR394+(DZ393-DR393)*(DS394-DR394)/(DS393-DR393),IF(DZ393&lt;DT393,DS394+(DZ393-DS393)*(DT394-DS394)/(DT393-DS393),IF(DZ393&lt;DU393,DT394+(DZ393-DT393)*(DU394-DT394)/(DU393-DT393),IF(DZ393&lt;DV393,DU394+(DZ393-DU393)*(DV394-DU394)/(DV393-DU393),IF(DZ393&lt;DW393,DV394+(DZ393-DV393)*(DW394-DV394)/(DW393-DV393),IF(DZ393&lt;DX393,DW394+(DZ393-DW393)*(DX394-DW394)/(DX393-DW393),IF(DZ393&lt;DY393,DX394+(DZ393-DX393)*(DY394-DX394)/(DY393-DX393),DY394))))))),"")</f>
        <v/>
      </c>
    </row>
    <row r="395">
      <c r="B395">
        <v>0.25</v>
      </c>
      <c r="C395">
        <f>IF(C381="A",-0.7,-0.18)</f>
        <v>-0.7</v>
      </c>
      <c r="D395">
        <f>IF(C381="A",-0.5,0)</f>
        <v>-0.5</v>
      </c>
      <c r="E395">
        <f>IF(C381="A",-0.3,0.2)</f>
        <v>-0.3</v>
      </c>
      <c r="F395">
        <f>IF(C381="A",-0.2,0.3)</f>
        <v>-0.2</v>
      </c>
      <c r="G395">
        <f>IF(C381="A",-0.2,0.3)</f>
        <v>-0.2</v>
      </c>
      <c r="H395">
        <f>IF(C381="A",0,0.4)</f>
        <v>0</v>
      </c>
      <c r="I395">
        <v>0.4</v>
      </c>
      <c r="J395">
        <v>0.6</v>
      </c>
      <c r="S395">
        <v>0.25</v>
      </c>
      <c r="T395">
        <f>IF(T381="A",-0.7,-0.18)</f>
        <v>-0.18</v>
      </c>
      <c r="U395">
        <f>IF(T381="A",-0.5,0)</f>
        <v>0</v>
      </c>
      <c r="V395">
        <f>IF(T381="A",-0.3,0.2)</f>
        <v>0.2</v>
      </c>
      <c r="W395">
        <f>IF(T381="A",-0.2,0.3)</f>
        <v>0.3</v>
      </c>
      <c r="X395">
        <f>IF(T381="A",-0.2,0.3)</f>
        <v>0.3</v>
      </c>
      <c r="Y395">
        <f>IF(T381="A",0,0.4)</f>
        <v>0.4</v>
      </c>
      <c r="Z395">
        <v>0.4</v>
      </c>
      <c r="AA395">
        <v>0.6</v>
      </c>
      <c r="AJ395">
        <v>0.25</v>
      </c>
      <c r="AK395">
        <f>IF(AK381="A",-0.7,-0.18)</f>
        <v>-0.7</v>
      </c>
      <c r="AL395">
        <f>IF(AK381="A",-0.5,0)</f>
        <v>-0.5</v>
      </c>
      <c r="AM395">
        <f>IF(AK381="A",-0.3,0.2)</f>
        <v>-0.3</v>
      </c>
      <c r="AN395">
        <f>IF(AK381="A",-0.2,0.3)</f>
        <v>-0.2</v>
      </c>
      <c r="AO395">
        <f>IF(AK381="A",-0.2,0.3)</f>
        <v>-0.2</v>
      </c>
      <c r="AP395">
        <f>IF(AK381="A",0,0.4)</f>
        <v>0</v>
      </c>
      <c r="AQ395">
        <v>0.4</v>
      </c>
      <c r="AR395">
        <v>0.6</v>
      </c>
      <c r="BA395">
        <v>0.25</v>
      </c>
      <c r="BB395">
        <f>IF(BB381="A",-0.7,-0.18)</f>
        <v>-0.18</v>
      </c>
      <c r="BC395">
        <f>IF(BB381="A",-0.5,0)</f>
        <v>0</v>
      </c>
      <c r="BD395">
        <f>IF(BB381="A",-0.3,0.2)</f>
        <v>0.2</v>
      </c>
      <c r="BE395">
        <f>IF(BB381="A",-0.2,0.3)</f>
        <v>0.3</v>
      </c>
      <c r="BF395">
        <f>IF(BB381="A",-0.2,0.3)</f>
        <v>0.3</v>
      </c>
      <c r="BG395">
        <f>IF(BB381="A",0,0.4)</f>
        <v>0.4</v>
      </c>
      <c r="BH395">
        <v>0.4</v>
      </c>
      <c r="BI395">
        <v>0.6</v>
      </c>
      <c r="BR395">
        <v>0.25</v>
      </c>
      <c r="BS395">
        <f>IF(BS381="A",-0.7,-0.18)</f>
        <v>-0.7</v>
      </c>
      <c r="BT395">
        <f>IF(BS381="A",-0.5,0)</f>
        <v>-0.5</v>
      </c>
      <c r="BU395">
        <f>IF(BS381="A",-0.3,0.2)</f>
        <v>-0.3</v>
      </c>
      <c r="BV395">
        <f>IF(BS381="A",-0.2,0.3)</f>
        <v>-0.2</v>
      </c>
      <c r="BW395">
        <f>IF(BS381="A",-0.2,0.3)</f>
        <v>-0.2</v>
      </c>
      <c r="BX395">
        <f>IF(BS381="A",0,0.4)</f>
        <v>0</v>
      </c>
      <c r="BY395">
        <v>0.4</v>
      </c>
      <c r="BZ395">
        <v>0.6</v>
      </c>
      <c r="CI395">
        <v>0.25</v>
      </c>
      <c r="CJ395">
        <f>IF(CJ381="A",-0.7,-0.18)</f>
        <v>-0.18</v>
      </c>
      <c r="CK395">
        <f>IF(CJ381="A",-0.5,0)</f>
        <v>0</v>
      </c>
      <c r="CL395">
        <f>IF(CJ381="A",-0.3,0.2)</f>
        <v>0.2</v>
      </c>
      <c r="CM395">
        <f>IF(CJ381="A",-0.2,0.3)</f>
        <v>0.3</v>
      </c>
      <c r="CN395">
        <f>IF(CJ381="A",-0.2,0.3)</f>
        <v>0.3</v>
      </c>
      <c r="CO395">
        <f>IF(CJ381="A",0,0.4)</f>
        <v>0.4</v>
      </c>
      <c r="CP395">
        <v>0.4</v>
      </c>
      <c r="CQ395">
        <v>0.6</v>
      </c>
      <c r="CZ395">
        <v>0.25</v>
      </c>
      <c r="DA395">
        <f>IF(DA381="A",-0.7,-0.18)</f>
        <v>-0.7</v>
      </c>
      <c r="DB395">
        <f>IF(DA381="A",-0.5,0)</f>
        <v>-0.5</v>
      </c>
      <c r="DC395">
        <f>IF(DA381="A",-0.3,0.2)</f>
        <v>-0.3</v>
      </c>
      <c r="DD395">
        <f>IF(DA381="A",-0.2,0.3)</f>
        <v>-0.2</v>
      </c>
      <c r="DE395">
        <f>IF(DA381="A",-0.2,0.3)</f>
        <v>-0.2</v>
      </c>
      <c r="DF395">
        <f>IF(DA381="A",0,0.4)</f>
        <v>0</v>
      </c>
      <c r="DG395">
        <v>0.4</v>
      </c>
      <c r="DH395">
        <v>0.6</v>
      </c>
      <c r="DQ395">
        <v>0.25</v>
      </c>
      <c r="DR395">
        <f>IF(DR381="A",-0.7,-0.18)</f>
        <v>-0.18</v>
      </c>
      <c r="DS395">
        <f>IF(DR381="A",-0.5,0)</f>
        <v>0</v>
      </c>
      <c r="DT395">
        <f>IF(DR381="A",-0.3,0.2)</f>
        <v>0.2</v>
      </c>
      <c r="DU395">
        <f>IF(DR381="A",-0.2,0.3)</f>
        <v>0.3</v>
      </c>
      <c r="DV395">
        <f>IF(DR381="A",-0.2,0.3)</f>
        <v>0.3</v>
      </c>
      <c r="DW395">
        <f>IF(DR381="A",0,0.4)</f>
        <v>0.4</v>
      </c>
      <c r="DX395">
        <v>0.4</v>
      </c>
      <c r="DY395">
        <v>0.6</v>
      </c>
    </row>
    <row r="396">
      <c r="B396" t="str">
        <v>0.25-0.5</v>
      </c>
      <c r="C396">
        <f>IF(AND(C392&gt;0.25,C392&lt;=0.5),C395+(C392-B395)*(C397-C395)/(B397-B395),"")</f>
        <v>-0.72</v>
      </c>
      <c r="D396">
        <f>IF(AND(C392&gt;0.25,C392&lt;=0.5),D395+(C392-B395)*(D397-D395)/(B397-B395),"")</f>
        <v>-0.52</v>
      </c>
      <c r="E396">
        <f>IF(AND(C392&gt;0.25,C392&lt;=0.5),E395+(C392-B395)*(E397-E395)/(B397-B395),"")</f>
        <v>-0.31</v>
      </c>
      <c r="F396">
        <f>IF(AND(C392&gt;0.25,C392&lt;=0.5),F395+(C392-B395)*(F397-F395)/(B397-B395),"")</f>
        <v>-0.21000000000000002</v>
      </c>
      <c r="G396">
        <f>IF(AND(C392&gt;0.25,C392&lt;=0.5),G395+(C392-B395)*(G397-G395)/(B397-B395),"")</f>
        <v>-0.2</v>
      </c>
      <c r="H396">
        <f>IF(AND(C392&gt;0.25,C392&lt;=0.5),H395+(C392-B395)*(H397-H395)/(B397-B395),"")</f>
        <v>-0.020000000000000018</v>
      </c>
      <c r="I396">
        <f>IF(AND(C392&gt;0.25,C392&lt;=0.5),I395+(C392-B395)*(I397-I395)/(B397-B395),"")</f>
        <v>0.36</v>
      </c>
      <c r="J396">
        <f>IF(AND(C392&gt;0.25,C392&lt;=0.5),J395+(C392-B395)*(J397-J395)/(B397-B395),"")</f>
        <v>0.6</v>
      </c>
      <c r="K396">
        <f>IF(AND(C392&gt;0.25,C392&lt;=0.5),IF(K393&lt;D393,C396+(K393-C393)*(D396-C396)/(D393-C393),IF(K393&lt;E393,D396+(K393-D393)*(E396-D396)/(E393-D393),IF(K393&lt;F393,E396+(K393-E393)*(F396-E396)/(F393-E393),IF(K393&lt;G393,F396+(K393-F393)*(G396-F396)/(G393-F393),IF(K393&lt;H393,G396+(K393-G393)*(H396-G396)/(H393-G393),IF(K393&lt;I393,H396+(K393-H393)*(I396-H396)/(I393-H393),IF(K393&lt;J393,I396+(K393-I393)*(J396-I396)/(J393-I393),J396))))))),"")</f>
        <v>-0.44863114975134405</v>
      </c>
      <c r="S396" t="str">
        <v>0.25-0.5</v>
      </c>
      <c r="T396">
        <f>IF(AND(T392&gt;0.25,T392&lt;=0.5),T395+(T392-S395)*(T397-T395)/(S397-S395),"")</f>
        <v>-0.18</v>
      </c>
      <c r="U396">
        <f>IF(AND(T392&gt;0.25,T392&lt;=0.5),U395+(T392-S395)*(U397-U395)/(S397-S395),"")</f>
        <v>-0.018000000000000016</v>
      </c>
      <c r="V396">
        <f>IF(AND(T392&gt;0.25,T392&lt;=0.5),V395+(T392-S395)*(V397-V395)/(S397-S395),"")</f>
        <v>0.18</v>
      </c>
      <c r="W396">
        <f>IF(AND(T392&gt;0.25,T392&lt;=0.5),W395+(T392-S395)*(W397-W395)/(S397-S395),"")</f>
        <v>0.29</v>
      </c>
      <c r="X396">
        <f>IF(AND(T392&gt;0.25,T392&lt;=0.5),X395+(T392-S395)*(X397-X395)/(S397-S395),"")</f>
        <v>0.29</v>
      </c>
      <c r="Y396">
        <f>IF(AND(T392&gt;0.25,T392&lt;=0.5),Y395+(T392-S395)*(Y397-Y395)/(S397-S395),"")</f>
        <v>0.39</v>
      </c>
      <c r="Z396">
        <f>IF(AND(T392&gt;0.25,T392&lt;=0.5),Z395+(T392-S395)*(Z397-Z395)/(S397-S395),"")</f>
        <v>0.4</v>
      </c>
      <c r="AA396">
        <f>IF(AND(T392&gt;0.25,T392&lt;=0.5),AA395+(T392-S395)*(AA397-AA395)/(S397-S395),"")</f>
        <v>0.6</v>
      </c>
      <c r="AB396">
        <f>IF(AND(T392&gt;0.25,T392&lt;=0.5),IF(AB393&lt;U393,T396+(AB393-T393)*(U396-T396)/(U393-T393),IF(AB393&lt;V393,U396+(AB393-U393)*(V396-U396)/(V393-U393),IF(AB393&lt;W393,V396+(AB393-V393)*(W396-V396)/(W393-V393),IF(AB393&lt;X393,W396+(AB393-W393)*(X396-W396)/(X393-W393),IF(AB393&lt;Y393,X396+(AB393-X393)*(Y396-X396)/(Y393-X393),IF(AB393&lt;Z393,Y396+(AB393-Y393)*(Z396-Y396)/(Z393-Y393),IF(AB393&lt;AA393,Z396+(AB393-Z393)*(AA396-Z396)/(AA393-Z393),AA396))))))),"")</f>
        <v>0.04929063023444705</v>
      </c>
      <c r="AJ396" t="str">
        <v>0.25-0.5</v>
      </c>
      <c r="AK396">
        <f>IF(AND(AK392&gt;0.25,AK392&lt;=0.5),AK395+(AK392-AJ395)*(AK397-AK395)/(AJ397-AJ395),"")</f>
        <v>-0.72</v>
      </c>
      <c r="AL396">
        <f>IF(AND(AK392&gt;0.25,AK392&lt;=0.5),AL395+(AK392-AJ395)*(AL397-AL395)/(AJ397-AJ395),"")</f>
        <v>-0.52</v>
      </c>
      <c r="AM396">
        <f>IF(AND(AK392&gt;0.25,AK392&lt;=0.5),AM395+(AK392-AJ395)*(AM397-AM395)/(AJ397-AJ395),"")</f>
        <v>-0.31</v>
      </c>
      <c r="AN396">
        <f>IF(AND(AK392&gt;0.25,AK392&lt;=0.5),AN395+(AK392-AJ395)*(AN397-AN395)/(AJ397-AJ395),"")</f>
        <v>-0.21000000000000002</v>
      </c>
      <c r="AO396">
        <f>IF(AND(AK392&gt;0.25,AK392&lt;=0.5),AO395+(AK392-AJ395)*(AO397-AO395)/(AJ397-AJ395),"")</f>
        <v>-0.2</v>
      </c>
      <c r="AP396">
        <f>IF(AND(AK392&gt;0.25,AK392&lt;=0.5),AP395+(AK392-AJ395)*(AP397-AP395)/(AJ397-AJ395),"")</f>
        <v>-0.020000000000000018</v>
      </c>
      <c r="AQ396">
        <f>IF(AND(AK392&gt;0.25,AK392&lt;=0.5),AQ395+(AK392-AJ395)*(AQ397-AQ395)/(AJ397-AJ395),"")</f>
        <v>0.36</v>
      </c>
      <c r="AR396">
        <f>IF(AND(AK392&gt;0.25,AK392&lt;=0.5),AR395+(AK392-AJ395)*(AR397-AR395)/(AJ397-AJ395),"")</f>
        <v>0.6</v>
      </c>
      <c r="AS396">
        <f>IF(AND(AK392&gt;0.25,AK392&lt;=0.5),IF(AS393&lt;AL393,AK396+(AS393-AK393)*(AL396-AK396)/(AL393-AK393),IF(AS393&lt;AM393,AL396+(AS393-AL393)*(AM396-AL396)/(AM393-AL393),IF(AS393&lt;AN393,AM396+(AS393-AM393)*(AN396-AM396)/(AN393-AM393),IF(AS393&lt;AO393,AN396+(AS393-AN393)*(AO396-AN396)/(AO393-AN393),IF(AS393&lt;AP393,AO396+(AS393-AO393)*(AP396-AO396)/(AP393-AO393),IF(AS393&lt;AQ393,AP396+(AS393-AP393)*(AQ396-AP396)/(AQ393-AP393),IF(AS393&lt;AR393,AQ396+(AS393-AQ393)*(AR396-AQ396)/(AR393-AQ393),AR396))))))),"")</f>
        <v>-0.44863114975134405</v>
      </c>
      <c r="BA396" t="str">
        <v>0.25-0.5</v>
      </c>
      <c r="BB396">
        <f>IF(AND(BB392&gt;0.25,BB392&lt;=0.5),BB395+(BB392-BA395)*(BB397-BB395)/(BA397-BA395),"")</f>
        <v>-0.18</v>
      </c>
      <c r="BC396">
        <f>IF(AND(BB392&gt;0.25,BB392&lt;=0.5),BC395+(BB392-BA395)*(BC397-BC395)/(BA397-BA395),"")</f>
        <v>-0.018000000000000016</v>
      </c>
      <c r="BD396">
        <f>IF(AND(BB392&gt;0.25,BB392&lt;=0.5),BD395+(BB392-BA395)*(BD397-BD395)/(BA397-BA395),"")</f>
        <v>0.18</v>
      </c>
      <c r="BE396">
        <f>IF(AND(BB392&gt;0.25,BB392&lt;=0.5),BE395+(BB392-BA395)*(BE397-BE395)/(BA397-BA395),"")</f>
        <v>0.29</v>
      </c>
      <c r="BF396">
        <f>IF(AND(BB392&gt;0.25,BB392&lt;=0.5),BF395+(BB392-BA395)*(BF397-BF395)/(BA397-BA395),"")</f>
        <v>0.29</v>
      </c>
      <c r="BG396">
        <f>IF(AND(BB392&gt;0.25,BB392&lt;=0.5),BG395+(BB392-BA395)*(BG397-BG395)/(BA397-BA395),"")</f>
        <v>0.39</v>
      </c>
      <c r="BH396">
        <f>IF(AND(BB392&gt;0.25,BB392&lt;=0.5),BH395+(BB392-BA395)*(BH397-BH395)/(BA397-BA395),"")</f>
        <v>0.4</v>
      </c>
      <c r="BI396">
        <f>IF(AND(BB392&gt;0.25,BB392&lt;=0.5),BI395+(BB392-BA395)*(BI397-BI395)/(BA397-BA395),"")</f>
        <v>0.6</v>
      </c>
      <c r="BJ396">
        <f>IF(AND(BB392&gt;0.25,BB392&lt;=0.5),IF(BJ393&lt;BC393,BB396+(BJ393-BB393)*(BC396-BB396)/(BC393-BB393),IF(BJ393&lt;BD393,BC396+(BJ393-BC393)*(BD396-BC396)/(BD393-BC393),IF(BJ393&lt;BE393,BD396+(BJ393-BD393)*(BE396-BD396)/(BE393-BD393),IF(BJ393&lt;BF393,BE396+(BJ393-BE393)*(BF396-BE396)/(BF393-BE393),IF(BJ393&lt;BG393,BF396+(BJ393-BF393)*(BG396-BF396)/(BG393-BF393),IF(BJ393&lt;BH393,BG396+(BJ393-BG393)*(BH396-BG396)/(BH393-BG393),IF(BJ393&lt;BI393,BH396+(BJ393-BH393)*(BI396-BH396)/(BI393-BH393),BI396))))))),"")</f>
        <v>0.04929063023444705</v>
      </c>
      <c r="BR396" t="str">
        <v>0.25-0.5</v>
      </c>
      <c r="BS396" t="str">
        <f>IF(AND(BS392&gt;0.25,BS392&lt;=0.5),BS395+(BS392-BR395)*(BS397-BS395)/(BR397-BR395),"")</f>
        <v/>
      </c>
      <c r="BT396" t="str">
        <f>IF(AND(BS392&gt;0.25,BS392&lt;=0.5),BT395+(BS392-BR395)*(BT397-BT395)/(BR397-BR395),"")</f>
        <v/>
      </c>
      <c r="BU396" t="str">
        <f>IF(AND(BS392&gt;0.25,BS392&lt;=0.5),BU395+(BS392-BR395)*(BU397-BU395)/(BR397-BR395),"")</f>
        <v/>
      </c>
      <c r="BV396" t="str">
        <f>IF(AND(BS392&gt;0.25,BS392&lt;=0.5),BV395+(BS392-BR395)*(BV397-BV395)/(BR397-BR395),"")</f>
        <v/>
      </c>
      <c r="BW396" t="str">
        <f>IF(AND(BS392&gt;0.25,BS392&lt;=0.5),BW395+(BS392-BR395)*(BW397-BW395)/(BR397-BR395),"")</f>
        <v/>
      </c>
      <c r="BX396" t="str">
        <f>IF(AND(BS392&gt;0.25,BS392&lt;=0.5),BX395+(BS392-BR395)*(BX397-BX395)/(BR397-BR395),"")</f>
        <v/>
      </c>
      <c r="BY396" t="str">
        <f>IF(AND(BS392&gt;0.25,BS392&lt;=0.5),BY395+(BS392-BR395)*(BY397-BY395)/(BR397-BR395),"")</f>
        <v/>
      </c>
      <c r="BZ396" t="str">
        <f>IF(AND(BS392&gt;0.25,BS392&lt;=0.5),BZ395+(BS392-BR395)*(BZ397-BZ395)/(BR397-BR395),"")</f>
        <v/>
      </c>
      <c r="CA396" t="str">
        <f>IF(AND(BS392&gt;0.25,BS392&lt;=0.5),IF(CA393&lt;BT393,BS396+(CA393-BS393)*(BT396-BS396)/(BT393-BS393),IF(CA393&lt;BU393,BT396+(CA393-BT393)*(BU396-BT396)/(BU393-BT393),IF(CA393&lt;BV393,BU396+(CA393-BU393)*(BV396-BU396)/(BV393-BU393),IF(CA393&lt;BW393,BV396+(CA393-BV393)*(BW396-BV396)/(BW393-BV393),IF(CA393&lt;BX393,BW396+(CA393-BW393)*(BX396-BW396)/(BX393-BW393),IF(CA393&lt;BY393,BX396+(CA393-BX393)*(BY396-BX396)/(BY393-BX393),IF(CA393&lt;BZ393,BY396+(CA393-BY393)*(BZ396-BY396)/(BZ393-BY393),BZ396))))))),"")</f>
        <v/>
      </c>
      <c r="CI396" t="str">
        <v>0.25-0.5</v>
      </c>
      <c r="CJ396" t="str">
        <f>IF(AND(CJ392&gt;0.25,CJ392&lt;=0.5),CJ395+(CJ392-CI395)*(CJ397-CJ395)/(CI397-CI395),"")</f>
        <v/>
      </c>
      <c r="CK396" t="str">
        <f>IF(AND(CJ392&gt;0.25,CJ392&lt;=0.5),CK395+(CJ392-CI395)*(CK397-CK395)/(CI397-CI395),"")</f>
        <v/>
      </c>
      <c r="CL396" t="str">
        <f>IF(AND(CJ392&gt;0.25,CJ392&lt;=0.5),CL395+(CJ392-CI395)*(CL397-CL395)/(CI397-CI395),"")</f>
        <v/>
      </c>
      <c r="CM396" t="str">
        <f>IF(AND(CJ392&gt;0.25,CJ392&lt;=0.5),CM395+(CJ392-CI395)*(CM397-CM395)/(CI397-CI395),"")</f>
        <v/>
      </c>
      <c r="CN396" t="str">
        <f>IF(AND(CJ392&gt;0.25,CJ392&lt;=0.5),CN395+(CJ392-CI395)*(CN397-CN395)/(CI397-CI395),"")</f>
        <v/>
      </c>
      <c r="CO396" t="str">
        <f>IF(AND(CJ392&gt;0.25,CJ392&lt;=0.5),CO395+(CJ392-CI395)*(CO397-CO395)/(CI397-CI395),"")</f>
        <v/>
      </c>
      <c r="CP396" t="str">
        <f>IF(AND(CJ392&gt;0.25,CJ392&lt;=0.5),CP395+(CJ392-CI395)*(CP397-CP395)/(CI397-CI395),"")</f>
        <v/>
      </c>
      <c r="CQ396" t="str">
        <f>IF(AND(CJ392&gt;0.25,CJ392&lt;=0.5),CQ395+(CJ392-CI395)*(CQ397-CQ395)/(CI397-CI395),"")</f>
        <v/>
      </c>
      <c r="CR396" t="str">
        <f>IF(AND(CJ392&gt;0.25,CJ392&lt;=0.5),IF(CR393&lt;CK393,CJ396+(CR393-CJ393)*(CK396-CJ396)/(CK393-CJ393),IF(CR393&lt;CL393,CK396+(CR393-CK393)*(CL396-CK396)/(CL393-CK393),IF(CR393&lt;CM393,CL396+(CR393-CL393)*(CM396-CL396)/(CM393-CL393),IF(CR393&lt;CN393,CM396+(CR393-CM393)*(CN396-CM396)/(CN393-CM393),IF(CR393&lt;CO393,CN396+(CR393-CN393)*(CO396-CN396)/(CO393-CN393),IF(CR393&lt;CP393,CO396+(CR393-CO393)*(CP396-CO396)/(CP393-CO393),IF(CR393&lt;CQ393,CP396+(CR393-CP393)*(CQ396-CP396)/(CQ393-CP393),CQ396))))))),"")</f>
        <v/>
      </c>
      <c r="CZ396" t="str">
        <v>0.25-0.5</v>
      </c>
      <c r="DA396" t="str">
        <f>IF(AND(DA392&gt;0.25,DA392&lt;=0.5),DA395+(DA392-CZ395)*(DA397-DA395)/(CZ397-CZ395),"")</f>
        <v/>
      </c>
      <c r="DB396" t="str">
        <f>IF(AND(DA392&gt;0.25,DA392&lt;=0.5),DB395+(DA392-CZ395)*(DB397-DB395)/(CZ397-CZ395),"")</f>
        <v/>
      </c>
      <c r="DC396" t="str">
        <f>IF(AND(DA392&gt;0.25,DA392&lt;=0.5),DC395+(DA392-CZ395)*(DC397-DC395)/(CZ397-CZ395),"")</f>
        <v/>
      </c>
      <c r="DD396" t="str">
        <f>IF(AND(DA392&gt;0.25,DA392&lt;=0.5),DD395+(DA392-CZ395)*(DD397-DD395)/(CZ397-CZ395),"")</f>
        <v/>
      </c>
      <c r="DE396" t="str">
        <f>IF(AND(DA392&gt;0.25,DA392&lt;=0.5),DE395+(DA392-CZ395)*(DE397-DE395)/(CZ397-CZ395),"")</f>
        <v/>
      </c>
      <c r="DF396" t="str">
        <f>IF(AND(DA392&gt;0.25,DA392&lt;=0.5),DF395+(DA392-CZ395)*(DF397-DF395)/(CZ397-CZ395),"")</f>
        <v/>
      </c>
      <c r="DG396" t="str">
        <f>IF(AND(DA392&gt;0.25,DA392&lt;=0.5),DG395+(DA392-CZ395)*(DG397-DG395)/(CZ397-CZ395),"")</f>
        <v/>
      </c>
      <c r="DH396" t="str">
        <f>IF(AND(DA392&gt;0.25,DA392&lt;=0.5),DH395+(DA392-CZ395)*(DH397-DH395)/(CZ397-CZ395),"")</f>
        <v/>
      </c>
      <c r="DI396" t="str">
        <f>IF(AND(DA392&gt;0.25,DA392&lt;=0.5),IF(DI393&lt;DB393,DA396+(DI393-DA393)*(DB396-DA396)/(DB393-DA393),IF(DI393&lt;DC393,DB396+(DI393-DB393)*(DC396-DB396)/(DC393-DB393),IF(DI393&lt;DD393,DC396+(DI393-DC393)*(DD396-DC396)/(DD393-DC393),IF(DI393&lt;DE393,DD396+(DI393-DD393)*(DE396-DD396)/(DE393-DD393),IF(DI393&lt;DF393,DE396+(DI393-DE393)*(DF396-DE396)/(DF393-DE393),IF(DI393&lt;DG393,DF396+(DI393-DF393)*(DG396-DF396)/(DG393-DF393),IF(DI393&lt;DH393,DG396+(DI393-DG393)*(DH396-DG396)/(DH393-DG393),DH396))))))),"")</f>
        <v/>
      </c>
      <c r="DQ396" t="str">
        <v>0.25-0.5</v>
      </c>
      <c r="DR396" t="str">
        <f>IF(AND(DR392&gt;0.25,DR392&lt;=0.5),DR395+(DR392-DQ395)*(DR397-DR395)/(DQ397-DQ395),"")</f>
        <v/>
      </c>
      <c r="DS396" t="str">
        <f>IF(AND(DR392&gt;0.25,DR392&lt;=0.5),DS395+(DR392-DQ395)*(DS397-DS395)/(DQ397-DQ395),"")</f>
        <v/>
      </c>
      <c r="DT396" t="str">
        <f>IF(AND(DR392&gt;0.25,DR392&lt;=0.5),DT395+(DR392-DQ395)*(DT397-DT395)/(DQ397-DQ395),"")</f>
        <v/>
      </c>
      <c r="DU396" t="str">
        <f>IF(AND(DR392&gt;0.25,DR392&lt;=0.5),DU395+(DR392-DQ395)*(DU397-DU395)/(DQ397-DQ395),"")</f>
        <v/>
      </c>
      <c r="DV396" t="str">
        <f>IF(AND(DR392&gt;0.25,DR392&lt;=0.5),DV395+(DR392-DQ395)*(DV397-DV395)/(DQ397-DQ395),"")</f>
        <v/>
      </c>
      <c r="DW396" t="str">
        <f>IF(AND(DR392&gt;0.25,DR392&lt;=0.5),DW395+(DR392-DQ395)*(DW397-DW395)/(DQ397-DQ395),"")</f>
        <v/>
      </c>
      <c r="DX396" t="str">
        <f>IF(AND(DR392&gt;0.25,DR392&lt;=0.5),DX395+(DR392-DQ395)*(DX397-DX395)/(DQ397-DQ395),"")</f>
        <v/>
      </c>
      <c r="DY396" t="str">
        <f>IF(AND(DR392&gt;0.25,DR392&lt;=0.5),DY395+(DR392-DQ395)*(DY397-DY395)/(DQ397-DQ395),"")</f>
        <v/>
      </c>
      <c r="DZ396" t="str">
        <f>IF(AND(DR392&gt;0.25,DR392&lt;=0.5),IF(DZ393&lt;DS393,DR396+(DZ393-DR393)*(DS396-DR396)/(DS393-DR393),IF(DZ393&lt;DT393,DS396+(DZ393-DS393)*(DT396-DS396)/(DT393-DS393),IF(DZ393&lt;DU393,DT396+(DZ393-DT393)*(DU396-DT396)/(DU393-DT393),IF(DZ393&lt;DV393,DU396+(DZ393-DU393)*(DV396-DU396)/(DV393-DU393),IF(DZ393&lt;DW393,DV396+(DZ393-DV393)*(DW396-DV396)/(DW393-DV393),IF(DZ393&lt;DX393,DW396+(DZ393-DW393)*(DX396-DW396)/(DX393-DW393),IF(DZ393&lt;DY393,DX396+(DZ393-DX393)*(DY396-DX396)/(DY393-DX393),DY396))))))),"")</f>
        <v/>
      </c>
    </row>
    <row r="397">
      <c r="B397">
        <v>0.5</v>
      </c>
      <c r="C397">
        <f>IF(C381="A",-0.9,-0.18)</f>
        <v>-0.9</v>
      </c>
      <c r="D397">
        <f>IF(C381="A",-0.7,-0.18)</f>
        <v>-0.7</v>
      </c>
      <c r="E397">
        <f>IF(C381="A",-0.4,0)</f>
        <v>-0.4</v>
      </c>
      <c r="F397">
        <f>IF(C381="A",-0.3,0.2)</f>
        <v>-0.3</v>
      </c>
      <c r="G397">
        <f>IF(C381="A",-0.2,0.2)</f>
        <v>-0.2</v>
      </c>
      <c r="H397">
        <f>IF(C381="A",-0.2,0.3)</f>
        <v>-0.2</v>
      </c>
      <c r="I397">
        <f>IF(C381="A",0,0.4)</f>
        <v>0</v>
      </c>
      <c r="J397">
        <v>0.6</v>
      </c>
      <c r="S397">
        <v>0.5</v>
      </c>
      <c r="T397">
        <f>IF(T381="A",-0.9,-0.18)</f>
        <v>-0.18</v>
      </c>
      <c r="U397">
        <f>IF(T381="A",-0.7,-0.18)</f>
        <v>-0.18</v>
      </c>
      <c r="V397">
        <f>IF(T381="A",-0.4,0)</f>
        <v>0</v>
      </c>
      <c r="W397">
        <f>IF(T381="A",-0.3,0.2)</f>
        <v>0.2</v>
      </c>
      <c r="X397">
        <f>IF(T381="A",-0.2,0.2)</f>
        <v>0.2</v>
      </c>
      <c r="Y397">
        <f>IF(T381="A",-0.2,0.3)</f>
        <v>0.3</v>
      </c>
      <c r="Z397">
        <f>IF(T381="A",0,0.4)</f>
        <v>0.4</v>
      </c>
      <c r="AA397">
        <v>0.6</v>
      </c>
      <c r="AJ397">
        <v>0.5</v>
      </c>
      <c r="AK397">
        <f>IF(AK381="A",-0.9,-0.18)</f>
        <v>-0.9</v>
      </c>
      <c r="AL397">
        <f>IF(AK381="A",-0.7,-0.18)</f>
        <v>-0.7</v>
      </c>
      <c r="AM397">
        <f>IF(AK381="A",-0.4,0)</f>
        <v>-0.4</v>
      </c>
      <c r="AN397">
        <f>IF(AK381="A",-0.3,0.2)</f>
        <v>-0.3</v>
      </c>
      <c r="AO397">
        <f>IF(AK381="A",-0.2,0.2)</f>
        <v>-0.2</v>
      </c>
      <c r="AP397">
        <f>IF(AK381="A",-0.2,0.3)</f>
        <v>-0.2</v>
      </c>
      <c r="AQ397">
        <f>IF(AK381="A",0,0.4)</f>
        <v>0</v>
      </c>
      <c r="AR397">
        <v>0.6</v>
      </c>
      <c r="BA397">
        <v>0.5</v>
      </c>
      <c r="BB397">
        <f>IF(BB381="A",-0.9,-0.18)</f>
        <v>-0.18</v>
      </c>
      <c r="BC397">
        <f>IF(BB381="A",-0.7,-0.18)</f>
        <v>-0.18</v>
      </c>
      <c r="BD397">
        <f>IF(BB381="A",-0.4,0)</f>
        <v>0</v>
      </c>
      <c r="BE397">
        <f>IF(BB381="A",-0.3,0.2)</f>
        <v>0.2</v>
      </c>
      <c r="BF397">
        <f>IF(BB381="A",-0.2,0.2)</f>
        <v>0.2</v>
      </c>
      <c r="BG397">
        <f>IF(BB381="A",-0.2,0.3)</f>
        <v>0.3</v>
      </c>
      <c r="BH397">
        <f>IF(BB381="A",0,0.4)</f>
        <v>0.4</v>
      </c>
      <c r="BI397">
        <v>0.6</v>
      </c>
      <c r="BR397">
        <v>0.5</v>
      </c>
      <c r="BS397">
        <f>IF(BS381="A",-0.9,-0.18)</f>
        <v>-0.9</v>
      </c>
      <c r="BT397">
        <f>IF(BS381="A",-0.7,-0.18)</f>
        <v>-0.7</v>
      </c>
      <c r="BU397">
        <f>IF(BS381="A",-0.4,0)</f>
        <v>-0.4</v>
      </c>
      <c r="BV397">
        <f>IF(BS381="A",-0.3,0.2)</f>
        <v>-0.3</v>
      </c>
      <c r="BW397">
        <f>IF(BS381="A",-0.2,0.2)</f>
        <v>-0.2</v>
      </c>
      <c r="BX397">
        <f>IF(BS381="A",-0.2,0.3)</f>
        <v>-0.2</v>
      </c>
      <c r="BY397">
        <f>IF(BS381="A",0,0.4)</f>
        <v>0</v>
      </c>
      <c r="BZ397">
        <v>0.6</v>
      </c>
      <c r="CI397">
        <v>0.5</v>
      </c>
      <c r="CJ397">
        <f>IF(CJ381="A",-0.9,-0.18)</f>
        <v>-0.18</v>
      </c>
      <c r="CK397">
        <f>IF(CJ381="A",-0.7,-0.18)</f>
        <v>-0.18</v>
      </c>
      <c r="CL397">
        <f>IF(CJ381="A",-0.4,0)</f>
        <v>0</v>
      </c>
      <c r="CM397">
        <f>IF(CJ381="A",-0.3,0.2)</f>
        <v>0.2</v>
      </c>
      <c r="CN397">
        <f>IF(CJ381="A",-0.2,0.2)</f>
        <v>0.2</v>
      </c>
      <c r="CO397">
        <f>IF(CJ381="A",-0.2,0.3)</f>
        <v>0.3</v>
      </c>
      <c r="CP397">
        <f>IF(CJ381="A",0,0.4)</f>
        <v>0.4</v>
      </c>
      <c r="CQ397">
        <v>0.6</v>
      </c>
      <c r="CZ397">
        <v>0.5</v>
      </c>
      <c r="DA397">
        <f>IF(DA381="A",-0.9,-0.18)</f>
        <v>-0.9</v>
      </c>
      <c r="DB397">
        <f>IF(DA381="A",-0.7,-0.18)</f>
        <v>-0.7</v>
      </c>
      <c r="DC397">
        <f>IF(DA381="A",-0.4,0)</f>
        <v>-0.4</v>
      </c>
      <c r="DD397">
        <f>IF(DA381="A",-0.3,0.2)</f>
        <v>-0.3</v>
      </c>
      <c r="DE397">
        <f>IF(DA381="A",-0.2,0.2)</f>
        <v>-0.2</v>
      </c>
      <c r="DF397">
        <f>IF(DA381="A",-0.2,0.3)</f>
        <v>-0.2</v>
      </c>
      <c r="DG397">
        <f>IF(DA381="A",0,0.4)</f>
        <v>0</v>
      </c>
      <c r="DH397">
        <v>0.6</v>
      </c>
      <c r="DQ397">
        <v>0.5</v>
      </c>
      <c r="DR397">
        <f>IF(DR381="A",-0.9,-0.18)</f>
        <v>-0.18</v>
      </c>
      <c r="DS397">
        <f>IF(DR381="A",-0.7,-0.18)</f>
        <v>-0.18</v>
      </c>
      <c r="DT397">
        <f>IF(DR381="A",-0.4,0)</f>
        <v>0</v>
      </c>
      <c r="DU397">
        <f>IF(DR381="A",-0.3,0.2)</f>
        <v>0.2</v>
      </c>
      <c r="DV397">
        <f>IF(DR381="A",-0.2,0.2)</f>
        <v>0.2</v>
      </c>
      <c r="DW397">
        <f>IF(DR381="A",-0.2,0.3)</f>
        <v>0.3</v>
      </c>
      <c r="DX397">
        <f>IF(DR381="A",0,0.4)</f>
        <v>0.4</v>
      </c>
      <c r="DY397">
        <v>0.6</v>
      </c>
    </row>
    <row r="398">
      <c r="B398" t="str">
        <v>0.5-1.0</v>
      </c>
      <c r="C398" t="str">
        <f>IF(AND(C392&gt;0.5,C392&lt;=1),C397+(C392-B397)*(C399-C397)/(B399-B397),"")</f>
        <v/>
      </c>
      <c r="D398" t="str">
        <f>IF(AND(C392&gt;0.5,C392&lt;=1),D397+(C392-B397)*(D399-D397)/(B399-B397),"")</f>
        <v/>
      </c>
      <c r="E398" t="str">
        <f>IF(AND(C392&gt;0.5,C392&lt;=1),E397+(C392-B397)*(E399-E397)/(B399-B397),"")</f>
        <v/>
      </c>
      <c r="F398" t="str">
        <f>IF(AND(C392&gt;0.5,C392&lt;=1),F397+(C392-B397)*(F399-F397)/(B399-B397),"")</f>
        <v/>
      </c>
      <c r="G398" t="str">
        <f>IF(AND(C392&gt;0.5,C392&lt;=1),G397+(C392-B397)*(G399-G397)/(B399-B397),"")</f>
        <v/>
      </c>
      <c r="H398" t="str">
        <f>IF(AND(C392&gt;0.5,C392&lt;=1),H397+(C392-B397)*(H399-H397)/(B399-B397),"")</f>
        <v/>
      </c>
      <c r="I398" t="str">
        <f>IF(AND(C392&gt;0.5,C392&lt;=1),I397+(C392-B397)*(I399-I397)/(B399-B397),"")</f>
        <v/>
      </c>
      <c r="J398" t="str">
        <f>IF(AND(C392&gt;0.5,C392&lt;=1),J397+(C392-B397)*(J399-J397)/(B399-B397),"")</f>
        <v/>
      </c>
      <c r="K398" t="str">
        <f>IF(AND(C392&gt;0.5,C392&lt;=1),IF(K393&lt;D393,C398+(K393-C393)*(D398-C398)/(D393-C393),IF(K393&lt;E393,D398+(K393-D393)*(E398-D398)/(E393-D393),IF(K393&lt;F393,E398+(K393-E393)*(F398-E398)/(F393-E393),IF(K393&lt;G393,F398+(K393-F393)*(G398-F398)/(G393-F393),IF(K393&lt;H393,G398+(K393-G393)*(H398-G398)/(H393-G393),IF(K393&lt;I393,H398+(K393-H393)*(I398-H398)/(I393-H393),IF(K393&lt;J393,I398+(K393-I393)*(J398-I398)/(J393-I393),J398))))))),"")</f>
        <v/>
      </c>
      <c r="S398" t="str">
        <v>0.5-1.0</v>
      </c>
      <c r="T398" t="str">
        <f>IF(AND(T392&gt;0.5,T392&lt;=1),T397+(T392-S397)*(T399-T397)/(S399-S397),"")</f>
        <v/>
      </c>
      <c r="U398" t="str">
        <f>IF(AND(T392&gt;0.5,T392&lt;=1),U397+(T392-S397)*(U399-U397)/(S399-S397),"")</f>
        <v/>
      </c>
      <c r="V398" t="str">
        <f>IF(AND(T392&gt;0.5,T392&lt;=1),V397+(T392-S397)*(V399-V397)/(S399-S397),"")</f>
        <v/>
      </c>
      <c r="W398" t="str">
        <f>IF(AND(T392&gt;0.5,T392&lt;=1),W397+(T392-S397)*(W399-W397)/(S399-S397),"")</f>
        <v/>
      </c>
      <c r="X398" t="str">
        <f>IF(AND(T392&gt;0.5,T392&lt;=1),X397+(T392-S397)*(X399-X397)/(S399-S397),"")</f>
        <v/>
      </c>
      <c r="Y398" t="str">
        <f>IF(AND(T392&gt;0.5,T392&lt;=1),Y397+(T392-S397)*(Y399-Y397)/(S399-S397),"")</f>
        <v/>
      </c>
      <c r="Z398" t="str">
        <f>IF(AND(T392&gt;0.5,T392&lt;=1),Z397+(T392-S397)*(Z399-Z397)/(S399-S397),"")</f>
        <v/>
      </c>
      <c r="AA398" t="str">
        <f>IF(AND(T392&gt;0.5,T392&lt;=1),AA397+(T392-S397)*(AA399-AA397)/(S399-S397),"")</f>
        <v/>
      </c>
      <c r="AB398" t="str">
        <f>IF(AND(T392&gt;0.5,T392&lt;=1),IF(AB393&lt;U393,T398+(AB393-T393)*(U398-T398)/(U393-T393),IF(AB393&lt;V393,U398+(AB393-U393)*(V398-U398)/(V393-U393),IF(AB393&lt;W393,V398+(AB393-V393)*(W398-V398)/(W393-V393),IF(AB393&lt;X393,W398+(AB393-W393)*(X398-W398)/(X393-W393),IF(AB393&lt;Y393,X398+(AB393-X393)*(Y398-X398)/(Y393-X393),IF(AB393&lt;Z393,Y398+(AB393-Y393)*(Z398-Y398)/(Z393-Y393),IF(AB393&lt;AA393,Z398+(AB393-Z393)*(AA398-Z398)/(AA393-Z393),AA398))))))),"")</f>
        <v/>
      </c>
      <c r="AJ398" t="str">
        <v>0.5-1.0</v>
      </c>
      <c r="AK398" t="str">
        <f>IF(AND(AK392&gt;0.5,AK392&lt;=1),AK397+(AK392-AJ397)*(AK399-AK397)/(AJ399-AJ397),"")</f>
        <v/>
      </c>
      <c r="AL398" t="str">
        <f>IF(AND(AK392&gt;0.5,AK392&lt;=1),AL397+(AK392-AJ397)*(AL399-AL397)/(AJ399-AJ397),"")</f>
        <v/>
      </c>
      <c r="AM398" t="str">
        <f>IF(AND(AK392&gt;0.5,AK392&lt;=1),AM397+(AK392-AJ397)*(AM399-AM397)/(AJ399-AJ397),"")</f>
        <v/>
      </c>
      <c r="AN398" t="str">
        <f>IF(AND(AK392&gt;0.5,AK392&lt;=1),AN397+(AK392-AJ397)*(AN399-AN397)/(AJ399-AJ397),"")</f>
        <v/>
      </c>
      <c r="AO398" t="str">
        <f>IF(AND(AK392&gt;0.5,AK392&lt;=1),AO397+(AK392-AJ397)*(AO399-AO397)/(AJ399-AJ397),"")</f>
        <v/>
      </c>
      <c r="AP398" t="str">
        <f>IF(AND(AK392&gt;0.5,AK392&lt;=1),AP397+(AK392-AJ397)*(AP399-AP397)/(AJ399-AJ397),"")</f>
        <v/>
      </c>
      <c r="AQ398" t="str">
        <f>IF(AND(AK392&gt;0.5,AK392&lt;=1),AQ397+(AK392-AJ397)*(AQ399-AQ397)/(AJ399-AJ397),"")</f>
        <v/>
      </c>
      <c r="AR398" t="str">
        <f>IF(AND(AK392&gt;0.5,AK392&lt;=1),AR397+(AK392-AJ397)*(AR399-AR397)/(AJ399-AJ397),"")</f>
        <v/>
      </c>
      <c r="AS398" t="str">
        <f>IF(AND(AK392&gt;0.5,AK392&lt;=1),IF(AS393&lt;AL393,AK398+(AS393-AK393)*(AL398-AK398)/(AL393-AK393),IF(AS393&lt;AM393,AL398+(AS393-AL393)*(AM398-AL398)/(AM393-AL393),IF(AS393&lt;AN393,AM398+(AS393-AM393)*(AN398-AM398)/(AN393-AM393),IF(AS393&lt;AO393,AN398+(AS393-AN393)*(AO398-AN398)/(AO393-AN393),IF(AS393&lt;AP393,AO398+(AS393-AO393)*(AP398-AO398)/(AP393-AO393),IF(AS393&lt;AQ393,AP398+(AS393-AP393)*(AQ398-AP398)/(AQ393-AP393),IF(AS393&lt;AR393,AQ398+(AS393-AQ393)*(AR398-AQ398)/(AR393-AQ393),AR398))))))),"")</f>
        <v/>
      </c>
      <c r="BA398" t="str">
        <v>0.5-1.0</v>
      </c>
      <c r="BB398" t="str">
        <f>IF(AND(BB392&gt;0.5,BB392&lt;=1),BB397+(BB392-BA397)*(BB399-BB397)/(BA399-BA397),"")</f>
        <v/>
      </c>
      <c r="BC398" t="str">
        <f>IF(AND(BB392&gt;0.5,BB392&lt;=1),BC397+(BB392-BA397)*(BC399-BC397)/(BA399-BA397),"")</f>
        <v/>
      </c>
      <c r="BD398" t="str">
        <f>IF(AND(BB392&gt;0.5,BB392&lt;=1),BD397+(BB392-BA397)*(BD399-BD397)/(BA399-BA397),"")</f>
        <v/>
      </c>
      <c r="BE398" t="str">
        <f>IF(AND(BB392&gt;0.5,BB392&lt;=1),BE397+(BB392-BA397)*(BE399-BE397)/(BA399-BA397),"")</f>
        <v/>
      </c>
      <c r="BF398" t="str">
        <f>IF(AND(BB392&gt;0.5,BB392&lt;=1),BF397+(BB392-BA397)*(BF399-BF397)/(BA399-BA397),"")</f>
        <v/>
      </c>
      <c r="BG398" t="str">
        <f>IF(AND(BB392&gt;0.5,BB392&lt;=1),BG397+(BB392-BA397)*(BG399-BG397)/(BA399-BA397),"")</f>
        <v/>
      </c>
      <c r="BH398" t="str">
        <f>IF(AND(BB392&gt;0.5,BB392&lt;=1),BH397+(BB392-BA397)*(BH399-BH397)/(BA399-BA397),"")</f>
        <v/>
      </c>
      <c r="BI398" t="str">
        <f>IF(AND(BB392&gt;0.5,BB392&lt;=1),BI397+(BB392-BA397)*(BI399-BI397)/(BA399-BA397),"")</f>
        <v/>
      </c>
      <c r="BJ398" t="str">
        <f>IF(AND(BB392&gt;0.5,BB392&lt;=1),IF(BJ393&lt;BC393,BB398+(BJ393-BB393)*(BC398-BB398)/(BC393-BB393),IF(BJ393&lt;BD393,BC398+(BJ393-BC393)*(BD398-BC398)/(BD393-BC393),IF(BJ393&lt;BE393,BD398+(BJ393-BD393)*(BE398-BD398)/(BE393-BD393),IF(BJ393&lt;BF393,BE398+(BJ393-BE393)*(BF398-BE398)/(BF393-BE393),IF(BJ393&lt;BG393,BF398+(BJ393-BF393)*(BG398-BF398)/(BG393-BF393),IF(BJ393&lt;BH393,BG398+(BJ393-BG393)*(BH398-BG398)/(BH393-BG393),IF(BJ393&lt;BI393,BH398+(BJ393-BH393)*(BI398-BH398)/(BI393-BH393),BI398))))))),"")</f>
        <v/>
      </c>
      <c r="BR398" t="str">
        <v>0.5-1.0</v>
      </c>
      <c r="BS398">
        <f>IF(AND(BS392&gt;0.5,BS392&lt;=1),BS397+(BS392-BR397)*(BS399-BS397)/(BR399-BR397),"")</f>
        <v>-0.9400000000000001</v>
      </c>
      <c r="BT398">
        <f>IF(AND(BS392&gt;0.5,BS392&lt;=1),BT397+(BS392-BR397)*(BT399-BT397)/(BR399-BR397),"")</f>
        <v>-0.73</v>
      </c>
      <c r="BU398">
        <f>IF(AND(BS392&gt;0.5,BS392&lt;=1),BU397+(BS392-BR397)*(BU399-BU397)/(BR399-BR397),"")</f>
        <v>-0.43000000000000005</v>
      </c>
      <c r="BV398">
        <f>IF(AND(BS392&gt;0.5,BS392&lt;=1),BV397+(BS392-BR397)*(BV399-BV397)/(BR399-BR397),"")</f>
        <v>-0.32</v>
      </c>
      <c r="BW398">
        <f>IF(AND(BS392&gt;0.5,BS392&lt;=1),BW397+(BS392-BR397)*(BW399-BW397)/(BR399-BR397),"")</f>
        <v>-0.21000000000000002</v>
      </c>
      <c r="BX398">
        <f>IF(AND(BS392&gt;0.5,BS392&lt;=1),BX397+(BS392-BR397)*(BX399-BX397)/(BR399-BR397),"")</f>
        <v>-0.2</v>
      </c>
      <c r="BY398">
        <f>IF(AND(BS392&gt;0.5,BS392&lt;=1),BY397+(BS392-BR397)*(BY399-BY397)/(BR399-BR397),"")</f>
        <v>0</v>
      </c>
      <c r="BZ398">
        <f>IF(AND(BS392&gt;0.5,BS392&lt;=1),BZ397+(BS392-BR397)*(BZ399-BZ397)/(BR399-BR397),"")</f>
        <v>0.6</v>
      </c>
      <c r="CA398">
        <f>IF(AND(BS392&gt;0.5,BS392&lt;=1),IF(CA393&lt;BT393,BS398+(CA393-BS393)*(BT398-BS398)/(BT393-BS393),IF(CA393&lt;BU393,BT398+(CA393-BT393)*(BU398-BT398)/(BU393-BT393),IF(CA393&lt;BV393,BU398+(CA393-BU393)*(BV398-BU398)/(BV393-BU393),IF(CA393&lt;BW393,BV398+(CA393-BV393)*(BW398-BV398)/(BW393-BV393),IF(CA393&lt;BX393,BW398+(CA393-BW393)*(BX398-BW398)/(BX393-BW393),IF(CA393&lt;BY393,BX398+(CA393-BX393)*(BY398-BX398)/(BY393-BX393),IF(CA393&lt;BZ393,BY398+(CA393-BY393)*(BZ398-BY398)/(BZ393-BY393),BZ398))))))),"")</f>
        <v>-0.20807243462787625</v>
      </c>
      <c r="CI398" t="str">
        <v>0.5-1.0</v>
      </c>
      <c r="CJ398">
        <f>IF(AND(CJ392&gt;0.5,CJ392&lt;=1),CJ397+(CJ392-CI397)*(CJ399-CJ397)/(CI399-CI397),"")</f>
        <v>-0.18</v>
      </c>
      <c r="CK398">
        <f>IF(AND(CJ392&gt;0.5,CJ392&lt;=1),CK397+(CJ392-CI397)*(CK399-CK397)/(CI399-CI397),"")</f>
        <v>-0.18</v>
      </c>
      <c r="CL398">
        <f>IF(AND(CJ392&gt;0.5,CJ392&lt;=1),CL397+(CJ392-CI397)*(CL399-CL397)/(CI399-CI397),"")</f>
        <v>-0.018000000000000016</v>
      </c>
      <c r="CM398">
        <f>IF(AND(CJ392&gt;0.5,CJ392&lt;=1),CM397+(CJ392-CI397)*(CM399-CM397)/(CI399-CI397),"")</f>
        <v>0.18</v>
      </c>
      <c r="CN398">
        <f>IF(AND(CJ392&gt;0.5,CJ392&lt;=1),CN397+(CJ392-CI397)*(CN399-CN397)/(CI399-CI397),"")</f>
        <v>0.2</v>
      </c>
      <c r="CO398">
        <f>IF(AND(CJ392&gt;0.5,CJ392&lt;=1),CO397+(CJ392-CI397)*(CO399-CO397)/(CI399-CI397),"")</f>
        <v>0.29</v>
      </c>
      <c r="CP398">
        <f>IF(AND(CJ392&gt;0.5,CJ392&lt;=1),CP397+(CJ392-CI397)*(CP399-CP397)/(CI399-CI397),"")</f>
        <v>0.39</v>
      </c>
      <c r="CQ398">
        <f>IF(AND(CJ392&gt;0.5,CJ392&lt;=1),CQ397+(CJ392-CI397)*(CQ399-CQ397)/(CI399-CI397),"")</f>
        <v>0.6</v>
      </c>
      <c r="CR398">
        <f>IF(AND(CJ392&gt;0.5,CJ392&lt;=1),IF(CR393&lt;CK393,CJ398+(CR393-CJ393)*(CK398-CJ398)/(CK393-CJ393),IF(CR393&lt;CL393,CK398+(CR393-CK393)*(CL398-CK398)/(CL393-CK393),IF(CR393&lt;CM393,CL398+(CR393-CL393)*(CM398-CL398)/(CM393-CL393),IF(CR393&lt;CN393,CM398+(CR393-CM393)*(CN398-CM398)/(CN393-CM393),IF(CR393&lt;CO393,CN398+(CR393-CN393)*(CO398-CN398)/(CO393-CN393),IF(CR393&lt;CP393,CO398+(CR393-CO393)*(CP398-CO398)/(CP393-CO393),IF(CR393&lt;CQ393,CP398+(CR393-CP393)*(CQ398-CP398)/(CQ393-CP393),CQ398))))))),"")</f>
        <v>0.2173480883491139</v>
      </c>
      <c r="CZ398" t="str">
        <v>0.5-1.0</v>
      </c>
      <c r="DA398">
        <f>IF(AND(DA392&gt;0.5,DA392&lt;=1),DA397+(DA392-CZ397)*(DA399-DA397)/(CZ399-CZ397),"")</f>
        <v>-0.9400000000000001</v>
      </c>
      <c r="DB398">
        <f>IF(AND(DA392&gt;0.5,DA392&lt;=1),DB397+(DA392-CZ397)*(DB399-DB397)/(CZ399-CZ397),"")</f>
        <v>-0.73</v>
      </c>
      <c r="DC398">
        <f>IF(AND(DA392&gt;0.5,DA392&lt;=1),DC397+(DA392-CZ397)*(DC399-DC397)/(CZ399-CZ397),"")</f>
        <v>-0.43000000000000005</v>
      </c>
      <c r="DD398">
        <f>IF(AND(DA392&gt;0.5,DA392&lt;=1),DD397+(DA392-CZ397)*(DD399-DD397)/(CZ399-CZ397),"")</f>
        <v>-0.32</v>
      </c>
      <c r="DE398">
        <f>IF(AND(DA392&gt;0.5,DA392&lt;=1),DE397+(DA392-CZ397)*(DE399-DE397)/(CZ399-CZ397),"")</f>
        <v>-0.21000000000000002</v>
      </c>
      <c r="DF398">
        <f>IF(AND(DA392&gt;0.5,DA392&lt;=1),DF397+(DA392-CZ397)*(DF399-DF397)/(CZ399-CZ397),"")</f>
        <v>-0.2</v>
      </c>
      <c r="DG398">
        <f>IF(AND(DA392&gt;0.5,DA392&lt;=1),DG397+(DA392-CZ397)*(DG399-DG397)/(CZ399-CZ397),"")</f>
        <v>0</v>
      </c>
      <c r="DH398">
        <f>IF(AND(DA392&gt;0.5,DA392&lt;=1),DH397+(DA392-CZ397)*(DH399-DH397)/(CZ399-CZ397),"")</f>
        <v>0.6</v>
      </c>
      <c r="DI398">
        <f>IF(AND(DA392&gt;0.5,DA392&lt;=1),IF(DI393&lt;DB393,DA398+(DI393-DA393)*(DB398-DA398)/(DB393-DA393),IF(DI393&lt;DC393,DB398+(DI393-DB393)*(DC398-DB398)/(DC393-DB393),IF(DI393&lt;DD393,DC398+(DI393-DC393)*(DD398-DC398)/(DD393-DC393),IF(DI393&lt;DE393,DD398+(DI393-DD393)*(DE398-DD398)/(DE393-DD393),IF(DI393&lt;DF393,DE398+(DI393-DE393)*(DF398-DE398)/(DF393-DE393),IF(DI393&lt;DG393,DF398+(DI393-DF393)*(DG398-DF398)/(DG393-DF393),IF(DI393&lt;DH393,DG398+(DI393-DG393)*(DH398-DG398)/(DH393-DG393),DH398))))))),"")</f>
        <v>-0.20807243462787625</v>
      </c>
      <c r="DQ398" t="str">
        <v>0.5-1.0</v>
      </c>
      <c r="DR398">
        <f>IF(AND(DR392&gt;0.5,DR392&lt;=1),DR397+(DR392-DQ397)*(DR399-DR397)/(DQ399-DQ397),"")</f>
        <v>-0.18</v>
      </c>
      <c r="DS398">
        <f>IF(AND(DR392&gt;0.5,DR392&lt;=1),DS397+(DR392-DQ397)*(DS399-DS397)/(DQ399-DQ397),"")</f>
        <v>-0.18</v>
      </c>
      <c r="DT398">
        <f>IF(AND(DR392&gt;0.5,DR392&lt;=1),DT397+(DR392-DQ397)*(DT399-DT397)/(DQ399-DQ397),"")</f>
        <v>-0.018000000000000016</v>
      </c>
      <c r="DU398">
        <f>IF(AND(DR392&gt;0.5,DR392&lt;=1),DU397+(DR392-DQ397)*(DU399-DU397)/(DQ399-DQ397),"")</f>
        <v>0.18</v>
      </c>
      <c r="DV398">
        <f>IF(AND(DR392&gt;0.5,DR392&lt;=1),DV397+(DR392-DQ397)*(DV399-DV397)/(DQ399-DQ397),"")</f>
        <v>0.2</v>
      </c>
      <c r="DW398">
        <f>IF(AND(DR392&gt;0.5,DR392&lt;=1),DW397+(DR392-DQ397)*(DW399-DW397)/(DQ399-DQ397),"")</f>
        <v>0.29</v>
      </c>
      <c r="DX398">
        <f>IF(AND(DR392&gt;0.5,DR392&lt;=1),DX397+(DR392-DQ397)*(DX399-DX397)/(DQ399-DQ397),"")</f>
        <v>0.39</v>
      </c>
      <c r="DY398">
        <f>IF(AND(DR392&gt;0.5,DR392&lt;=1),DY397+(DR392-DQ397)*(DY399-DY397)/(DQ399-DQ397),"")</f>
        <v>0.6</v>
      </c>
      <c r="DZ398">
        <f>IF(AND(DR392&gt;0.5,DR392&lt;=1),IF(DZ393&lt;DS393,DR398+(DZ393-DR393)*(DS398-DR398)/(DS393-DR393),IF(DZ393&lt;DT393,DS398+(DZ393-DS393)*(DT398-DS398)/(DT393-DS393),IF(DZ393&lt;DU393,DT398+(DZ393-DT393)*(DU398-DT398)/(DU393-DT393),IF(DZ393&lt;DV393,DU398+(DZ393-DU393)*(DV398-DU398)/(DV393-DU393),IF(DZ393&lt;DW393,DV398+(DZ393-DV393)*(DW398-DV398)/(DW393-DV393),IF(DZ393&lt;DX393,DW398+(DZ393-DW393)*(DX398-DW398)/(DX393-DW393),IF(DZ393&lt;DY393,DX398+(DZ393-DX393)*(DY398-DX398)/(DY393-DX393),DY398))))))),"")</f>
        <v>0.2173480883491139</v>
      </c>
    </row>
    <row r="399">
      <c r="B399">
        <v>1</v>
      </c>
      <c r="C399">
        <f>IF(C381="A",-1.3,-0.18)</f>
        <v>-1.3</v>
      </c>
      <c r="D399">
        <f>IF(C381="A",-1,-0.18)</f>
        <v>-1</v>
      </c>
      <c r="E399">
        <f>IF(C381="A",-0.7,-0.18)</f>
        <v>-0.7</v>
      </c>
      <c r="F399">
        <f>IF(C381="A",-0.5,0)</f>
        <v>-0.5</v>
      </c>
      <c r="G399">
        <f>IF(C381="A",-0.3,0.2)</f>
        <v>-0.3</v>
      </c>
      <c r="H399">
        <f>IF(C381="A",-0.2,0.2)</f>
        <v>-0.2</v>
      </c>
      <c r="I399">
        <f>IF(C381="A",0,0.3)</f>
        <v>0</v>
      </c>
      <c r="J399">
        <v>0.6</v>
      </c>
      <c r="S399">
        <v>1</v>
      </c>
      <c r="T399">
        <f>IF(T381="A",-1.3,-0.18)</f>
        <v>-0.18</v>
      </c>
      <c r="U399">
        <f>IF(T381="A",-1,-0.18)</f>
        <v>-0.18</v>
      </c>
      <c r="V399">
        <f>IF(T381="A",-0.7,-0.18)</f>
        <v>-0.18</v>
      </c>
      <c r="W399">
        <f>IF(T381="A",-0.5,0)</f>
        <v>0</v>
      </c>
      <c r="X399">
        <f>IF(T381="A",-0.3,0.2)</f>
        <v>0.2</v>
      </c>
      <c r="Y399">
        <f>IF(T381="A",-0.2,0.2)</f>
        <v>0.2</v>
      </c>
      <c r="Z399">
        <f>IF(T381="A",0,0.3)</f>
        <v>0.3</v>
      </c>
      <c r="AA399">
        <v>0.6</v>
      </c>
      <c r="AJ399">
        <v>1</v>
      </c>
      <c r="AK399">
        <f>IF(AK381="A",-1.3,-0.18)</f>
        <v>-1.3</v>
      </c>
      <c r="AL399">
        <f>IF(AK381="A",-1,-0.18)</f>
        <v>-1</v>
      </c>
      <c r="AM399">
        <f>IF(AK381="A",-0.7,-0.18)</f>
        <v>-0.7</v>
      </c>
      <c r="AN399">
        <f>IF(AK381="A",-0.5,0)</f>
        <v>-0.5</v>
      </c>
      <c r="AO399">
        <f>IF(AK381="A",-0.3,0.2)</f>
        <v>-0.3</v>
      </c>
      <c r="AP399">
        <f>IF(AK381="A",-0.2,0.2)</f>
        <v>-0.2</v>
      </c>
      <c r="AQ399">
        <f>IF(AK381="A",0,0.3)</f>
        <v>0</v>
      </c>
      <c r="AR399">
        <v>0.6</v>
      </c>
      <c r="BA399">
        <v>1</v>
      </c>
      <c r="BB399">
        <f>IF(BB381="A",-1.3,-0.18)</f>
        <v>-0.18</v>
      </c>
      <c r="BC399">
        <f>IF(BB381="A",-1,-0.18)</f>
        <v>-0.18</v>
      </c>
      <c r="BD399">
        <f>IF(BB381="A",-0.7,-0.18)</f>
        <v>-0.18</v>
      </c>
      <c r="BE399">
        <f>IF(BB381="A",-0.5,0)</f>
        <v>0</v>
      </c>
      <c r="BF399">
        <f>IF(BB381="A",-0.3,0.2)</f>
        <v>0.2</v>
      </c>
      <c r="BG399">
        <f>IF(BB381="A",-0.2,0.2)</f>
        <v>0.2</v>
      </c>
      <c r="BH399">
        <f>IF(BB381="A",0,0.3)</f>
        <v>0.3</v>
      </c>
      <c r="BI399">
        <v>0.6</v>
      </c>
      <c r="BR399">
        <v>1</v>
      </c>
      <c r="BS399">
        <f>IF(BS381="A",-1.3,-0.18)</f>
        <v>-1.3</v>
      </c>
      <c r="BT399">
        <f>IF(BS381="A",-1,-0.18)</f>
        <v>-1</v>
      </c>
      <c r="BU399">
        <f>IF(BS381="A",-0.7,-0.18)</f>
        <v>-0.7</v>
      </c>
      <c r="BV399">
        <f>IF(BS381="A",-0.5,0)</f>
        <v>-0.5</v>
      </c>
      <c r="BW399">
        <f>IF(BS381="A",-0.3,0.2)</f>
        <v>-0.3</v>
      </c>
      <c r="BX399">
        <f>IF(BS381="A",-0.2,0.2)</f>
        <v>-0.2</v>
      </c>
      <c r="BY399">
        <f>IF(BS381="A",0,0.3)</f>
        <v>0</v>
      </c>
      <c r="BZ399">
        <v>0.6</v>
      </c>
      <c r="CI399">
        <v>1</v>
      </c>
      <c r="CJ399">
        <f>IF(CJ381="A",-1.3,-0.18)</f>
        <v>-0.18</v>
      </c>
      <c r="CK399">
        <f>IF(CJ381="A",-1,-0.18)</f>
        <v>-0.18</v>
      </c>
      <c r="CL399">
        <f>IF(CJ381="A",-0.7,-0.18)</f>
        <v>-0.18</v>
      </c>
      <c r="CM399">
        <f>IF(CJ381="A",-0.5,0)</f>
        <v>0</v>
      </c>
      <c r="CN399">
        <f>IF(CJ381="A",-0.3,0.2)</f>
        <v>0.2</v>
      </c>
      <c r="CO399">
        <f>IF(CJ381="A",-0.2,0.2)</f>
        <v>0.2</v>
      </c>
      <c r="CP399">
        <f>IF(CJ381="A",0,0.3)</f>
        <v>0.3</v>
      </c>
      <c r="CQ399">
        <v>0.6</v>
      </c>
      <c r="CZ399">
        <v>1</v>
      </c>
      <c r="DA399">
        <f>IF(DA381="A",-1.3,-0.18)</f>
        <v>-1.3</v>
      </c>
      <c r="DB399">
        <f>IF(DA381="A",-1,-0.18)</f>
        <v>-1</v>
      </c>
      <c r="DC399">
        <f>IF(DA381="A",-0.7,-0.18)</f>
        <v>-0.7</v>
      </c>
      <c r="DD399">
        <f>IF(DA381="A",-0.5,0)</f>
        <v>-0.5</v>
      </c>
      <c r="DE399">
        <f>IF(DA381="A",-0.3,0.2)</f>
        <v>-0.3</v>
      </c>
      <c r="DF399">
        <f>IF(DA381="A",-0.2,0.2)</f>
        <v>-0.2</v>
      </c>
      <c r="DG399">
        <f>IF(DA381="A",0,0.3)</f>
        <v>0</v>
      </c>
      <c r="DH399">
        <v>0.6</v>
      </c>
      <c r="DQ399">
        <v>1</v>
      </c>
      <c r="DR399">
        <f>IF(DR381="A",-1.3,-0.18)</f>
        <v>-0.18</v>
      </c>
      <c r="DS399">
        <f>IF(DR381="A",-1,-0.18)</f>
        <v>-0.18</v>
      </c>
      <c r="DT399">
        <f>IF(DR381="A",-0.7,-0.18)</f>
        <v>-0.18</v>
      </c>
      <c r="DU399">
        <f>IF(DR381="A",-0.5,0)</f>
        <v>0</v>
      </c>
      <c r="DV399">
        <f>IF(DR381="A",-0.3,0.2)</f>
        <v>0.2</v>
      </c>
      <c r="DW399">
        <f>IF(DR381="A",-0.2,0.2)</f>
        <v>0.2</v>
      </c>
      <c r="DX399">
        <f>IF(DR381="A",0,0.3)</f>
        <v>0.3</v>
      </c>
      <c r="DY399">
        <v>0.6</v>
      </c>
    </row>
    <row r="400">
      <c r="B400" t="str">
        <v>&gt;1.0</v>
      </c>
      <c r="C400" t="str">
        <f>IF(C392&gt;1,C399,"")</f>
        <v/>
      </c>
      <c r="D400" t="str">
        <f>IF(C392&gt;1,D399,"")</f>
        <v/>
      </c>
      <c r="E400" t="str">
        <f>IF(C392&gt;1,E399,"")</f>
        <v/>
      </c>
      <c r="F400" t="str">
        <f>IF(C392&gt;1,F399,"")</f>
        <v/>
      </c>
      <c r="G400" t="str">
        <f>IF(C392&gt;1,G399,"")</f>
        <v/>
      </c>
      <c r="H400" t="str">
        <f>IF(C392&gt;1,H399,"")</f>
        <v/>
      </c>
      <c r="I400" t="str">
        <f>IF(C392&gt;1,I399,"")</f>
        <v/>
      </c>
      <c r="J400" t="str">
        <f>IF(C392&gt;1,J399,"")</f>
        <v/>
      </c>
      <c r="K400" t="str">
        <f>IF(C392&gt;1,IF(K393&lt;D393,C400+(K393-C393)*(D400-C400)/(D393-C393),IF(K393&lt;E393,D400+(K393-D393)*(E400-D400)/(E393-D393),IF(K393&lt;F393,E400+(K393-E393)*(F400-E400)/(F393-E393),IF(K393&lt;G393,F400+(K393-F393)*(G400-F400)/(G393-F393),IF(K393&lt;H393,G400+(K393-G393)*(H400-G400)/(H393-G393),IF(K393&lt;I393,H400+(K393-H393)*(I400-H400)/(I393-H393),IF(K393&lt;J393,I400+(K393-I393)*(J400-I400)/(J393-I393),J400))))))),"")</f>
        <v/>
      </c>
      <c r="S400" t="str">
        <v>&gt;1.0</v>
      </c>
      <c r="T400" t="str">
        <f>IF(T392&gt;1,T399,"")</f>
        <v/>
      </c>
      <c r="U400" t="str">
        <f>IF(T392&gt;1,U399,"")</f>
        <v/>
      </c>
      <c r="V400" t="str">
        <f>IF(T392&gt;1,V399,"")</f>
        <v/>
      </c>
      <c r="W400" t="str">
        <f>IF(T392&gt;1,W399,"")</f>
        <v/>
      </c>
      <c r="X400" t="str">
        <f>IF(T392&gt;1,X399,"")</f>
        <v/>
      </c>
      <c r="Y400" t="str">
        <f>IF(T392&gt;1,Y399,"")</f>
        <v/>
      </c>
      <c r="Z400" t="str">
        <f>IF(T392&gt;1,Z399,"")</f>
        <v/>
      </c>
      <c r="AA400" t="str">
        <f>IF(T392&gt;1,AA399,"")</f>
        <v/>
      </c>
      <c r="AB400" t="str">
        <f>IF(T392&gt;1,IF(AB393&lt;U393,T400+(AB393-T393)*(U400-T400)/(U393-T393),IF(AB393&lt;V393,U400+(AB393-U393)*(V400-U400)/(V393-U393),IF(AB393&lt;W393,V400+(AB393-V393)*(W400-V400)/(W393-V393),IF(AB393&lt;X393,W400+(AB393-W393)*(X400-W400)/(X393-W393),IF(AB393&lt;Y393,X400+(AB393-X393)*(Y400-X400)/(Y393-X393),IF(AB393&lt;Z393,Y400+(AB393-Y393)*(Z400-Y400)/(Z393-Y393),IF(AB393&lt;AA393,Z400+(AB393-Z393)*(AA400-Z400)/(AA393-Z393),AA400))))))),"")</f>
        <v/>
      </c>
      <c r="AJ400" t="str">
        <v>&gt;1.0</v>
      </c>
      <c r="AK400" t="str">
        <f>IF(AK392&gt;1,AK399,"")</f>
        <v/>
      </c>
      <c r="AL400" t="str">
        <f>IF(AK392&gt;1,AL399,"")</f>
        <v/>
      </c>
      <c r="AM400" t="str">
        <f>IF(AK392&gt;1,AM399,"")</f>
        <v/>
      </c>
      <c r="AN400" t="str">
        <f>IF(AK392&gt;1,AN399,"")</f>
        <v/>
      </c>
      <c r="AO400" t="str">
        <f>IF(AK392&gt;1,AO399,"")</f>
        <v/>
      </c>
      <c r="AP400" t="str">
        <f>IF(AK392&gt;1,AP399,"")</f>
        <v/>
      </c>
      <c r="AQ400" t="str">
        <f>IF(AK392&gt;1,AQ399,"")</f>
        <v/>
      </c>
      <c r="AR400" t="str">
        <f>IF(AK392&gt;1,AR399,"")</f>
        <v/>
      </c>
      <c r="AS400" t="str">
        <f>IF(AK392&gt;1,IF(AS393&lt;AL393,AK400+(AS393-AK393)*(AL400-AK400)/(AL393-AK393),IF(AS393&lt;AM393,AL400+(AS393-AL393)*(AM400-AL400)/(AM393-AL393),IF(AS393&lt;AN393,AM400+(AS393-AM393)*(AN400-AM400)/(AN393-AM393),IF(AS393&lt;AO393,AN400+(AS393-AN393)*(AO400-AN400)/(AO393-AN393),IF(AS393&lt;AP393,AO400+(AS393-AO393)*(AP400-AO400)/(AP393-AO393),IF(AS393&lt;AQ393,AP400+(AS393-AP393)*(AQ400-AP400)/(AQ393-AP393),IF(AS393&lt;AR393,AQ400+(AS393-AQ393)*(AR400-AQ400)/(AR393-AQ393),AR400))))))),"")</f>
        <v/>
      </c>
      <c r="BA400" t="str">
        <v>&gt;1.0</v>
      </c>
      <c r="BB400" t="str">
        <f>IF(BB392&gt;1,BB399,"")</f>
        <v/>
      </c>
      <c r="BC400" t="str">
        <f>IF(BB392&gt;1,BC399,"")</f>
        <v/>
      </c>
      <c r="BD400" t="str">
        <f>IF(BB392&gt;1,BD399,"")</f>
        <v/>
      </c>
      <c r="BE400" t="str">
        <f>IF(BB392&gt;1,BE399,"")</f>
        <v/>
      </c>
      <c r="BF400" t="str">
        <f>IF(BB392&gt;1,BF399,"")</f>
        <v/>
      </c>
      <c r="BG400" t="str">
        <f>IF(BB392&gt;1,BG399,"")</f>
        <v/>
      </c>
      <c r="BH400" t="str">
        <f>IF(BB392&gt;1,BH399,"")</f>
        <v/>
      </c>
      <c r="BI400" t="str">
        <f>IF(BB392&gt;1,BI399,"")</f>
        <v/>
      </c>
      <c r="BJ400" t="str">
        <f>IF(BB392&gt;1,IF(BJ393&lt;BC393,BB400+(BJ393-BB393)*(BC400-BB400)/(BC393-BB393),IF(BJ393&lt;BD393,BC400+(BJ393-BC393)*(BD400-BC400)/(BD393-BC393),IF(BJ393&lt;BE393,BD400+(BJ393-BD393)*(BE400-BD400)/(BE393-BD393),IF(BJ393&lt;BF393,BE400+(BJ393-BE393)*(BF400-BE400)/(BF393-BE393),IF(BJ393&lt;BG393,BF400+(BJ393-BF393)*(BG400-BF400)/(BG393-BF393),IF(BJ393&lt;BH393,BG400+(BJ393-BG393)*(BH400-BG400)/(BH393-BG393),IF(BJ393&lt;BI393,BH400+(BJ393-BH393)*(BI400-BH400)/(BI393-BH393),BI400))))))),"")</f>
        <v/>
      </c>
      <c r="BR400" t="str">
        <v>&gt;1.0</v>
      </c>
      <c r="BS400" t="str">
        <f>IF(BS392&gt;1,BS399,"")</f>
        <v/>
      </c>
      <c r="BT400" t="str">
        <f>IF(BS392&gt;1,BT399,"")</f>
        <v/>
      </c>
      <c r="BU400" t="str">
        <f>IF(BS392&gt;1,BU399,"")</f>
        <v/>
      </c>
      <c r="BV400" t="str">
        <f>IF(BS392&gt;1,BV399,"")</f>
        <v/>
      </c>
      <c r="BW400" t="str">
        <f>IF(BS392&gt;1,BW399,"")</f>
        <v/>
      </c>
      <c r="BX400" t="str">
        <f>IF(BS392&gt;1,BX399,"")</f>
        <v/>
      </c>
      <c r="BY400" t="str">
        <f>IF(BS392&gt;1,BY399,"")</f>
        <v/>
      </c>
      <c r="BZ400" t="str">
        <f>IF(BS392&gt;1,BZ399,"")</f>
        <v/>
      </c>
      <c r="CA400" t="str">
        <f>IF(BS392&gt;1,IF(CA393&lt;BT393,BS400+(CA393-BS393)*(BT400-BS400)/(BT393-BS393),IF(CA393&lt;BU393,BT400+(CA393-BT393)*(BU400-BT400)/(BU393-BT393),IF(CA393&lt;BV393,BU400+(CA393-BU393)*(BV400-BU400)/(BV393-BU393),IF(CA393&lt;BW393,BV400+(CA393-BV393)*(BW400-BV400)/(BW393-BV393),IF(CA393&lt;BX393,BW400+(CA393-BW393)*(BX400-BW400)/(BX393-BW393),IF(CA393&lt;BY393,BX400+(CA393-BX393)*(BY400-BX400)/(BY393-BX393),IF(CA393&lt;BZ393,BY400+(CA393-BY393)*(BZ400-BY400)/(BZ393-BY393),BZ400))))))),"")</f>
        <v/>
      </c>
      <c r="CI400" t="str">
        <v>&gt;1.0</v>
      </c>
      <c r="CJ400" t="str">
        <f>IF(CJ392&gt;1,CJ399,"")</f>
        <v/>
      </c>
      <c r="CK400" t="str">
        <f>IF(CJ392&gt;1,CK399,"")</f>
        <v/>
      </c>
      <c r="CL400" t="str">
        <f>IF(CJ392&gt;1,CL399,"")</f>
        <v/>
      </c>
      <c r="CM400" t="str">
        <f>IF(CJ392&gt;1,CM399,"")</f>
        <v/>
      </c>
      <c r="CN400" t="str">
        <f>IF(CJ392&gt;1,CN399,"")</f>
        <v/>
      </c>
      <c r="CO400" t="str">
        <f>IF(CJ392&gt;1,CO399,"")</f>
        <v/>
      </c>
      <c r="CP400" t="str">
        <f>IF(CJ392&gt;1,CP399,"")</f>
        <v/>
      </c>
      <c r="CQ400" t="str">
        <f>IF(CJ392&gt;1,CQ399,"")</f>
        <v/>
      </c>
      <c r="CR400" t="str">
        <f>IF(CJ392&gt;1,IF(CR393&lt;CK393,CJ400+(CR393-CJ393)*(CK400-CJ400)/(CK393-CJ393),IF(CR393&lt;CL393,CK400+(CR393-CK393)*(CL400-CK400)/(CL393-CK393),IF(CR393&lt;CM393,CL400+(CR393-CL393)*(CM400-CL400)/(CM393-CL393),IF(CR393&lt;CN393,CM400+(CR393-CM393)*(CN400-CM400)/(CN393-CM393),IF(CR393&lt;CO393,CN400+(CR393-CN393)*(CO400-CN400)/(CO393-CN393),IF(CR393&lt;CP393,CO400+(CR393-CO393)*(CP400-CO400)/(CP393-CO393),IF(CR393&lt;CQ393,CP400+(CR393-CP393)*(CQ400-CP400)/(CQ393-CP393),CQ400))))))),"")</f>
        <v/>
      </c>
      <c r="CZ400" t="str">
        <v>&gt;1.0</v>
      </c>
      <c r="DA400" t="str">
        <f>IF(DA392&gt;1,DA399,"")</f>
        <v/>
      </c>
      <c r="DB400" t="str">
        <f>IF(DA392&gt;1,DB399,"")</f>
        <v/>
      </c>
      <c r="DC400" t="str">
        <f>IF(DA392&gt;1,DC399,"")</f>
        <v/>
      </c>
      <c r="DD400" t="str">
        <f>IF(DA392&gt;1,DD399,"")</f>
        <v/>
      </c>
      <c r="DE400" t="str">
        <f>IF(DA392&gt;1,DE399,"")</f>
        <v/>
      </c>
      <c r="DF400" t="str">
        <f>IF(DA392&gt;1,DF399,"")</f>
        <v/>
      </c>
      <c r="DG400" t="str">
        <f>IF(DA392&gt;1,DG399,"")</f>
        <v/>
      </c>
      <c r="DH400" t="str">
        <f>IF(DA392&gt;1,DH399,"")</f>
        <v/>
      </c>
      <c r="DI400" t="str">
        <f>IF(DA392&gt;1,IF(DI393&lt;DB393,DA400+(DI393-DA393)*(DB400-DA400)/(DB393-DA393),IF(DI393&lt;DC393,DB400+(DI393-DB393)*(DC400-DB400)/(DC393-DB393),IF(DI393&lt;DD393,DC400+(DI393-DC393)*(DD400-DC400)/(DD393-DC393),IF(DI393&lt;DE393,DD400+(DI393-DD393)*(DE400-DD400)/(DE393-DD393),IF(DI393&lt;DF393,DE400+(DI393-DE393)*(DF400-DE400)/(DF393-DE393),IF(DI393&lt;DG393,DF400+(DI393-DF393)*(DG400-DF400)/(DG393-DF393),IF(DI393&lt;DH393,DG400+(DI393-DG393)*(DH400-DG400)/(DH393-DG393),DH400))))))),"")</f>
        <v/>
      </c>
      <c r="DQ400" t="str">
        <v>&gt;1.0</v>
      </c>
      <c r="DR400" t="str">
        <f>IF(DR392&gt;1,DR399,"")</f>
        <v/>
      </c>
      <c r="DS400" t="str">
        <f>IF(DR392&gt;1,DS399,"")</f>
        <v/>
      </c>
      <c r="DT400" t="str">
        <f>IF(DR392&gt;1,DT399,"")</f>
        <v/>
      </c>
      <c r="DU400" t="str">
        <f>IF(DR392&gt;1,DU399,"")</f>
        <v/>
      </c>
      <c r="DV400" t="str">
        <f>IF(DR392&gt;1,DV399,"")</f>
        <v/>
      </c>
      <c r="DW400" t="str">
        <f>IF(DR392&gt;1,DW399,"")</f>
        <v/>
      </c>
      <c r="DX400" t="str">
        <f>IF(DR392&gt;1,DX399,"")</f>
        <v/>
      </c>
      <c r="DY400" t="str">
        <f>IF(DR392&gt;1,DY399,"")</f>
        <v/>
      </c>
      <c r="DZ400" t="str">
        <f>IF(DR392&gt;1,IF(DZ393&lt;DS393,DR400+(DZ393-DR393)*(DS400-DR400)/(DS393-DR393),IF(DZ393&lt;DT393,DS400+(DZ393-DS393)*(DT400-DS400)/(DT393-DS393),IF(DZ393&lt;DU393,DT400+(DZ393-DT393)*(DU400-DT400)/(DU393-DT393),IF(DZ393&lt;DV393,DU400+(DZ393-DU393)*(DV400-DU400)/(DV393-DU393),IF(DZ393&lt;DW393,DV400+(DZ393-DV393)*(DW400-DV400)/(DW393-DV393),IF(DZ393&lt;DX393,DW400+(DZ393-DW393)*(DX400-DW400)/(DX393-DW393),IF(DZ393&lt;DY393,DX400+(DZ393-DX393)*(DY400-DX400)/(DY393-DX393),DY400))))))),"")</f>
        <v/>
      </c>
    </row>
    <row r="401">
      <c r="J401" t="str">
        <v>Cp</v>
      </c>
      <c r="K401">
        <f>SUM(K394:K400)</f>
        <v>-0.44863114975134405</v>
      </c>
      <c r="AA401" t="str">
        <v>Cp</v>
      </c>
      <c r="AB401">
        <f>SUM(AB394:AB400)</f>
        <v>0.04929063023444705</v>
      </c>
      <c r="AR401" t="str">
        <v>Cp</v>
      </c>
      <c r="AS401">
        <f>SUM(AS394:AS400)</f>
        <v>-0.44863114975134405</v>
      </c>
      <c r="BI401" t="str">
        <v>Cp</v>
      </c>
      <c r="BJ401">
        <f>SUM(BJ394:BJ400)</f>
        <v>0.04929063023444705</v>
      </c>
      <c r="BZ401" t="str">
        <v>Cp</v>
      </c>
      <c r="CA401">
        <f>SUM(CA394:CA400)</f>
        <v>-0.20807243462787625</v>
      </c>
      <c r="CQ401" t="str">
        <v>Cp</v>
      </c>
      <c r="CR401">
        <f>SUM(CR394:CR400)</f>
        <v>0.2173480883491139</v>
      </c>
      <c r="DH401" t="str">
        <v>Cp</v>
      </c>
      <c r="DI401">
        <f>SUM(DI394:DI400)</f>
        <v>-0.20807243462787625</v>
      </c>
      <c r="DY401" t="str">
        <v>Cp</v>
      </c>
      <c r="DZ401">
        <f>SUM(DZ394:DZ400)</f>
        <v>0.2173480883491139</v>
      </c>
    </row>
    <row r="402">
      <c r="B402" t="str">
        <v>Leeward roof</v>
      </c>
      <c r="S402" t="str">
        <v>Leeward roof</v>
      </c>
      <c r="AJ402" t="str">
        <v>Leeward roof</v>
      </c>
      <c r="BA402" t="str">
        <v>Leeward roof</v>
      </c>
      <c r="BR402" t="str">
        <v>Leeward roof</v>
      </c>
      <c r="CI402" t="str">
        <v>Leeward roof</v>
      </c>
      <c r="CZ402" t="str">
        <v>Leeward roof</v>
      </c>
      <c r="DQ402" t="str">
        <v>Leeward roof</v>
      </c>
    </row>
    <row r="403">
      <c r="B403" t="str">
        <v>Wind direction normal to ridge &amp; Leeward:</v>
      </c>
      <c r="S403" t="str">
        <v>Wind direction normal to ridge &amp; Leeward:</v>
      </c>
      <c r="AJ403" t="str">
        <v>Wind direction normal to ridge &amp; Leeward:</v>
      </c>
      <c r="BA403" t="str">
        <v>Wind direction normal to ridge &amp; Leeward:</v>
      </c>
      <c r="BR403" t="str">
        <v>Wind direction normal to ridge &amp; Leeward:</v>
      </c>
      <c r="CI403" t="str">
        <v>Wind direction normal to ridge &amp; Leeward:</v>
      </c>
      <c r="CZ403" t="str">
        <v>Wind direction normal to ridge &amp; Leeward:</v>
      </c>
      <c r="DQ403" t="str">
        <v>Wind direction normal to ridge &amp; Leeward:</v>
      </c>
    </row>
    <row r="404">
      <c r="B404" t="str">
        <v>Ratio h/L_inter</v>
      </c>
      <c r="C404">
        <f>C392</f>
        <v>0.275</v>
      </c>
      <c r="S404" t="str">
        <v>Ratio h/L_inter</v>
      </c>
      <c r="T404">
        <f>T392</f>
        <v>0.275</v>
      </c>
      <c r="AJ404" t="str">
        <v>Ratio h/L_inter</v>
      </c>
      <c r="AK404">
        <f>AK392</f>
        <v>0.275</v>
      </c>
      <c r="BA404" t="str">
        <v>Ratio h/L_inter</v>
      </c>
      <c r="BB404">
        <f>BB392</f>
        <v>0.275</v>
      </c>
      <c r="BR404" t="str">
        <v>Ratio h/L_inter</v>
      </c>
      <c r="BS404">
        <f>BS392</f>
        <v>0.55</v>
      </c>
      <c r="CI404" t="str">
        <v>Ratio h/L_inter</v>
      </c>
      <c r="CJ404">
        <f>CJ392</f>
        <v>0.55</v>
      </c>
      <c r="CZ404" t="str">
        <v>Ratio h/L_inter</v>
      </c>
      <c r="DA404">
        <f>DA392</f>
        <v>0.55</v>
      </c>
      <c r="DQ404" t="str">
        <v>Ratio h/L_inter</v>
      </c>
      <c r="DR404">
        <f>DR392</f>
        <v>0.55</v>
      </c>
    </row>
    <row r="405">
      <c r="B405" t="str">
        <v>h/L_inter | theta</v>
      </c>
      <c r="C405">
        <v>10</v>
      </c>
      <c r="D405">
        <v>15</v>
      </c>
      <c r="E405">
        <v>20</v>
      </c>
      <c r="F405">
        <v>25</v>
      </c>
      <c r="G405">
        <v>30</v>
      </c>
      <c r="H405">
        <v>35</v>
      </c>
      <c r="I405">
        <v>45</v>
      </c>
      <c r="J405">
        <v>60</v>
      </c>
      <c r="K405">
        <f>K393</f>
        <v>16.699258339253714</v>
      </c>
      <c r="S405" t="str">
        <v>h/L_inter | theta</v>
      </c>
      <c r="T405">
        <v>10</v>
      </c>
      <c r="U405">
        <v>15</v>
      </c>
      <c r="V405">
        <v>20</v>
      </c>
      <c r="W405">
        <v>25</v>
      </c>
      <c r="X405">
        <v>30</v>
      </c>
      <c r="Y405">
        <v>35</v>
      </c>
      <c r="Z405">
        <v>45</v>
      </c>
      <c r="AA405">
        <v>60</v>
      </c>
      <c r="AB405">
        <f>AB393</f>
        <v>16.699258339253714</v>
      </c>
      <c r="AJ405" t="str">
        <v>h/L_inter | theta</v>
      </c>
      <c r="AK405">
        <v>10</v>
      </c>
      <c r="AL405">
        <v>15</v>
      </c>
      <c r="AM405">
        <v>20</v>
      </c>
      <c r="AN405">
        <v>25</v>
      </c>
      <c r="AO405">
        <v>30</v>
      </c>
      <c r="AP405">
        <v>35</v>
      </c>
      <c r="AQ405">
        <v>45</v>
      </c>
      <c r="AR405">
        <v>60</v>
      </c>
      <c r="AS405">
        <f>AS393</f>
        <v>16.699258339253714</v>
      </c>
      <c r="BA405" t="str">
        <v>h/L_inter | theta</v>
      </c>
      <c r="BB405">
        <v>10</v>
      </c>
      <c r="BC405">
        <v>15</v>
      </c>
      <c r="BD405">
        <v>20</v>
      </c>
      <c r="BE405">
        <v>25</v>
      </c>
      <c r="BF405">
        <v>30</v>
      </c>
      <c r="BG405">
        <v>35</v>
      </c>
      <c r="BH405">
        <v>45</v>
      </c>
      <c r="BI405">
        <v>60</v>
      </c>
      <c r="BJ405">
        <f>BJ393</f>
        <v>16.699258339253714</v>
      </c>
      <c r="BR405" t="str">
        <v>h/L_inter | theta</v>
      </c>
      <c r="BS405">
        <v>10</v>
      </c>
      <c r="BT405">
        <v>15</v>
      </c>
      <c r="BU405">
        <v>20</v>
      </c>
      <c r="BV405">
        <v>25</v>
      </c>
      <c r="BW405">
        <v>30</v>
      </c>
      <c r="BX405">
        <v>35</v>
      </c>
      <c r="BY405">
        <v>45</v>
      </c>
      <c r="BZ405">
        <v>60</v>
      </c>
      <c r="CA405">
        <f>CA393</f>
        <v>30.963782686061883</v>
      </c>
      <c r="CI405" t="str">
        <v>h/L_inter | theta</v>
      </c>
      <c r="CJ405">
        <v>10</v>
      </c>
      <c r="CK405">
        <v>15</v>
      </c>
      <c r="CL405">
        <v>20</v>
      </c>
      <c r="CM405">
        <v>25</v>
      </c>
      <c r="CN405">
        <v>30</v>
      </c>
      <c r="CO405">
        <v>35</v>
      </c>
      <c r="CP405">
        <v>45</v>
      </c>
      <c r="CQ405">
        <v>60</v>
      </c>
      <c r="CR405">
        <f>CR393</f>
        <v>30.963782686061883</v>
      </c>
      <c r="CZ405" t="str">
        <v>h/L_inter | theta</v>
      </c>
      <c r="DA405">
        <v>10</v>
      </c>
      <c r="DB405">
        <v>15</v>
      </c>
      <c r="DC405">
        <v>20</v>
      </c>
      <c r="DD405">
        <v>25</v>
      </c>
      <c r="DE405">
        <v>30</v>
      </c>
      <c r="DF405">
        <v>35</v>
      </c>
      <c r="DG405">
        <v>45</v>
      </c>
      <c r="DH405">
        <v>60</v>
      </c>
      <c r="DI405">
        <f>DI393</f>
        <v>30.963782686061883</v>
      </c>
      <c r="DQ405" t="str">
        <v>h/L_inter | theta</v>
      </c>
      <c r="DR405">
        <v>10</v>
      </c>
      <c r="DS405">
        <v>15</v>
      </c>
      <c r="DT405">
        <v>20</v>
      </c>
      <c r="DU405">
        <v>25</v>
      </c>
      <c r="DV405">
        <v>30</v>
      </c>
      <c r="DW405">
        <v>35</v>
      </c>
      <c r="DX405">
        <v>45</v>
      </c>
      <c r="DY405">
        <v>60</v>
      </c>
      <c r="DZ405">
        <f>DZ393</f>
        <v>30.963782686061883</v>
      </c>
    </row>
    <row r="406">
      <c r="B406" t="str">
        <v>0-0.25</v>
      </c>
      <c r="C406" t="str">
        <f>IF(C404&lt;=0.25,C407,"")</f>
        <v/>
      </c>
      <c r="D406" t="str">
        <f>IF(C404&lt;=0.25,D407,"")</f>
        <v/>
      </c>
      <c r="E406" t="str">
        <f>IF(C404&lt;=0.25,E407,"")</f>
        <v/>
      </c>
      <c r="F406" t="str">
        <f>IF(C404&lt;=0.25,F407,"")</f>
        <v/>
      </c>
      <c r="G406" t="str">
        <f>IF(C404&lt;=0.25,G407,"")</f>
        <v/>
      </c>
      <c r="H406" t="str">
        <f>IF(C404&lt;=0.25,H407,"")</f>
        <v/>
      </c>
      <c r="I406" t="str">
        <f>IF(C404&lt;=0.25,I407,"")</f>
        <v/>
      </c>
      <c r="J406" t="str">
        <f>IF(C404&lt;=0.25,J407,"")</f>
        <v/>
      </c>
      <c r="K406" t="str">
        <f>IF(C404&lt;=0.25,IF(K405&lt;D405,C406+(K405-C405)*(D406-C406)/(D405-C405),IF(K405&lt;E405,D406+(K405-D405)*(E406-D406)/(E405-D405),IF(K405&lt;F405,E406+(K405-E405)*(F406-E406)/(F405-E405),IF(K405&lt;G405,F406+(K405-F405)*(G406-F406)/(G405-F405),IF(K405&lt;H405,G406+(K405-G405)*(H406-G406)/(H405-G405),IF(K405&lt;I405,H406+(K405-H405)*(I406-H406)/(I405-H405),IF(K405&lt;J405,I406+(K405-I405)*(J406-I406)/(J405-I405),J406))))))),"")</f>
        <v/>
      </c>
      <c r="S406" t="str">
        <v>0-0.25</v>
      </c>
      <c r="T406" t="str">
        <f>IF(T404&lt;=0.25,T407,"")</f>
        <v/>
      </c>
      <c r="U406" t="str">
        <f>IF(T404&lt;=0.25,U407,"")</f>
        <v/>
      </c>
      <c r="V406" t="str">
        <f>IF(T404&lt;=0.25,V407,"")</f>
        <v/>
      </c>
      <c r="W406" t="str">
        <f>IF(T404&lt;=0.25,W407,"")</f>
        <v/>
      </c>
      <c r="X406" t="str">
        <f>IF(T404&lt;=0.25,X407,"")</f>
        <v/>
      </c>
      <c r="Y406" t="str">
        <f>IF(T404&lt;=0.25,Y407,"")</f>
        <v/>
      </c>
      <c r="Z406" t="str">
        <f>IF(T404&lt;=0.25,Z407,"")</f>
        <v/>
      </c>
      <c r="AA406" t="str">
        <f>IF(T404&lt;=0.25,AA407,"")</f>
        <v/>
      </c>
      <c r="AB406" t="str">
        <f>IF(T404&lt;=0.25,IF(AB405&lt;U405,T406+(AB405-T405)*(U406-T406)/(U405-T405),IF(AB405&lt;V405,U406+(AB405-U405)*(V406-U406)/(V405-U405),IF(AB405&lt;W405,V406+(AB405-V405)*(W406-V406)/(W405-V405),IF(AB405&lt;X405,W406+(AB405-W405)*(X406-W406)/(X405-W405),IF(AB405&lt;Y405,X406+(AB405-X405)*(Y406-X406)/(Y405-X405),IF(AB405&lt;Z405,Y406+(AB405-Y405)*(Z406-Y406)/(Z405-Y405),IF(AB405&lt;AA405,Z406+(AB405-Z405)*(AA406-Z406)/(AA405-Z405),AA406))))))),"")</f>
        <v/>
      </c>
      <c r="AJ406" t="str">
        <v>0-0.25</v>
      </c>
      <c r="AK406" t="str">
        <f>IF(AK404&lt;=0.25,AK407,"")</f>
        <v/>
      </c>
      <c r="AL406" t="str">
        <f>IF(AK404&lt;=0.25,AL407,"")</f>
        <v/>
      </c>
      <c r="AM406" t="str">
        <f>IF(AK404&lt;=0.25,AM407,"")</f>
        <v/>
      </c>
      <c r="AN406" t="str">
        <f>IF(AK404&lt;=0.25,AN407,"")</f>
        <v/>
      </c>
      <c r="AO406" t="str">
        <f>IF(AK404&lt;=0.25,AO407,"")</f>
        <v/>
      </c>
      <c r="AP406" t="str">
        <f>IF(AK404&lt;=0.25,AP407,"")</f>
        <v/>
      </c>
      <c r="AQ406" t="str">
        <f>IF(AK404&lt;=0.25,AQ407,"")</f>
        <v/>
      </c>
      <c r="AR406" t="str">
        <f>IF(AK404&lt;=0.25,AR407,"")</f>
        <v/>
      </c>
      <c r="AS406" t="str">
        <f>IF(AK404&lt;=0.25,IF(AS405&lt;AL405,AK406+(AS405-AK405)*(AL406-AK406)/(AL405-AK405),IF(AS405&lt;AM405,AL406+(AS405-AL405)*(AM406-AL406)/(AM405-AL405),IF(AS405&lt;AN405,AM406+(AS405-AM405)*(AN406-AM406)/(AN405-AM405),IF(AS405&lt;AO405,AN406+(AS405-AN405)*(AO406-AN406)/(AO405-AN405),IF(AS405&lt;AP405,AO406+(AS405-AO405)*(AP406-AO406)/(AP405-AO405),IF(AS405&lt;AQ405,AP406+(AS405-AP405)*(AQ406-AP406)/(AQ405-AP405),IF(AS405&lt;AR405,AQ406+(AS405-AQ405)*(AR406-AQ406)/(AR405-AQ405),AR406))))))),"")</f>
        <v/>
      </c>
      <c r="BA406" t="str">
        <v>0-0.25</v>
      </c>
      <c r="BB406" t="str">
        <f>IF(BB404&lt;=0.25,BB407,"")</f>
        <v/>
      </c>
      <c r="BC406" t="str">
        <f>IF(BB404&lt;=0.25,BC407,"")</f>
        <v/>
      </c>
      <c r="BD406" t="str">
        <f>IF(BB404&lt;=0.25,BD407,"")</f>
        <v/>
      </c>
      <c r="BE406" t="str">
        <f>IF(BB404&lt;=0.25,BE407,"")</f>
        <v/>
      </c>
      <c r="BF406" t="str">
        <f>IF(BB404&lt;=0.25,BF407,"")</f>
        <v/>
      </c>
      <c r="BG406" t="str">
        <f>IF(BB404&lt;=0.25,BG407,"")</f>
        <v/>
      </c>
      <c r="BH406" t="str">
        <f>IF(BB404&lt;=0.25,BH407,"")</f>
        <v/>
      </c>
      <c r="BI406" t="str">
        <f>IF(BB404&lt;=0.25,BI407,"")</f>
        <v/>
      </c>
      <c r="BJ406" t="str">
        <f>IF(BB404&lt;=0.25,IF(BJ405&lt;BC405,BB406+(BJ405-BB405)*(BC406-BB406)/(BC405-BB405),IF(BJ405&lt;BD405,BC406+(BJ405-BC405)*(BD406-BC406)/(BD405-BC405),IF(BJ405&lt;BE405,BD406+(BJ405-BD405)*(BE406-BD406)/(BE405-BD405),IF(BJ405&lt;BF405,BE406+(BJ405-BE405)*(BF406-BE406)/(BF405-BE405),IF(BJ405&lt;BG405,BF406+(BJ405-BF405)*(BG406-BF406)/(BG405-BF405),IF(BJ405&lt;BH405,BG406+(BJ405-BG405)*(BH406-BG406)/(BH405-BG405),IF(BJ405&lt;BI405,BH406+(BJ405-BH405)*(BI406-BH406)/(BI405-BH405),BI406))))))),"")</f>
        <v/>
      </c>
      <c r="BR406" t="str">
        <v>0-0.25</v>
      </c>
      <c r="BS406" t="str">
        <f>IF(BS404&lt;=0.25,BS407,"")</f>
        <v/>
      </c>
      <c r="BT406" t="str">
        <f>IF(BS404&lt;=0.25,BT407,"")</f>
        <v/>
      </c>
      <c r="BU406" t="str">
        <f>IF(BS404&lt;=0.25,BU407,"")</f>
        <v/>
      </c>
      <c r="BV406" t="str">
        <f>IF(BS404&lt;=0.25,BV407,"")</f>
        <v/>
      </c>
      <c r="BW406" t="str">
        <f>IF(BS404&lt;=0.25,BW407,"")</f>
        <v/>
      </c>
      <c r="BX406" t="str">
        <f>IF(BS404&lt;=0.25,BX407,"")</f>
        <v/>
      </c>
      <c r="BY406" t="str">
        <f>IF(BS404&lt;=0.25,BY407,"")</f>
        <v/>
      </c>
      <c r="BZ406" t="str">
        <f>IF(BS404&lt;=0.25,BZ407,"")</f>
        <v/>
      </c>
      <c r="CA406" t="str">
        <f>IF(BS404&lt;=0.25,IF(CA405&lt;BT405,BS406+(CA405-BS405)*(BT406-BS406)/(BT405-BS405),IF(CA405&lt;BU405,BT406+(CA405-BT405)*(BU406-BT406)/(BU405-BT405),IF(CA405&lt;BV405,BU406+(CA405-BU405)*(BV406-BU406)/(BV405-BU405),IF(CA405&lt;BW405,BV406+(CA405-BV405)*(BW406-BV406)/(BW405-BV405),IF(CA405&lt;BX405,BW406+(CA405-BW405)*(BX406-BW406)/(BX405-BW405),IF(CA405&lt;BY405,BX406+(CA405-BX405)*(BY406-BX406)/(BY405-BX405),IF(CA405&lt;BZ405,BY406+(CA405-BY405)*(BZ406-BY406)/(BZ405-BY405),BZ406))))))),"")</f>
        <v/>
      </c>
      <c r="CI406" t="str">
        <v>0-0.25</v>
      </c>
      <c r="CJ406" t="str">
        <f>IF(CJ404&lt;=0.25,CJ407,"")</f>
        <v/>
      </c>
      <c r="CK406" t="str">
        <f>IF(CJ404&lt;=0.25,CK407,"")</f>
        <v/>
      </c>
      <c r="CL406" t="str">
        <f>IF(CJ404&lt;=0.25,CL407,"")</f>
        <v/>
      </c>
      <c r="CM406" t="str">
        <f>IF(CJ404&lt;=0.25,CM407,"")</f>
        <v/>
      </c>
      <c r="CN406" t="str">
        <f>IF(CJ404&lt;=0.25,CN407,"")</f>
        <v/>
      </c>
      <c r="CO406" t="str">
        <f>IF(CJ404&lt;=0.25,CO407,"")</f>
        <v/>
      </c>
      <c r="CP406" t="str">
        <f>IF(CJ404&lt;=0.25,CP407,"")</f>
        <v/>
      </c>
      <c r="CQ406" t="str">
        <f>IF(CJ404&lt;=0.25,CQ407,"")</f>
        <v/>
      </c>
      <c r="CR406" t="str">
        <f>IF(CJ404&lt;=0.25,IF(CR405&lt;CK405,CJ406+(CR405-CJ405)*(CK406-CJ406)/(CK405-CJ405),IF(CR405&lt;CL405,CK406+(CR405-CK405)*(CL406-CK406)/(CL405-CK405),IF(CR405&lt;CM405,CL406+(CR405-CL405)*(CM406-CL406)/(CM405-CL405),IF(CR405&lt;CN405,CM406+(CR405-CM405)*(CN406-CM406)/(CN405-CM405),IF(CR405&lt;CO405,CN406+(CR405-CN405)*(CO406-CN406)/(CO405-CN405),IF(CR405&lt;CP405,CO406+(CR405-CO405)*(CP406-CO406)/(CP405-CO405),IF(CR405&lt;CQ405,CP406+(CR405-CP405)*(CQ406-CP406)/(CQ405-CP405),CQ406))))))),"")</f>
        <v/>
      </c>
      <c r="CZ406" t="str">
        <v>0-0.25</v>
      </c>
      <c r="DA406" t="str">
        <f>IF(DA404&lt;=0.25,DA407,"")</f>
        <v/>
      </c>
      <c r="DB406" t="str">
        <f>IF(DA404&lt;=0.25,DB407,"")</f>
        <v/>
      </c>
      <c r="DC406" t="str">
        <f>IF(DA404&lt;=0.25,DC407,"")</f>
        <v/>
      </c>
      <c r="DD406" t="str">
        <f>IF(DA404&lt;=0.25,DD407,"")</f>
        <v/>
      </c>
      <c r="DE406" t="str">
        <f>IF(DA404&lt;=0.25,DE407,"")</f>
        <v/>
      </c>
      <c r="DF406" t="str">
        <f>IF(DA404&lt;=0.25,DF407,"")</f>
        <v/>
      </c>
      <c r="DG406" t="str">
        <f>IF(DA404&lt;=0.25,DG407,"")</f>
        <v/>
      </c>
      <c r="DH406" t="str">
        <f>IF(DA404&lt;=0.25,DH407,"")</f>
        <v/>
      </c>
      <c r="DI406" t="str">
        <f>IF(DA404&lt;=0.25,IF(DI405&lt;DB405,DA406+(DI405-DA405)*(DB406-DA406)/(DB405-DA405),IF(DI405&lt;DC405,DB406+(DI405-DB405)*(DC406-DB406)/(DC405-DB405),IF(DI405&lt;DD405,DC406+(DI405-DC405)*(DD406-DC406)/(DD405-DC405),IF(DI405&lt;DE405,DD406+(DI405-DD405)*(DE406-DD406)/(DE405-DD405),IF(DI405&lt;DF405,DE406+(DI405-DE405)*(DF406-DE406)/(DF405-DE405),IF(DI405&lt;DG405,DF406+(DI405-DF405)*(DG406-DF406)/(DG405-DF405),IF(DI405&lt;DH405,DG406+(DI405-DG405)*(DH406-DG406)/(DH405-DG405),DH406))))))),"")</f>
        <v/>
      </c>
      <c r="DQ406" t="str">
        <v>0-0.25</v>
      </c>
      <c r="DR406" t="str">
        <f>IF(DR404&lt;=0.25,DR407,"")</f>
        <v/>
      </c>
      <c r="DS406" t="str">
        <f>IF(DR404&lt;=0.25,DS407,"")</f>
        <v/>
      </c>
      <c r="DT406" t="str">
        <f>IF(DR404&lt;=0.25,DT407,"")</f>
        <v/>
      </c>
      <c r="DU406" t="str">
        <f>IF(DR404&lt;=0.25,DU407,"")</f>
        <v/>
      </c>
      <c r="DV406" t="str">
        <f>IF(DR404&lt;=0.25,DV407,"")</f>
        <v/>
      </c>
      <c r="DW406" t="str">
        <f>IF(DR404&lt;=0.25,DW407,"")</f>
        <v/>
      </c>
      <c r="DX406" t="str">
        <f>IF(DR404&lt;=0.25,DX407,"")</f>
        <v/>
      </c>
      <c r="DY406" t="str">
        <f>IF(DR404&lt;=0.25,DY407,"")</f>
        <v/>
      </c>
      <c r="DZ406" t="str">
        <f>IF(DR404&lt;=0.25,IF(DZ405&lt;DS405,DR406+(DZ405-DR405)*(DS406-DR406)/(DS405-DR405),IF(DZ405&lt;DT405,DS406+(DZ405-DS405)*(DT406-DS406)/(DT405-DS405),IF(DZ405&lt;DU405,DT406+(DZ405-DT405)*(DU406-DT406)/(DU405-DT405),IF(DZ405&lt;DV405,DU406+(DZ405-DU405)*(DV406-DU406)/(DV405-DU405),IF(DZ405&lt;DW405,DV406+(DZ405-DV405)*(DW406-DV406)/(DW405-DV405),IF(DZ405&lt;DX405,DW406+(DZ405-DW405)*(DX406-DW406)/(DX405-DW405),IF(DZ405&lt;DY405,DX406+(DZ405-DX405)*(DY406-DX406)/(DY405-DX405),DY406))))))),"")</f>
        <v/>
      </c>
    </row>
    <row r="407">
      <c r="B407">
        <v>0.25</v>
      </c>
      <c r="C407">
        <v>-0.3</v>
      </c>
      <c r="D407">
        <v>-0.5</v>
      </c>
      <c r="E407">
        <v>-0.6</v>
      </c>
      <c r="F407">
        <v>-0.6</v>
      </c>
      <c r="G407">
        <v>-0.6</v>
      </c>
      <c r="H407">
        <v>-0.6</v>
      </c>
      <c r="I407">
        <v>-0.6</v>
      </c>
      <c r="J407">
        <v>-0.6</v>
      </c>
      <c r="S407">
        <v>0.25</v>
      </c>
      <c r="T407">
        <v>-0.3</v>
      </c>
      <c r="U407">
        <v>-0.5</v>
      </c>
      <c r="V407">
        <v>-0.6</v>
      </c>
      <c r="W407">
        <v>-0.6</v>
      </c>
      <c r="X407">
        <v>-0.6</v>
      </c>
      <c r="Y407">
        <v>-0.6</v>
      </c>
      <c r="Z407">
        <v>-0.6</v>
      </c>
      <c r="AA407">
        <v>-0.6</v>
      </c>
      <c r="AJ407">
        <v>0.25</v>
      </c>
      <c r="AK407">
        <v>-0.3</v>
      </c>
      <c r="AL407">
        <v>-0.5</v>
      </c>
      <c r="AM407">
        <v>-0.6</v>
      </c>
      <c r="AN407">
        <v>-0.6</v>
      </c>
      <c r="AO407">
        <v>-0.6</v>
      </c>
      <c r="AP407">
        <v>-0.6</v>
      </c>
      <c r="AQ407">
        <v>-0.6</v>
      </c>
      <c r="AR407">
        <v>-0.6</v>
      </c>
      <c r="BA407">
        <v>0.25</v>
      </c>
      <c r="BB407">
        <v>-0.3</v>
      </c>
      <c r="BC407">
        <v>-0.5</v>
      </c>
      <c r="BD407">
        <v>-0.6</v>
      </c>
      <c r="BE407">
        <v>-0.6</v>
      </c>
      <c r="BF407">
        <v>-0.6</v>
      </c>
      <c r="BG407">
        <v>-0.6</v>
      </c>
      <c r="BH407">
        <v>-0.6</v>
      </c>
      <c r="BI407">
        <v>-0.6</v>
      </c>
      <c r="BR407">
        <v>0.25</v>
      </c>
      <c r="BS407">
        <v>-0.3</v>
      </c>
      <c r="BT407">
        <v>-0.5</v>
      </c>
      <c r="BU407">
        <v>-0.6</v>
      </c>
      <c r="BV407">
        <v>-0.6</v>
      </c>
      <c r="BW407">
        <v>-0.6</v>
      </c>
      <c r="BX407">
        <v>-0.6</v>
      </c>
      <c r="BY407">
        <v>-0.6</v>
      </c>
      <c r="BZ407">
        <v>-0.6</v>
      </c>
      <c r="CI407">
        <v>0.25</v>
      </c>
      <c r="CJ407">
        <v>-0.3</v>
      </c>
      <c r="CK407">
        <v>-0.5</v>
      </c>
      <c r="CL407">
        <v>-0.6</v>
      </c>
      <c r="CM407">
        <v>-0.6</v>
      </c>
      <c r="CN407">
        <v>-0.6</v>
      </c>
      <c r="CO407">
        <v>-0.6</v>
      </c>
      <c r="CP407">
        <v>-0.6</v>
      </c>
      <c r="CQ407">
        <v>-0.6</v>
      </c>
      <c r="CZ407">
        <v>0.25</v>
      </c>
      <c r="DA407">
        <v>-0.3</v>
      </c>
      <c r="DB407">
        <v>-0.5</v>
      </c>
      <c r="DC407">
        <v>-0.6</v>
      </c>
      <c r="DD407">
        <v>-0.6</v>
      </c>
      <c r="DE407">
        <v>-0.6</v>
      </c>
      <c r="DF407">
        <v>-0.6</v>
      </c>
      <c r="DG407">
        <v>-0.6</v>
      </c>
      <c r="DH407">
        <v>-0.6</v>
      </c>
      <c r="DQ407">
        <v>0.25</v>
      </c>
      <c r="DR407">
        <v>-0.3</v>
      </c>
      <c r="DS407">
        <v>-0.5</v>
      </c>
      <c r="DT407">
        <v>-0.6</v>
      </c>
      <c r="DU407">
        <v>-0.6</v>
      </c>
      <c r="DV407">
        <v>-0.6</v>
      </c>
      <c r="DW407">
        <v>-0.6</v>
      </c>
      <c r="DX407">
        <v>-0.6</v>
      </c>
      <c r="DY407">
        <v>-0.6</v>
      </c>
    </row>
    <row r="408">
      <c r="B408" t="str">
        <v>0.25-0.5</v>
      </c>
      <c r="C408">
        <f>IF(AND(C404&gt;0.25,C404&lt;=0.5),C407+(C404-B407)*(C409-C407)/(B409-B407),"")</f>
        <v>-0.32</v>
      </c>
      <c r="D408">
        <f>IF(AND(C404&gt;0.25,C404&lt;=0.5),D407+(C404-B407)*(D409-D407)/(B409-B407),"")</f>
        <v>-0.5</v>
      </c>
      <c r="E408">
        <f>IF(AND(C404&gt;0.25,C404&lt;=0.5),E407+(C404-B407)*(E409-E407)/(B409-B407),"")</f>
        <v>-0.6</v>
      </c>
      <c r="F408">
        <f>IF(AND(C404&gt;0.25,C404&lt;=0.5),F407+(C404-B407)*(F409-F407)/(B409-B407),"")</f>
        <v>-0.6</v>
      </c>
      <c r="G408">
        <f>IF(AND(C404&gt;0.25,C404&lt;=0.5),G407+(C404-B407)*(G409-G407)/(B409-B407),"")</f>
        <v>-0.6</v>
      </c>
      <c r="H408">
        <f>IF(AND(C404&gt;0.25,C404&lt;=0.5),H407+(C404-B407)*(H409-H407)/(B409-B407),"")</f>
        <v>-0.6</v>
      </c>
      <c r="I408">
        <f>IF(AND(C404&gt;0.25,C404&lt;=0.5),I407+(C404-B407)*(I409-I407)/(B409-B407),"")</f>
        <v>-0.6</v>
      </c>
      <c r="J408">
        <f>IF(AND(C404&gt;0.25,C404&lt;=0.5),J407+(C404-B407)*(J409-J407)/(B409-B407),"")</f>
        <v>-0.6</v>
      </c>
      <c r="K408">
        <f>IF(AND(C404&gt;0.25,C404&lt;=0.5),IF(K405&lt;D405,C408+(K405-C405)*(D408-C408)/(D405-C405),IF(K405&lt;E405,D408+(K405-D405)*(E408-D408)/(E405-D405),IF(K405&lt;F405,E408+(K405-E405)*(F408-E408)/(F405-E405),IF(K405&lt;G405,F408+(K405-F405)*(G408-F408)/(G405-F405),IF(K405&lt;H405,G408+(K405-G405)*(H408-G408)/(H405-G405),IF(K405&lt;I405,H408+(K405-H405)*(I408-H408)/(I405-H405),IF(K405&lt;J405,I408+(K405-I405)*(J408-I408)/(J405-I405),J408))))))),"")</f>
        <v>-0.5339851667850742</v>
      </c>
      <c r="S408" t="str">
        <v>0.25-0.5</v>
      </c>
      <c r="T408">
        <f>IF(AND(T404&gt;0.25,T404&lt;=0.5),T407+(T404-S407)*(T409-T407)/(S409-S407),"")</f>
        <v>-0.32</v>
      </c>
      <c r="U408">
        <f>IF(AND(T404&gt;0.25,T404&lt;=0.5),U407+(T404-S407)*(U409-U407)/(S409-S407),"")</f>
        <v>-0.5</v>
      </c>
      <c r="V408">
        <f>IF(AND(T404&gt;0.25,T404&lt;=0.5),V407+(T404-S407)*(V409-V407)/(S409-S407),"")</f>
        <v>-0.6</v>
      </c>
      <c r="W408">
        <f>IF(AND(T404&gt;0.25,T404&lt;=0.5),W407+(T404-S407)*(W409-W407)/(S409-S407),"")</f>
        <v>-0.6</v>
      </c>
      <c r="X408">
        <f>IF(AND(T404&gt;0.25,T404&lt;=0.5),X407+(T404-S407)*(X409-X407)/(S409-S407),"")</f>
        <v>-0.6</v>
      </c>
      <c r="Y408">
        <f>IF(AND(T404&gt;0.25,T404&lt;=0.5),Y407+(T404-S407)*(Y409-Y407)/(S409-S407),"")</f>
        <v>-0.6</v>
      </c>
      <c r="Z408">
        <f>IF(AND(T404&gt;0.25,T404&lt;=0.5),Z407+(T404-S407)*(Z409-Z407)/(S409-S407),"")</f>
        <v>-0.6</v>
      </c>
      <c r="AA408">
        <f>IF(AND(T404&gt;0.25,T404&lt;=0.5),AA407+(T404-S407)*(AA409-AA407)/(S409-S407),"")</f>
        <v>-0.6</v>
      </c>
      <c r="AB408">
        <f>IF(AND(T404&gt;0.25,T404&lt;=0.5),IF(AB405&lt;U405,T408+(AB405-T405)*(U408-T408)/(U405-T405),IF(AB405&lt;V405,U408+(AB405-U405)*(V408-U408)/(V405-U405),IF(AB405&lt;W405,V408+(AB405-V405)*(W408-V408)/(W405-V405),IF(AB405&lt;X405,W408+(AB405-W405)*(X408-W408)/(X405-W405),IF(AB405&lt;Y405,X408+(AB405-X405)*(Y408-X408)/(Y405-X405),IF(AB405&lt;Z405,Y408+(AB405-Y405)*(Z408-Y408)/(Z405-Y405),IF(AB405&lt;AA405,Z408+(AB405-Z405)*(AA408-Z408)/(AA405-Z405),AA408))))))),"")</f>
        <v>-0.5339851667850742</v>
      </c>
      <c r="AJ408" t="str">
        <v>0.25-0.5</v>
      </c>
      <c r="AK408">
        <f>IF(AND(AK404&gt;0.25,AK404&lt;=0.5),AK407+(AK404-AJ407)*(AK409-AK407)/(AJ409-AJ407),"")</f>
        <v>-0.32</v>
      </c>
      <c r="AL408">
        <f>IF(AND(AK404&gt;0.25,AK404&lt;=0.5),AL407+(AK404-AJ407)*(AL409-AL407)/(AJ409-AJ407),"")</f>
        <v>-0.5</v>
      </c>
      <c r="AM408">
        <f>IF(AND(AK404&gt;0.25,AK404&lt;=0.5),AM407+(AK404-AJ407)*(AM409-AM407)/(AJ409-AJ407),"")</f>
        <v>-0.6</v>
      </c>
      <c r="AN408">
        <f>IF(AND(AK404&gt;0.25,AK404&lt;=0.5),AN407+(AK404-AJ407)*(AN409-AN407)/(AJ409-AJ407),"")</f>
        <v>-0.6</v>
      </c>
      <c r="AO408">
        <f>IF(AND(AK404&gt;0.25,AK404&lt;=0.5),AO407+(AK404-AJ407)*(AO409-AO407)/(AJ409-AJ407),"")</f>
        <v>-0.6</v>
      </c>
      <c r="AP408">
        <f>IF(AND(AK404&gt;0.25,AK404&lt;=0.5),AP407+(AK404-AJ407)*(AP409-AP407)/(AJ409-AJ407),"")</f>
        <v>-0.6</v>
      </c>
      <c r="AQ408">
        <f>IF(AND(AK404&gt;0.25,AK404&lt;=0.5),AQ407+(AK404-AJ407)*(AQ409-AQ407)/(AJ409-AJ407),"")</f>
        <v>-0.6</v>
      </c>
      <c r="AR408">
        <f>IF(AND(AK404&gt;0.25,AK404&lt;=0.5),AR407+(AK404-AJ407)*(AR409-AR407)/(AJ409-AJ407),"")</f>
        <v>-0.6</v>
      </c>
      <c r="AS408">
        <f>IF(AND(AK404&gt;0.25,AK404&lt;=0.5),IF(AS405&lt;AL405,AK408+(AS405-AK405)*(AL408-AK408)/(AL405-AK405),IF(AS405&lt;AM405,AL408+(AS405-AL405)*(AM408-AL408)/(AM405-AL405),IF(AS405&lt;AN405,AM408+(AS405-AM405)*(AN408-AM408)/(AN405-AM405),IF(AS405&lt;AO405,AN408+(AS405-AN405)*(AO408-AN408)/(AO405-AN405),IF(AS405&lt;AP405,AO408+(AS405-AO405)*(AP408-AO408)/(AP405-AO405),IF(AS405&lt;AQ405,AP408+(AS405-AP405)*(AQ408-AP408)/(AQ405-AP405),IF(AS405&lt;AR405,AQ408+(AS405-AQ405)*(AR408-AQ408)/(AR405-AQ405),AR408))))))),"")</f>
        <v>-0.5339851667850742</v>
      </c>
      <c r="BA408" t="str">
        <v>0.25-0.5</v>
      </c>
      <c r="BB408">
        <f>IF(AND(BB404&gt;0.25,BB404&lt;=0.5),BB407+(BB404-BA407)*(BB409-BB407)/(BA409-BA407),"")</f>
        <v>-0.32</v>
      </c>
      <c r="BC408">
        <f>IF(AND(BB404&gt;0.25,BB404&lt;=0.5),BC407+(BB404-BA407)*(BC409-BC407)/(BA409-BA407),"")</f>
        <v>-0.5</v>
      </c>
      <c r="BD408">
        <f>IF(AND(BB404&gt;0.25,BB404&lt;=0.5),BD407+(BB404-BA407)*(BD409-BD407)/(BA409-BA407),"")</f>
        <v>-0.6</v>
      </c>
      <c r="BE408">
        <f>IF(AND(BB404&gt;0.25,BB404&lt;=0.5),BE407+(BB404-BA407)*(BE409-BE407)/(BA409-BA407),"")</f>
        <v>-0.6</v>
      </c>
      <c r="BF408">
        <f>IF(AND(BB404&gt;0.25,BB404&lt;=0.5),BF407+(BB404-BA407)*(BF409-BF407)/(BA409-BA407),"")</f>
        <v>-0.6</v>
      </c>
      <c r="BG408">
        <f>IF(AND(BB404&gt;0.25,BB404&lt;=0.5),BG407+(BB404-BA407)*(BG409-BG407)/(BA409-BA407),"")</f>
        <v>-0.6</v>
      </c>
      <c r="BH408">
        <f>IF(AND(BB404&gt;0.25,BB404&lt;=0.5),BH407+(BB404-BA407)*(BH409-BH407)/(BA409-BA407),"")</f>
        <v>-0.6</v>
      </c>
      <c r="BI408">
        <f>IF(AND(BB404&gt;0.25,BB404&lt;=0.5),BI407+(BB404-BA407)*(BI409-BI407)/(BA409-BA407),"")</f>
        <v>-0.6</v>
      </c>
      <c r="BJ408">
        <f>IF(AND(BB404&gt;0.25,BB404&lt;=0.5),IF(BJ405&lt;BC405,BB408+(BJ405-BB405)*(BC408-BB408)/(BC405-BB405),IF(BJ405&lt;BD405,BC408+(BJ405-BC405)*(BD408-BC408)/(BD405-BC405),IF(BJ405&lt;BE405,BD408+(BJ405-BD405)*(BE408-BD408)/(BE405-BD405),IF(BJ405&lt;BF405,BE408+(BJ405-BE405)*(BF408-BE408)/(BF405-BE405),IF(BJ405&lt;BG405,BF408+(BJ405-BF405)*(BG408-BF408)/(BG405-BF405),IF(BJ405&lt;BH405,BG408+(BJ405-BG405)*(BH408-BG408)/(BH405-BG405),IF(BJ405&lt;BI405,BH408+(BJ405-BH405)*(BI408-BH408)/(BI405-BH405),BI408))))))),"")</f>
        <v>-0.5339851667850742</v>
      </c>
      <c r="BR408" t="str">
        <v>0.25-0.5</v>
      </c>
      <c r="BS408" t="str">
        <f>IF(AND(BS404&gt;0.25,BS404&lt;=0.5),BS407+(BS404-BR407)*(BS409-BS407)/(BR409-BR407),"")</f>
        <v/>
      </c>
      <c r="BT408" t="str">
        <f>IF(AND(BS404&gt;0.25,BS404&lt;=0.5),BT407+(BS404-BR407)*(BT409-BT407)/(BR409-BR407),"")</f>
        <v/>
      </c>
      <c r="BU408" t="str">
        <f>IF(AND(BS404&gt;0.25,BS404&lt;=0.5),BU407+(BS404-BR407)*(BU409-BU407)/(BR409-BR407),"")</f>
        <v/>
      </c>
      <c r="BV408" t="str">
        <f>IF(AND(BS404&gt;0.25,BS404&lt;=0.5),BV407+(BS404-BR407)*(BV409-BV407)/(BR409-BR407),"")</f>
        <v/>
      </c>
      <c r="BW408" t="str">
        <f>IF(AND(BS404&gt;0.25,BS404&lt;=0.5),BW407+(BS404-BR407)*(BW409-BW407)/(BR409-BR407),"")</f>
        <v/>
      </c>
      <c r="BX408" t="str">
        <f>IF(AND(BS404&gt;0.25,BS404&lt;=0.5),BX407+(BS404-BR407)*(BX409-BX407)/(BR409-BR407),"")</f>
        <v/>
      </c>
      <c r="BY408" t="str">
        <f>IF(AND(BS404&gt;0.25,BS404&lt;=0.5),BY407+(BS404-BR407)*(BY409-BY407)/(BR409-BR407),"")</f>
        <v/>
      </c>
      <c r="BZ408" t="str">
        <f>IF(AND(BS404&gt;0.25,BS404&lt;=0.5),BZ407+(BS404-BR407)*(BZ409-BZ407)/(BR409-BR407),"")</f>
        <v/>
      </c>
      <c r="CA408" t="str">
        <f>IF(AND(BS404&gt;0.25,BS404&lt;=0.5),IF(CA405&lt;BT405,BS408+(CA405-BS405)*(BT408-BS408)/(BT405-BS405),IF(CA405&lt;BU405,BT408+(CA405-BT405)*(BU408-BT408)/(BU405-BT405),IF(CA405&lt;BV405,BU408+(CA405-BU405)*(BV408-BU408)/(BV405-BU405),IF(CA405&lt;BW405,BV408+(CA405-BV405)*(BW408-BV408)/(BW405-BV405),IF(CA405&lt;BX405,BW408+(CA405-BW405)*(BX408-BW408)/(BX405-BW405),IF(CA405&lt;BY405,BX408+(CA405-BX405)*(BY408-BX408)/(BY405-BX405),IF(CA405&lt;BZ405,BY408+(CA405-BY405)*(BZ408-BY408)/(BZ405-BY405),BZ408))))))),"")</f>
        <v/>
      </c>
      <c r="CI408" t="str">
        <v>0.25-0.5</v>
      </c>
      <c r="CJ408" t="str">
        <f>IF(AND(CJ404&gt;0.25,CJ404&lt;=0.5),CJ407+(CJ404-CI407)*(CJ409-CJ407)/(CI409-CI407),"")</f>
        <v/>
      </c>
      <c r="CK408" t="str">
        <f>IF(AND(CJ404&gt;0.25,CJ404&lt;=0.5),CK407+(CJ404-CI407)*(CK409-CK407)/(CI409-CI407),"")</f>
        <v/>
      </c>
      <c r="CL408" t="str">
        <f>IF(AND(CJ404&gt;0.25,CJ404&lt;=0.5),CL407+(CJ404-CI407)*(CL409-CL407)/(CI409-CI407),"")</f>
        <v/>
      </c>
      <c r="CM408" t="str">
        <f>IF(AND(CJ404&gt;0.25,CJ404&lt;=0.5),CM407+(CJ404-CI407)*(CM409-CM407)/(CI409-CI407),"")</f>
        <v/>
      </c>
      <c r="CN408" t="str">
        <f>IF(AND(CJ404&gt;0.25,CJ404&lt;=0.5),CN407+(CJ404-CI407)*(CN409-CN407)/(CI409-CI407),"")</f>
        <v/>
      </c>
      <c r="CO408" t="str">
        <f>IF(AND(CJ404&gt;0.25,CJ404&lt;=0.5),CO407+(CJ404-CI407)*(CO409-CO407)/(CI409-CI407),"")</f>
        <v/>
      </c>
      <c r="CP408" t="str">
        <f>IF(AND(CJ404&gt;0.25,CJ404&lt;=0.5),CP407+(CJ404-CI407)*(CP409-CP407)/(CI409-CI407),"")</f>
        <v/>
      </c>
      <c r="CQ408" t="str">
        <f>IF(AND(CJ404&gt;0.25,CJ404&lt;=0.5),CQ407+(CJ404-CI407)*(CQ409-CQ407)/(CI409-CI407),"")</f>
        <v/>
      </c>
      <c r="CR408" t="str">
        <f>IF(AND(CJ404&gt;0.25,CJ404&lt;=0.5),IF(CR405&lt;CK405,CJ408+(CR405-CJ405)*(CK408-CJ408)/(CK405-CJ405),IF(CR405&lt;CL405,CK408+(CR405-CK405)*(CL408-CK408)/(CL405-CK405),IF(CR405&lt;CM405,CL408+(CR405-CL405)*(CM408-CL408)/(CM405-CL405),IF(CR405&lt;CN405,CM408+(CR405-CM405)*(CN408-CM408)/(CN405-CM405),IF(CR405&lt;CO405,CN408+(CR405-CN405)*(CO408-CN408)/(CO405-CN405),IF(CR405&lt;CP405,CO408+(CR405-CO405)*(CP408-CO408)/(CP405-CO405),IF(CR405&lt;CQ405,CP408+(CR405-CP405)*(CQ408-CP408)/(CQ405-CP405),CQ408))))))),"")</f>
        <v/>
      </c>
      <c r="CZ408" t="str">
        <v>0.25-0.5</v>
      </c>
      <c r="DA408" t="str">
        <f>IF(AND(DA404&gt;0.25,DA404&lt;=0.5),DA407+(DA404-CZ407)*(DA409-DA407)/(CZ409-CZ407),"")</f>
        <v/>
      </c>
      <c r="DB408" t="str">
        <f>IF(AND(DA404&gt;0.25,DA404&lt;=0.5),DB407+(DA404-CZ407)*(DB409-DB407)/(CZ409-CZ407),"")</f>
        <v/>
      </c>
      <c r="DC408" t="str">
        <f>IF(AND(DA404&gt;0.25,DA404&lt;=0.5),DC407+(DA404-CZ407)*(DC409-DC407)/(CZ409-CZ407),"")</f>
        <v/>
      </c>
      <c r="DD408" t="str">
        <f>IF(AND(DA404&gt;0.25,DA404&lt;=0.5),DD407+(DA404-CZ407)*(DD409-DD407)/(CZ409-CZ407),"")</f>
        <v/>
      </c>
      <c r="DE408" t="str">
        <f>IF(AND(DA404&gt;0.25,DA404&lt;=0.5),DE407+(DA404-CZ407)*(DE409-DE407)/(CZ409-CZ407),"")</f>
        <v/>
      </c>
      <c r="DF408" t="str">
        <f>IF(AND(DA404&gt;0.25,DA404&lt;=0.5),DF407+(DA404-CZ407)*(DF409-DF407)/(CZ409-CZ407),"")</f>
        <v/>
      </c>
      <c r="DG408" t="str">
        <f>IF(AND(DA404&gt;0.25,DA404&lt;=0.5),DG407+(DA404-CZ407)*(DG409-DG407)/(CZ409-CZ407),"")</f>
        <v/>
      </c>
      <c r="DH408" t="str">
        <f>IF(AND(DA404&gt;0.25,DA404&lt;=0.5),DH407+(DA404-CZ407)*(DH409-DH407)/(CZ409-CZ407),"")</f>
        <v/>
      </c>
      <c r="DI408" t="str">
        <f>IF(AND(DA404&gt;0.25,DA404&lt;=0.5),IF(DI405&lt;DB405,DA408+(DI405-DA405)*(DB408-DA408)/(DB405-DA405),IF(DI405&lt;DC405,DB408+(DI405-DB405)*(DC408-DB408)/(DC405-DB405),IF(DI405&lt;DD405,DC408+(DI405-DC405)*(DD408-DC408)/(DD405-DC405),IF(DI405&lt;DE405,DD408+(DI405-DD405)*(DE408-DD408)/(DE405-DD405),IF(DI405&lt;DF405,DE408+(DI405-DE405)*(DF408-DE408)/(DF405-DE405),IF(DI405&lt;DG405,DF408+(DI405-DF405)*(DG408-DF408)/(DG405-DF405),IF(DI405&lt;DH405,DG408+(DI405-DG405)*(DH408-DG408)/(DH405-DG405),DH408))))))),"")</f>
        <v/>
      </c>
      <c r="DQ408" t="str">
        <v>0.25-0.5</v>
      </c>
      <c r="DR408" t="str">
        <f>IF(AND(DR404&gt;0.25,DR404&lt;=0.5),DR407+(DR404-DQ407)*(DR409-DR407)/(DQ409-DQ407),"")</f>
        <v/>
      </c>
      <c r="DS408" t="str">
        <f>IF(AND(DR404&gt;0.25,DR404&lt;=0.5),DS407+(DR404-DQ407)*(DS409-DS407)/(DQ409-DQ407),"")</f>
        <v/>
      </c>
      <c r="DT408" t="str">
        <f>IF(AND(DR404&gt;0.25,DR404&lt;=0.5),DT407+(DR404-DQ407)*(DT409-DT407)/(DQ409-DQ407),"")</f>
        <v/>
      </c>
      <c r="DU408" t="str">
        <f>IF(AND(DR404&gt;0.25,DR404&lt;=0.5),DU407+(DR404-DQ407)*(DU409-DU407)/(DQ409-DQ407),"")</f>
        <v/>
      </c>
      <c r="DV408" t="str">
        <f>IF(AND(DR404&gt;0.25,DR404&lt;=0.5),DV407+(DR404-DQ407)*(DV409-DV407)/(DQ409-DQ407),"")</f>
        <v/>
      </c>
      <c r="DW408" t="str">
        <f>IF(AND(DR404&gt;0.25,DR404&lt;=0.5),DW407+(DR404-DQ407)*(DW409-DW407)/(DQ409-DQ407),"")</f>
        <v/>
      </c>
      <c r="DX408" t="str">
        <f>IF(AND(DR404&gt;0.25,DR404&lt;=0.5),DX407+(DR404-DQ407)*(DX409-DX407)/(DQ409-DQ407),"")</f>
        <v/>
      </c>
      <c r="DY408" t="str">
        <f>IF(AND(DR404&gt;0.25,DR404&lt;=0.5),DY407+(DR404-DQ407)*(DY409-DY407)/(DQ409-DQ407),"")</f>
        <v/>
      </c>
      <c r="DZ408" t="str">
        <f>IF(AND(DR404&gt;0.25,DR404&lt;=0.5),IF(DZ405&lt;DS405,DR408+(DZ405-DR405)*(DS408-DR408)/(DS405-DR405),IF(DZ405&lt;DT405,DS408+(DZ405-DS405)*(DT408-DS408)/(DT405-DS405),IF(DZ405&lt;DU405,DT408+(DZ405-DT405)*(DU408-DT408)/(DU405-DT405),IF(DZ405&lt;DV405,DU408+(DZ405-DU405)*(DV408-DU408)/(DV405-DU405),IF(DZ405&lt;DW405,DV408+(DZ405-DV405)*(DW408-DV408)/(DW405-DV405),IF(DZ405&lt;DX405,DW408+(DZ405-DW405)*(DX408-DW408)/(DX405-DW405),IF(DZ405&lt;DY405,DX408+(DZ405-DX405)*(DY408-DX408)/(DY405-DX405),DY408))))))),"")</f>
        <v/>
      </c>
    </row>
    <row r="409">
      <c r="B409">
        <v>0.5</v>
      </c>
      <c r="C409">
        <v>-0.5</v>
      </c>
      <c r="D409">
        <v>-0.5</v>
      </c>
      <c r="E409">
        <v>-0.6</v>
      </c>
      <c r="F409">
        <v>-0.6</v>
      </c>
      <c r="G409">
        <v>-0.6</v>
      </c>
      <c r="H409">
        <v>-0.6</v>
      </c>
      <c r="I409">
        <v>-0.6</v>
      </c>
      <c r="J409">
        <v>-0.6</v>
      </c>
      <c r="S409">
        <v>0.5</v>
      </c>
      <c r="T409">
        <v>-0.5</v>
      </c>
      <c r="U409">
        <v>-0.5</v>
      </c>
      <c r="V409">
        <v>-0.6</v>
      </c>
      <c r="W409">
        <v>-0.6</v>
      </c>
      <c r="X409">
        <v>-0.6</v>
      </c>
      <c r="Y409">
        <v>-0.6</v>
      </c>
      <c r="Z409">
        <v>-0.6</v>
      </c>
      <c r="AA409">
        <v>-0.6</v>
      </c>
      <c r="AJ409">
        <v>0.5</v>
      </c>
      <c r="AK409">
        <v>-0.5</v>
      </c>
      <c r="AL409">
        <v>-0.5</v>
      </c>
      <c r="AM409">
        <v>-0.6</v>
      </c>
      <c r="AN409">
        <v>-0.6</v>
      </c>
      <c r="AO409">
        <v>-0.6</v>
      </c>
      <c r="AP409">
        <v>-0.6</v>
      </c>
      <c r="AQ409">
        <v>-0.6</v>
      </c>
      <c r="AR409">
        <v>-0.6</v>
      </c>
      <c r="BA409">
        <v>0.5</v>
      </c>
      <c r="BB409">
        <v>-0.5</v>
      </c>
      <c r="BC409">
        <v>-0.5</v>
      </c>
      <c r="BD409">
        <v>-0.6</v>
      </c>
      <c r="BE409">
        <v>-0.6</v>
      </c>
      <c r="BF409">
        <v>-0.6</v>
      </c>
      <c r="BG409">
        <v>-0.6</v>
      </c>
      <c r="BH409">
        <v>-0.6</v>
      </c>
      <c r="BI409">
        <v>-0.6</v>
      </c>
      <c r="BR409">
        <v>0.5</v>
      </c>
      <c r="BS409">
        <v>-0.5</v>
      </c>
      <c r="BT409">
        <v>-0.5</v>
      </c>
      <c r="BU409">
        <v>-0.6</v>
      </c>
      <c r="BV409">
        <v>-0.6</v>
      </c>
      <c r="BW409">
        <v>-0.6</v>
      </c>
      <c r="BX409">
        <v>-0.6</v>
      </c>
      <c r="BY409">
        <v>-0.6</v>
      </c>
      <c r="BZ409">
        <v>-0.6</v>
      </c>
      <c r="CI409">
        <v>0.5</v>
      </c>
      <c r="CJ409">
        <v>-0.5</v>
      </c>
      <c r="CK409">
        <v>-0.5</v>
      </c>
      <c r="CL409">
        <v>-0.6</v>
      </c>
      <c r="CM409">
        <v>-0.6</v>
      </c>
      <c r="CN409">
        <v>-0.6</v>
      </c>
      <c r="CO409">
        <v>-0.6</v>
      </c>
      <c r="CP409">
        <v>-0.6</v>
      </c>
      <c r="CQ409">
        <v>-0.6</v>
      </c>
      <c r="CZ409">
        <v>0.5</v>
      </c>
      <c r="DA409">
        <v>-0.5</v>
      </c>
      <c r="DB409">
        <v>-0.5</v>
      </c>
      <c r="DC409">
        <v>-0.6</v>
      </c>
      <c r="DD409">
        <v>-0.6</v>
      </c>
      <c r="DE409">
        <v>-0.6</v>
      </c>
      <c r="DF409">
        <v>-0.6</v>
      </c>
      <c r="DG409">
        <v>-0.6</v>
      </c>
      <c r="DH409">
        <v>-0.6</v>
      </c>
      <c r="DQ409">
        <v>0.5</v>
      </c>
      <c r="DR409">
        <v>-0.5</v>
      </c>
      <c r="DS409">
        <v>-0.5</v>
      </c>
      <c r="DT409">
        <v>-0.6</v>
      </c>
      <c r="DU409">
        <v>-0.6</v>
      </c>
      <c r="DV409">
        <v>-0.6</v>
      </c>
      <c r="DW409">
        <v>-0.6</v>
      </c>
      <c r="DX409">
        <v>-0.6</v>
      </c>
      <c r="DY409">
        <v>-0.6</v>
      </c>
    </row>
    <row r="410">
      <c r="B410" t="str">
        <v>0.5-1.0</v>
      </c>
      <c r="C410" t="str">
        <f>IF(AND(C404&gt;0.5,C404&lt;=1),C409+(C404-B409)*(C411-C409)/(B411-B409),"")</f>
        <v/>
      </c>
      <c r="D410" t="str">
        <f>IF(AND(C404&gt;0.5,C404&lt;=1),D409+(C404-B409)*(D411-D409)/(B411-B409),"")</f>
        <v/>
      </c>
      <c r="E410" t="str">
        <f>IF(AND(C404&gt;0.5,C404&lt;=1),E409+(C404-B409)*(E411-E409)/(B411-B409),"")</f>
        <v/>
      </c>
      <c r="F410" t="str">
        <f>IF(AND(C404&gt;0.5,C404&lt;=1),F409+(C404-B409)*(F411-F409)/(B411-B409),"")</f>
        <v/>
      </c>
      <c r="G410" t="str">
        <f>IF(AND(C404&gt;0.5,C404&lt;=1),G409+(C404-B409)*(G411-G409)/(B411-B409),"")</f>
        <v/>
      </c>
      <c r="H410" t="str">
        <f>IF(AND(C404&gt;0.5,C404&lt;=1),H409+(C404-B409)*(H411-H409)/(B411-B409),"")</f>
        <v/>
      </c>
      <c r="I410" t="str">
        <f>IF(AND(C404&gt;0.5,C404&lt;=1),I409+(C404-B409)*(I411-I409)/(B411-B409),"")</f>
        <v/>
      </c>
      <c r="J410" t="str">
        <f>IF(AND(C404&gt;0.5,C404&lt;=1),J409+(C404-B409)*(J411-J409)/(B411-B409),"")</f>
        <v/>
      </c>
      <c r="K410" t="str">
        <f>IF(AND(C404&gt;0.5,C404&lt;=1),IF(K405&lt;D405,C410+(K405-C405)*(D410-C410)/(D405-C405),IF(K405&lt;E405,D410+(K405-D405)*(E410-D410)/(E405-D405),IF(K405&lt;F405,E410+(K405-E405)*(F410-E410)/(F405-E405),IF(K405&lt;G405,F410+(K405-F405)*(G410-F410)/(G405-F405),IF(K405&lt;H405,G410+(K405-G405)*(H410-G410)/(H405-G405),IF(K405&lt;I405,H410+(K405-H405)*(I410-H410)/(I405-H405),IF(K405&lt;J405,I410+(K405-I405)*(J410-I410)/(J405-I405),J410))))))),"")</f>
        <v/>
      </c>
      <c r="S410" t="str">
        <v>0.5-1.0</v>
      </c>
      <c r="T410" t="str">
        <f>IF(AND(T404&gt;0.5,T404&lt;=1),T409+(T404-S409)*(T411-T409)/(S411-S409),"")</f>
        <v/>
      </c>
      <c r="U410" t="str">
        <f>IF(AND(T404&gt;0.5,T404&lt;=1),U409+(T404-S409)*(U411-U409)/(S411-S409),"")</f>
        <v/>
      </c>
      <c r="V410" t="str">
        <f>IF(AND(T404&gt;0.5,T404&lt;=1),V409+(T404-S409)*(V411-V409)/(S411-S409),"")</f>
        <v/>
      </c>
      <c r="W410" t="str">
        <f>IF(AND(T404&gt;0.5,T404&lt;=1),W409+(T404-S409)*(W411-W409)/(S411-S409),"")</f>
        <v/>
      </c>
      <c r="X410" t="str">
        <f>IF(AND(T404&gt;0.5,T404&lt;=1),X409+(T404-S409)*(X411-X409)/(S411-S409),"")</f>
        <v/>
      </c>
      <c r="Y410" t="str">
        <f>IF(AND(T404&gt;0.5,T404&lt;=1),Y409+(T404-S409)*(Y411-Y409)/(S411-S409),"")</f>
        <v/>
      </c>
      <c r="Z410" t="str">
        <f>IF(AND(T404&gt;0.5,T404&lt;=1),Z409+(T404-S409)*(Z411-Z409)/(S411-S409),"")</f>
        <v/>
      </c>
      <c r="AA410" t="str">
        <f>IF(AND(T404&gt;0.5,T404&lt;=1),AA409+(T404-S409)*(AA411-AA409)/(S411-S409),"")</f>
        <v/>
      </c>
      <c r="AB410" t="str">
        <f>IF(AND(T404&gt;0.5,T404&lt;=1),IF(AB405&lt;U405,T410+(AB405-T405)*(U410-T410)/(U405-T405),IF(AB405&lt;V405,U410+(AB405-U405)*(V410-U410)/(V405-U405),IF(AB405&lt;W405,V410+(AB405-V405)*(W410-V410)/(W405-V405),IF(AB405&lt;X405,W410+(AB405-W405)*(X410-W410)/(X405-W405),IF(AB405&lt;Y405,X410+(AB405-X405)*(Y410-X410)/(Y405-X405),IF(AB405&lt;Z405,Y410+(AB405-Y405)*(Z410-Y410)/(Z405-Y405),IF(AB405&lt;AA405,Z410+(AB405-Z405)*(AA410-Z410)/(AA405-Z405),AA410))))))),"")</f>
        <v/>
      </c>
      <c r="AJ410" t="str">
        <v>0.5-1.0</v>
      </c>
      <c r="AK410" t="str">
        <f>IF(AND(AK404&gt;0.5,AK404&lt;=1),AK409+(AK404-AJ409)*(AK411-AK409)/(AJ411-AJ409),"")</f>
        <v/>
      </c>
      <c r="AL410" t="str">
        <f>IF(AND(AK404&gt;0.5,AK404&lt;=1),AL409+(AK404-AJ409)*(AL411-AL409)/(AJ411-AJ409),"")</f>
        <v/>
      </c>
      <c r="AM410" t="str">
        <f>IF(AND(AK404&gt;0.5,AK404&lt;=1),AM409+(AK404-AJ409)*(AM411-AM409)/(AJ411-AJ409),"")</f>
        <v/>
      </c>
      <c r="AN410" t="str">
        <f>IF(AND(AK404&gt;0.5,AK404&lt;=1),AN409+(AK404-AJ409)*(AN411-AN409)/(AJ411-AJ409),"")</f>
        <v/>
      </c>
      <c r="AO410" t="str">
        <f>IF(AND(AK404&gt;0.5,AK404&lt;=1),AO409+(AK404-AJ409)*(AO411-AO409)/(AJ411-AJ409),"")</f>
        <v/>
      </c>
      <c r="AP410" t="str">
        <f>IF(AND(AK404&gt;0.5,AK404&lt;=1),AP409+(AK404-AJ409)*(AP411-AP409)/(AJ411-AJ409),"")</f>
        <v/>
      </c>
      <c r="AQ410" t="str">
        <f>IF(AND(AK404&gt;0.5,AK404&lt;=1),AQ409+(AK404-AJ409)*(AQ411-AQ409)/(AJ411-AJ409),"")</f>
        <v/>
      </c>
      <c r="AR410" t="str">
        <f>IF(AND(AK404&gt;0.5,AK404&lt;=1),AR409+(AK404-AJ409)*(AR411-AR409)/(AJ411-AJ409),"")</f>
        <v/>
      </c>
      <c r="AS410" t="str">
        <f>IF(AND(AK404&gt;0.5,AK404&lt;=1),IF(AS405&lt;AL405,AK410+(AS405-AK405)*(AL410-AK410)/(AL405-AK405),IF(AS405&lt;AM405,AL410+(AS405-AL405)*(AM410-AL410)/(AM405-AL405),IF(AS405&lt;AN405,AM410+(AS405-AM405)*(AN410-AM410)/(AN405-AM405),IF(AS405&lt;AO405,AN410+(AS405-AN405)*(AO410-AN410)/(AO405-AN405),IF(AS405&lt;AP405,AO410+(AS405-AO405)*(AP410-AO410)/(AP405-AO405),IF(AS405&lt;AQ405,AP410+(AS405-AP405)*(AQ410-AP410)/(AQ405-AP405),IF(AS405&lt;AR405,AQ410+(AS405-AQ405)*(AR410-AQ410)/(AR405-AQ405),AR410))))))),"")</f>
        <v/>
      </c>
      <c r="BA410" t="str">
        <v>0.5-1.0</v>
      </c>
      <c r="BB410" t="str">
        <f>IF(AND(BB404&gt;0.5,BB404&lt;=1),BB409+(BB404-BA409)*(BB411-BB409)/(BA411-BA409),"")</f>
        <v/>
      </c>
      <c r="BC410" t="str">
        <f>IF(AND(BB404&gt;0.5,BB404&lt;=1),BC409+(BB404-BA409)*(BC411-BC409)/(BA411-BA409),"")</f>
        <v/>
      </c>
      <c r="BD410" t="str">
        <f>IF(AND(BB404&gt;0.5,BB404&lt;=1),BD409+(BB404-BA409)*(BD411-BD409)/(BA411-BA409),"")</f>
        <v/>
      </c>
      <c r="BE410" t="str">
        <f>IF(AND(BB404&gt;0.5,BB404&lt;=1),BE409+(BB404-BA409)*(BE411-BE409)/(BA411-BA409),"")</f>
        <v/>
      </c>
      <c r="BF410" t="str">
        <f>IF(AND(BB404&gt;0.5,BB404&lt;=1),BF409+(BB404-BA409)*(BF411-BF409)/(BA411-BA409),"")</f>
        <v/>
      </c>
      <c r="BG410" t="str">
        <f>IF(AND(BB404&gt;0.5,BB404&lt;=1),BG409+(BB404-BA409)*(BG411-BG409)/(BA411-BA409),"")</f>
        <v/>
      </c>
      <c r="BH410" t="str">
        <f>IF(AND(BB404&gt;0.5,BB404&lt;=1),BH409+(BB404-BA409)*(BH411-BH409)/(BA411-BA409),"")</f>
        <v/>
      </c>
      <c r="BI410" t="str">
        <f>IF(AND(BB404&gt;0.5,BB404&lt;=1),BI409+(BB404-BA409)*(BI411-BI409)/(BA411-BA409),"")</f>
        <v/>
      </c>
      <c r="BJ410" t="str">
        <f>IF(AND(BB404&gt;0.5,BB404&lt;=1),IF(BJ405&lt;BC405,BB410+(BJ405-BB405)*(BC410-BB410)/(BC405-BB405),IF(BJ405&lt;BD405,BC410+(BJ405-BC405)*(BD410-BC410)/(BD405-BC405),IF(BJ405&lt;BE405,BD410+(BJ405-BD405)*(BE410-BD410)/(BE405-BD405),IF(BJ405&lt;BF405,BE410+(BJ405-BE405)*(BF410-BE410)/(BF405-BE405),IF(BJ405&lt;BG405,BF410+(BJ405-BF405)*(BG410-BF410)/(BG405-BF405),IF(BJ405&lt;BH405,BG410+(BJ405-BG405)*(BH410-BG410)/(BH405-BG405),IF(BJ405&lt;BI405,BH410+(BJ405-BH405)*(BI410-BH410)/(BI405-BH405),BI410))))))),"")</f>
        <v/>
      </c>
      <c r="BR410" t="str">
        <v>0.5-1.0</v>
      </c>
      <c r="BS410">
        <f>IF(AND(BS404&gt;0.5,BS404&lt;=1),BS409+(BS404-BR409)*(BS411-BS409)/(BR411-BR409),"")</f>
        <v>-0.52</v>
      </c>
      <c r="BT410">
        <f>IF(AND(BS404&gt;0.5,BS404&lt;=1),BT409+(BS404-BR409)*(BT411-BT409)/(BR411-BR409),"")</f>
        <v>-0.51</v>
      </c>
      <c r="BU410">
        <f>IF(AND(BS404&gt;0.5,BS404&lt;=1),BU409+(BS404-BR409)*(BU411-BU409)/(BR411-BR409),"")</f>
        <v>-0.6</v>
      </c>
      <c r="BV410">
        <f>IF(AND(BS404&gt;0.5,BS404&lt;=1),BV409+(BS404-BR409)*(BV411-BV409)/(BR411-BR409),"")</f>
        <v>-0.6</v>
      </c>
      <c r="BW410">
        <f>IF(AND(BS404&gt;0.5,BS404&lt;=1),BW409+(BS404-BR409)*(BW411-BW409)/(BR411-BR409),"")</f>
        <v>-0.6</v>
      </c>
      <c r="BX410">
        <f>IF(AND(BS404&gt;0.5,BS404&lt;=1),BX409+(BS404-BR409)*(BX411-BX409)/(BR411-BR409),"")</f>
        <v>-0.6</v>
      </c>
      <c r="BY410">
        <f>IF(AND(BS404&gt;0.5,BS404&lt;=1),BY409+(BS404-BR409)*(BY411-BY409)/(BR411-BR409),"")</f>
        <v>-0.6</v>
      </c>
      <c r="BZ410">
        <f>IF(AND(BS404&gt;0.5,BS404&lt;=1),BZ409+(BS404-BR409)*(BZ411-BZ409)/(BR411-BR409),"")</f>
        <v>-0.6</v>
      </c>
      <c r="CA410">
        <f>IF(AND(BS404&gt;0.5,BS404&lt;=1),IF(CA405&lt;BT405,BS410+(CA405-BS405)*(BT410-BS410)/(BT405-BS405),IF(CA405&lt;BU405,BT410+(CA405-BT405)*(BU410-BT410)/(BU405-BT405),IF(CA405&lt;BV405,BU410+(CA405-BU405)*(BV410-BU410)/(BV405-BU405),IF(CA405&lt;BW405,BV410+(CA405-BV405)*(BW410-BV410)/(BW405-BV405),IF(CA405&lt;BX405,BW410+(CA405-BW405)*(BX410-BW410)/(BX405-BW405),IF(CA405&lt;BY405,BX410+(CA405-BX405)*(BY410-BX410)/(BY405-BX405),IF(CA405&lt;BZ405,BY410+(CA405-BY405)*(BZ410-BY410)/(BZ405-BY405),BZ410))))))),"")</f>
        <v>-0.6</v>
      </c>
      <c r="CI410" t="str">
        <v>0.5-1.0</v>
      </c>
      <c r="CJ410">
        <f>IF(AND(CJ404&gt;0.5,CJ404&lt;=1),CJ409+(CJ404-CI409)*(CJ411-CJ409)/(CI411-CI409),"")</f>
        <v>-0.52</v>
      </c>
      <c r="CK410">
        <f>IF(AND(CJ404&gt;0.5,CJ404&lt;=1),CK409+(CJ404-CI409)*(CK411-CK409)/(CI411-CI409),"")</f>
        <v>-0.51</v>
      </c>
      <c r="CL410">
        <f>IF(AND(CJ404&gt;0.5,CJ404&lt;=1),CL409+(CJ404-CI409)*(CL411-CL409)/(CI411-CI409),"")</f>
        <v>-0.6</v>
      </c>
      <c r="CM410">
        <f>IF(AND(CJ404&gt;0.5,CJ404&lt;=1),CM409+(CJ404-CI409)*(CM411-CM409)/(CI411-CI409),"")</f>
        <v>-0.6</v>
      </c>
      <c r="CN410">
        <f>IF(AND(CJ404&gt;0.5,CJ404&lt;=1),CN409+(CJ404-CI409)*(CN411-CN409)/(CI411-CI409),"")</f>
        <v>-0.6</v>
      </c>
      <c r="CO410">
        <f>IF(AND(CJ404&gt;0.5,CJ404&lt;=1),CO409+(CJ404-CI409)*(CO411-CO409)/(CI411-CI409),"")</f>
        <v>-0.6</v>
      </c>
      <c r="CP410">
        <f>IF(AND(CJ404&gt;0.5,CJ404&lt;=1),CP409+(CJ404-CI409)*(CP411-CP409)/(CI411-CI409),"")</f>
        <v>-0.6</v>
      </c>
      <c r="CQ410">
        <f>IF(AND(CJ404&gt;0.5,CJ404&lt;=1),CQ409+(CJ404-CI409)*(CQ411-CQ409)/(CI411-CI409),"")</f>
        <v>-0.6</v>
      </c>
      <c r="CR410">
        <f>IF(AND(CJ404&gt;0.5,CJ404&lt;=1),IF(CR405&lt;CK405,CJ410+(CR405-CJ405)*(CK410-CJ410)/(CK405-CJ405),IF(CR405&lt;CL405,CK410+(CR405-CK405)*(CL410-CK410)/(CL405-CK405),IF(CR405&lt;CM405,CL410+(CR405-CL405)*(CM410-CL410)/(CM405-CL405),IF(CR405&lt;CN405,CM410+(CR405-CM405)*(CN410-CM410)/(CN405-CM405),IF(CR405&lt;CO405,CN410+(CR405-CN405)*(CO410-CN410)/(CO405-CN405),IF(CR405&lt;CP405,CO410+(CR405-CO405)*(CP410-CO410)/(CP405-CO405),IF(CR405&lt;CQ405,CP410+(CR405-CP405)*(CQ410-CP410)/(CQ405-CP405),CQ410))))))),"")</f>
        <v>-0.6</v>
      </c>
      <c r="CZ410" t="str">
        <v>0.5-1.0</v>
      </c>
      <c r="DA410">
        <f>IF(AND(DA404&gt;0.5,DA404&lt;=1),DA409+(DA404-CZ409)*(DA411-DA409)/(CZ411-CZ409),"")</f>
        <v>-0.52</v>
      </c>
      <c r="DB410">
        <f>IF(AND(DA404&gt;0.5,DA404&lt;=1),DB409+(DA404-CZ409)*(DB411-DB409)/(CZ411-CZ409),"")</f>
        <v>-0.51</v>
      </c>
      <c r="DC410">
        <f>IF(AND(DA404&gt;0.5,DA404&lt;=1),DC409+(DA404-CZ409)*(DC411-DC409)/(CZ411-CZ409),"")</f>
        <v>-0.6</v>
      </c>
      <c r="DD410">
        <f>IF(AND(DA404&gt;0.5,DA404&lt;=1),DD409+(DA404-CZ409)*(DD411-DD409)/(CZ411-CZ409),"")</f>
        <v>-0.6</v>
      </c>
      <c r="DE410">
        <f>IF(AND(DA404&gt;0.5,DA404&lt;=1),DE409+(DA404-CZ409)*(DE411-DE409)/(CZ411-CZ409),"")</f>
        <v>-0.6</v>
      </c>
      <c r="DF410">
        <f>IF(AND(DA404&gt;0.5,DA404&lt;=1),DF409+(DA404-CZ409)*(DF411-DF409)/(CZ411-CZ409),"")</f>
        <v>-0.6</v>
      </c>
      <c r="DG410">
        <f>IF(AND(DA404&gt;0.5,DA404&lt;=1),DG409+(DA404-CZ409)*(DG411-DG409)/(CZ411-CZ409),"")</f>
        <v>-0.6</v>
      </c>
      <c r="DH410">
        <f>IF(AND(DA404&gt;0.5,DA404&lt;=1),DH409+(DA404-CZ409)*(DH411-DH409)/(CZ411-CZ409),"")</f>
        <v>-0.6</v>
      </c>
      <c r="DI410">
        <f>IF(AND(DA404&gt;0.5,DA404&lt;=1),IF(DI405&lt;DB405,DA410+(DI405-DA405)*(DB410-DA410)/(DB405-DA405),IF(DI405&lt;DC405,DB410+(DI405-DB405)*(DC410-DB410)/(DC405-DB405),IF(DI405&lt;DD405,DC410+(DI405-DC405)*(DD410-DC410)/(DD405-DC405),IF(DI405&lt;DE405,DD410+(DI405-DD405)*(DE410-DD410)/(DE405-DD405),IF(DI405&lt;DF405,DE410+(DI405-DE405)*(DF410-DE410)/(DF405-DE405),IF(DI405&lt;DG405,DF410+(DI405-DF405)*(DG410-DF410)/(DG405-DF405),IF(DI405&lt;DH405,DG410+(DI405-DG405)*(DH410-DG410)/(DH405-DG405),DH410))))))),"")</f>
        <v>-0.6</v>
      </c>
      <c r="DQ410" t="str">
        <v>0.5-1.0</v>
      </c>
      <c r="DR410">
        <f>IF(AND(DR404&gt;0.5,DR404&lt;=1),DR409+(DR404-DQ409)*(DR411-DR409)/(DQ411-DQ409),"")</f>
        <v>-0.52</v>
      </c>
      <c r="DS410">
        <f>IF(AND(DR404&gt;0.5,DR404&lt;=1),DS409+(DR404-DQ409)*(DS411-DS409)/(DQ411-DQ409),"")</f>
        <v>-0.51</v>
      </c>
      <c r="DT410">
        <f>IF(AND(DR404&gt;0.5,DR404&lt;=1),DT409+(DR404-DQ409)*(DT411-DT409)/(DQ411-DQ409),"")</f>
        <v>-0.6</v>
      </c>
      <c r="DU410">
        <f>IF(AND(DR404&gt;0.5,DR404&lt;=1),DU409+(DR404-DQ409)*(DU411-DU409)/(DQ411-DQ409),"")</f>
        <v>-0.6</v>
      </c>
      <c r="DV410">
        <f>IF(AND(DR404&gt;0.5,DR404&lt;=1),DV409+(DR404-DQ409)*(DV411-DV409)/(DQ411-DQ409),"")</f>
        <v>-0.6</v>
      </c>
      <c r="DW410">
        <f>IF(AND(DR404&gt;0.5,DR404&lt;=1),DW409+(DR404-DQ409)*(DW411-DW409)/(DQ411-DQ409),"")</f>
        <v>-0.6</v>
      </c>
      <c r="DX410">
        <f>IF(AND(DR404&gt;0.5,DR404&lt;=1),DX409+(DR404-DQ409)*(DX411-DX409)/(DQ411-DQ409),"")</f>
        <v>-0.6</v>
      </c>
      <c r="DY410">
        <f>IF(AND(DR404&gt;0.5,DR404&lt;=1),DY409+(DR404-DQ409)*(DY411-DY409)/(DQ411-DQ409),"")</f>
        <v>-0.6</v>
      </c>
      <c r="DZ410">
        <f>IF(AND(DR404&gt;0.5,DR404&lt;=1),IF(DZ405&lt;DS405,DR410+(DZ405-DR405)*(DS410-DR410)/(DS405-DR405),IF(DZ405&lt;DT405,DS410+(DZ405-DS405)*(DT410-DS410)/(DT405-DS405),IF(DZ405&lt;DU405,DT410+(DZ405-DT405)*(DU410-DT410)/(DU405-DT405),IF(DZ405&lt;DV405,DU410+(DZ405-DU405)*(DV410-DU410)/(DV405-DU405),IF(DZ405&lt;DW405,DV410+(DZ405-DV405)*(DW410-DV410)/(DW405-DV405),IF(DZ405&lt;DX405,DW410+(DZ405-DW405)*(DX410-DW410)/(DX405-DW405),IF(DZ405&lt;DY405,DX410+(DZ405-DX405)*(DY410-DX410)/(DY405-DX405),DY410))))))),"")</f>
        <v>-0.6</v>
      </c>
    </row>
    <row r="411">
      <c r="B411">
        <v>1</v>
      </c>
      <c r="C411">
        <v>-0.7</v>
      </c>
      <c r="D411">
        <v>-0.6</v>
      </c>
      <c r="E411">
        <v>-0.6</v>
      </c>
      <c r="F411">
        <v>-0.6</v>
      </c>
      <c r="G411">
        <v>-0.6</v>
      </c>
      <c r="H411">
        <v>-0.6</v>
      </c>
      <c r="I411">
        <v>-0.6</v>
      </c>
      <c r="J411">
        <v>-0.6</v>
      </c>
      <c r="S411">
        <v>1</v>
      </c>
      <c r="T411">
        <v>-0.7</v>
      </c>
      <c r="U411">
        <v>-0.6</v>
      </c>
      <c r="V411">
        <v>-0.6</v>
      </c>
      <c r="W411">
        <v>-0.6</v>
      </c>
      <c r="X411">
        <v>-0.6</v>
      </c>
      <c r="Y411">
        <v>-0.6</v>
      </c>
      <c r="Z411">
        <v>-0.6</v>
      </c>
      <c r="AA411">
        <v>-0.6</v>
      </c>
      <c r="AJ411">
        <v>1</v>
      </c>
      <c r="AK411">
        <v>-0.7</v>
      </c>
      <c r="AL411">
        <v>-0.6</v>
      </c>
      <c r="AM411">
        <v>-0.6</v>
      </c>
      <c r="AN411">
        <v>-0.6</v>
      </c>
      <c r="AO411">
        <v>-0.6</v>
      </c>
      <c r="AP411">
        <v>-0.6</v>
      </c>
      <c r="AQ411">
        <v>-0.6</v>
      </c>
      <c r="AR411">
        <v>-0.6</v>
      </c>
      <c r="BA411">
        <v>1</v>
      </c>
      <c r="BB411">
        <v>-0.7</v>
      </c>
      <c r="BC411">
        <v>-0.6</v>
      </c>
      <c r="BD411">
        <v>-0.6</v>
      </c>
      <c r="BE411">
        <v>-0.6</v>
      </c>
      <c r="BF411">
        <v>-0.6</v>
      </c>
      <c r="BG411">
        <v>-0.6</v>
      </c>
      <c r="BH411">
        <v>-0.6</v>
      </c>
      <c r="BI411">
        <v>-0.6</v>
      </c>
      <c r="BR411">
        <v>1</v>
      </c>
      <c r="BS411">
        <v>-0.7</v>
      </c>
      <c r="BT411">
        <v>-0.6</v>
      </c>
      <c r="BU411">
        <v>-0.6</v>
      </c>
      <c r="BV411">
        <v>-0.6</v>
      </c>
      <c r="BW411">
        <v>-0.6</v>
      </c>
      <c r="BX411">
        <v>-0.6</v>
      </c>
      <c r="BY411">
        <v>-0.6</v>
      </c>
      <c r="BZ411">
        <v>-0.6</v>
      </c>
      <c r="CI411">
        <v>1</v>
      </c>
      <c r="CJ411">
        <v>-0.7</v>
      </c>
      <c r="CK411">
        <v>-0.6</v>
      </c>
      <c r="CL411">
        <v>-0.6</v>
      </c>
      <c r="CM411">
        <v>-0.6</v>
      </c>
      <c r="CN411">
        <v>-0.6</v>
      </c>
      <c r="CO411">
        <v>-0.6</v>
      </c>
      <c r="CP411">
        <v>-0.6</v>
      </c>
      <c r="CQ411">
        <v>-0.6</v>
      </c>
      <c r="CZ411">
        <v>1</v>
      </c>
      <c r="DA411">
        <v>-0.7</v>
      </c>
      <c r="DB411">
        <v>-0.6</v>
      </c>
      <c r="DC411">
        <v>-0.6</v>
      </c>
      <c r="DD411">
        <v>-0.6</v>
      </c>
      <c r="DE411">
        <v>-0.6</v>
      </c>
      <c r="DF411">
        <v>-0.6</v>
      </c>
      <c r="DG411">
        <v>-0.6</v>
      </c>
      <c r="DH411">
        <v>-0.6</v>
      </c>
      <c r="DQ411">
        <v>1</v>
      </c>
      <c r="DR411">
        <v>-0.7</v>
      </c>
      <c r="DS411">
        <v>-0.6</v>
      </c>
      <c r="DT411">
        <v>-0.6</v>
      </c>
      <c r="DU411">
        <v>-0.6</v>
      </c>
      <c r="DV411">
        <v>-0.6</v>
      </c>
      <c r="DW411">
        <v>-0.6</v>
      </c>
      <c r="DX411">
        <v>-0.6</v>
      </c>
      <c r="DY411">
        <v>-0.6</v>
      </c>
    </row>
    <row r="412">
      <c r="B412" t="str">
        <v>&gt;1.0</v>
      </c>
      <c r="C412" t="str">
        <f>IF(C404&gt;1,C411,"")</f>
        <v/>
      </c>
      <c r="D412" t="str">
        <f>IF(C404&gt;1,D411,"")</f>
        <v/>
      </c>
      <c r="E412" t="str">
        <f>IF(C404&gt;1,E411,"")</f>
        <v/>
      </c>
      <c r="F412" t="str">
        <f>IF(C404&gt;1,F411,"")</f>
        <v/>
      </c>
      <c r="G412" t="str">
        <f>IF(C404&gt;1,G411,"")</f>
        <v/>
      </c>
      <c r="H412" t="str">
        <f>IF(C404&gt;1,H411,"")</f>
        <v/>
      </c>
      <c r="I412" t="str">
        <f>IF(C404&gt;1,I411,"")</f>
        <v/>
      </c>
      <c r="J412" t="str">
        <f>IF(C404&gt;1,J411,"")</f>
        <v/>
      </c>
      <c r="K412" t="str">
        <f>IF(C404&gt;1,IF(K405&lt;D405,C412+(K405-C405)*(D412-C412)/(D405-C405),IF(K405&lt;E405,D412+(K405-D405)*(E412-D412)/(E405-D405),IF(K405&lt;F405,E412+(K405-E405)*(F412-E412)/(F405-E405),IF(K405&lt;G405,F412+(K405-F405)*(G412-F412)/(G405-F405),IF(K405&lt;H405,G412+(K405-G405)*(H412-G412)/(H405-G405),IF(K405&lt;I405,H412+(K405-H405)*(I412-H412)/(I405-H405),IF(K405&lt;J405,I412+(K405-I405)*(J412-I412)/(J405-I405),J412))))))),"")</f>
        <v/>
      </c>
      <c r="S412" t="str">
        <v>&gt;1.0</v>
      </c>
      <c r="T412" t="str">
        <f>IF(T404&gt;1,T411,"")</f>
        <v/>
      </c>
      <c r="U412" t="str">
        <f>IF(T404&gt;1,U411,"")</f>
        <v/>
      </c>
      <c r="V412" t="str">
        <f>IF(T404&gt;1,V411,"")</f>
        <v/>
      </c>
      <c r="W412" t="str">
        <f>IF(T404&gt;1,W411,"")</f>
        <v/>
      </c>
      <c r="X412" t="str">
        <f>IF(T404&gt;1,X411,"")</f>
        <v/>
      </c>
      <c r="Y412" t="str">
        <f>IF(T404&gt;1,Y411,"")</f>
        <v/>
      </c>
      <c r="Z412" t="str">
        <f>IF(T404&gt;1,Z411,"")</f>
        <v/>
      </c>
      <c r="AA412" t="str">
        <f>IF(T404&gt;1,AA411,"")</f>
        <v/>
      </c>
      <c r="AB412" t="str">
        <f>IF(T404&gt;1,IF(AB405&lt;U405,T412+(AB405-T405)*(U412-T412)/(U405-T405),IF(AB405&lt;V405,U412+(AB405-U405)*(V412-U412)/(V405-U405),IF(AB405&lt;W405,V412+(AB405-V405)*(W412-V412)/(W405-V405),IF(AB405&lt;X405,W412+(AB405-W405)*(X412-W412)/(X405-W405),IF(AB405&lt;Y405,X412+(AB405-X405)*(Y412-X412)/(Y405-X405),IF(AB405&lt;Z405,Y412+(AB405-Y405)*(Z412-Y412)/(Z405-Y405),IF(AB405&lt;AA405,Z412+(AB405-Z405)*(AA412-Z412)/(AA405-Z405),AA412))))))),"")</f>
        <v/>
      </c>
      <c r="AJ412" t="str">
        <v>&gt;1.0</v>
      </c>
      <c r="AK412" t="str">
        <f>IF(AK404&gt;1,AK411,"")</f>
        <v/>
      </c>
      <c r="AL412" t="str">
        <f>IF(AK404&gt;1,AL411,"")</f>
        <v/>
      </c>
      <c r="AM412" t="str">
        <f>IF(AK404&gt;1,AM411,"")</f>
        <v/>
      </c>
      <c r="AN412" t="str">
        <f>IF(AK404&gt;1,AN411,"")</f>
        <v/>
      </c>
      <c r="AO412" t="str">
        <f>IF(AK404&gt;1,AO411,"")</f>
        <v/>
      </c>
      <c r="AP412" t="str">
        <f>IF(AK404&gt;1,AP411,"")</f>
        <v/>
      </c>
      <c r="AQ412" t="str">
        <f>IF(AK404&gt;1,AQ411,"")</f>
        <v/>
      </c>
      <c r="AR412" t="str">
        <f>IF(AK404&gt;1,AR411,"")</f>
        <v/>
      </c>
      <c r="AS412" t="str">
        <f>IF(AK404&gt;1,IF(AS405&lt;AL405,AK412+(AS405-AK405)*(AL412-AK412)/(AL405-AK405),IF(AS405&lt;AM405,AL412+(AS405-AL405)*(AM412-AL412)/(AM405-AL405),IF(AS405&lt;AN405,AM412+(AS405-AM405)*(AN412-AM412)/(AN405-AM405),IF(AS405&lt;AO405,AN412+(AS405-AN405)*(AO412-AN412)/(AO405-AN405),IF(AS405&lt;AP405,AO412+(AS405-AO405)*(AP412-AO412)/(AP405-AO405),IF(AS405&lt;AQ405,AP412+(AS405-AP405)*(AQ412-AP412)/(AQ405-AP405),IF(AS405&lt;AR405,AQ412+(AS405-AQ405)*(AR412-AQ412)/(AR405-AQ405),AR412))))))),"")</f>
        <v/>
      </c>
      <c r="BA412" t="str">
        <v>&gt;1.0</v>
      </c>
      <c r="BB412" t="str">
        <f>IF(BB404&gt;1,BB411,"")</f>
        <v/>
      </c>
      <c r="BC412" t="str">
        <f>IF(BB404&gt;1,BC411,"")</f>
        <v/>
      </c>
      <c r="BD412" t="str">
        <f>IF(BB404&gt;1,BD411,"")</f>
        <v/>
      </c>
      <c r="BE412" t="str">
        <f>IF(BB404&gt;1,BE411,"")</f>
        <v/>
      </c>
      <c r="BF412" t="str">
        <f>IF(BB404&gt;1,BF411,"")</f>
        <v/>
      </c>
      <c r="BG412" t="str">
        <f>IF(BB404&gt;1,BG411,"")</f>
        <v/>
      </c>
      <c r="BH412" t="str">
        <f>IF(BB404&gt;1,BH411,"")</f>
        <v/>
      </c>
      <c r="BI412" t="str">
        <f>IF(BB404&gt;1,BI411,"")</f>
        <v/>
      </c>
      <c r="BJ412" t="str">
        <f>IF(BB404&gt;1,IF(BJ405&lt;BC405,BB412+(BJ405-BB405)*(BC412-BB412)/(BC405-BB405),IF(BJ405&lt;BD405,BC412+(BJ405-BC405)*(BD412-BC412)/(BD405-BC405),IF(BJ405&lt;BE405,BD412+(BJ405-BD405)*(BE412-BD412)/(BE405-BD405),IF(BJ405&lt;BF405,BE412+(BJ405-BE405)*(BF412-BE412)/(BF405-BE405),IF(BJ405&lt;BG405,BF412+(BJ405-BF405)*(BG412-BF412)/(BG405-BF405),IF(BJ405&lt;BH405,BG412+(BJ405-BG405)*(BH412-BG412)/(BH405-BG405),IF(BJ405&lt;BI405,BH412+(BJ405-BH405)*(BI412-BH412)/(BI405-BH405),BI412))))))),"")</f>
        <v/>
      </c>
      <c r="BR412" t="str">
        <v>&gt;1.0</v>
      </c>
      <c r="BS412" t="str">
        <f>IF(BS404&gt;1,BS411,"")</f>
        <v/>
      </c>
      <c r="BT412" t="str">
        <f>IF(BS404&gt;1,BT411,"")</f>
        <v/>
      </c>
      <c r="BU412" t="str">
        <f>IF(BS404&gt;1,BU411,"")</f>
        <v/>
      </c>
      <c r="BV412" t="str">
        <f>IF(BS404&gt;1,BV411,"")</f>
        <v/>
      </c>
      <c r="BW412" t="str">
        <f>IF(BS404&gt;1,BW411,"")</f>
        <v/>
      </c>
      <c r="BX412" t="str">
        <f>IF(BS404&gt;1,BX411,"")</f>
        <v/>
      </c>
      <c r="BY412" t="str">
        <f>IF(BS404&gt;1,BY411,"")</f>
        <v/>
      </c>
      <c r="BZ412" t="str">
        <f>IF(BS404&gt;1,BZ411,"")</f>
        <v/>
      </c>
      <c r="CA412" t="str">
        <f>IF(BS404&gt;1,IF(CA405&lt;BT405,BS412+(CA405-BS405)*(BT412-BS412)/(BT405-BS405),IF(CA405&lt;BU405,BT412+(CA405-BT405)*(BU412-BT412)/(BU405-BT405),IF(CA405&lt;BV405,BU412+(CA405-BU405)*(BV412-BU412)/(BV405-BU405),IF(CA405&lt;BW405,BV412+(CA405-BV405)*(BW412-BV412)/(BW405-BV405),IF(CA405&lt;BX405,BW412+(CA405-BW405)*(BX412-BW412)/(BX405-BW405),IF(CA405&lt;BY405,BX412+(CA405-BX405)*(BY412-BX412)/(BY405-BX405),IF(CA405&lt;BZ405,BY412+(CA405-BY405)*(BZ412-BY412)/(BZ405-BY405),BZ412))))))),"")</f>
        <v/>
      </c>
      <c r="CI412" t="str">
        <v>&gt;1.0</v>
      </c>
      <c r="CJ412" t="str">
        <f>IF(CJ404&gt;1,CJ411,"")</f>
        <v/>
      </c>
      <c r="CK412" t="str">
        <f>IF(CJ404&gt;1,CK411,"")</f>
        <v/>
      </c>
      <c r="CL412" t="str">
        <f>IF(CJ404&gt;1,CL411,"")</f>
        <v/>
      </c>
      <c r="CM412" t="str">
        <f>IF(CJ404&gt;1,CM411,"")</f>
        <v/>
      </c>
      <c r="CN412" t="str">
        <f>IF(CJ404&gt;1,CN411,"")</f>
        <v/>
      </c>
      <c r="CO412" t="str">
        <f>IF(CJ404&gt;1,CO411,"")</f>
        <v/>
      </c>
      <c r="CP412" t="str">
        <f>IF(CJ404&gt;1,CP411,"")</f>
        <v/>
      </c>
      <c r="CQ412" t="str">
        <f>IF(CJ404&gt;1,CQ411,"")</f>
        <v/>
      </c>
      <c r="CR412" t="str">
        <f>IF(CJ404&gt;1,IF(CR405&lt;CK405,CJ412+(CR405-CJ405)*(CK412-CJ412)/(CK405-CJ405),IF(CR405&lt;CL405,CK412+(CR405-CK405)*(CL412-CK412)/(CL405-CK405),IF(CR405&lt;CM405,CL412+(CR405-CL405)*(CM412-CL412)/(CM405-CL405),IF(CR405&lt;CN405,CM412+(CR405-CM405)*(CN412-CM412)/(CN405-CM405),IF(CR405&lt;CO405,CN412+(CR405-CN405)*(CO412-CN412)/(CO405-CN405),IF(CR405&lt;CP405,CO412+(CR405-CO405)*(CP412-CO412)/(CP405-CO405),IF(CR405&lt;CQ405,CP412+(CR405-CP405)*(CQ412-CP412)/(CQ405-CP405),CQ412))))))),"")</f>
        <v/>
      </c>
      <c r="CZ412" t="str">
        <v>&gt;1.0</v>
      </c>
      <c r="DA412" t="str">
        <f>IF(DA404&gt;1,DA411,"")</f>
        <v/>
      </c>
      <c r="DB412" t="str">
        <f>IF(DA404&gt;1,DB411,"")</f>
        <v/>
      </c>
      <c r="DC412" t="str">
        <f>IF(DA404&gt;1,DC411,"")</f>
        <v/>
      </c>
      <c r="DD412" t="str">
        <f>IF(DA404&gt;1,DD411,"")</f>
        <v/>
      </c>
      <c r="DE412" t="str">
        <f>IF(DA404&gt;1,DE411,"")</f>
        <v/>
      </c>
      <c r="DF412" t="str">
        <f>IF(DA404&gt;1,DF411,"")</f>
        <v/>
      </c>
      <c r="DG412" t="str">
        <f>IF(DA404&gt;1,DG411,"")</f>
        <v/>
      </c>
      <c r="DH412" t="str">
        <f>IF(DA404&gt;1,DH411,"")</f>
        <v/>
      </c>
      <c r="DI412" t="str">
        <f>IF(DA404&gt;1,IF(DI405&lt;DB405,DA412+(DI405-DA405)*(DB412-DA412)/(DB405-DA405),IF(DI405&lt;DC405,DB412+(DI405-DB405)*(DC412-DB412)/(DC405-DB405),IF(DI405&lt;DD405,DC412+(DI405-DC405)*(DD412-DC412)/(DD405-DC405),IF(DI405&lt;DE405,DD412+(DI405-DD405)*(DE412-DD412)/(DE405-DD405),IF(DI405&lt;DF405,DE412+(DI405-DE405)*(DF412-DE412)/(DF405-DE405),IF(DI405&lt;DG405,DF412+(DI405-DF405)*(DG412-DF412)/(DG405-DF405),IF(DI405&lt;DH405,DG412+(DI405-DG405)*(DH412-DG412)/(DH405-DG405),DH412))))))),"")</f>
        <v/>
      </c>
      <c r="DQ412" t="str">
        <v>&gt;1.0</v>
      </c>
      <c r="DR412" t="str">
        <f>IF(DR404&gt;1,DR411,"")</f>
        <v/>
      </c>
      <c r="DS412" t="str">
        <f>IF(DR404&gt;1,DS411,"")</f>
        <v/>
      </c>
      <c r="DT412" t="str">
        <f>IF(DR404&gt;1,DT411,"")</f>
        <v/>
      </c>
      <c r="DU412" t="str">
        <f>IF(DR404&gt;1,DU411,"")</f>
        <v/>
      </c>
      <c r="DV412" t="str">
        <f>IF(DR404&gt;1,DV411,"")</f>
        <v/>
      </c>
      <c r="DW412" t="str">
        <f>IF(DR404&gt;1,DW411,"")</f>
        <v/>
      </c>
      <c r="DX412" t="str">
        <f>IF(DR404&gt;1,DX411,"")</f>
        <v/>
      </c>
      <c r="DY412" t="str">
        <f>IF(DR404&gt;1,DY411,"")</f>
        <v/>
      </c>
      <c r="DZ412" t="str">
        <f>IF(DR404&gt;1,IF(DZ405&lt;DS405,DR412+(DZ405-DR405)*(DS412-DR412)/(DS405-DR405),IF(DZ405&lt;DT405,DS412+(DZ405-DS405)*(DT412-DS412)/(DT405-DS405),IF(DZ405&lt;DU405,DT412+(DZ405-DT405)*(DU412-DT412)/(DU405-DT405),IF(DZ405&lt;DV405,DU412+(DZ405-DU405)*(DV412-DU412)/(DV405-DU405),IF(DZ405&lt;DW405,DV412+(DZ405-DV405)*(DW412-DV412)/(DW405-DV405),IF(DZ405&lt;DX405,DW412+(DZ405-DW405)*(DX412-DW412)/(DX405-DW405),IF(DZ405&lt;DY405,DX412+(DZ405-DX405)*(DY412-DX412)/(DY405-DX405),DY412))))))),"")</f>
        <v/>
      </c>
    </row>
    <row r="413">
      <c r="J413" t="str">
        <v>Cp</v>
      </c>
      <c r="K413">
        <f>SUM(K406:K412)</f>
        <v>-0.5339851667850742</v>
      </c>
      <c r="AA413" t="str">
        <v>Cp</v>
      </c>
      <c r="AB413">
        <f>SUM(AB406:AB412)</f>
        <v>-0.5339851667850742</v>
      </c>
      <c r="AR413" t="str">
        <v>Cp</v>
      </c>
      <c r="AS413">
        <f>SUM(AS406:AS412)</f>
        <v>-0.5339851667850742</v>
      </c>
      <c r="BI413" t="str">
        <v>Cp</v>
      </c>
      <c r="BJ413">
        <f>SUM(BJ406:BJ412)</f>
        <v>-0.5339851667850742</v>
      </c>
      <c r="BZ413" t="str">
        <v>Cp</v>
      </c>
      <c r="CA413">
        <f>SUM(CA406:CA412)</f>
        <v>-0.6</v>
      </c>
      <c r="CQ413" t="str">
        <v>Cp</v>
      </c>
      <c r="CR413">
        <f>SUM(CR406:CR412)</f>
        <v>-0.6</v>
      </c>
      <c r="DH413" t="str">
        <v>Cp</v>
      </c>
      <c r="DI413">
        <f>SUM(DI406:DI412)</f>
        <v>-0.6</v>
      </c>
      <c r="DY413" t="str">
        <v>Cp</v>
      </c>
      <c r="DZ413">
        <f>SUM(DZ406:DZ412)</f>
        <v>-0.6</v>
      </c>
    </row>
    <row r="414">
      <c r="B414" t="str">
        <v>Roof side surfaces</v>
      </c>
      <c r="S414" t="str">
        <v>Roof side surfaces</v>
      </c>
      <c r="AJ414" t="str">
        <v>Roof side surfaces</v>
      </c>
      <c r="BA414" t="str">
        <v>Roof side surfaces</v>
      </c>
      <c r="BR414" t="str">
        <v>Roof side surfaces</v>
      </c>
      <c r="CI414" t="str">
        <v>Roof side surfaces</v>
      </c>
      <c r="CZ414" t="str">
        <v>Roof side surfaces</v>
      </c>
      <c r="DQ414" t="str">
        <v>Roof side surfaces</v>
      </c>
    </row>
    <row r="415">
      <c r="B415" t="str">
        <v>Wind direction parallel to ridge (Sides)</v>
      </c>
      <c r="S415" t="str">
        <v>Wind direction parallel to ridge (Sides)</v>
      </c>
      <c r="AJ415" t="str">
        <v>Wind direction parallel to ridge (Sides)</v>
      </c>
      <c r="BA415" t="str">
        <v>Wind direction parallel to ridge (Sides)</v>
      </c>
      <c r="BR415" t="str">
        <v>Wind direction parallel to ridge (Sides)</v>
      </c>
      <c r="CI415" t="str">
        <v>Wind direction parallel to ridge (Sides)</v>
      </c>
      <c r="CZ415" t="str">
        <v>Wind direction parallel to ridge (Sides)</v>
      </c>
      <c r="DQ415" t="str">
        <v>Wind direction parallel to ridge (Sides)</v>
      </c>
    </row>
    <row r="416">
      <c r="B416" t="str">
        <v>Ratio h/L_inter</v>
      </c>
      <c r="C416">
        <f>C404</f>
        <v>0.275</v>
      </c>
      <c r="S416" t="str">
        <v>Ratio h/L_inter</v>
      </c>
      <c r="T416">
        <f>T404</f>
        <v>0.275</v>
      </c>
      <c r="AJ416" t="str">
        <v>Ratio h/L_inter</v>
      </c>
      <c r="AK416">
        <f>AK404</f>
        <v>0.275</v>
      </c>
      <c r="BA416" t="str">
        <v>Ratio h/L_inter</v>
      </c>
      <c r="BB416">
        <f>BB404</f>
        <v>0.275</v>
      </c>
      <c r="BR416" t="str">
        <v>Ratio h/L_inter</v>
      </c>
      <c r="BS416">
        <f>BS404</f>
        <v>0.55</v>
      </c>
      <c r="CI416" t="str">
        <v>Ratio h/L_inter</v>
      </c>
      <c r="CJ416">
        <f>CJ404</f>
        <v>0.55</v>
      </c>
      <c r="CZ416" t="str">
        <v>Ratio h/L_inter</v>
      </c>
      <c r="DA416">
        <f>DA404</f>
        <v>0.55</v>
      </c>
      <c r="DQ416" t="str">
        <v>Ratio h/L_inter</v>
      </c>
      <c r="DR416">
        <f>DR404</f>
        <v>0.55</v>
      </c>
    </row>
    <row r="417">
      <c r="C417" t="str">
        <v>Horizontal distance from windward edge</v>
      </c>
      <c r="T417" t="str">
        <v>Horizontal distance from windward edge</v>
      </c>
      <c r="AK417" t="str">
        <v>Horizontal distance from windward edge</v>
      </c>
      <c r="BB417" t="str">
        <v>Horizontal distance from windward edge</v>
      </c>
      <c r="BP417" t="str">
        <v>Horizontal distance from windward edge</v>
      </c>
      <c r="CF417" t="str">
        <v>Horizontal distance from windward edge</v>
      </c>
      <c r="CV417" t="str">
        <v>Horizontal distance from windward edge</v>
      </c>
      <c r="DL417" t="str">
        <v>Horizontal distance from windward edge</v>
      </c>
    </row>
    <row r="418">
      <c r="B418" t="str">
        <v>h/L_inter</v>
      </c>
      <c r="C418" t="str">
        <v>0-h/2</v>
      </c>
      <c r="D418" t="str">
        <v>h/2-h</v>
      </c>
      <c r="E418" t="str">
        <v>h-2h</v>
      </c>
      <c r="F418" t="str">
        <v>&gt;2h</v>
      </c>
      <c r="G418" t="str">
        <v>0-h/2</v>
      </c>
      <c r="H418" t="str">
        <v>h/2-h</v>
      </c>
      <c r="I418" t="str">
        <v>h-2h</v>
      </c>
      <c r="J418" t="str">
        <v>&gt;2h</v>
      </c>
      <c r="S418" t="str">
        <v>h/L_inter</v>
      </c>
      <c r="T418" t="str">
        <v>0-h/2</v>
      </c>
      <c r="U418" t="str">
        <v>h/2-h</v>
      </c>
      <c r="V418" t="str">
        <v>h-2h</v>
      </c>
      <c r="W418" t="str">
        <v>&gt;2h</v>
      </c>
      <c r="X418" t="str">
        <v>0-h/2</v>
      </c>
      <c r="Y418" t="str">
        <v>h/2-h</v>
      </c>
      <c r="Z418" t="str">
        <v>h-2h</v>
      </c>
      <c r="AA418" t="str">
        <v>&gt;2h</v>
      </c>
      <c r="AJ418" t="str">
        <v>h/L_inter</v>
      </c>
      <c r="AK418" t="str">
        <v>0-h/2</v>
      </c>
      <c r="AL418" t="str">
        <v>h/2-h</v>
      </c>
      <c r="AM418" t="str">
        <v>h-2h</v>
      </c>
      <c r="AN418" t="str">
        <v>&gt;2h</v>
      </c>
      <c r="AO418" t="str">
        <v>0-h/2</v>
      </c>
      <c r="AP418" t="str">
        <v>h/2-h</v>
      </c>
      <c r="AQ418" t="str">
        <v>h-2h</v>
      </c>
      <c r="AR418" t="str">
        <v>&gt;2h</v>
      </c>
      <c r="BA418" t="str">
        <v>h/L_inter</v>
      </c>
      <c r="BB418" t="str">
        <v>0-h/2</v>
      </c>
      <c r="BC418" t="str">
        <v>h/2-h</v>
      </c>
      <c r="BD418" t="str">
        <v>h-2h</v>
      </c>
      <c r="BE418" t="str">
        <v>&gt;2h</v>
      </c>
      <c r="BF418" t="str">
        <v>0-h/2</v>
      </c>
      <c r="BG418" t="str">
        <v>h/2-h</v>
      </c>
      <c r="BH418" t="str">
        <v>h-2h</v>
      </c>
      <c r="BI418" t="str">
        <v>&gt;2h</v>
      </c>
      <c r="BR418" t="str">
        <v>h/L_inter</v>
      </c>
      <c r="BS418" t="str">
        <v>0-h/2</v>
      </c>
      <c r="BT418" t="str">
        <v>h/2-h</v>
      </c>
      <c r="BU418" t="str">
        <v>h-2h</v>
      </c>
      <c r="BV418" t="str">
        <v>&gt;2h</v>
      </c>
      <c r="BW418" t="str">
        <v>0-h/2</v>
      </c>
      <c r="BX418" t="str">
        <v>h/2-h</v>
      </c>
      <c r="BY418" t="str">
        <v>h-2h</v>
      </c>
      <c r="BZ418" t="str">
        <v>&gt;2h</v>
      </c>
      <c r="CI418" t="str">
        <v>h/L_inter</v>
      </c>
      <c r="CJ418" t="str">
        <v>0-h/2</v>
      </c>
      <c r="CK418" t="str">
        <v>h/2-h</v>
      </c>
      <c r="CL418" t="str">
        <v>h-2h</v>
      </c>
      <c r="CM418" t="str">
        <v>&gt;2h</v>
      </c>
      <c r="CN418" t="str">
        <v>0-h/2</v>
      </c>
      <c r="CO418" t="str">
        <v>h/2-h</v>
      </c>
      <c r="CP418" t="str">
        <v>h-2h</v>
      </c>
      <c r="CQ418" t="str">
        <v>&gt;2h</v>
      </c>
      <c r="CZ418" t="str">
        <v>h/L_inter</v>
      </c>
      <c r="DA418" t="str">
        <v>0-h/2</v>
      </c>
      <c r="DB418" t="str">
        <v>h/2-h</v>
      </c>
      <c r="DC418" t="str">
        <v>h-2h</v>
      </c>
      <c r="DD418" t="str">
        <v>&gt;2h</v>
      </c>
      <c r="DE418" t="str">
        <v>0-h/2</v>
      </c>
      <c r="DF418" t="str">
        <v>h/2-h</v>
      </c>
      <c r="DG418" t="str">
        <v>h-2h</v>
      </c>
      <c r="DH418" t="str">
        <v>&gt;2h</v>
      </c>
      <c r="DQ418" t="str">
        <v>h/L_inter</v>
      </c>
      <c r="DR418" t="str">
        <v>0-h/2</v>
      </c>
      <c r="DS418" t="str">
        <v>h/2-h</v>
      </c>
      <c r="DT418" t="str">
        <v>h-2h</v>
      </c>
      <c r="DU418" t="str">
        <v>&gt;2h</v>
      </c>
      <c r="DV418" t="str">
        <v>0-h/2</v>
      </c>
      <c r="DW418" t="str">
        <v>h/2-h</v>
      </c>
      <c r="DX418" t="str">
        <v>h-2h</v>
      </c>
      <c r="DY418" t="str">
        <v>&gt;2h</v>
      </c>
    </row>
    <row r="419">
      <c r="B419" t="str">
        <v>0-0.5</v>
      </c>
      <c r="C419">
        <f>IF(C381="A",-0.9,-0.18)</f>
        <v>-0.9</v>
      </c>
      <c r="D419">
        <f>IF(C381="A",-0.9,-0.18)</f>
        <v>-0.9</v>
      </c>
      <c r="E419">
        <f>IF(C381="A",-0.5,-0.18)</f>
        <v>-0.5</v>
      </c>
      <c r="F419">
        <f>IF(C381="A",-0.3,-0.18)</f>
        <v>-0.3</v>
      </c>
      <c r="G419">
        <f>IF(C416&lt;=0.5,C419,"")</f>
        <v>-0.9</v>
      </c>
      <c r="H419">
        <f>IF(C416&lt;=0.5,D419,"")</f>
        <v>-0.9</v>
      </c>
      <c r="I419">
        <f>IF(C416&lt;=0.5,E419,"")</f>
        <v>-0.5</v>
      </c>
      <c r="J419">
        <f>IF(C416&lt;=0.5,F419,"")</f>
        <v>-0.3</v>
      </c>
      <c r="S419" t="str">
        <v>0-0.5</v>
      </c>
      <c r="T419">
        <f>IF(T381="A",-0.9,-0.18)</f>
        <v>-0.18</v>
      </c>
      <c r="U419">
        <f>IF(T381="A",-0.9,-0.18)</f>
        <v>-0.18</v>
      </c>
      <c r="V419">
        <f>IF(T381="A",-0.5,-0.18)</f>
        <v>-0.18</v>
      </c>
      <c r="W419">
        <f>IF(T381="A",-0.3,-0.18)</f>
        <v>-0.18</v>
      </c>
      <c r="X419">
        <f>IF(T416&lt;=0.5,T419,"")</f>
        <v>-0.18</v>
      </c>
      <c r="Y419">
        <f>IF(T416&lt;=0.5,U419,"")</f>
        <v>-0.18</v>
      </c>
      <c r="Z419">
        <f>IF(T416&lt;=0.5,V419,"")</f>
        <v>-0.18</v>
      </c>
      <c r="AA419">
        <f>IF(T416&lt;=0.5,W419,"")</f>
        <v>-0.18</v>
      </c>
      <c r="AJ419" t="str">
        <v>0-0.5</v>
      </c>
      <c r="AK419">
        <f>IF(AK381="A",-0.9,-0.18)</f>
        <v>-0.9</v>
      </c>
      <c r="AL419">
        <f>IF(AK381="A",-0.9,-0.18)</f>
        <v>-0.9</v>
      </c>
      <c r="AM419">
        <f>IF(AK381="A",-0.5,-0.18)</f>
        <v>-0.5</v>
      </c>
      <c r="AN419">
        <f>IF(AK381="A",-0.3,-0.18)</f>
        <v>-0.3</v>
      </c>
      <c r="AO419">
        <f>IF(AK416&lt;=0.5,AK419,"")</f>
        <v>-0.9</v>
      </c>
      <c r="AP419">
        <f>IF(AK416&lt;=0.5,AL419,"")</f>
        <v>-0.9</v>
      </c>
      <c r="AQ419">
        <f>IF(AK416&lt;=0.5,AM419,"")</f>
        <v>-0.5</v>
      </c>
      <c r="AR419">
        <f>IF(AK416&lt;=0.5,AN419,"")</f>
        <v>-0.3</v>
      </c>
      <c r="BA419" t="str">
        <v>0-0.5</v>
      </c>
      <c r="BB419">
        <f>IF(BB381="A",-0.9,-0.18)</f>
        <v>-0.18</v>
      </c>
      <c r="BC419">
        <f>IF(BB381="A",-0.9,-0.18)</f>
        <v>-0.18</v>
      </c>
      <c r="BD419">
        <f>IF(BB381="A",-0.5,-0.18)</f>
        <v>-0.18</v>
      </c>
      <c r="BE419">
        <f>IF(BB381="A",-0.3,-0.18)</f>
        <v>-0.18</v>
      </c>
      <c r="BF419">
        <f>IF(BB416&lt;=0.5,BB419,"")</f>
        <v>-0.18</v>
      </c>
      <c r="BG419">
        <f>IF(BB416&lt;=0.5,BC419,"")</f>
        <v>-0.18</v>
      </c>
      <c r="BH419">
        <f>IF(BB416&lt;=0.5,BD419,"")</f>
        <v>-0.18</v>
      </c>
      <c r="BI419">
        <f>IF(BB416&lt;=0.5,BE419,"")</f>
        <v>-0.18</v>
      </c>
      <c r="BR419" t="str">
        <v>0-0.5</v>
      </c>
      <c r="BS419">
        <f>IF(BS381="A",-0.9,-0.18)</f>
        <v>-0.9</v>
      </c>
      <c r="BT419">
        <f>IF(BS381="A",-0.9,-0.18)</f>
        <v>-0.9</v>
      </c>
      <c r="BU419">
        <f>IF(BS381="A",-0.5,-0.18)</f>
        <v>-0.5</v>
      </c>
      <c r="BV419">
        <f>IF(BS381="A",-0.3,-0.18)</f>
        <v>-0.3</v>
      </c>
      <c r="BW419" t="str">
        <f>IF(BS416&lt;=0.5,BS419,"")</f>
        <v/>
      </c>
      <c r="BX419" t="str">
        <f>IF(BS416&lt;=0.5,BT419,"")</f>
        <v/>
      </c>
      <c r="BY419" t="str">
        <f>IF(BS416&lt;=0.5,BU419,"")</f>
        <v/>
      </c>
      <c r="BZ419" t="str">
        <f>IF(BS416&lt;=0.5,BV419,"")</f>
        <v/>
      </c>
      <c r="CI419" t="str">
        <v>0-0.5</v>
      </c>
      <c r="CJ419">
        <f>IF(CJ381="A",-0.9,-0.18)</f>
        <v>-0.18</v>
      </c>
      <c r="CK419">
        <f>IF(CJ381="A",-0.9,-0.18)</f>
        <v>-0.18</v>
      </c>
      <c r="CL419">
        <f>IF(CJ381="A",-0.5,-0.18)</f>
        <v>-0.18</v>
      </c>
      <c r="CM419">
        <f>IF(CJ381="A",-0.3,-0.18)</f>
        <v>-0.18</v>
      </c>
      <c r="CN419" t="str">
        <f>IF(CJ416&lt;=0.5,CJ419,"")</f>
        <v/>
      </c>
      <c r="CO419" t="str">
        <f>IF(CJ416&lt;=0.5,CK419,"")</f>
        <v/>
      </c>
      <c r="CP419" t="str">
        <f>IF(CJ416&lt;=0.5,CL419,"")</f>
        <v/>
      </c>
      <c r="CQ419" t="str">
        <f>IF(CJ416&lt;=0.5,CM419,"")</f>
        <v/>
      </c>
      <c r="CZ419" t="str">
        <v>0-0.5</v>
      </c>
      <c r="DA419">
        <f>IF(DA381="A",-0.9,-0.18)</f>
        <v>-0.9</v>
      </c>
      <c r="DB419">
        <f>IF(DA381="A",-0.9,-0.18)</f>
        <v>-0.9</v>
      </c>
      <c r="DC419">
        <f>IF(DA381="A",-0.5,-0.18)</f>
        <v>-0.5</v>
      </c>
      <c r="DD419">
        <f>IF(DA381="A",-0.3,-0.18)</f>
        <v>-0.3</v>
      </c>
      <c r="DE419" t="str">
        <f>IF(DA416&lt;=0.5,DA419,"")</f>
        <v/>
      </c>
      <c r="DF419" t="str">
        <f>IF(DA416&lt;=0.5,DB419,"")</f>
        <v/>
      </c>
      <c r="DG419" t="str">
        <f>IF(DA416&lt;=0.5,DC419,"")</f>
        <v/>
      </c>
      <c r="DH419" t="str">
        <f>IF(DA416&lt;=0.5,DD419,"")</f>
        <v/>
      </c>
      <c r="DQ419" t="str">
        <v>0-0.5</v>
      </c>
      <c r="DR419">
        <f>IF(DR381="A",-0.9,-0.18)</f>
        <v>-0.18</v>
      </c>
      <c r="DS419">
        <f>IF(DR381="A",-0.9,-0.18)</f>
        <v>-0.18</v>
      </c>
      <c r="DT419">
        <f>IF(DR381="A",-0.5,-0.18)</f>
        <v>-0.18</v>
      </c>
      <c r="DU419">
        <f>IF(DR381="A",-0.3,-0.18)</f>
        <v>-0.18</v>
      </c>
      <c r="DV419" t="str">
        <f>IF(DR416&lt;=0.5,DR419,"")</f>
        <v/>
      </c>
      <c r="DW419" t="str">
        <f>IF(DR416&lt;=0.5,DS419,"")</f>
        <v/>
      </c>
      <c r="DX419" t="str">
        <f>IF(DR416&lt;=0.5,DT419,"")</f>
        <v/>
      </c>
      <c r="DY419" t="str">
        <f>IF(DR416&lt;=0.5,DU419,"")</f>
        <v/>
      </c>
    </row>
    <row r="420">
      <c r="B420" t="str">
        <v>0.5-1.0</v>
      </c>
      <c r="C420" t="str">
        <f>IF(C416&gt;0.5,IF(C416&lt;1,C419+(C421-C419)*(C416-0.5)/(1-0.5),""),"")</f>
        <v/>
      </c>
      <c r="D420" t="str">
        <f>IF(C416&gt;0.5,IF(C416&lt;1,D419+(D421-D419)*(C416-0.5)/(1-0.5),""),"")</f>
        <v/>
      </c>
      <c r="E420" t="str">
        <f>IF(C416&gt;0.5,IF(C416&lt;1,E419+(E421-E419)*(C416-0.5)/(1-0.5),""),"")</f>
        <v/>
      </c>
      <c r="F420" t="str">
        <f>IF(C416&gt;0.5,IF(C416&lt;1,F419+(F421-F419)*(C416-0.5)/(1-0.5),""),"")</f>
        <v/>
      </c>
      <c r="G420" t="str">
        <f>IF(C416&gt;0.5,IF(C416&lt;1,C419+(C416-0.5)*(C421-C419)/(1-0.5),""),"")</f>
        <v/>
      </c>
      <c r="H420" t="str">
        <f>IF(C416&gt;0.5,IF(C416&lt;1,D419+(C416-0.5)*(D421-D419)/(1-0.5),""),"")</f>
        <v/>
      </c>
      <c r="I420" t="str">
        <f>IF(C416&gt;0.5,IF(C416&lt;1,E419+(C416-0.5)*(E421-E419)/(1-0.5),""),"")</f>
        <v/>
      </c>
      <c r="J420" t="str">
        <f>IF(C416&gt;0.5,IF(C416&lt;1,F419+(C416-0.5)*(F421-F419)/(1-0.5),""),"")</f>
        <v/>
      </c>
      <c r="S420" t="str">
        <v>0.5-1.0</v>
      </c>
      <c r="T420" t="str">
        <f>IF(T416&gt;0.5,IF(T416&lt;1,T419+(T421-T419)*(T416-0.5)/(1-0.5),""),"")</f>
        <v/>
      </c>
      <c r="U420" t="str">
        <f>IF(T416&gt;0.5,IF(T416&lt;1,U419+(U421-U419)*(T416-0.5)/(1-0.5),""),"")</f>
        <v/>
      </c>
      <c r="V420" t="str">
        <f>IF(T416&gt;0.5,IF(T416&lt;1,V419+(V421-V419)*(T416-0.5)/(1-0.5),""),"")</f>
        <v/>
      </c>
      <c r="W420" t="str">
        <f>IF(T416&gt;0.5,IF(T416&lt;1,W419+(W421-W419)*(T416-0.5)/(1-0.5),""),"")</f>
        <v/>
      </c>
      <c r="X420" t="str">
        <f>IF(T416&gt;0.5,IF(T416&lt;1,T419+(T416-0.5)*(T421-T419)/(1-0.5),""),"")</f>
        <v/>
      </c>
      <c r="Y420" t="str">
        <f>IF(T416&gt;0.5,IF(T416&lt;1,U419+(T416-0.5)*(U421-U419)/(1-0.5),""),"")</f>
        <v/>
      </c>
      <c r="Z420" t="str">
        <f>IF(T416&gt;0.5,IF(T416&lt;1,V419+(T416-0.5)*(V421-V419)/(1-0.5),""),"")</f>
        <v/>
      </c>
      <c r="AA420" t="str">
        <f>IF(T416&gt;0.5,IF(T416&lt;1,W419+(T416-0.5)*(W421-W419)/(1-0.5),""),"")</f>
        <v/>
      </c>
      <c r="AJ420" t="str">
        <v>0.5-1.0</v>
      </c>
      <c r="AK420" t="str">
        <f>IF(AK416&gt;0.5,IF(AK416&lt;1,AK419+(AK421-AK419)*(AK416-0.5)/(1-0.5),""),"")</f>
        <v/>
      </c>
      <c r="AL420" t="str">
        <f>IF(AK416&gt;0.5,IF(AK416&lt;1,AL419+(AL421-AL419)*(AK416-0.5)/(1-0.5),""),"")</f>
        <v/>
      </c>
      <c r="AM420" t="str">
        <f>IF(AK416&gt;0.5,IF(AK416&lt;1,AM419+(AM421-AM419)*(AK416-0.5)/(1-0.5),""),"")</f>
        <v/>
      </c>
      <c r="AN420" t="str">
        <f>IF(AK416&gt;0.5,IF(AK416&lt;1,AN419+(AN421-AN419)*(AK416-0.5)/(1-0.5),""),"")</f>
        <v/>
      </c>
      <c r="AO420" t="str">
        <f>IF(AK416&gt;0.5,IF(AK416&lt;1,AK419+(AK416-0.5)*(AK421-AK419)/(1-0.5),""),"")</f>
        <v/>
      </c>
      <c r="AP420" t="str">
        <f>IF(AK416&gt;0.5,IF(AK416&lt;1,AL419+(AK416-0.5)*(AL421-AL419)/(1-0.5),""),"")</f>
        <v/>
      </c>
      <c r="AQ420" t="str">
        <f>IF(AK416&gt;0.5,IF(AK416&lt;1,AM419+(AK416-0.5)*(AM421-AM419)/(1-0.5),""),"")</f>
        <v/>
      </c>
      <c r="AR420" t="str">
        <f>IF(AK416&gt;0.5,IF(AK416&lt;1,AN419+(AK416-0.5)*(AN421-AN419)/(1-0.5),""),"")</f>
        <v/>
      </c>
      <c r="BA420" t="str">
        <v>0.5-1.0</v>
      </c>
      <c r="BB420" t="str">
        <f>IF(BB416&gt;0.5,IF(BB416&lt;1,BB419+(BB421-BB419)*(BB416-0.5)/(1-0.5),""),"")</f>
        <v/>
      </c>
      <c r="BC420" t="str">
        <f>IF(BB416&gt;0.5,IF(BB416&lt;1,BC419+(BC421-BC419)*(BB416-0.5)/(1-0.5),""),"")</f>
        <v/>
      </c>
      <c r="BD420" t="str">
        <f>IF(BB416&gt;0.5,IF(BB416&lt;1,BD419+(BD421-BD419)*(BB416-0.5)/(1-0.5),""),"")</f>
        <v/>
      </c>
      <c r="BE420" t="str">
        <f>IF(BB416&gt;0.5,IF(BB416&lt;1,BE419+(BE421-BE419)*(BB416-0.5)/(1-0.5),""),"")</f>
        <v/>
      </c>
      <c r="BF420" t="str">
        <f>IF(BB416&gt;0.5,IF(BB416&lt;1,BB419+(BB416-0.5)*(BB421-BB419)/(1-0.5),""),"")</f>
        <v/>
      </c>
      <c r="BG420" t="str">
        <f>IF(BB416&gt;0.5,IF(BB416&lt;1,BC419+(BB416-0.5)*(BC421-BC419)/(1-0.5),""),"")</f>
        <v/>
      </c>
      <c r="BH420" t="str">
        <f>IF(BB416&gt;0.5,IF(BB416&lt;1,BD419+(BB416-0.5)*(BD421-BD419)/(1-0.5),""),"")</f>
        <v/>
      </c>
      <c r="BI420" t="str">
        <f>IF(BB416&gt;0.5,IF(BB416&lt;1,BE419+(BB416-0.5)*(BE421-BE419)/(1-0.5),""),"")</f>
        <v/>
      </c>
      <c r="BR420" t="str">
        <v>0.5-1.0</v>
      </c>
      <c r="BS420">
        <f>IF(BS416&gt;0.5,IF(BS416&lt;1,BS419+(BS421-BS419)*(BS416-0.5)/(1-0.5),""),"")</f>
        <v>-0.9400000000000001</v>
      </c>
      <c r="BT420">
        <f>IF(BS416&gt;0.5,IF(BS416&lt;1,BT419+(BT421-BT419)*(BS416-0.5)/(1-0.5),""),"")</f>
        <v>-0.88</v>
      </c>
      <c r="BU420">
        <f>IF(BS416&gt;0.5,IF(BS416&lt;1,BU419+(BU421-BU419)*(BS416-0.5)/(1-0.5),""),"")</f>
        <v>-0.52</v>
      </c>
      <c r="BV420">
        <f>IF(BS416&gt;0.5,IF(BS416&lt;1,BV419+(BV421-BV419)*(BS416-0.5)/(1-0.5),""),"")</f>
        <v>-0.34</v>
      </c>
      <c r="BW420">
        <f>IF(BS416&gt;0.5,IF(BS416&lt;1,BS419+(BS416-0.5)*(BS421-BS419)/(1-0.5),""),"")</f>
        <v>-0.9400000000000001</v>
      </c>
      <c r="BX420">
        <f>IF(BS416&gt;0.5,IF(BS416&lt;1,BT419+(BS416-0.5)*(BT421-BT419)/(1-0.5),""),"")</f>
        <v>-0.88</v>
      </c>
      <c r="BY420">
        <f>IF(BS416&gt;0.5,IF(BS416&lt;1,BU419+(BS416-0.5)*(BU421-BU419)/(1-0.5),""),"")</f>
        <v>-0.52</v>
      </c>
      <c r="BZ420">
        <f>IF(BS416&gt;0.5,IF(BS416&lt;1,BV419+(BS416-0.5)*(BV421-BV419)/(1-0.5),""),"")</f>
        <v>-0.34</v>
      </c>
      <c r="CI420" t="str">
        <v>0.5-1.0</v>
      </c>
      <c r="CJ420">
        <f>IF(CJ416&gt;0.5,IF(CJ416&lt;1,CJ419+(CJ421-CJ419)*(CJ416-0.5)/(1-0.5),""),"")</f>
        <v>-0.18</v>
      </c>
      <c r="CK420">
        <f>IF(CJ416&gt;0.5,IF(CJ416&lt;1,CK419+(CK421-CK419)*(CJ416-0.5)/(1-0.5),""),"")</f>
        <v>-0.18</v>
      </c>
      <c r="CL420">
        <f>IF(CJ416&gt;0.5,IF(CJ416&lt;1,CL419+(CL421-CL419)*(CJ416-0.5)/(1-0.5),""),"")</f>
        <v>-0.18</v>
      </c>
      <c r="CM420">
        <f>IF(CJ416&gt;0.5,IF(CJ416&lt;1,CM419+(CM421-CM419)*(CJ416-0.5)/(1-0.5),""),"")</f>
        <v>-0.18</v>
      </c>
      <c r="CN420">
        <f>IF(CJ416&gt;0.5,IF(CJ416&lt;1,CJ419+(CJ416-0.5)*(CJ421-CJ419)/(1-0.5),""),"")</f>
        <v>-0.18</v>
      </c>
      <c r="CO420">
        <f>IF(CJ416&gt;0.5,IF(CJ416&lt;1,CK419+(CJ416-0.5)*(CK421-CK419)/(1-0.5),""),"")</f>
        <v>-0.18</v>
      </c>
      <c r="CP420">
        <f>IF(CJ416&gt;0.5,IF(CJ416&lt;1,CL419+(CJ416-0.5)*(CL421-CL419)/(1-0.5),""),"")</f>
        <v>-0.18</v>
      </c>
      <c r="CQ420">
        <f>IF(CJ416&gt;0.5,IF(CJ416&lt;1,CM419+(CJ416-0.5)*(CM421-CM419)/(1-0.5),""),"")</f>
        <v>-0.18</v>
      </c>
      <c r="CZ420" t="str">
        <v>0.5-1.0</v>
      </c>
      <c r="DA420">
        <f>IF(DA416&gt;0.5,IF(DA416&lt;1,DA419+(DA421-DA419)*(DA416-0.5)/(1-0.5),""),"")</f>
        <v>-0.9400000000000001</v>
      </c>
      <c r="DB420">
        <f>IF(DA416&gt;0.5,IF(DA416&lt;1,DB419+(DB421-DB419)*(DA416-0.5)/(1-0.5),""),"")</f>
        <v>-0.88</v>
      </c>
      <c r="DC420">
        <f>IF(DA416&gt;0.5,IF(DA416&lt;1,DC419+(DC421-DC419)*(DA416-0.5)/(1-0.5),""),"")</f>
        <v>-0.52</v>
      </c>
      <c r="DD420">
        <f>IF(DA416&gt;0.5,IF(DA416&lt;1,DD419+(DD421-DD419)*(DA416-0.5)/(1-0.5),""),"")</f>
        <v>-0.34</v>
      </c>
      <c r="DE420">
        <f>IF(DA416&gt;0.5,IF(DA416&lt;1,DA419+(DA416-0.5)*(DA421-DA419)/(1-0.5),""),"")</f>
        <v>-0.9400000000000001</v>
      </c>
      <c r="DF420">
        <f>IF(DA416&gt;0.5,IF(DA416&lt;1,DB419+(DA416-0.5)*(DB421-DB419)/(1-0.5),""),"")</f>
        <v>-0.88</v>
      </c>
      <c r="DG420">
        <f>IF(DA416&gt;0.5,IF(DA416&lt;1,DC419+(DA416-0.5)*(DC421-DC419)/(1-0.5),""),"")</f>
        <v>-0.52</v>
      </c>
      <c r="DH420">
        <f>IF(DA416&gt;0.5,IF(DA416&lt;1,DD419+(DA416-0.5)*(DD421-DD419)/(1-0.5),""),"")</f>
        <v>-0.34</v>
      </c>
      <c r="DQ420" t="str">
        <v>0.5-1.0</v>
      </c>
      <c r="DR420">
        <f>IF(DR416&gt;0.5,IF(DR416&lt;1,DR419+(DR421-DR419)*(DR416-0.5)/(1-0.5),""),"")</f>
        <v>-0.18</v>
      </c>
      <c r="DS420">
        <f>IF(DR416&gt;0.5,IF(DR416&lt;1,DS419+(DS421-DS419)*(DR416-0.5)/(1-0.5),""),"")</f>
        <v>-0.18</v>
      </c>
      <c r="DT420">
        <f>IF(DR416&gt;0.5,IF(DR416&lt;1,DT419+(DT421-DT419)*(DR416-0.5)/(1-0.5),""),"")</f>
        <v>-0.18</v>
      </c>
      <c r="DU420">
        <f>IF(DR416&gt;0.5,IF(DR416&lt;1,DU419+(DU421-DU419)*(DR416-0.5)/(1-0.5),""),"")</f>
        <v>-0.18</v>
      </c>
      <c r="DV420">
        <f>IF(DR416&gt;0.5,IF(DR416&lt;1,DR419+(DR416-0.5)*(DR421-DR419)/(1-0.5),""),"")</f>
        <v>-0.18</v>
      </c>
      <c r="DW420">
        <f>IF(DR416&gt;0.5,IF(DR416&lt;1,DS419+(DR416-0.5)*(DS421-DS419)/(1-0.5),""),"")</f>
        <v>-0.18</v>
      </c>
      <c r="DX420">
        <f>IF(DR416&gt;0.5,IF(DR416&lt;1,DT419+(DR416-0.5)*(DT421-DT419)/(1-0.5),""),"")</f>
        <v>-0.18</v>
      </c>
      <c r="DY420">
        <f>IF(DR416&gt;0.5,IF(DR416&lt;1,DU419+(DR416-0.5)*(DU421-DU419)/(1-0.5),""),"")</f>
        <v>-0.18</v>
      </c>
    </row>
    <row r="421">
      <c r="B421" t="str">
        <v>&gt;=1.0</v>
      </c>
      <c r="C421">
        <f>IF(C381="A",-1.3,-0.18)</f>
        <v>-1.3</v>
      </c>
      <c r="D421">
        <f>IF(C381="A",-0.7,-0.18)</f>
        <v>-0.7</v>
      </c>
      <c r="E421">
        <f>IF(C381="A",-0.7,-0.18)</f>
        <v>-0.7</v>
      </c>
      <c r="F421">
        <f>IF(C381="A",-0.7,-0.18)</f>
        <v>-0.7</v>
      </c>
      <c r="G421" t="str">
        <f>IF(C416&gt;=1,C421,"")</f>
        <v/>
      </c>
      <c r="H421" t="str">
        <f>IF(C416&gt;=1,D421,"")</f>
        <v/>
      </c>
      <c r="I421" t="str">
        <f>IF(C416&gt;=1,E421,"")</f>
        <v/>
      </c>
      <c r="J421" t="str">
        <f>IF(C416&gt;=1,F421,"")</f>
        <v/>
      </c>
      <c r="S421" t="str">
        <v>&gt;=1.0</v>
      </c>
      <c r="T421">
        <f>IF(T381="A",-1.3,-0.18)</f>
        <v>-0.18</v>
      </c>
      <c r="U421">
        <f>IF(T381="A",-0.7,-0.18)</f>
        <v>-0.18</v>
      </c>
      <c r="V421">
        <f>IF(T381="A",-0.7,-0.18)</f>
        <v>-0.18</v>
      </c>
      <c r="W421">
        <f>IF(T381="A",-0.7,-0.18)</f>
        <v>-0.18</v>
      </c>
      <c r="X421" t="str">
        <f>IF(T416&gt;=1,T421,"")</f>
        <v/>
      </c>
      <c r="Y421" t="str">
        <f>IF(T416&gt;=1,U421,"")</f>
        <v/>
      </c>
      <c r="Z421" t="str">
        <f>IF(T416&gt;=1,V421,"")</f>
        <v/>
      </c>
      <c r="AA421" t="str">
        <f>IF(T416&gt;=1,W421,"")</f>
        <v/>
      </c>
      <c r="AJ421" t="str">
        <v>&gt;=1.0</v>
      </c>
      <c r="AK421">
        <f>IF(AK381="A",-1.3,-0.18)</f>
        <v>-1.3</v>
      </c>
      <c r="AL421">
        <f>IF(AK381="A",-0.7,-0.18)</f>
        <v>-0.7</v>
      </c>
      <c r="AM421">
        <f>IF(AK381="A",-0.7,-0.18)</f>
        <v>-0.7</v>
      </c>
      <c r="AN421">
        <f>IF(AK381="A",-0.7,-0.18)</f>
        <v>-0.7</v>
      </c>
      <c r="AO421" t="str">
        <f>IF(AK416&gt;=1,AK421,"")</f>
        <v/>
      </c>
      <c r="AP421" t="str">
        <f>IF(AK416&gt;=1,AL421,"")</f>
        <v/>
      </c>
      <c r="AQ421" t="str">
        <f>IF(AK416&gt;=1,AM421,"")</f>
        <v/>
      </c>
      <c r="AR421" t="str">
        <f>IF(AK416&gt;=1,AN421,"")</f>
        <v/>
      </c>
      <c r="BA421" t="str">
        <v>&gt;=1.0</v>
      </c>
      <c r="BB421">
        <f>IF(BB381="A",-1.3,-0.18)</f>
        <v>-0.18</v>
      </c>
      <c r="BC421">
        <f>IF(BB381="A",-0.7,-0.18)</f>
        <v>-0.18</v>
      </c>
      <c r="BD421">
        <f>IF(BB381="A",-0.7,-0.18)</f>
        <v>-0.18</v>
      </c>
      <c r="BE421">
        <f>IF(BB381="A",-0.7,-0.18)</f>
        <v>-0.18</v>
      </c>
      <c r="BF421" t="str">
        <f>IF(BB416&gt;=1,BB421,"")</f>
        <v/>
      </c>
      <c r="BG421" t="str">
        <f>IF(BB416&gt;=1,BC421,"")</f>
        <v/>
      </c>
      <c r="BH421" t="str">
        <f>IF(BB416&gt;=1,BD421,"")</f>
        <v/>
      </c>
      <c r="BI421" t="str">
        <f>IF(BB416&gt;=1,BE421,"")</f>
        <v/>
      </c>
      <c r="BR421" t="str">
        <v>&gt;=1.0</v>
      </c>
      <c r="BS421">
        <f>IF(BS381="A",-1.3,-0.18)</f>
        <v>-1.3</v>
      </c>
      <c r="BT421">
        <f>IF(BS381="A",-0.7,-0.18)</f>
        <v>-0.7</v>
      </c>
      <c r="BU421">
        <f>IF(BS381="A",-0.7,-0.18)</f>
        <v>-0.7</v>
      </c>
      <c r="BV421">
        <f>IF(BS381="A",-0.7,-0.18)</f>
        <v>-0.7</v>
      </c>
      <c r="BW421" t="str">
        <f>IF(BS416&gt;=1,BS421,"")</f>
        <v/>
      </c>
      <c r="BX421" t="str">
        <f>IF(BS416&gt;=1,BT421,"")</f>
        <v/>
      </c>
      <c r="BY421" t="str">
        <f>IF(BS416&gt;=1,BU421,"")</f>
        <v/>
      </c>
      <c r="BZ421" t="str">
        <f>IF(BS416&gt;=1,BV421,"")</f>
        <v/>
      </c>
      <c r="CI421" t="str">
        <v>&gt;=1.0</v>
      </c>
      <c r="CJ421">
        <f>IF(CJ381="A",-1.3,-0.18)</f>
        <v>-0.18</v>
      </c>
      <c r="CK421">
        <f>IF(CJ381="A",-0.7,-0.18)</f>
        <v>-0.18</v>
      </c>
      <c r="CL421">
        <f>IF(CJ381="A",-0.7,-0.18)</f>
        <v>-0.18</v>
      </c>
      <c r="CM421">
        <f>IF(CJ381="A",-0.7,-0.18)</f>
        <v>-0.18</v>
      </c>
      <c r="CN421" t="str">
        <f>IF(CJ416&gt;=1,CJ421,"")</f>
        <v/>
      </c>
      <c r="CO421" t="str">
        <f>IF(CJ416&gt;=1,CK421,"")</f>
        <v/>
      </c>
      <c r="CP421" t="str">
        <f>IF(CJ416&gt;=1,CL421,"")</f>
        <v/>
      </c>
      <c r="CQ421" t="str">
        <f>IF(CJ416&gt;=1,CM421,"")</f>
        <v/>
      </c>
      <c r="CZ421" t="str">
        <v>&gt;=1.0</v>
      </c>
      <c r="DA421">
        <f>IF(DA381="A",-1.3,-0.18)</f>
        <v>-1.3</v>
      </c>
      <c r="DB421">
        <f>IF(DA381="A",-0.7,-0.18)</f>
        <v>-0.7</v>
      </c>
      <c r="DC421">
        <f>IF(DA381="A",-0.7,-0.18)</f>
        <v>-0.7</v>
      </c>
      <c r="DD421">
        <f>IF(DA381="A",-0.7,-0.18)</f>
        <v>-0.7</v>
      </c>
      <c r="DE421" t="str">
        <f>IF(DA416&gt;=1,DA421,"")</f>
        <v/>
      </c>
      <c r="DF421" t="str">
        <f>IF(DA416&gt;=1,DB421,"")</f>
        <v/>
      </c>
      <c r="DG421" t="str">
        <f>IF(DA416&gt;=1,DC421,"")</f>
        <v/>
      </c>
      <c r="DH421" t="str">
        <f>IF(DA416&gt;=1,DD421,"")</f>
        <v/>
      </c>
      <c r="DQ421" t="str">
        <v>&gt;=1.0</v>
      </c>
      <c r="DR421">
        <f>IF(DR381="A",-1.3,-0.18)</f>
        <v>-0.18</v>
      </c>
      <c r="DS421">
        <f>IF(DR381="A",-0.7,-0.18)</f>
        <v>-0.18</v>
      </c>
      <c r="DT421">
        <f>IF(DR381="A",-0.7,-0.18)</f>
        <v>-0.18</v>
      </c>
      <c r="DU421">
        <f>IF(DR381="A",-0.7,-0.18)</f>
        <v>-0.18</v>
      </c>
      <c r="DV421" t="str">
        <f>IF(DR416&gt;=1,DR421,"")</f>
        <v/>
      </c>
      <c r="DW421" t="str">
        <f>IF(DR416&gt;=1,DS421,"")</f>
        <v/>
      </c>
      <c r="DX421" t="str">
        <f>IF(DR416&gt;=1,DT421,"")</f>
        <v/>
      </c>
      <c r="DY421" t="str">
        <f>IF(DR416&gt;=1,DU421,"")</f>
        <v/>
      </c>
    </row>
    <row r="422">
      <c r="B422" t="str">
        <v>h</v>
      </c>
      <c r="C422">
        <f>C379</f>
        <v>11</v>
      </c>
      <c r="F422" t="str">
        <v>From windward edge to</v>
      </c>
      <c r="G422">
        <f>IF(C423&lt;C422/2,C423,C422/2)</f>
        <v>5.5</v>
      </c>
      <c r="H422">
        <f>IF(C423&lt;C422/2,"",IF(C423&gt;C422,C422,C423))</f>
        <v>11</v>
      </c>
      <c r="I422">
        <f>IF(C423&lt;C422,"",IF(C423&lt;2*C422,C423,2*C422))</f>
        <v>22</v>
      </c>
      <c r="J422">
        <f>IF(2*C422&lt;C423,C423,"")</f>
        <v>40</v>
      </c>
      <c r="S422" t="str">
        <v>h</v>
      </c>
      <c r="T422">
        <f>T379</f>
        <v>11</v>
      </c>
      <c r="W422" t="str">
        <v>From windward edge to</v>
      </c>
      <c r="X422">
        <f>IF(T423&lt;T422/2,T423,T422/2)</f>
        <v>5.5</v>
      </c>
      <c r="Y422">
        <f>IF(T423&lt;T422/2,"",IF(T423&gt;T422,T422,T423))</f>
        <v>11</v>
      </c>
      <c r="Z422">
        <f>IF(T423&lt;T422,"",IF(T423&lt;2*T422,T423,2*T422))</f>
        <v>22</v>
      </c>
      <c r="AA422">
        <f>IF(2*T422&lt;T423,T423,"")</f>
        <v>40</v>
      </c>
      <c r="AJ422" t="str">
        <v>h</v>
      </c>
      <c r="AK422">
        <f>AK379</f>
        <v>11</v>
      </c>
      <c r="AN422" t="str">
        <v>From windward edge to</v>
      </c>
      <c r="AO422">
        <f>IF(AK423&lt;AK422/2,AK423,AK422/2)</f>
        <v>5.5</v>
      </c>
      <c r="AP422">
        <f>IF(AK423&lt;AK422/2,"",IF(AK423&gt;AK422,AK422,AK423))</f>
        <v>11</v>
      </c>
      <c r="AQ422">
        <f>IF(AK423&lt;AK422,"",IF(AK423&lt;2*AK422,AK423,2*AK422))</f>
        <v>22</v>
      </c>
      <c r="AR422">
        <f>IF(2*AK422&lt;AK423,AK423,"")</f>
        <v>40</v>
      </c>
      <c r="BA422" t="str">
        <v>h</v>
      </c>
      <c r="BB422">
        <f>BB379</f>
        <v>11</v>
      </c>
      <c r="BE422" t="str">
        <v>From windward edge to</v>
      </c>
      <c r="BF422">
        <f>IF(BB423&lt;BB422/2,BB423,BB422/2)</f>
        <v>5.5</v>
      </c>
      <c r="BG422">
        <f>IF(BB423&lt;BB422/2,"",IF(BB423&gt;BB422,BB422,BB423))</f>
        <v>11</v>
      </c>
      <c r="BH422">
        <f>IF(BB423&lt;BB422,"",IF(BB423&lt;2*BB422,BB423,2*BB422))</f>
        <v>22</v>
      </c>
      <c r="BI422">
        <f>IF(2*BB422&lt;BB423,BB423,"")</f>
        <v>40</v>
      </c>
      <c r="BR422" t="str">
        <v>h</v>
      </c>
      <c r="BS422">
        <f>BS379</f>
        <v>11</v>
      </c>
      <c r="BV422" t="str">
        <v>From windward edge to</v>
      </c>
      <c r="BW422">
        <f>IF(BS423&lt;BS422/2,BS423,BS422/2)</f>
        <v>5.5</v>
      </c>
      <c r="BX422">
        <f>IF(BS423&lt;BS422/2,"",IF(BS423&gt;BS422,BS422,BS423))</f>
        <v>11</v>
      </c>
      <c r="BY422">
        <f>IF(BS423&lt;BS422,"",IF(BS423&lt;2*BS422,BS423,2*BS422))</f>
        <v>20</v>
      </c>
      <c r="BZ422" t="str">
        <f>IF(2*BS422&lt;BS423,BS423,"")</f>
        <v/>
      </c>
      <c r="CI422" t="str">
        <v>h</v>
      </c>
      <c r="CJ422">
        <f>CJ379</f>
        <v>11</v>
      </c>
      <c r="CM422" t="str">
        <v>From windward edge to</v>
      </c>
      <c r="CN422">
        <f>IF(CJ423&lt;CJ422/2,CJ423,CJ422/2)</f>
        <v>5.5</v>
      </c>
      <c r="CO422">
        <f>IF(CJ423&lt;CJ422/2,"",IF(CJ423&gt;CJ422,CJ422,CJ423))</f>
        <v>11</v>
      </c>
      <c r="CP422">
        <f>IF(CJ423&lt;CJ422,"",IF(CJ423&lt;2*CJ422,CJ423,2*CJ422))</f>
        <v>20</v>
      </c>
      <c r="CQ422" t="str">
        <f>IF(2*CJ422&lt;CJ423,CJ423,"")</f>
        <v/>
      </c>
      <c r="CZ422" t="str">
        <v>h</v>
      </c>
      <c r="DA422">
        <f>DA379</f>
        <v>11</v>
      </c>
      <c r="DD422" t="str">
        <v>From windward edge to</v>
      </c>
      <c r="DE422">
        <f>IF(DA423&lt;DA422/2,DA423,DA422/2)</f>
        <v>5.5</v>
      </c>
      <c r="DF422">
        <f>IF(DA423&lt;DA422/2,"",IF(DA423&gt;DA422,DA422,DA423))</f>
        <v>11</v>
      </c>
      <c r="DG422">
        <f>IF(DA423&lt;DA422,"",IF(DA423&lt;2*DA422,DA423,2*DA422))</f>
        <v>20</v>
      </c>
      <c r="DH422" t="str">
        <f>IF(2*DA422&lt;DA423,DA423,"")</f>
        <v/>
      </c>
      <c r="DQ422" t="str">
        <v>h</v>
      </c>
      <c r="DR422">
        <f>DR379</f>
        <v>11</v>
      </c>
      <c r="DU422" t="str">
        <v>From windward edge to</v>
      </c>
      <c r="DV422">
        <f>IF(DR423&lt;DR422/2,DR423,DR422/2)</f>
        <v>5.5</v>
      </c>
      <c r="DW422">
        <f>IF(DR423&lt;DR422/2,"",IF(DR423&gt;DR422,DR422,DR423))</f>
        <v>11</v>
      </c>
      <c r="DX422">
        <f>IF(DR423&lt;DR422,"",IF(DR423&lt;2*DR422,DR423,2*DR422))</f>
        <v>20</v>
      </c>
      <c r="DY422" t="str">
        <f>IF(2*DR422&lt;DR423,DR423,"")</f>
        <v/>
      </c>
    </row>
    <row r="423">
      <c r="B423" t="str">
        <v>L</v>
      </c>
      <c r="C423">
        <f>C378</f>
        <v>40</v>
      </c>
      <c r="F423" t="str">
        <v>Cp</v>
      </c>
      <c r="G423">
        <f>SUM(G419:G421)</f>
        <v>-0.9</v>
      </c>
      <c r="H423">
        <f>SUM(H419:H421)</f>
        <v>-0.9</v>
      </c>
      <c r="I423">
        <f>SUM(I419:I421)</f>
        <v>-0.5</v>
      </c>
      <c r="J423">
        <f>SUM(J419:J421)</f>
        <v>-0.3</v>
      </c>
      <c r="S423" t="str">
        <v>L</v>
      </c>
      <c r="T423">
        <f>T378</f>
        <v>40</v>
      </c>
      <c r="W423" t="str">
        <v>Cp</v>
      </c>
      <c r="X423">
        <f>SUM(X419:X421)</f>
        <v>-0.18</v>
      </c>
      <c r="Y423">
        <f>SUM(Y419:Y421)</f>
        <v>-0.18</v>
      </c>
      <c r="Z423">
        <f>SUM(Z419:Z421)</f>
        <v>-0.18</v>
      </c>
      <c r="AA423">
        <f>SUM(AA419:AA421)</f>
        <v>-0.18</v>
      </c>
      <c r="AJ423" t="str">
        <v>L</v>
      </c>
      <c r="AK423">
        <f>AK378</f>
        <v>40</v>
      </c>
      <c r="AN423" t="str">
        <v>Cp</v>
      </c>
      <c r="AO423">
        <f>SUM(AO419:AO421)</f>
        <v>-0.9</v>
      </c>
      <c r="AP423">
        <f>SUM(AP419:AP421)</f>
        <v>-0.9</v>
      </c>
      <c r="AQ423">
        <f>SUM(AQ419:AQ421)</f>
        <v>-0.5</v>
      </c>
      <c r="AR423">
        <f>SUM(AR419:AR421)</f>
        <v>-0.3</v>
      </c>
      <c r="BA423" t="str">
        <v>L</v>
      </c>
      <c r="BB423">
        <f>BB378</f>
        <v>40</v>
      </c>
      <c r="BE423" t="str">
        <v>Cp</v>
      </c>
      <c r="BF423">
        <f>SUM(BF419:BF421)</f>
        <v>-0.18</v>
      </c>
      <c r="BG423">
        <f>SUM(BG419:BG421)</f>
        <v>-0.18</v>
      </c>
      <c r="BH423">
        <f>SUM(BH419:BH421)</f>
        <v>-0.18</v>
      </c>
      <c r="BI423">
        <f>SUM(BI419:BI421)</f>
        <v>-0.18</v>
      </c>
      <c r="BR423" t="str">
        <v>L</v>
      </c>
      <c r="BS423">
        <f>BS378</f>
        <v>20</v>
      </c>
      <c r="BV423" t="str">
        <v>Cp</v>
      </c>
      <c r="BW423">
        <f>SUM(BW419:BW421)</f>
        <v>-0.9400000000000001</v>
      </c>
      <c r="BX423">
        <f>SUM(BX419:BX421)</f>
        <v>-0.88</v>
      </c>
      <c r="BY423">
        <f>SUM(BY419:BY421)</f>
        <v>-0.52</v>
      </c>
      <c r="BZ423">
        <f>SUM(BZ419:BZ421)</f>
        <v>-0.34</v>
      </c>
      <c r="CI423" t="str">
        <v>L</v>
      </c>
      <c r="CJ423">
        <f>CJ378</f>
        <v>20</v>
      </c>
      <c r="CM423" t="str">
        <v>Cp</v>
      </c>
      <c r="CN423">
        <f>SUM(CN419:CN421)</f>
        <v>-0.18</v>
      </c>
      <c r="CO423">
        <f>SUM(CO419:CO421)</f>
        <v>-0.18</v>
      </c>
      <c r="CP423">
        <f>SUM(CP419:CP421)</f>
        <v>-0.18</v>
      </c>
      <c r="CQ423">
        <f>SUM(CQ419:CQ421)</f>
        <v>-0.18</v>
      </c>
      <c r="CZ423" t="str">
        <v>L</v>
      </c>
      <c r="DA423">
        <f>DA378</f>
        <v>20</v>
      </c>
      <c r="DD423" t="str">
        <v>Cp</v>
      </c>
      <c r="DE423">
        <f>SUM(DE419:DE421)</f>
        <v>-0.9400000000000001</v>
      </c>
      <c r="DF423">
        <f>SUM(DF419:DF421)</f>
        <v>-0.88</v>
      </c>
      <c r="DG423">
        <f>SUM(DG419:DG421)</f>
        <v>-0.52</v>
      </c>
      <c r="DH423">
        <f>SUM(DH419:DH421)</f>
        <v>-0.34</v>
      </c>
      <c r="DQ423" t="str">
        <v>L</v>
      </c>
      <c r="DR423">
        <f>DR378</f>
        <v>20</v>
      </c>
      <c r="DU423" t="str">
        <v>Cp</v>
      </c>
      <c r="DV423">
        <f>SUM(DV419:DV421)</f>
        <v>-0.18</v>
      </c>
      <c r="DW423">
        <f>SUM(DW419:DW421)</f>
        <v>-0.18</v>
      </c>
      <c r="DX423">
        <f>SUM(DX419:DX421)</f>
        <v>-0.18</v>
      </c>
      <c r="DY423">
        <f>SUM(DY419:DY421)</f>
        <v>-0.18</v>
      </c>
    </row>
    <row r="426">
      <c r="B426" t="str">
        <v>Windward wall</v>
      </c>
      <c r="C426" t="str">
        <v>Cp</v>
      </c>
      <c r="D426">
        <v>0.8</v>
      </c>
      <c r="S426" t="str">
        <v>Windward wall</v>
      </c>
      <c r="T426" t="str">
        <v>Cp</v>
      </c>
      <c r="U426">
        <v>0.8</v>
      </c>
      <c r="AJ426" t="str">
        <v>Windward wall</v>
      </c>
      <c r="AK426" t="str">
        <v>Cp</v>
      </c>
      <c r="AL426">
        <v>0.8</v>
      </c>
      <c r="BA426" t="str">
        <v>Windward wall</v>
      </c>
      <c r="BB426" t="str">
        <v>Cp</v>
      </c>
      <c r="BC426">
        <v>0.8</v>
      </c>
      <c r="BR426" t="str">
        <v>Windward wall</v>
      </c>
      <c r="BS426" t="str">
        <v>Cp</v>
      </c>
      <c r="BT426">
        <v>0.8</v>
      </c>
      <c r="CI426" t="str">
        <v>Windward wall</v>
      </c>
      <c r="CJ426" t="str">
        <v>Cp</v>
      </c>
      <c r="CK426">
        <v>0.8</v>
      </c>
      <c r="CZ426" t="str">
        <v>Windward wall</v>
      </c>
      <c r="DA426" t="str">
        <v>Cp</v>
      </c>
      <c r="DB426">
        <v>0.8</v>
      </c>
      <c r="DQ426" t="str">
        <v>Windward wall</v>
      </c>
      <c r="DR426" t="str">
        <v>Cp</v>
      </c>
      <c r="DS426">
        <v>0.8</v>
      </c>
    </row>
    <row r="428">
      <c r="B428" t="str">
        <v>Leeward wall</v>
      </c>
      <c r="C428" t="str">
        <v>L/B</v>
      </c>
      <c r="D428">
        <f>C378/C377</f>
        <v>2</v>
      </c>
      <c r="E428" t="str">
        <v>0-1</v>
      </c>
      <c r="F428" t="str">
        <v>1-2</v>
      </c>
      <c r="G428">
        <v>2</v>
      </c>
      <c r="H428" t="str">
        <v>2-4</v>
      </c>
      <c r="I428" t="str">
        <v>&gt;4</v>
      </c>
      <c r="S428" t="str">
        <v>Leeward wall</v>
      </c>
      <c r="T428" t="str">
        <v>L/B</v>
      </c>
      <c r="U428">
        <f>T378/T377</f>
        <v>2</v>
      </c>
      <c r="V428" t="str">
        <v>0-1</v>
      </c>
      <c r="W428" t="str">
        <v>1-2</v>
      </c>
      <c r="X428">
        <v>2</v>
      </c>
      <c r="Y428" t="str">
        <v>2-4</v>
      </c>
      <c r="Z428" t="str">
        <v>&gt;4</v>
      </c>
      <c r="AJ428" t="str">
        <v>Leeward wall</v>
      </c>
      <c r="AK428" t="str">
        <v>L/B</v>
      </c>
      <c r="AL428">
        <f>AK378/AK377</f>
        <v>2</v>
      </c>
      <c r="AM428" t="str">
        <v>0-1</v>
      </c>
      <c r="AN428" t="str">
        <v>1-2</v>
      </c>
      <c r="AO428">
        <v>2</v>
      </c>
      <c r="AP428" t="str">
        <v>2-4</v>
      </c>
      <c r="AQ428" t="str">
        <v>&gt;4</v>
      </c>
      <c r="BA428" t="str">
        <v>Leeward wall</v>
      </c>
      <c r="BB428" t="str">
        <v>L/B</v>
      </c>
      <c r="BC428">
        <f>BB378/BB377</f>
        <v>2</v>
      </c>
      <c r="BD428" t="str">
        <v>0-1</v>
      </c>
      <c r="BE428" t="str">
        <v>1-2</v>
      </c>
      <c r="BF428">
        <v>2</v>
      </c>
      <c r="BG428" t="str">
        <v>2-4</v>
      </c>
      <c r="BH428" t="str">
        <v>&gt;4</v>
      </c>
      <c r="BR428" t="str">
        <v>Leeward wall</v>
      </c>
      <c r="BS428" t="str">
        <v>L/B</v>
      </c>
      <c r="BT428">
        <f>BS378/BS377</f>
        <v>0.5</v>
      </c>
      <c r="BU428" t="str">
        <v>0-1</v>
      </c>
      <c r="BV428" t="str">
        <v>1-2</v>
      </c>
      <c r="BW428">
        <v>2</v>
      </c>
      <c r="BX428" t="str">
        <v>2-4</v>
      </c>
      <c r="BY428" t="str">
        <v>&gt;4</v>
      </c>
      <c r="CI428" t="str">
        <v>Leeward wall</v>
      </c>
      <c r="CJ428" t="str">
        <v>L/B</v>
      </c>
      <c r="CK428">
        <f>CJ378/CJ377</f>
        <v>0.5</v>
      </c>
      <c r="CL428" t="str">
        <v>0-1</v>
      </c>
      <c r="CM428" t="str">
        <v>1-2</v>
      </c>
      <c r="CN428">
        <v>2</v>
      </c>
      <c r="CO428" t="str">
        <v>2-4</v>
      </c>
      <c r="CP428" t="str">
        <v>&gt;4</v>
      </c>
      <c r="CZ428" t="str">
        <v>Leeward wall</v>
      </c>
      <c r="DA428" t="str">
        <v>L/B</v>
      </c>
      <c r="DB428">
        <f>DA378/DA377</f>
        <v>0.5</v>
      </c>
      <c r="DC428" t="str">
        <v>0-1</v>
      </c>
      <c r="DD428" t="str">
        <v>1-2</v>
      </c>
      <c r="DE428">
        <v>2</v>
      </c>
      <c r="DF428" t="str">
        <v>2-4</v>
      </c>
      <c r="DG428" t="str">
        <v>&gt;4</v>
      </c>
      <c r="DQ428" t="str">
        <v>Leeward wall</v>
      </c>
      <c r="DR428" t="str">
        <v>L/B</v>
      </c>
      <c r="DS428">
        <f>DR378/DR377</f>
        <v>0.5</v>
      </c>
      <c r="DT428" t="str">
        <v>0-1</v>
      </c>
      <c r="DU428" t="str">
        <v>1-2</v>
      </c>
      <c r="DV428">
        <v>2</v>
      </c>
      <c r="DW428" t="str">
        <v>2-4</v>
      </c>
      <c r="DX428" t="str">
        <v>&gt;4</v>
      </c>
    </row>
    <row r="429">
      <c r="E429">
        <v>-0.5</v>
      </c>
      <c r="F429" t="str">
        <v>interp</v>
      </c>
      <c r="G429">
        <v>-0.3</v>
      </c>
      <c r="H429" t="str">
        <v>interp</v>
      </c>
      <c r="I429">
        <v>-0.2</v>
      </c>
      <c r="V429">
        <v>-0.5</v>
      </c>
      <c r="W429" t="str">
        <v>interp</v>
      </c>
      <c r="X429">
        <v>-0.3</v>
      </c>
      <c r="Y429" t="str">
        <v>interp</v>
      </c>
      <c r="Z429">
        <v>-0.2</v>
      </c>
      <c r="AM429">
        <v>-0.5</v>
      </c>
      <c r="AN429" t="str">
        <v>interp</v>
      </c>
      <c r="AO429">
        <v>-0.3</v>
      </c>
      <c r="AP429" t="str">
        <v>interp</v>
      </c>
      <c r="AQ429">
        <v>-0.2</v>
      </c>
      <c r="BD429">
        <v>-0.5</v>
      </c>
      <c r="BE429" t="str">
        <v>interp</v>
      </c>
      <c r="BF429">
        <v>-0.3</v>
      </c>
      <c r="BG429" t="str">
        <v>interp</v>
      </c>
      <c r="BH429">
        <v>-0.2</v>
      </c>
      <c r="BU429">
        <v>-0.5</v>
      </c>
      <c r="BV429" t="str">
        <v>interp</v>
      </c>
      <c r="BW429">
        <v>-0.3</v>
      </c>
      <c r="BX429" t="str">
        <v>interp</v>
      </c>
      <c r="BY429">
        <v>-0.2</v>
      </c>
      <c r="CL429">
        <v>-0.5</v>
      </c>
      <c r="CM429" t="str">
        <v>interp</v>
      </c>
      <c r="CN429">
        <v>-0.3</v>
      </c>
      <c r="CO429" t="str">
        <v>interp</v>
      </c>
      <c r="CP429">
        <v>-0.2</v>
      </c>
      <c r="DC429">
        <v>-0.5</v>
      </c>
      <c r="DD429" t="str">
        <v>interp</v>
      </c>
      <c r="DE429">
        <v>-0.3</v>
      </c>
      <c r="DF429" t="str">
        <v>interp</v>
      </c>
      <c r="DG429">
        <v>-0.2</v>
      </c>
      <c r="DT429">
        <v>-0.5</v>
      </c>
      <c r="DU429" t="str">
        <v>interp</v>
      </c>
      <c r="DV429">
        <v>-0.3</v>
      </c>
      <c r="DW429" t="str">
        <v>interp</v>
      </c>
      <c r="DX429">
        <v>-0.2</v>
      </c>
    </row>
    <row r="430">
      <c r="C430" t="str">
        <v>Cp</v>
      </c>
      <c r="D430">
        <f>SUM(E430:I430)</f>
        <v>-0.3</v>
      </c>
      <c r="E430" t="str">
        <f>IF(D428&lt;=1,E429,"")</f>
        <v/>
      </c>
      <c r="F430" t="str">
        <f>IF(D428&lt;=1,"",IF(D428&gt;=2,"",E429+(D428-1)*(G429-E429)/(2-1)))</f>
        <v/>
      </c>
      <c r="G430">
        <f>IF(D428=2,G429,"")</f>
        <v>-0.3</v>
      </c>
      <c r="H430" t="str">
        <f>IF(D428&lt;=2,"",IF(D428&gt;=4,"",G429+(D428-2)*(I429-G429)/(4-2)))</f>
        <v/>
      </c>
      <c r="I430" t="str">
        <f>IF(D428&gt;=4,I429,"")</f>
        <v/>
      </c>
      <c r="T430" t="str">
        <v>Cp</v>
      </c>
      <c r="U430">
        <f>SUM(V430:Z430)</f>
        <v>-0.3</v>
      </c>
      <c r="V430" t="str">
        <f>IF(U428&lt;=1,V429,"")</f>
        <v/>
      </c>
      <c r="W430" t="str">
        <f>IF(U428&lt;=1,"",IF(U428&gt;=2,"",V429+(U428-1)*(X429-V429)/(2-1)))</f>
        <v/>
      </c>
      <c r="X430">
        <f>IF(U428=2,X429,"")</f>
        <v>-0.3</v>
      </c>
      <c r="Y430" t="str">
        <f>IF(U428&lt;=2,"",IF(U428&gt;=4,"",X429+(U428-2)*(Z429-X429)/(4-2)))</f>
        <v/>
      </c>
      <c r="Z430" t="str">
        <f>IF(U428&gt;=4,Z429,"")</f>
        <v/>
      </c>
      <c r="AK430" t="str">
        <v>Cp</v>
      </c>
      <c r="AL430">
        <f>SUM(AM430:AQ430)</f>
        <v>-0.3</v>
      </c>
      <c r="AM430" t="str">
        <f>IF(AL428&lt;=1,AM429,"")</f>
        <v/>
      </c>
      <c r="AN430" t="str">
        <f>IF(AL428&lt;=1,"",IF(AL428&gt;=2,"",AM429+(AL428-1)*(AO429-AM429)/(2-1)))</f>
        <v/>
      </c>
      <c r="AO430">
        <f>IF(AL428=2,AO429,"")</f>
        <v>-0.3</v>
      </c>
      <c r="AP430" t="str">
        <f>IF(AL428&lt;=2,"",IF(AL428&gt;=4,"",AO429+(AL428-2)*(AQ429-AO429)/(4-2)))</f>
        <v/>
      </c>
      <c r="AQ430" t="str">
        <f>IF(AL428&gt;=4,AQ429,"")</f>
        <v/>
      </c>
      <c r="BB430" t="str">
        <v>Cp</v>
      </c>
      <c r="BC430">
        <f>SUM(BD430:BH430)</f>
        <v>-0.3</v>
      </c>
      <c r="BD430" t="str">
        <f>IF(BC428&lt;=1,BD429,"")</f>
        <v/>
      </c>
      <c r="BE430" t="str">
        <f>IF(BC428&lt;=1,"",IF(BC428&gt;=2,"",BD429+(BC428-1)*(BF429-BD429)/(2-1)))</f>
        <v/>
      </c>
      <c r="BF430">
        <f>IF(BC428=2,BF429,"")</f>
        <v>-0.3</v>
      </c>
      <c r="BG430" t="str">
        <f>IF(BC428&lt;=2,"",IF(BC428&gt;=4,"",BF429+(BC428-2)*(BH429-BF429)/(4-2)))</f>
        <v/>
      </c>
      <c r="BH430" t="str">
        <f>IF(BC428&gt;=4,BH429,"")</f>
        <v/>
      </c>
      <c r="BS430" t="str">
        <v>Cp</v>
      </c>
      <c r="BT430">
        <f>SUM(BU430:BY430)</f>
        <v>-0.5</v>
      </c>
      <c r="BU430">
        <f>IF(BT428&lt;=1,BU429,"")</f>
        <v>-0.5</v>
      </c>
      <c r="BV430" t="str">
        <f>IF(BT428&lt;=1,"",IF(BT428&gt;=2,"",BU429+(BT428-1)*(BW429-BU429)/(2-1)))</f>
        <v/>
      </c>
      <c r="BW430" t="str">
        <f>IF(BT428=2,BW429,"")</f>
        <v/>
      </c>
      <c r="BX430" t="str">
        <f>IF(BT428&lt;=2,"",IF(BT428&gt;=4,"",BW429+(BT428-2)*(BY429-BW429)/(4-2)))</f>
        <v/>
      </c>
      <c r="BY430" t="str">
        <f>IF(BT428&gt;=4,BY429,"")</f>
        <v/>
      </c>
      <c r="CJ430" t="str">
        <v>Cp</v>
      </c>
      <c r="CK430">
        <f>SUM(CL430:CP430)</f>
        <v>-0.5</v>
      </c>
      <c r="CL430">
        <f>IF(CK428&lt;=1,CL429,"")</f>
        <v>-0.5</v>
      </c>
      <c r="CM430" t="str">
        <f>IF(CK428&lt;=1,"",IF(CK428&gt;=2,"",CL429+(CK428-1)*(CN429-CL429)/(2-1)))</f>
        <v/>
      </c>
      <c r="CN430" t="str">
        <f>IF(CK428=2,CN429,"")</f>
        <v/>
      </c>
      <c r="CO430" t="str">
        <f>IF(CK428&lt;=2,"",IF(CK428&gt;=4,"",CN429+(CK428-2)*(CP429-CN429)/(4-2)))</f>
        <v/>
      </c>
      <c r="CP430" t="str">
        <f>IF(CK428&gt;=4,CP429,"")</f>
        <v/>
      </c>
      <c r="DA430" t="str">
        <v>Cp</v>
      </c>
      <c r="DB430">
        <f>SUM(DC430:DG430)</f>
        <v>-0.5</v>
      </c>
      <c r="DC430">
        <f>IF(DB428&lt;=1,DC429,"")</f>
        <v>-0.5</v>
      </c>
      <c r="DD430" t="str">
        <f>IF(DB428&lt;=1,"",IF(DB428&gt;=2,"",DC429+(DB428-1)*(DE429-DC429)/(2-1)))</f>
        <v/>
      </c>
      <c r="DE430" t="str">
        <f>IF(DB428=2,DE429,"")</f>
        <v/>
      </c>
      <c r="DF430" t="str">
        <f>IF(DB428&lt;=2,"",IF(DB428&gt;=4,"",DE429+(DB428-2)*(DG429-DE429)/(4-2)))</f>
        <v/>
      </c>
      <c r="DG430" t="str">
        <f>IF(DB428&gt;=4,DG429,"")</f>
        <v/>
      </c>
      <c r="DR430" t="str">
        <v>Cp</v>
      </c>
      <c r="DS430">
        <f>SUM(DT430:DX430)</f>
        <v>-0.5</v>
      </c>
      <c r="DT430">
        <f>IF(DS428&lt;=1,DT429,"")</f>
        <v>-0.5</v>
      </c>
      <c r="DU430" t="str">
        <f>IF(DS428&lt;=1,"",IF(DS428&gt;=2,"",DT429+(DS428-1)*(DV429-DT429)/(2-1)))</f>
        <v/>
      </c>
      <c r="DV430" t="str">
        <f>IF(DS428=2,DV429,"")</f>
        <v/>
      </c>
      <c r="DW430" t="str">
        <f>IF(DS428&lt;=2,"",IF(DS428&gt;=4,"",DV429+(DS428-2)*(DX429-DV429)/(4-2)))</f>
        <v/>
      </c>
      <c r="DX430" t="str">
        <f>IF(DS428&gt;=4,DX429,"")</f>
        <v/>
      </c>
    </row>
    <row r="432">
      <c r="B432" t="str">
        <v>Side walls</v>
      </c>
      <c r="C432" t="str">
        <v>Cp</v>
      </c>
      <c r="D432">
        <v>-0.7</v>
      </c>
      <c r="S432" t="str">
        <v>Side walls</v>
      </c>
      <c r="T432" t="str">
        <v>Cp</v>
      </c>
      <c r="U432">
        <v>-0.7</v>
      </c>
      <c r="AJ432" t="str">
        <v>Side walls</v>
      </c>
      <c r="AK432" t="str">
        <v>Cp</v>
      </c>
      <c r="AL432">
        <v>-0.7</v>
      </c>
      <c r="BA432" t="str">
        <v>Side walls</v>
      </c>
      <c r="BB432" t="str">
        <v>Cp</v>
      </c>
      <c r="BC432">
        <v>-0.7</v>
      </c>
      <c r="BR432" t="str">
        <v>Side walls</v>
      </c>
      <c r="BS432" t="str">
        <v>Cp</v>
      </c>
      <c r="BT432">
        <v>-0.7</v>
      </c>
      <c r="CI432" t="str">
        <v>Side walls</v>
      </c>
      <c r="CJ432" t="str">
        <v>Cp</v>
      </c>
      <c r="CK432">
        <v>-0.7</v>
      </c>
      <c r="CZ432" t="str">
        <v>Side walls</v>
      </c>
      <c r="DA432" t="str">
        <v>Cp</v>
      </c>
      <c r="DB432">
        <v>-0.7</v>
      </c>
      <c r="DQ432" t="str">
        <v>Side walls</v>
      </c>
      <c r="DR432" t="str">
        <v>Cp</v>
      </c>
      <c r="DS432">
        <v>-0.7</v>
      </c>
    </row>
    <row r="434">
      <c r="A434" t="str">
        <v>7.1 - p FOR OPEN</v>
      </c>
      <c r="R434" t="str">
        <v>7.1 - p FOR OPEN</v>
      </c>
      <c r="AI434" t="str">
        <v>7.1 - p FOR OPEN</v>
      </c>
      <c r="AZ434" t="str">
        <v>7.1 - p FOR OPEN</v>
      </c>
      <c r="BQ434" t="str">
        <v>7.1 - p FOR OPEN</v>
      </c>
      <c r="CH434" t="str">
        <v>7.1 - p FOR OPEN</v>
      </c>
      <c r="CY434" t="str">
        <v>7.1 - p FOR OPEN</v>
      </c>
      <c r="DP434" t="str">
        <v>7.1 - p FOR OPEN</v>
      </c>
    </row>
    <row r="435">
      <c r="A435" t="str">
        <v>Step 7: Calculate wind pressure, p, on each building surface</v>
      </c>
      <c r="R435" t="str">
        <v>Step 7: Calculate wind pressure, p, on each building surface</v>
      </c>
      <c r="AI435" t="str">
        <v>Step 7: Calculate wind pressure, p, on each building surface</v>
      </c>
      <c r="AZ435" t="str">
        <v>Step 7: Calculate wind pressure, p, on each building surface</v>
      </c>
      <c r="BQ435" t="str">
        <v>Step 7: Calculate wind pressure, p, on each building surface</v>
      </c>
      <c r="CH435" t="str">
        <v>Step 7: Calculate wind pressure, p, on each building surface</v>
      </c>
      <c r="CY435" t="str">
        <v>Step 7: Calculate wind pressure, p, on each building surface</v>
      </c>
      <c r="DP435" t="str">
        <v>Step 7: Calculate wind pressure, p, on each building surface</v>
      </c>
    </row>
    <row r="436">
      <c r="B436" t="str">
        <v>Open</v>
      </c>
      <c r="S436" t="str">
        <v>Open</v>
      </c>
      <c r="AJ436" t="str">
        <v>Open</v>
      </c>
      <c r="BA436" t="str">
        <v>Open</v>
      </c>
      <c r="BR436" t="str">
        <v>Open</v>
      </c>
      <c r="CI436" t="str">
        <v>Open</v>
      </c>
      <c r="CZ436" t="str">
        <v>Open</v>
      </c>
      <c r="DQ436" t="str">
        <v>Open</v>
      </c>
    </row>
    <row r="437">
      <c r="B437" t="str">
        <v>Eq. 27.4-3 for open buildings</v>
      </c>
      <c r="S437" t="str">
        <v>Eq. 27.4-3 for open buildings</v>
      </c>
      <c r="AJ437" t="str">
        <v>Eq. 27.4-3 for open buildings</v>
      </c>
      <c r="BA437" t="str">
        <v>Eq. 27.4-3 for open buildings</v>
      </c>
      <c r="BR437" t="str">
        <v>Eq. 27.4-3 for open buildings</v>
      </c>
      <c r="CI437" t="str">
        <v>Eq. 27.4-3 for open buildings</v>
      </c>
      <c r="CZ437" t="str">
        <v>Eq. 27.4-3 for open buildings</v>
      </c>
      <c r="DQ437" t="str">
        <v>Eq. 27.4-3 for open buildings</v>
      </c>
    </row>
    <row r="438">
      <c r="B438" t="str">
        <v>p = qh*G*CN</v>
      </c>
      <c r="S438" t="str">
        <v>p = qh*G*CN</v>
      </c>
      <c r="AJ438" t="str">
        <v>p = qh*G*CN</v>
      </c>
      <c r="BA438" t="str">
        <v>p = qh*G*CN</v>
      </c>
      <c r="BR438" t="str">
        <v>p = qh*G*CN</v>
      </c>
      <c r="CI438" t="str">
        <v>p = qh*G*CN</v>
      </c>
      <c r="CZ438" t="str">
        <v>p = qh*G*CN</v>
      </c>
      <c r="DQ438" t="str">
        <v>p = qh*G*CN</v>
      </c>
    </row>
    <row r="439">
      <c r="B439" t="str">
        <v xml:space="preserve">GCpi is not used in Open </v>
      </c>
      <c r="S439" t="str">
        <v xml:space="preserve">GCpi is not used in Open </v>
      </c>
      <c r="AJ439" t="str">
        <v xml:space="preserve">GCpi is not used in Open </v>
      </c>
      <c r="BA439" t="str">
        <v xml:space="preserve">GCpi is not used in Open </v>
      </c>
      <c r="BR439" t="str">
        <v xml:space="preserve">GCpi is not used in Open </v>
      </c>
      <c r="CI439" t="str">
        <v xml:space="preserve">GCpi is not used in Open </v>
      </c>
      <c r="CZ439" t="str">
        <v xml:space="preserve">GCpi is not used in Open </v>
      </c>
      <c r="DQ439" t="str">
        <v xml:space="preserve">GCpi is not used in Open </v>
      </c>
    </row>
    <row r="441">
      <c r="B441" t="str">
        <v>Winward wall</v>
      </c>
      <c r="C441" t="str">
        <f>IF(C169="X","+X","+Y")</f>
        <v>+X</v>
      </c>
      <c r="S441" t="str">
        <v>Winward wall</v>
      </c>
      <c r="T441" t="str">
        <f>IF(T169="X","+X","+Y")</f>
        <v>+X</v>
      </c>
      <c r="AJ441" t="str">
        <v>Winward wall</v>
      </c>
      <c r="AK441" t="str">
        <f>IF(AK169="X","+X","+Y")</f>
        <v>+X</v>
      </c>
      <c r="BA441" t="str">
        <v>Winward wall</v>
      </c>
      <c r="BB441" t="str">
        <f>IF(BB169="X","+X","+Y")</f>
        <v>+X</v>
      </c>
      <c r="BR441" t="str">
        <v>Winward wall</v>
      </c>
      <c r="BS441" t="str">
        <f>IF(BS169="X","+X","+Y")</f>
        <v>+Y</v>
      </c>
      <c r="CI441" t="str">
        <v>Winward wall</v>
      </c>
      <c r="CJ441" t="str">
        <f>IF(CJ169="X","+X","+Y")</f>
        <v>+Y</v>
      </c>
      <c r="CZ441" t="str">
        <v>Winward wall</v>
      </c>
      <c r="DA441" t="str">
        <f>IF(DA169="X","+X","+Y")</f>
        <v>+Y</v>
      </c>
      <c r="DQ441" t="str">
        <v>Winward wall</v>
      </c>
      <c r="DR441" t="str">
        <f>IF(DR169="X","+X","+Y")</f>
        <v>+Y</v>
      </c>
    </row>
    <row r="442">
      <c r="B442" t="str">
        <v>Leeward wall</v>
      </c>
      <c r="C442" t="str">
        <f>IF(C169="X","-X","-Y")</f>
        <v>-X</v>
      </c>
      <c r="S442" t="str">
        <v>Leeward wall</v>
      </c>
      <c r="T442" t="str">
        <f>IF(T169="X","-X","-Y")</f>
        <v>-X</v>
      </c>
      <c r="AJ442" t="str">
        <v>Leeward wall</v>
      </c>
      <c r="AK442" t="str">
        <f>IF(AK169="X","-X","-Y")</f>
        <v>-X</v>
      </c>
      <c r="BA442" t="str">
        <v>Leeward wall</v>
      </c>
      <c r="BB442" t="str">
        <f>IF(BB169="X","-X","-Y")</f>
        <v>-X</v>
      </c>
      <c r="BR442" t="str">
        <v>Leeward wall</v>
      </c>
      <c r="BS442" t="str">
        <f>IF(BS169="X","-X","-Y")</f>
        <v>-Y</v>
      </c>
      <c r="CI442" t="str">
        <v>Leeward wall</v>
      </c>
      <c r="CJ442" t="str">
        <f>IF(CJ169="X","-X","-Y")</f>
        <v>-Y</v>
      </c>
      <c r="CZ442" t="str">
        <v>Leeward wall</v>
      </c>
      <c r="DA442" t="str">
        <f>IF(DA169="X","-X","-Y")</f>
        <v>-Y</v>
      </c>
      <c r="DQ442" t="str">
        <v>Leeward wall</v>
      </c>
      <c r="DR442" t="str">
        <f>IF(DR169="X","-X","-Y")</f>
        <v>-Y</v>
      </c>
    </row>
    <row r="443">
      <c r="B443" t="str">
        <v>Side Wall 1</v>
      </c>
      <c r="C443" t="str">
        <f>IF(C169="X","+Y","+X")</f>
        <v>+Y</v>
      </c>
      <c r="S443" t="str">
        <v>Side Wall 1</v>
      </c>
      <c r="T443" t="str">
        <f>IF(T169="X","+Y","+X")</f>
        <v>+Y</v>
      </c>
      <c r="AJ443" t="str">
        <v>Side Wall 1</v>
      </c>
      <c r="AK443" t="str">
        <f>IF(AK169="X","+Y","+X")</f>
        <v>+Y</v>
      </c>
      <c r="BA443" t="str">
        <v>Side Wall 1</v>
      </c>
      <c r="BB443" t="str">
        <f>IF(BB169="X","+Y","+X")</f>
        <v>+Y</v>
      </c>
      <c r="BR443" t="str">
        <v>Side Wall 1</v>
      </c>
      <c r="BS443" t="str">
        <f>IF(BS169="X","+Y","+X")</f>
        <v>+X</v>
      </c>
      <c r="CI443" t="str">
        <v>Side Wall 1</v>
      </c>
      <c r="CJ443" t="str">
        <f>IF(CJ169="X","+Y","+X")</f>
        <v>+X</v>
      </c>
      <c r="CZ443" t="str">
        <v>Side Wall 1</v>
      </c>
      <c r="DA443" t="str">
        <f>IF(DA169="X","+Y","+X")</f>
        <v>+X</v>
      </c>
      <c r="DQ443" t="str">
        <v>Side Wall 1</v>
      </c>
      <c r="DR443" t="str">
        <f>IF(DR169="X","+Y","+X")</f>
        <v>+X</v>
      </c>
    </row>
    <row r="444">
      <c r="B444" t="str">
        <v>Side Wall 2</v>
      </c>
      <c r="C444" t="str">
        <f>IF(C169="X","-Y","-X")</f>
        <v>-Y</v>
      </c>
      <c r="S444" t="str">
        <v>Side Wall 2</v>
      </c>
      <c r="T444" t="str">
        <f>IF(T169="X","-Y","-X")</f>
        <v>-Y</v>
      </c>
      <c r="AJ444" t="str">
        <v>Side Wall 2</v>
      </c>
      <c r="AK444" t="str">
        <f>IF(AK169="X","-Y","-X")</f>
        <v>-Y</v>
      </c>
      <c r="BA444" t="str">
        <v>Side Wall 2</v>
      </c>
      <c r="BB444" t="str">
        <f>IF(BB169="X","-Y","-X")</f>
        <v>-Y</v>
      </c>
      <c r="BR444" t="str">
        <v>Side Wall 2</v>
      </c>
      <c r="BS444" t="str">
        <f>IF(BS169="X","-Y","-X")</f>
        <v>-X</v>
      </c>
      <c r="CI444" t="str">
        <v>Side Wall 2</v>
      </c>
      <c r="CJ444" t="str">
        <f>IF(CJ169="X","-Y","-X")</f>
        <v>-X</v>
      </c>
      <c r="CZ444" t="str">
        <v>Side Wall 2</v>
      </c>
      <c r="DA444" t="str">
        <f>IF(DA169="X","-Y","-X")</f>
        <v>-X</v>
      </c>
      <c r="DQ444" t="str">
        <v>Side Wall 2</v>
      </c>
      <c r="DR444" t="str">
        <f>IF(DR169="X","-Y","-X")</f>
        <v>-X</v>
      </c>
    </row>
    <row r="445">
      <c r="B445" t="str">
        <v>Winward roof</v>
      </c>
      <c r="C445" t="str">
        <f>IF(C169="X","+X","+Y")</f>
        <v>+X</v>
      </c>
      <c r="S445" t="str">
        <v>Winward roof</v>
      </c>
      <c r="T445" t="str">
        <f>IF(T169="X","+X","+Y")</f>
        <v>+X</v>
      </c>
      <c r="AJ445" t="str">
        <v>Winward roof</v>
      </c>
      <c r="AK445" t="str">
        <f>IF(AK169="X","+X","+Y")</f>
        <v>+X</v>
      </c>
      <c r="BA445" t="str">
        <v>Winward roof</v>
      </c>
      <c r="BB445" t="str">
        <f>IF(BB169="X","+X","+Y")</f>
        <v>+X</v>
      </c>
      <c r="BR445" t="str">
        <v>Winward roof</v>
      </c>
      <c r="BS445" t="str">
        <f>IF(BS169="X","+X","+Y")</f>
        <v>+Y</v>
      </c>
      <c r="CI445" t="str">
        <v>Winward roof</v>
      </c>
      <c r="CJ445" t="str">
        <f>IF(CJ169="X","+X","+Y")</f>
        <v>+Y</v>
      </c>
      <c r="CZ445" t="str">
        <v>Winward roof</v>
      </c>
      <c r="DA445" t="str">
        <f>IF(DA169="X","+X","+Y")</f>
        <v>+Y</v>
      </c>
      <c r="DQ445" t="str">
        <v>Winward roof</v>
      </c>
      <c r="DR445" t="str">
        <f>IF(DR169="X","+X","+Y")</f>
        <v>+Y</v>
      </c>
    </row>
    <row r="446">
      <c r="B446" t="str">
        <v>Leeward roof</v>
      </c>
      <c r="C446" t="str">
        <f>IF(C169="X","-X","-Y")</f>
        <v>-X</v>
      </c>
      <c r="S446" t="str">
        <v>Leeward roof</v>
      </c>
      <c r="T446" t="str">
        <f>IF(T169="X","-X","-Y")</f>
        <v>-X</v>
      </c>
      <c r="AJ446" t="str">
        <v>Leeward roof</v>
      </c>
      <c r="AK446" t="str">
        <f>IF(AK169="X","-X","-Y")</f>
        <v>-X</v>
      </c>
      <c r="BA446" t="str">
        <v>Leeward roof</v>
      </c>
      <c r="BB446" t="str">
        <f>IF(BB169="X","-X","-Y")</f>
        <v>-X</v>
      </c>
      <c r="BR446" t="str">
        <v>Leeward roof</v>
      </c>
      <c r="BS446" t="str">
        <f>IF(BS169="X","-X","-Y")</f>
        <v>-Y</v>
      </c>
      <c r="CI446" t="str">
        <v>Leeward roof</v>
      </c>
      <c r="CJ446" t="str">
        <f>IF(CJ169="X","-X","-Y")</f>
        <v>-Y</v>
      </c>
      <c r="CZ446" t="str">
        <v>Leeward roof</v>
      </c>
      <c r="DA446" t="str">
        <f>IF(DA169="X","-X","-Y")</f>
        <v>-Y</v>
      </c>
      <c r="DQ446" t="str">
        <v>Leeward roof</v>
      </c>
      <c r="DR446" t="str">
        <f>IF(DR169="X","-X","-Y")</f>
        <v>-Y</v>
      </c>
    </row>
    <row r="447">
      <c r="B447" t="str">
        <v>Roof side 1</v>
      </c>
      <c r="C447" t="str">
        <f>IF(C169="X","+Y","+X")</f>
        <v>+Y</v>
      </c>
      <c r="S447" t="str">
        <v>Roof side 1</v>
      </c>
      <c r="T447" t="str">
        <f>IF(T169="X","+Y","+X")</f>
        <v>+Y</v>
      </c>
      <c r="AJ447" t="str">
        <v>Roof side 1</v>
      </c>
      <c r="AK447" t="str">
        <f>IF(AK169="X","+Y","+X")</f>
        <v>+Y</v>
      </c>
      <c r="BA447" t="str">
        <v>Roof side 1</v>
      </c>
      <c r="BB447" t="str">
        <f>IF(BB169="X","+Y","+X")</f>
        <v>+Y</v>
      </c>
      <c r="BR447" t="str">
        <v>Roof side 1</v>
      </c>
      <c r="BS447" t="str">
        <f>IF(BS169="X","+Y","+X")</f>
        <v>+X</v>
      </c>
      <c r="CI447" t="str">
        <v>Roof side 1</v>
      </c>
      <c r="CJ447" t="str">
        <f>IF(CJ169="X","+Y","+X")</f>
        <v>+X</v>
      </c>
      <c r="CZ447" t="str">
        <v>Roof side 1</v>
      </c>
      <c r="DA447" t="str">
        <f>IF(DA169="X","+Y","+X")</f>
        <v>+X</v>
      </c>
      <c r="DQ447" t="str">
        <v>Roof side 1</v>
      </c>
      <c r="DR447" t="str">
        <f>IF(DR169="X","+Y","+X")</f>
        <v>+X</v>
      </c>
    </row>
    <row r="448">
      <c r="B448" t="str">
        <v>Roof side 2</v>
      </c>
      <c r="C448" t="str">
        <f>IF(C169="X","-Y","-X")</f>
        <v>-Y</v>
      </c>
      <c r="S448" t="str">
        <v>Roof side 2</v>
      </c>
      <c r="T448" t="str">
        <f>IF(T169="X","-Y","-X")</f>
        <v>-Y</v>
      </c>
      <c r="AJ448" t="str">
        <v>Roof side 2</v>
      </c>
      <c r="AK448" t="str">
        <f>IF(AK169="X","-Y","-X")</f>
        <v>-Y</v>
      </c>
      <c r="BA448" t="str">
        <v>Roof side 2</v>
      </c>
      <c r="BB448" t="str">
        <f>IF(BB169="X","-Y","-X")</f>
        <v>-Y</v>
      </c>
      <c r="BR448" t="str">
        <v>Roof side 2</v>
      </c>
      <c r="BS448" t="str">
        <f>IF(BS169="X","-Y","-X")</f>
        <v>-X</v>
      </c>
      <c r="CI448" t="str">
        <v>Roof side 2</v>
      </c>
      <c r="CJ448" t="str">
        <f>IF(CJ169="X","-Y","-X")</f>
        <v>-X</v>
      </c>
      <c r="CZ448" t="str">
        <v>Roof side 2</v>
      </c>
      <c r="DA448" t="str">
        <f>IF(DA169="X","-Y","-X")</f>
        <v>-X</v>
      </c>
      <c r="DQ448" t="str">
        <v>Roof side 2</v>
      </c>
      <c r="DR448" t="str">
        <f>IF(DR169="X","-Y","-X")</f>
        <v>-X</v>
      </c>
    </row>
    <row r="449">
      <c r="B449" t="str">
        <v>Open / Partially Enclosed / Enclosed</v>
      </c>
      <c r="C449" t="str">
        <f>B436</f>
        <v>Open</v>
      </c>
      <c r="S449" t="str">
        <v>Open / Partially Enclosed / Enclosed</v>
      </c>
      <c r="T449" t="str">
        <f>S436</f>
        <v>Open</v>
      </c>
      <c r="AJ449" t="str">
        <v>Open / Partially Enclosed / Enclosed</v>
      </c>
      <c r="AK449" t="str">
        <f>AJ436</f>
        <v>Open</v>
      </c>
      <c r="BA449" t="str">
        <v>Open / Partially Enclosed / Enclosed</v>
      </c>
      <c r="BB449" t="str">
        <f>BA436</f>
        <v>Open</v>
      </c>
      <c r="BR449" t="str">
        <v>Open / Partially Enclosed / Enclosed</v>
      </c>
      <c r="BS449" t="str">
        <f>BR436</f>
        <v>Open</v>
      </c>
      <c r="CI449" t="str">
        <v>Open / Partially Enclosed / Enclosed</v>
      </c>
      <c r="CJ449" t="str">
        <f>CI436</f>
        <v>Open</v>
      </c>
      <c r="CZ449" t="str">
        <v>Open / Partially Enclosed / Enclosed</v>
      </c>
      <c r="DA449" t="str">
        <f>CZ436</f>
        <v>Open</v>
      </c>
      <c r="DQ449" t="str">
        <v>Open / Partially Enclosed / Enclosed</v>
      </c>
      <c r="DR449" t="str">
        <f>DQ436</f>
        <v>Open</v>
      </c>
    </row>
    <row r="451">
      <c r="J451" t="str">
        <v>Horizontal distance from windward edge</v>
      </c>
      <c r="N451" t="str">
        <v>Horizontal distance from windward edge</v>
      </c>
      <c r="AA451" t="str">
        <v>Horizontal distance from windward edge</v>
      </c>
      <c r="AE451" t="str">
        <v>Horizontal distance from windward edge</v>
      </c>
      <c r="AR451" t="str">
        <v>Horizontal distance from windward edge</v>
      </c>
      <c r="AV451" t="str">
        <v>Horizontal distance from windward edge</v>
      </c>
      <c r="BI451" t="str">
        <v>Horizontal distance from windward edge</v>
      </c>
      <c r="BM451" t="str">
        <v>Horizontal distance from windward edge</v>
      </c>
      <c r="BZ451" t="str">
        <v>Horizontal distance from windward edge</v>
      </c>
      <c r="CD451" t="str">
        <v>Horizontal distance from windward edge</v>
      </c>
      <c r="CQ451" t="str">
        <v>Horizontal distance from windward edge</v>
      </c>
      <c r="CU451" t="str">
        <v>Horizontal distance from windward edge</v>
      </c>
      <c r="DH451" t="str">
        <v>Horizontal distance from windward edge</v>
      </c>
      <c r="DL451" t="str">
        <v>Horizontal distance from windward edge</v>
      </c>
      <c r="DY451" t="str">
        <v>Horizontal distance from windward edge</v>
      </c>
      <c r="EC451" t="str">
        <v>Horizontal distance from windward edge</v>
      </c>
    </row>
    <row r="452">
      <c r="J452" t="str">
        <v>0-h/2</v>
      </c>
      <c r="K452" t="str">
        <v>h/2-h</v>
      </c>
      <c r="L452" t="str">
        <v>h-2h</v>
      </c>
      <c r="M452" t="str">
        <v>&gt;2h</v>
      </c>
      <c r="N452" t="str">
        <v>0-h/2</v>
      </c>
      <c r="O452" t="str">
        <v>h/2-h</v>
      </c>
      <c r="P452" t="str">
        <v>h-2h</v>
      </c>
      <c r="Q452" t="str">
        <v>&gt;2h</v>
      </c>
      <c r="AA452" t="str">
        <v>0-h/2</v>
      </c>
      <c r="AB452" t="str">
        <v>h/2-h</v>
      </c>
      <c r="AC452" t="str">
        <v>h-2h</v>
      </c>
      <c r="AD452" t="str">
        <v>&gt;2h</v>
      </c>
      <c r="AE452" t="str">
        <v>0-h/2</v>
      </c>
      <c r="AF452" t="str">
        <v>h/2-h</v>
      </c>
      <c r="AG452" t="str">
        <v>h-2h</v>
      </c>
      <c r="AH452" t="str">
        <v>&gt;2h</v>
      </c>
      <c r="AR452" t="str">
        <v>0-h/2</v>
      </c>
      <c r="AS452" t="str">
        <v>h/2-h</v>
      </c>
      <c r="AT452" t="str">
        <v>h-2h</v>
      </c>
      <c r="AU452" t="str">
        <v>&gt;2h</v>
      </c>
      <c r="AV452" t="str">
        <v>0-h/2</v>
      </c>
      <c r="AW452" t="str">
        <v>h/2-h</v>
      </c>
      <c r="AX452" t="str">
        <v>h-2h</v>
      </c>
      <c r="AY452" t="str">
        <v>&gt;2h</v>
      </c>
      <c r="BI452" t="str">
        <v>0-h/2</v>
      </c>
      <c r="BJ452" t="str">
        <v>h/2-h</v>
      </c>
      <c r="BK452" t="str">
        <v>h-2h</v>
      </c>
      <c r="BL452" t="str">
        <v>&gt;2h</v>
      </c>
      <c r="BM452" t="str">
        <v>0-h/2</v>
      </c>
      <c r="BN452" t="str">
        <v>h/2-h</v>
      </c>
      <c r="BO452" t="str">
        <v>h-2h</v>
      </c>
      <c r="BP452" t="str">
        <v>&gt;2h</v>
      </c>
      <c r="BZ452" t="str">
        <v>0-h/2</v>
      </c>
      <c r="CA452" t="str">
        <v>h/2-h</v>
      </c>
      <c r="CB452" t="str">
        <v>h-2h</v>
      </c>
      <c r="CC452" t="str">
        <v>&gt;2h</v>
      </c>
      <c r="CD452" t="str">
        <v>0-h/2</v>
      </c>
      <c r="CE452" t="str">
        <v>h/2-h</v>
      </c>
      <c r="CF452" t="str">
        <v>h-2h</v>
      </c>
      <c r="CG452" t="str">
        <v>&gt;2h</v>
      </c>
      <c r="CQ452" t="str">
        <v>0-h/2</v>
      </c>
      <c r="CR452" t="str">
        <v>h/2-h</v>
      </c>
      <c r="CS452" t="str">
        <v>h-2h</v>
      </c>
      <c r="CT452" t="str">
        <v>&gt;2h</v>
      </c>
      <c r="CU452" t="str">
        <v>0-h/2</v>
      </c>
      <c r="CV452" t="str">
        <v>h/2-h</v>
      </c>
      <c r="CW452" t="str">
        <v>h-2h</v>
      </c>
      <c r="CX452" t="str">
        <v>&gt;2h</v>
      </c>
      <c r="DH452" t="str">
        <v>0-h/2</v>
      </c>
      <c r="DI452" t="str">
        <v>h/2-h</v>
      </c>
      <c r="DJ452" t="str">
        <v>h-2h</v>
      </c>
      <c r="DK452" t="str">
        <v>&gt;2h</v>
      </c>
      <c r="DL452" t="str">
        <v>0-h/2</v>
      </c>
      <c r="DM452" t="str">
        <v>h/2-h</v>
      </c>
      <c r="DN452" t="str">
        <v>h-2h</v>
      </c>
      <c r="DO452" t="str">
        <v>&gt;2h</v>
      </c>
      <c r="DY452" t="str">
        <v>0-h/2</v>
      </c>
      <c r="DZ452" t="str">
        <v>h/2-h</v>
      </c>
      <c r="EA452" t="str">
        <v>h-2h</v>
      </c>
      <c r="EB452" t="str">
        <v>&gt;2h</v>
      </c>
      <c r="EC452" t="str">
        <v>0-h/2</v>
      </c>
      <c r="ED452" t="str">
        <v>h/2-h</v>
      </c>
      <c r="EE452" t="str">
        <v>h-2h</v>
      </c>
      <c r="EF452" t="str">
        <v>&gt;2h</v>
      </c>
    </row>
    <row r="453">
      <c r="D453" t="str">
        <v>WinWall</v>
      </c>
      <c r="E453" t="str">
        <v>LeeWall</v>
      </c>
      <c r="F453" t="str">
        <v>SideWall1</v>
      </c>
      <c r="G453" t="str">
        <v>SideWall2</v>
      </c>
      <c r="H453" t="str">
        <v>WinRoof</v>
      </c>
      <c r="I453" t="str">
        <v>LeeRoof</v>
      </c>
      <c r="J453" t="str">
        <v>Roof Side 1</v>
      </c>
      <c r="N453" t="str">
        <v>Roof Side 2</v>
      </c>
      <c r="U453" t="str">
        <v>WinWall</v>
      </c>
      <c r="V453" t="str">
        <v>LeeWall</v>
      </c>
      <c r="W453" t="str">
        <v>SideWall1</v>
      </c>
      <c r="X453" t="str">
        <v>SideWall2</v>
      </c>
      <c r="Y453" t="str">
        <v>WinRoof</v>
      </c>
      <c r="Z453" t="str">
        <v>LeeRoof</v>
      </c>
      <c r="AA453" t="str">
        <v>Roof Side 1</v>
      </c>
      <c r="AE453" t="str">
        <v>Roof Side 2</v>
      </c>
      <c r="AL453" t="str">
        <v>WinWall</v>
      </c>
      <c r="AM453" t="str">
        <v>LeeWall</v>
      </c>
      <c r="AN453" t="str">
        <v>SideWall1</v>
      </c>
      <c r="AO453" t="str">
        <v>SideWall2</v>
      </c>
      <c r="AP453" t="str">
        <v>WinRoof</v>
      </c>
      <c r="AQ453" t="str">
        <v>LeeRoof</v>
      </c>
      <c r="AR453" t="str">
        <v>Roof Side 1</v>
      </c>
      <c r="AV453" t="str">
        <v>Roof Side 2</v>
      </c>
      <c r="BC453" t="str">
        <v>WinWall</v>
      </c>
      <c r="BD453" t="str">
        <v>LeeWall</v>
      </c>
      <c r="BE453" t="str">
        <v>SideWall1</v>
      </c>
      <c r="BF453" t="str">
        <v>SideWall2</v>
      </c>
      <c r="BG453" t="str">
        <v>WinRoof</v>
      </c>
      <c r="BH453" t="str">
        <v>LeeRoof</v>
      </c>
      <c r="BI453" t="str">
        <v>Roof Side 1</v>
      </c>
      <c r="BM453" t="str">
        <v>Roof Side 2</v>
      </c>
      <c r="BT453" t="str">
        <v>WinWall</v>
      </c>
      <c r="BU453" t="str">
        <v>LeeWall</v>
      </c>
      <c r="BV453" t="str">
        <v>SideWall1</v>
      </c>
      <c r="BW453" t="str">
        <v>SideWall2</v>
      </c>
      <c r="BX453" t="str">
        <v>WinRoof</v>
      </c>
      <c r="BY453" t="str">
        <v>LeeRoof</v>
      </c>
      <c r="BZ453" t="str">
        <v>Roof Side 1</v>
      </c>
      <c r="CD453" t="str">
        <v>Roof Side 2</v>
      </c>
      <c r="CK453" t="str">
        <v>WinWall</v>
      </c>
      <c r="CL453" t="str">
        <v>LeeWall</v>
      </c>
      <c r="CM453" t="str">
        <v>SideWall1</v>
      </c>
      <c r="CN453" t="str">
        <v>SideWall2</v>
      </c>
      <c r="CO453" t="str">
        <v>WinRoof</v>
      </c>
      <c r="CP453" t="str">
        <v>LeeRoof</v>
      </c>
      <c r="CQ453" t="str">
        <v>Roof Side 1</v>
      </c>
      <c r="CU453" t="str">
        <v>Roof Side 2</v>
      </c>
      <c r="DB453" t="str">
        <v>WinWall</v>
      </c>
      <c r="DC453" t="str">
        <v>LeeWall</v>
      </c>
      <c r="DD453" t="str">
        <v>SideWall1</v>
      </c>
      <c r="DE453" t="str">
        <v>SideWall2</v>
      </c>
      <c r="DF453" t="str">
        <v>WinRoof</v>
      </c>
      <c r="DG453" t="str">
        <v>LeeRoof</v>
      </c>
      <c r="DH453" t="str">
        <v>Roof Side 1</v>
      </c>
      <c r="DL453" t="str">
        <v>Roof Side 2</v>
      </c>
      <c r="DS453" t="str">
        <v>WinWall</v>
      </c>
      <c r="DT453" t="str">
        <v>LeeWall</v>
      </c>
      <c r="DU453" t="str">
        <v>SideWall1</v>
      </c>
      <c r="DV453" t="str">
        <v>SideWall2</v>
      </c>
      <c r="DW453" t="str">
        <v>WinRoof</v>
      </c>
      <c r="DX453" t="str">
        <v>LeeRoof</v>
      </c>
      <c r="DY453" t="str">
        <v>Roof Side 1</v>
      </c>
      <c r="EC453" t="str">
        <v>Roof Side 2</v>
      </c>
    </row>
    <row r="454">
      <c r="D454" t="str">
        <f>C441</f>
        <v>+X</v>
      </c>
      <c r="E454" t="str">
        <f>C442</f>
        <v>-X</v>
      </c>
      <c r="F454" t="str">
        <f>C443</f>
        <v>+Y</v>
      </c>
      <c r="G454" t="str">
        <f>C444</f>
        <v>-Y</v>
      </c>
      <c r="H454" t="str">
        <f>C445</f>
        <v>+X</v>
      </c>
      <c r="I454" t="str">
        <f>C446</f>
        <v>-X</v>
      </c>
      <c r="J454" t="str">
        <f>C447</f>
        <v>+Y</v>
      </c>
      <c r="N454" t="str">
        <f>C448</f>
        <v>-Y</v>
      </c>
      <c r="U454" t="str">
        <f>T441</f>
        <v>+X</v>
      </c>
      <c r="V454" t="str">
        <f>T442</f>
        <v>-X</v>
      </c>
      <c r="W454" t="str">
        <f>T443</f>
        <v>+Y</v>
      </c>
      <c r="X454" t="str">
        <f>T444</f>
        <v>-Y</v>
      </c>
      <c r="Y454" t="str">
        <f>T445</f>
        <v>+X</v>
      </c>
      <c r="Z454" t="str">
        <f>T446</f>
        <v>-X</v>
      </c>
      <c r="AA454" t="str">
        <f>T447</f>
        <v>+Y</v>
      </c>
      <c r="AE454" t="str">
        <f>T448</f>
        <v>-Y</v>
      </c>
      <c r="AL454" t="str">
        <f>AK441</f>
        <v>+X</v>
      </c>
      <c r="AM454" t="str">
        <f>AK442</f>
        <v>-X</v>
      </c>
      <c r="AN454" t="str">
        <f>AK443</f>
        <v>+Y</v>
      </c>
      <c r="AO454" t="str">
        <f>AK444</f>
        <v>-Y</v>
      </c>
      <c r="AP454" t="str">
        <f>AK445</f>
        <v>+X</v>
      </c>
      <c r="AQ454" t="str">
        <f>AK446</f>
        <v>-X</v>
      </c>
      <c r="AR454" t="str">
        <f>AK447</f>
        <v>+Y</v>
      </c>
      <c r="AV454" t="str">
        <f>AK448</f>
        <v>-Y</v>
      </c>
      <c r="BC454" t="str">
        <f>BB441</f>
        <v>+X</v>
      </c>
      <c r="BD454" t="str">
        <f>BB442</f>
        <v>-X</v>
      </c>
      <c r="BE454" t="str">
        <f>BB443</f>
        <v>+Y</v>
      </c>
      <c r="BF454" t="str">
        <f>BB444</f>
        <v>-Y</v>
      </c>
      <c r="BG454" t="str">
        <f>BB445</f>
        <v>+X</v>
      </c>
      <c r="BH454" t="str">
        <f>BB446</f>
        <v>-X</v>
      </c>
      <c r="BI454" t="str">
        <f>BB447</f>
        <v>+Y</v>
      </c>
      <c r="BM454" t="str">
        <f>BB448</f>
        <v>-Y</v>
      </c>
      <c r="BT454" t="str">
        <f>BS441</f>
        <v>+Y</v>
      </c>
      <c r="BU454" t="str">
        <f>BS442</f>
        <v>-Y</v>
      </c>
      <c r="BV454" t="str">
        <f>BS443</f>
        <v>+X</v>
      </c>
      <c r="BW454" t="str">
        <f>BS444</f>
        <v>-X</v>
      </c>
      <c r="BX454" t="str">
        <f>BS445</f>
        <v>+Y</v>
      </c>
      <c r="BY454" t="str">
        <f>BS446</f>
        <v>-Y</v>
      </c>
      <c r="BZ454" t="str">
        <f>BS447</f>
        <v>+X</v>
      </c>
      <c r="CD454" t="str">
        <f>BS448</f>
        <v>-X</v>
      </c>
      <c r="CK454" t="str">
        <f>CJ441</f>
        <v>+Y</v>
      </c>
      <c r="CL454" t="str">
        <f>CJ442</f>
        <v>-Y</v>
      </c>
      <c r="CM454" t="str">
        <f>CJ443</f>
        <v>+X</v>
      </c>
      <c r="CN454" t="str">
        <f>CJ444</f>
        <v>-X</v>
      </c>
      <c r="CO454" t="str">
        <f>CJ445</f>
        <v>+Y</v>
      </c>
      <c r="CP454" t="str">
        <f>CJ446</f>
        <v>-Y</v>
      </c>
      <c r="CQ454" t="str">
        <f>CJ447</f>
        <v>+X</v>
      </c>
      <c r="CU454" t="str">
        <f>CJ448</f>
        <v>-X</v>
      </c>
      <c r="DB454" t="str">
        <f>DA441</f>
        <v>+Y</v>
      </c>
      <c r="DC454" t="str">
        <f>DA442</f>
        <v>-Y</v>
      </c>
      <c r="DD454" t="str">
        <f>DA443</f>
        <v>+X</v>
      </c>
      <c r="DE454" t="str">
        <f>DA444</f>
        <v>-X</v>
      </c>
      <c r="DF454" t="str">
        <f>DA445</f>
        <v>+Y</v>
      </c>
      <c r="DG454" t="str">
        <f>DA446</f>
        <v>-Y</v>
      </c>
      <c r="DH454" t="str">
        <f>DA447</f>
        <v>+X</v>
      </c>
      <c r="DL454" t="str">
        <f>DA448</f>
        <v>-X</v>
      </c>
      <c r="DS454" t="str">
        <f>DR441</f>
        <v>+Y</v>
      </c>
      <c r="DT454" t="str">
        <f>DR442</f>
        <v>-Y</v>
      </c>
      <c r="DU454" t="str">
        <f>DR443</f>
        <v>+X</v>
      </c>
      <c r="DV454" t="str">
        <f>DR444</f>
        <v>-X</v>
      </c>
      <c r="DW454" t="str">
        <f>DR445</f>
        <v>+Y</v>
      </c>
      <c r="DX454" t="str">
        <f>DR446</f>
        <v>-Y</v>
      </c>
      <c r="DY454" t="str">
        <f>DR447</f>
        <v>+X</v>
      </c>
      <c r="EC454" t="str">
        <f>DR448</f>
        <v>-X</v>
      </c>
    </row>
    <row r="455">
      <c r="C455" t="str">
        <v>p (psf)</v>
      </c>
      <c r="D455">
        <v>0</v>
      </c>
      <c r="E455">
        <v>0</v>
      </c>
      <c r="F455">
        <v>0</v>
      </c>
      <c r="G455">
        <v>0</v>
      </c>
      <c r="H455">
        <f>D319*D251*N356</f>
        <v>0.9863829939738482</v>
      </c>
      <c r="I455">
        <f>D319*D251*O356</f>
        <v>-0.2571017233718171</v>
      </c>
      <c r="J455">
        <f>D319*D251*G364</f>
        <v>-0.7173694501627987</v>
      </c>
      <c r="K455">
        <f>D319*D251*H364</f>
        <v>-0.7173694501627987</v>
      </c>
      <c r="L455">
        <f>D319*D251*I364</f>
        <v>-0.5380270876220989</v>
      </c>
      <c r="M455">
        <f>D319*D251*J364</f>
        <v>-0.26901354381104947</v>
      </c>
      <c r="N455">
        <f>J455</f>
        <v>-0.7173694501627987</v>
      </c>
      <c r="O455">
        <f>K455</f>
        <v>-0.7173694501627987</v>
      </c>
      <c r="P455">
        <f>L455</f>
        <v>-0.5380270876220989</v>
      </c>
      <c r="Q455">
        <f>M455</f>
        <v>-0.26901354381104947</v>
      </c>
      <c r="T455" t="str">
        <v>p (psf)</v>
      </c>
      <c r="U455">
        <v>0</v>
      </c>
      <c r="V455">
        <v>0</v>
      </c>
      <c r="W455">
        <v>0</v>
      </c>
      <c r="X455">
        <v>0</v>
      </c>
      <c r="Y455">
        <f>U319*U251*AE356</f>
        <v>0.04903798058651694</v>
      </c>
      <c r="Z455">
        <f>U319*U251*AF356</f>
        <v>-0.9254331929480989</v>
      </c>
      <c r="AA455">
        <f>U319*U251*X364</f>
        <v>0.7173694501627987</v>
      </c>
      <c r="AB455">
        <f>U319*U251*Y364</f>
        <v>0.7173694501627987</v>
      </c>
      <c r="AC455">
        <f>U319*U251*Z364</f>
        <v>0.44835590635174916</v>
      </c>
      <c r="AD455">
        <f>U319*U251*AA364</f>
        <v>0.26901354381104947</v>
      </c>
      <c r="AE455">
        <f>AA455</f>
        <v>0.7173694501627987</v>
      </c>
      <c r="AF455">
        <f>AB455</f>
        <v>0.7173694501627987</v>
      </c>
      <c r="AG455">
        <f>AC455</f>
        <v>0.44835590635174916</v>
      </c>
      <c r="AH455">
        <f>AD455</f>
        <v>0.26901354381104947</v>
      </c>
      <c r="AK455" t="str">
        <v>p (psf)</v>
      </c>
      <c r="AL455">
        <v>0</v>
      </c>
      <c r="AM455">
        <v>0</v>
      </c>
      <c r="AN455">
        <v>0</v>
      </c>
      <c r="AO455">
        <v>0</v>
      </c>
      <c r="AP455">
        <f>AL319*AL251*AV356</f>
        <v>-1.0760541752441979</v>
      </c>
      <c r="AQ455">
        <f>AL319*AL251*AW356</f>
        <v>-0.9373450133873311</v>
      </c>
      <c r="AR455">
        <f>AL319*AL251*AO364</f>
        <v>-1.0760541752441979</v>
      </c>
      <c r="AS455">
        <f>AL319*AL251*AP364</f>
        <v>-1.0760541752441979</v>
      </c>
      <c r="AT455">
        <f>AL319*AL251*AQ364</f>
        <v>-0.8070406314331485</v>
      </c>
      <c r="AU455">
        <f>AL319*AL251*AR364</f>
        <v>-0.5380270876220989</v>
      </c>
      <c r="AV455">
        <f>AR455</f>
        <v>-1.0760541752441979</v>
      </c>
      <c r="AW455">
        <f>AS455</f>
        <v>-1.0760541752441979</v>
      </c>
      <c r="AX455">
        <f>AT455</f>
        <v>-0.8070406314331485</v>
      </c>
      <c r="AY455">
        <f>AU455</f>
        <v>-0.5380270876220989</v>
      </c>
      <c r="BB455" t="str">
        <v>p (psf)</v>
      </c>
      <c r="BC455">
        <v>0</v>
      </c>
      <c r="BD455">
        <v>0</v>
      </c>
      <c r="BE455">
        <v>0</v>
      </c>
      <c r="BF455">
        <v>0</v>
      </c>
      <c r="BG455">
        <f>BC319*BC251*BM356</f>
        <v>-0.578660288305932</v>
      </c>
      <c r="BH455">
        <f>BC319*BC251*BN356</f>
        <v>-1.4550555006675139</v>
      </c>
      <c r="BI455">
        <f>BC319*BC251*BF364</f>
        <v>0.44835590635174916</v>
      </c>
      <c r="BJ455">
        <f>BC319*BC251*BG364</f>
        <v>0.44835590635174916</v>
      </c>
      <c r="BK455">
        <f>BC319*BC251*BH364</f>
        <v>0.44835590635174916</v>
      </c>
      <c r="BL455">
        <f>BC319*BC251*BI364</f>
        <v>0.26901354381104947</v>
      </c>
      <c r="BM455">
        <f>BI455</f>
        <v>0.44835590635174916</v>
      </c>
      <c r="BN455">
        <f>BJ455</f>
        <v>0.44835590635174916</v>
      </c>
      <c r="BO455">
        <f>BK455</f>
        <v>0.44835590635174916</v>
      </c>
      <c r="BP455">
        <f>BL455</f>
        <v>0.26901354381104947</v>
      </c>
      <c r="BS455" t="str">
        <v>p (psf)</v>
      </c>
      <c r="BT455">
        <v>0</v>
      </c>
      <c r="BU455">
        <v>0</v>
      </c>
      <c r="BV455">
        <v>0</v>
      </c>
      <c r="BW455">
        <v>0</v>
      </c>
      <c r="BX455">
        <f>BT319*BT251*CD356</f>
        <v>1.1657253565145478</v>
      </c>
      <c r="BY455">
        <f>BT319*BT251*CE356</f>
        <v>0.3035829565898814</v>
      </c>
      <c r="BZ455">
        <f>BT319*BT251*BW364</f>
        <v>-0.7173694501627987</v>
      </c>
      <c r="CA455">
        <f>BT319*BT251*BX364</f>
        <v>-0.7173694501627987</v>
      </c>
      <c r="CB455">
        <f>BT319*BT251*BY364</f>
        <v>-0.5380270876220989</v>
      </c>
      <c r="CC455">
        <f>BT319*BT251*BZ364</f>
        <v>-0.26901354381104947</v>
      </c>
      <c r="CD455">
        <f>BZ455</f>
        <v>-0.7173694501627987</v>
      </c>
      <c r="CE455">
        <f>CA455</f>
        <v>-0.7173694501627987</v>
      </c>
      <c r="CF455">
        <f>CB455</f>
        <v>-0.5380270876220989</v>
      </c>
      <c r="CG455">
        <f>CC455</f>
        <v>-0.26901354381104947</v>
      </c>
      <c r="CJ455" t="str">
        <v>p (psf)</v>
      </c>
      <c r="CK455">
        <v>0</v>
      </c>
      <c r="CL455">
        <v>0</v>
      </c>
      <c r="CM455">
        <v>0</v>
      </c>
      <c r="CN455">
        <v>0</v>
      </c>
      <c r="CO455">
        <f>CK319*CK251*CU356</f>
        <v>-0.1011943188632938</v>
      </c>
      <c r="CP455">
        <f>CK319*CK251*CV356</f>
        <v>-0.7724712186543166</v>
      </c>
      <c r="CQ455">
        <f>CK319*CK251*CN364</f>
        <v>0.7173694501627987</v>
      </c>
      <c r="CR455">
        <f>CK319*CK251*CO364</f>
        <v>0.7173694501627987</v>
      </c>
      <c r="CS455">
        <f>CK319*CK251*CP364</f>
        <v>0.44835590635174916</v>
      </c>
      <c r="CT455">
        <f>CK319*CK251*CQ364</f>
        <v>0.26901354381104947</v>
      </c>
      <c r="CU455">
        <f>CQ455</f>
        <v>0.7173694501627987</v>
      </c>
      <c r="CV455">
        <f>CR455</f>
        <v>0.7173694501627987</v>
      </c>
      <c r="CW455">
        <f>CS455</f>
        <v>0.44835590635174916</v>
      </c>
      <c r="CX455">
        <f>CT455</f>
        <v>0.26901354381104947</v>
      </c>
      <c r="DA455" t="str">
        <v>p (psf)</v>
      </c>
      <c r="DB455">
        <v>0</v>
      </c>
      <c r="DC455">
        <v>0</v>
      </c>
      <c r="DD455">
        <v>0</v>
      </c>
      <c r="DE455">
        <v>0</v>
      </c>
      <c r="DF455">
        <f>DB319*DB251*DL356</f>
        <v>-0.6161751312995047</v>
      </c>
      <c r="DG455">
        <f>DB319*DB251*DM356</f>
        <v>-0.6161751312995047</v>
      </c>
      <c r="DH455">
        <f>DB319*DB251*DE364</f>
        <v>-1.0760541752441979</v>
      </c>
      <c r="DI455">
        <f>DB319*DB251*DF364</f>
        <v>-1.0760541752441979</v>
      </c>
      <c r="DJ455">
        <f>DB319*DB251*DG364</f>
        <v>-0.8070406314331485</v>
      </c>
      <c r="DK455">
        <f>DB319*DB251*DH364</f>
        <v>-0.5380270876220989</v>
      </c>
      <c r="DL455">
        <f>DH455</f>
        <v>-1.0760541752441979</v>
      </c>
      <c r="DM455">
        <f>DI455</f>
        <v>-1.0760541752441979</v>
      </c>
      <c r="DN455">
        <f>DJ455</f>
        <v>-0.8070406314331485</v>
      </c>
      <c r="DO455">
        <f>DK455</f>
        <v>-0.5380270876220989</v>
      </c>
      <c r="DR455" t="str">
        <v>p (psf)</v>
      </c>
      <c r="DS455">
        <v>0</v>
      </c>
      <c r="DT455">
        <v>0</v>
      </c>
      <c r="DU455">
        <v>0</v>
      </c>
      <c r="DV455">
        <v>0</v>
      </c>
      <c r="DW455">
        <f>DS319*DS251*EC356</f>
        <v>-0.19086550013364365</v>
      </c>
      <c r="DX455">
        <f>DS319*DS251*ED356</f>
        <v>-0.9633367187879602</v>
      </c>
      <c r="DY455">
        <f>DS319*DS251*DV364</f>
        <v>0.44835590635174916</v>
      </c>
      <c r="DZ455">
        <f>DS319*DS251*DW364</f>
        <v>0.44835590635174916</v>
      </c>
      <c r="EA455">
        <f>DS319*DS251*DX364</f>
        <v>0.44835590635174916</v>
      </c>
      <c r="EB455">
        <f>DS319*DS251*DY364</f>
        <v>0.26901354381104947</v>
      </c>
      <c r="EC455">
        <f>DY455</f>
        <v>0.44835590635174916</v>
      </c>
      <c r="ED455">
        <f>DZ455</f>
        <v>0.44835590635174916</v>
      </c>
      <c r="EE455">
        <f>EA455</f>
        <v>0.44835590635174916</v>
      </c>
      <c r="EF455">
        <f>EB455</f>
        <v>0.26901354381104947</v>
      </c>
    </row>
    <row r="457">
      <c r="A457" t="str">
        <v>7.2 - p FOR PARTIALLY ENCLOSED</v>
      </c>
      <c r="R457" t="str">
        <v>7.2 - p FOR PARTIALLY ENCLOSED</v>
      </c>
      <c r="AI457" t="str">
        <v>7.2 - p FOR PARTIALLY ENCLOSED</v>
      </c>
      <c r="AZ457" t="str">
        <v>7.2 - p FOR PARTIALLY ENCLOSED</v>
      </c>
      <c r="BQ457" t="str">
        <v>7.2 - p FOR PARTIALLY ENCLOSED</v>
      </c>
      <c r="CH457" t="str">
        <v>7.2 - p FOR PARTIALLY ENCLOSED</v>
      </c>
      <c r="CY457" t="str">
        <v>7.2 - p FOR PARTIALLY ENCLOSED</v>
      </c>
      <c r="DP457" t="str">
        <v>7.2 - p FOR PARTIALLY ENCLOSED</v>
      </c>
    </row>
    <row r="458">
      <c r="A458" t="str">
        <v>Step 7: Calculate wind pressure, p, on each building surface</v>
      </c>
      <c r="R458" t="str">
        <v>Step 7: Calculate wind pressure, p, on each building surface</v>
      </c>
      <c r="AI458" t="str">
        <v>Step 7: Calculate wind pressure, p, on each building surface</v>
      </c>
      <c r="AZ458" t="str">
        <v>Step 7: Calculate wind pressure, p, on each building surface</v>
      </c>
      <c r="BQ458" t="str">
        <v>Step 7: Calculate wind pressure, p, on each building surface</v>
      </c>
      <c r="CH458" t="str">
        <v>Step 7: Calculate wind pressure, p, on each building surface</v>
      </c>
      <c r="CY458" t="str">
        <v>Step 7: Calculate wind pressure, p, on each building surface</v>
      </c>
      <c r="DP458" t="str">
        <v>Step 7: Calculate wind pressure, p, on each building surface</v>
      </c>
    </row>
    <row r="459">
      <c r="B459" t="str">
        <v>Partially enclosed</v>
      </c>
      <c r="S459" t="str">
        <v>Partially enclosed</v>
      </c>
      <c r="AJ459" t="str">
        <v>Partially enclosed</v>
      </c>
      <c r="BA459" t="str">
        <v>Partially enclosed</v>
      </c>
      <c r="BR459" t="str">
        <v>Partially enclosed</v>
      </c>
      <c r="CI459" t="str">
        <v>Partially enclosed</v>
      </c>
      <c r="CZ459" t="str">
        <v>Partially enclosed</v>
      </c>
      <c r="DQ459" t="str">
        <v>Partially enclosed</v>
      </c>
    </row>
    <row r="460">
      <c r="B460" t="str">
        <v>Eq. 27.4-1 for rigid buildings</v>
      </c>
      <c r="F460" t="str">
        <v>Note:</v>
      </c>
      <c r="S460" t="str">
        <v>Eq. 27.4-1 for rigid buildings</v>
      </c>
      <c r="W460" t="str">
        <v>Note:</v>
      </c>
      <c r="AJ460" t="str">
        <v>Eq. 27.4-1 for rigid buildings</v>
      </c>
      <c r="AN460" t="str">
        <v>Note:</v>
      </c>
      <c r="BA460" t="str">
        <v>Eq. 27.4-1 for rigid buildings</v>
      </c>
      <c r="BE460" t="str">
        <v>Note:</v>
      </c>
      <c r="BR460" t="str">
        <v>Eq. 27.4-1 for rigid buildings</v>
      </c>
      <c r="BV460" t="str">
        <v>Note:</v>
      </c>
      <c r="CI460" t="str">
        <v>Eq. 27.4-1 for rigid buildings</v>
      </c>
      <c r="CM460" t="str">
        <v>Note:</v>
      </c>
      <c r="CZ460" t="str">
        <v>Eq. 27.4-1 for rigid buildings</v>
      </c>
      <c r="DD460" t="str">
        <v>Note:</v>
      </c>
      <c r="DQ460" t="str">
        <v>Eq. 27.4-1 for rigid buildings</v>
      </c>
      <c r="DU460" t="str">
        <v>Note:</v>
      </c>
    </row>
    <row r="461">
      <c r="B461" t="str">
        <v>Eq. 27.4-2 for flexible buildings</v>
      </c>
      <c r="F461" t="str">
        <v>qi = qh for windward walls, side walls, leeward walls, and</v>
      </c>
      <c r="S461" t="str">
        <v>Eq. 27.4-2 for flexible buildings</v>
      </c>
      <c r="W461" t="str">
        <v>qi = qh for windward walls, side walls, leeward walls, and</v>
      </c>
      <c r="AJ461" t="str">
        <v>Eq. 27.4-2 for flexible buildings</v>
      </c>
      <c r="AN461" t="str">
        <v>qi = qh for windward walls, side walls, leeward walls, and</v>
      </c>
      <c r="BA461" t="str">
        <v>Eq. 27.4-2 for flexible buildings</v>
      </c>
      <c r="BE461" t="str">
        <v>qi = qh for windward walls, side walls, leeward walls, and</v>
      </c>
      <c r="BR461" t="str">
        <v>Eq. 27.4-2 for flexible buildings</v>
      </c>
      <c r="BV461" t="str">
        <v>qi = qh for windward walls, side walls, leeward walls, and</v>
      </c>
      <c r="CI461" t="str">
        <v>Eq. 27.4-2 for flexible buildings</v>
      </c>
      <c r="CM461" t="str">
        <v>qi = qh for windward walls, side walls, leeward walls, and</v>
      </c>
      <c r="CZ461" t="str">
        <v>Eq. 27.4-2 for flexible buildings</v>
      </c>
      <c r="DD461" t="str">
        <v>qi = qh for windward walls, side walls, leeward walls, and</v>
      </c>
      <c r="DQ461" t="str">
        <v>Eq. 27.4-2 for flexible buildings</v>
      </c>
      <c r="DU461" t="str">
        <v>qi = qh for windward walls, side walls, leeward walls, and</v>
      </c>
    </row>
    <row r="462">
      <c r="B462" t="str">
        <v>p = q*G*Cp – qi*(GCpi)</v>
      </c>
      <c r="F462" t="str">
        <v>roofs of enclosed buildings and for negative internal</v>
      </c>
      <c r="S462" t="str">
        <v>p = q*G*Cp – qi*(GCpi)</v>
      </c>
      <c r="W462" t="str">
        <v>roofs of enclosed buildings and for negative internal</v>
      </c>
      <c r="AJ462" t="str">
        <v>p = q*G*Cp – qi*(GCpi)</v>
      </c>
      <c r="AN462" t="str">
        <v>roofs of enclosed buildings and for negative internal</v>
      </c>
      <c r="BA462" t="str">
        <v>p = q*G*Cp – qi*(GCpi)</v>
      </c>
      <c r="BE462" t="str">
        <v>roofs of enclosed buildings and for negative internal</v>
      </c>
      <c r="BR462" t="str">
        <v>p = q*G*Cp – qi*(GCpi)</v>
      </c>
      <c r="BV462" t="str">
        <v>roofs of enclosed buildings and for negative internal</v>
      </c>
      <c r="CI462" t="str">
        <v>p = q*G*Cp – qi*(GCpi)</v>
      </c>
      <c r="CM462" t="str">
        <v>roofs of enclosed buildings and for negative internal</v>
      </c>
      <c r="CZ462" t="str">
        <v>p = q*G*Cp – qi*(GCpi)</v>
      </c>
      <c r="DD462" t="str">
        <v>roofs of enclosed buildings and for negative internal</v>
      </c>
      <c r="DQ462" t="str">
        <v>p = q*G*Cp – qi*(GCpi)</v>
      </c>
      <c r="DU462" t="str">
        <v>roofs of enclosed buildings and for negative internal</v>
      </c>
    </row>
    <row r="463">
      <c r="F463" t="str">
        <v>pressure evaluation in partially enclosed buildings</v>
      </c>
      <c r="W463" t="str">
        <v>pressure evaluation in partially enclosed buildings</v>
      </c>
      <c r="AN463" t="str">
        <v>pressure evaluation in partially enclosed buildings</v>
      </c>
      <c r="BE463" t="str">
        <v>pressure evaluation in partially enclosed buildings</v>
      </c>
      <c r="BV463" t="str">
        <v>pressure evaluation in partially enclosed buildings</v>
      </c>
      <c r="CM463" t="str">
        <v>pressure evaluation in partially enclosed buildings</v>
      </c>
      <c r="DD463" t="str">
        <v>pressure evaluation in partially enclosed buildings</v>
      </c>
      <c r="DU463" t="str">
        <v>pressure evaluation in partially enclosed buildings</v>
      </c>
    </row>
    <row r="464">
      <c r="B464" t="str">
        <v>Winward wall</v>
      </c>
      <c r="C464" t="str">
        <f>IF(C169="X","+X","+Y")</f>
        <v>+X</v>
      </c>
      <c r="F464" t="str">
        <v>qi = qz for positive internal pressure evaluation in partially</v>
      </c>
      <c r="S464" t="str">
        <v>Winward wall</v>
      </c>
      <c r="T464" t="str">
        <f>IF(T169="X","+X","+Y")</f>
        <v>+X</v>
      </c>
      <c r="W464" t="str">
        <v>qi = qz for positive internal pressure evaluation in partially</v>
      </c>
      <c r="AJ464" t="str">
        <v>Winward wall</v>
      </c>
      <c r="AK464" t="str">
        <f>IF(AK169="X","+X","+Y")</f>
        <v>+X</v>
      </c>
      <c r="AN464" t="str">
        <v>qi = qz for positive internal pressure evaluation in partially</v>
      </c>
      <c r="BA464" t="str">
        <v>Winward wall</v>
      </c>
      <c r="BB464" t="str">
        <f>IF(BB169="X","+X","+Y")</f>
        <v>+X</v>
      </c>
      <c r="BE464" t="str">
        <v>qi = qz for positive internal pressure evaluation in partially</v>
      </c>
      <c r="BR464" t="str">
        <v>Winward wall</v>
      </c>
      <c r="BS464" t="str">
        <f>IF(BS169="X","+X","+Y")</f>
        <v>+Y</v>
      </c>
      <c r="BV464" t="str">
        <v>qi = qz for positive internal pressure evaluation in partially</v>
      </c>
      <c r="CI464" t="str">
        <v>Winward wall</v>
      </c>
      <c r="CJ464" t="str">
        <f>IF(CJ169="X","+X","+Y")</f>
        <v>+Y</v>
      </c>
      <c r="CM464" t="str">
        <v>qi = qz for positive internal pressure evaluation in partially</v>
      </c>
      <c r="CZ464" t="str">
        <v>Winward wall</v>
      </c>
      <c r="DA464" t="str">
        <f>IF(DA169="X","+X","+Y")</f>
        <v>+Y</v>
      </c>
      <c r="DD464" t="str">
        <v>qi = qz for positive internal pressure evaluation in partially</v>
      </c>
      <c r="DQ464" t="str">
        <v>Winward wall</v>
      </c>
      <c r="DR464" t="str">
        <f>IF(DR169="X","+X","+Y")</f>
        <v>+Y</v>
      </c>
      <c r="DU464" t="str">
        <v>qi = qz for positive internal pressure evaluation in partially</v>
      </c>
    </row>
    <row r="465">
      <c r="B465" t="str">
        <v>Leeward wall</v>
      </c>
      <c r="C465" t="str">
        <f>IF(C169="X","-X","-Y")</f>
        <v>-X</v>
      </c>
      <c r="F465" t="str">
        <v>enclosed buildings where height z is defined as the level</v>
      </c>
      <c r="S465" t="str">
        <v>Leeward wall</v>
      </c>
      <c r="T465" t="str">
        <f>IF(T169="X","-X","-Y")</f>
        <v>-X</v>
      </c>
      <c r="W465" t="str">
        <v>enclosed buildings where height z is defined as the level</v>
      </c>
      <c r="AJ465" t="str">
        <v>Leeward wall</v>
      </c>
      <c r="AK465" t="str">
        <f>IF(AK169="X","-X","-Y")</f>
        <v>-X</v>
      </c>
      <c r="AN465" t="str">
        <v>enclosed buildings where height z is defined as the level</v>
      </c>
      <c r="BA465" t="str">
        <v>Leeward wall</v>
      </c>
      <c r="BB465" t="str">
        <f>IF(BB169="X","-X","-Y")</f>
        <v>-X</v>
      </c>
      <c r="BE465" t="str">
        <v>enclosed buildings where height z is defined as the level</v>
      </c>
      <c r="BR465" t="str">
        <v>Leeward wall</v>
      </c>
      <c r="BS465" t="str">
        <f>IF(BS169="X","-X","-Y")</f>
        <v>-Y</v>
      </c>
      <c r="BV465" t="str">
        <v>enclosed buildings where height z is defined as the level</v>
      </c>
      <c r="CI465" t="str">
        <v>Leeward wall</v>
      </c>
      <c r="CJ465" t="str">
        <f>IF(CJ169="X","-X","-Y")</f>
        <v>-Y</v>
      </c>
      <c r="CM465" t="str">
        <v>enclosed buildings where height z is defined as the level</v>
      </c>
      <c r="CZ465" t="str">
        <v>Leeward wall</v>
      </c>
      <c r="DA465" t="str">
        <f>IF(DA169="X","-X","-Y")</f>
        <v>-Y</v>
      </c>
      <c r="DD465" t="str">
        <v>enclosed buildings where height z is defined as the level</v>
      </c>
      <c r="DQ465" t="str">
        <v>Leeward wall</v>
      </c>
      <c r="DR465" t="str">
        <f>IF(DR169="X","-X","-Y")</f>
        <v>-Y</v>
      </c>
      <c r="DU465" t="str">
        <v>enclosed buildings where height z is defined as the level</v>
      </c>
    </row>
    <row r="466">
      <c r="B466" t="str">
        <v>Side Wall 1</v>
      </c>
      <c r="C466" t="str">
        <f>IF(C169="X","+Y","+X")</f>
        <v>+Y</v>
      </c>
      <c r="F466" t="str">
        <v>of the highest opening in the building that could affect</v>
      </c>
      <c r="S466" t="str">
        <v>Side Wall 1</v>
      </c>
      <c r="T466" t="str">
        <f>IF(T169="X","+Y","+X")</f>
        <v>+Y</v>
      </c>
      <c r="W466" t="str">
        <v>of the highest opening in the building that could affect</v>
      </c>
      <c r="AJ466" t="str">
        <v>Side Wall 1</v>
      </c>
      <c r="AK466" t="str">
        <f>IF(AK169="X","+Y","+X")</f>
        <v>+Y</v>
      </c>
      <c r="AN466" t="str">
        <v>of the highest opening in the building that could affect</v>
      </c>
      <c r="BA466" t="str">
        <v>Side Wall 1</v>
      </c>
      <c r="BB466" t="str">
        <f>IF(BB169="X","+Y","+X")</f>
        <v>+Y</v>
      </c>
      <c r="BE466" t="str">
        <v>of the highest opening in the building that could affect</v>
      </c>
      <c r="BR466" t="str">
        <v>Side Wall 1</v>
      </c>
      <c r="BS466" t="str">
        <f>IF(BS169="X","+Y","+X")</f>
        <v>+X</v>
      </c>
      <c r="BV466" t="str">
        <v>of the highest opening in the building that could affect</v>
      </c>
      <c r="CI466" t="str">
        <v>Side Wall 1</v>
      </c>
      <c r="CJ466" t="str">
        <f>IF(CJ169="X","+Y","+X")</f>
        <v>+X</v>
      </c>
      <c r="CM466" t="str">
        <v>of the highest opening in the building that could affect</v>
      </c>
      <c r="CZ466" t="str">
        <v>Side Wall 1</v>
      </c>
      <c r="DA466" t="str">
        <f>IF(DA169="X","+Y","+X")</f>
        <v>+X</v>
      </c>
      <c r="DD466" t="str">
        <v>of the highest opening in the building that could affect</v>
      </c>
      <c r="DQ466" t="str">
        <v>Side Wall 1</v>
      </c>
      <c r="DR466" t="str">
        <f>IF(DR169="X","+Y","+X")</f>
        <v>+X</v>
      </c>
      <c r="DU466" t="str">
        <v>of the highest opening in the building that could affect</v>
      </c>
    </row>
    <row r="467">
      <c r="B467" t="str">
        <v>Side Wall 2</v>
      </c>
      <c r="C467" t="str">
        <f>IF(C169="X","-Y","-X")</f>
        <v>-Y</v>
      </c>
      <c r="F467" t="str">
        <v>the positive internal pressure.</v>
      </c>
      <c r="S467" t="str">
        <v>Side Wall 2</v>
      </c>
      <c r="T467" t="str">
        <f>IF(T169="X","-Y","-X")</f>
        <v>-Y</v>
      </c>
      <c r="W467" t="str">
        <v>the positive internal pressure.</v>
      </c>
      <c r="AJ467" t="str">
        <v>Side Wall 2</v>
      </c>
      <c r="AK467" t="str">
        <f>IF(AK169="X","-Y","-X")</f>
        <v>-Y</v>
      </c>
      <c r="AN467" t="str">
        <v>the positive internal pressure.</v>
      </c>
      <c r="BA467" t="str">
        <v>Side Wall 2</v>
      </c>
      <c r="BB467" t="str">
        <f>IF(BB169="X","-Y","-X")</f>
        <v>-Y</v>
      </c>
      <c r="BE467" t="str">
        <v>the positive internal pressure.</v>
      </c>
      <c r="BR467" t="str">
        <v>Side Wall 2</v>
      </c>
      <c r="BS467" t="str">
        <f>IF(BS169="X","-Y","-X")</f>
        <v>-X</v>
      </c>
      <c r="BV467" t="str">
        <v>the positive internal pressure.</v>
      </c>
      <c r="CI467" t="str">
        <v>Side Wall 2</v>
      </c>
      <c r="CJ467" t="str">
        <f>IF(CJ169="X","-Y","-X")</f>
        <v>-X</v>
      </c>
      <c r="CM467" t="str">
        <v>the positive internal pressure.</v>
      </c>
      <c r="CZ467" t="str">
        <v>Side Wall 2</v>
      </c>
      <c r="DA467" t="str">
        <f>IF(DA169="X","-Y","-X")</f>
        <v>-X</v>
      </c>
      <c r="DD467" t="str">
        <v>the positive internal pressure.</v>
      </c>
      <c r="DQ467" t="str">
        <v>Side Wall 2</v>
      </c>
      <c r="DR467" t="str">
        <f>IF(DR169="X","-Y","-X")</f>
        <v>-X</v>
      </c>
      <c r="DU467" t="str">
        <v>the positive internal pressure.</v>
      </c>
    </row>
    <row r="468">
      <c r="B468" t="str">
        <v>Winward roof</v>
      </c>
      <c r="C468" t="str">
        <f>IF(C169="X","+X","+Y")</f>
        <v>+X</v>
      </c>
      <c r="F468" t="str">
        <v>However, since H &lt; 15 ft, qz = qh. So no distinction.</v>
      </c>
      <c r="S468" t="str">
        <v>Winward roof</v>
      </c>
      <c r="T468" t="str">
        <f>IF(T169="X","+X","+Y")</f>
        <v>+X</v>
      </c>
      <c r="W468" t="str">
        <v>However, since H &lt; 15 ft, qz = qh. So no distinction.</v>
      </c>
      <c r="AJ468" t="str">
        <v>Winward roof</v>
      </c>
      <c r="AK468" t="str">
        <f>IF(AK169="X","+X","+Y")</f>
        <v>+X</v>
      </c>
      <c r="AN468" t="str">
        <v>However, since H &lt; 15 ft, qz = qh. So no distinction.</v>
      </c>
      <c r="BA468" t="str">
        <v>Winward roof</v>
      </c>
      <c r="BB468" t="str">
        <f>IF(BB169="X","+X","+Y")</f>
        <v>+X</v>
      </c>
      <c r="BE468" t="str">
        <v>However, since H &lt; 15 ft, qz = qh. So no distinction.</v>
      </c>
      <c r="BR468" t="str">
        <v>Winward roof</v>
      </c>
      <c r="BS468" t="str">
        <f>IF(BS169="X","+X","+Y")</f>
        <v>+Y</v>
      </c>
      <c r="BV468" t="str">
        <v>However, since H &lt; 15 ft, qz = qh. So no distinction.</v>
      </c>
      <c r="CI468" t="str">
        <v>Winward roof</v>
      </c>
      <c r="CJ468" t="str">
        <f>IF(CJ169="X","+X","+Y")</f>
        <v>+Y</v>
      </c>
      <c r="CM468" t="str">
        <v>However, since H &lt; 15 ft, qz = qh. So no distinction.</v>
      </c>
      <c r="CZ468" t="str">
        <v>Winward roof</v>
      </c>
      <c r="DA468" t="str">
        <f>IF(DA169="X","+X","+Y")</f>
        <v>+Y</v>
      </c>
      <c r="DD468" t="str">
        <v>However, since H &lt; 15 ft, qz = qh. So no distinction.</v>
      </c>
      <c r="DQ468" t="str">
        <v>Winward roof</v>
      </c>
      <c r="DR468" t="str">
        <f>IF(DR169="X","+X","+Y")</f>
        <v>+Y</v>
      </c>
      <c r="DU468" t="str">
        <v>However, since H &lt; 15 ft, qz = qh. So no distinction.</v>
      </c>
    </row>
    <row r="469">
      <c r="B469" t="str">
        <v>Leeward roof</v>
      </c>
      <c r="C469" t="str">
        <f>IF(C169="X","-X","-Y")</f>
        <v>-X</v>
      </c>
      <c r="S469" t="str">
        <v>Leeward roof</v>
      </c>
      <c r="T469" t="str">
        <f>IF(T169="X","-X","-Y")</f>
        <v>-X</v>
      </c>
      <c r="AJ469" t="str">
        <v>Leeward roof</v>
      </c>
      <c r="AK469" t="str">
        <f>IF(AK169="X","-X","-Y")</f>
        <v>-X</v>
      </c>
      <c r="BA469" t="str">
        <v>Leeward roof</v>
      </c>
      <c r="BB469" t="str">
        <f>IF(BB169="X","-X","-Y")</f>
        <v>-X</v>
      </c>
      <c r="BR469" t="str">
        <v>Leeward roof</v>
      </c>
      <c r="BS469" t="str">
        <f>IF(BS169="X","-X","-Y")</f>
        <v>-Y</v>
      </c>
      <c r="CI469" t="str">
        <v>Leeward roof</v>
      </c>
      <c r="CJ469" t="str">
        <f>IF(CJ169="X","-X","-Y")</f>
        <v>-Y</v>
      </c>
      <c r="CZ469" t="str">
        <v>Leeward roof</v>
      </c>
      <c r="DA469" t="str">
        <f>IF(DA169="X","-X","-Y")</f>
        <v>-Y</v>
      </c>
      <c r="DQ469" t="str">
        <v>Leeward roof</v>
      </c>
      <c r="DR469" t="str">
        <f>IF(DR169="X","-X","-Y")</f>
        <v>-Y</v>
      </c>
    </row>
    <row r="470">
      <c r="B470" t="str">
        <v>Roof side 1</v>
      </c>
      <c r="C470" t="str">
        <f>IF(C169="X","+Y","+X")</f>
        <v>+Y</v>
      </c>
      <c r="S470" t="str">
        <v>Roof side 1</v>
      </c>
      <c r="T470" t="str">
        <f>IF(T169="X","+Y","+X")</f>
        <v>+Y</v>
      </c>
      <c r="AJ470" t="str">
        <v>Roof side 1</v>
      </c>
      <c r="AK470" t="str">
        <f>IF(AK169="X","+Y","+X")</f>
        <v>+Y</v>
      </c>
      <c r="BA470" t="str">
        <v>Roof side 1</v>
      </c>
      <c r="BB470" t="str">
        <f>IF(BB169="X","+Y","+X")</f>
        <v>+Y</v>
      </c>
      <c r="BR470" t="str">
        <v>Roof side 1</v>
      </c>
      <c r="BS470" t="str">
        <f>IF(BS169="X","+Y","+X")</f>
        <v>+X</v>
      </c>
      <c r="CI470" t="str">
        <v>Roof side 1</v>
      </c>
      <c r="CJ470" t="str">
        <f>IF(CJ169="X","+Y","+X")</f>
        <v>+X</v>
      </c>
      <c r="CZ470" t="str">
        <v>Roof side 1</v>
      </c>
      <c r="DA470" t="str">
        <f>IF(DA169="X","+Y","+X")</f>
        <v>+X</v>
      </c>
      <c r="DQ470" t="str">
        <v>Roof side 1</v>
      </c>
      <c r="DR470" t="str">
        <f>IF(DR169="X","+Y","+X")</f>
        <v>+X</v>
      </c>
    </row>
    <row r="471">
      <c r="B471" t="str">
        <v>Roof side 2</v>
      </c>
      <c r="C471" t="str">
        <f>IF(C169="X","-Y","-X")</f>
        <v>-Y</v>
      </c>
      <c r="S471" t="str">
        <v>Roof side 2</v>
      </c>
      <c r="T471" t="str">
        <f>IF(T169="X","-Y","-X")</f>
        <v>-Y</v>
      </c>
      <c r="AJ471" t="str">
        <v>Roof side 2</v>
      </c>
      <c r="AK471" t="str">
        <f>IF(AK169="X","-Y","-X")</f>
        <v>-Y</v>
      </c>
      <c r="BA471" t="str">
        <v>Roof side 2</v>
      </c>
      <c r="BB471" t="str">
        <f>IF(BB169="X","-Y","-X")</f>
        <v>-Y</v>
      </c>
      <c r="BR471" t="str">
        <v>Roof side 2</v>
      </c>
      <c r="BS471" t="str">
        <f>IF(BS169="X","-Y","-X")</f>
        <v>-X</v>
      </c>
      <c r="CI471" t="str">
        <v>Roof side 2</v>
      </c>
      <c r="CJ471" t="str">
        <f>IF(CJ169="X","-Y","-X")</f>
        <v>-X</v>
      </c>
      <c r="CZ471" t="str">
        <v>Roof side 2</v>
      </c>
      <c r="DA471" t="str">
        <f>IF(DA169="X","-Y","-X")</f>
        <v>-X</v>
      </c>
      <c r="DQ471" t="str">
        <v>Roof side 2</v>
      </c>
      <c r="DR471" t="str">
        <f>IF(DR169="X","-Y","-X")</f>
        <v>-X</v>
      </c>
    </row>
    <row r="472">
      <c r="B472" t="str">
        <v>Open / Partially Enclosed / Enclosed</v>
      </c>
      <c r="C472" t="str">
        <f>B459</f>
        <v>Partially enclosed</v>
      </c>
      <c r="S472" t="str">
        <v>Open / Partially Enclosed / Enclosed</v>
      </c>
      <c r="T472" t="str">
        <f>S459</f>
        <v>Partially enclosed</v>
      </c>
      <c r="AJ472" t="str">
        <v>Open / Partially Enclosed / Enclosed</v>
      </c>
      <c r="AK472" t="str">
        <f>AJ459</f>
        <v>Partially enclosed</v>
      </c>
      <c r="BA472" t="str">
        <v>Open / Partially Enclosed / Enclosed</v>
      </c>
      <c r="BB472" t="str">
        <f>BA459</f>
        <v>Partially enclosed</v>
      </c>
      <c r="BR472" t="str">
        <v>Open / Partially Enclosed / Enclosed</v>
      </c>
      <c r="BS472" t="str">
        <f>BR459</f>
        <v>Partially enclosed</v>
      </c>
      <c r="CI472" t="str">
        <v>Open / Partially Enclosed / Enclosed</v>
      </c>
      <c r="CJ472" t="str">
        <f>CI459</f>
        <v>Partially enclosed</v>
      </c>
      <c r="CZ472" t="str">
        <v>Open / Partially Enclosed / Enclosed</v>
      </c>
      <c r="DA472" t="str">
        <f>CZ459</f>
        <v>Partially enclosed</v>
      </c>
      <c r="DQ472" t="str">
        <v>Open / Partially Enclosed / Enclosed</v>
      </c>
      <c r="DR472" t="str">
        <f>DQ459</f>
        <v>Partially enclosed</v>
      </c>
    </row>
    <row r="474">
      <c r="J474" t="str">
        <v>Horizontal distance from windward edge</v>
      </c>
      <c r="N474" t="str">
        <v>Horizontal distance from windward edge</v>
      </c>
      <c r="AA474" t="str">
        <v>Horizontal distance from windward edge</v>
      </c>
      <c r="AE474" t="str">
        <v>Horizontal distance from windward edge</v>
      </c>
      <c r="AR474" t="str">
        <v>Horizontal distance from windward edge</v>
      </c>
      <c r="AV474" t="str">
        <v>Horizontal distance from windward edge</v>
      </c>
      <c r="BI474" t="str">
        <v>Horizontal distance from windward edge</v>
      </c>
      <c r="BM474" t="str">
        <v>Horizontal distance from windward edge</v>
      </c>
      <c r="BZ474" t="str">
        <v>Horizontal distance from windward edge</v>
      </c>
      <c r="CD474" t="str">
        <v>Horizontal distance from windward edge</v>
      </c>
      <c r="CQ474" t="str">
        <v>Horizontal distance from windward edge</v>
      </c>
      <c r="CU474" t="str">
        <v>Horizontal distance from windward edge</v>
      </c>
      <c r="DH474" t="str">
        <v>Horizontal distance from windward edge</v>
      </c>
      <c r="DL474" t="str">
        <v>Horizontal distance from windward edge</v>
      </c>
      <c r="DY474" t="str">
        <v>Horizontal distance from windward edge</v>
      </c>
      <c r="EC474" t="str">
        <v>Horizontal distance from windward edge</v>
      </c>
    </row>
    <row r="475">
      <c r="J475" t="str">
        <v>0-h/2</v>
      </c>
      <c r="K475" t="str">
        <v>h/2-h</v>
      </c>
      <c r="L475" t="str">
        <v>h-2h</v>
      </c>
      <c r="M475" t="str">
        <v>&gt;2h</v>
      </c>
      <c r="N475" t="str">
        <v>0-h/2</v>
      </c>
      <c r="O475" t="str">
        <v>h/2-h</v>
      </c>
      <c r="P475" t="str">
        <v>h-2h</v>
      </c>
      <c r="Q475" t="str">
        <v>&gt;2h</v>
      </c>
      <c r="AA475" t="str">
        <v>0-h/2</v>
      </c>
      <c r="AB475" t="str">
        <v>h/2-h</v>
      </c>
      <c r="AC475" t="str">
        <v>h-2h</v>
      </c>
      <c r="AD475" t="str">
        <v>&gt;2h</v>
      </c>
      <c r="AE475" t="str">
        <v>0-h/2</v>
      </c>
      <c r="AF475" t="str">
        <v>h/2-h</v>
      </c>
      <c r="AG475" t="str">
        <v>h-2h</v>
      </c>
      <c r="AH475" t="str">
        <v>&gt;2h</v>
      </c>
      <c r="AR475" t="str">
        <v>0-h/2</v>
      </c>
      <c r="AS475" t="str">
        <v>h/2-h</v>
      </c>
      <c r="AT475" t="str">
        <v>h-2h</v>
      </c>
      <c r="AU475" t="str">
        <v>&gt;2h</v>
      </c>
      <c r="AV475" t="str">
        <v>0-h/2</v>
      </c>
      <c r="AW475" t="str">
        <v>h/2-h</v>
      </c>
      <c r="AX475" t="str">
        <v>h-2h</v>
      </c>
      <c r="AY475" t="str">
        <v>&gt;2h</v>
      </c>
      <c r="BI475" t="str">
        <v>0-h/2</v>
      </c>
      <c r="BJ475" t="str">
        <v>h/2-h</v>
      </c>
      <c r="BK475" t="str">
        <v>h-2h</v>
      </c>
      <c r="BL475" t="str">
        <v>&gt;2h</v>
      </c>
      <c r="BM475" t="str">
        <v>0-h/2</v>
      </c>
      <c r="BN475" t="str">
        <v>h/2-h</v>
      </c>
      <c r="BO475" t="str">
        <v>h-2h</v>
      </c>
      <c r="BP475" t="str">
        <v>&gt;2h</v>
      </c>
      <c r="BZ475" t="str">
        <v>0-h/2</v>
      </c>
      <c r="CA475" t="str">
        <v>h/2-h</v>
      </c>
      <c r="CB475" t="str">
        <v>h-2h</v>
      </c>
      <c r="CC475" t="str">
        <v>&gt;2h</v>
      </c>
      <c r="CD475" t="str">
        <v>0-h/2</v>
      </c>
      <c r="CE475" t="str">
        <v>h/2-h</v>
      </c>
      <c r="CF475" t="str">
        <v>h-2h</v>
      </c>
      <c r="CG475" t="str">
        <v>&gt;2h</v>
      </c>
      <c r="CQ475" t="str">
        <v>0-h/2</v>
      </c>
      <c r="CR475" t="str">
        <v>h/2-h</v>
      </c>
      <c r="CS475" t="str">
        <v>h-2h</v>
      </c>
      <c r="CT475" t="str">
        <v>&gt;2h</v>
      </c>
      <c r="CU475" t="str">
        <v>0-h/2</v>
      </c>
      <c r="CV475" t="str">
        <v>h/2-h</v>
      </c>
      <c r="CW475" t="str">
        <v>h-2h</v>
      </c>
      <c r="CX475" t="str">
        <v>&gt;2h</v>
      </c>
      <c r="DH475" t="str">
        <v>0-h/2</v>
      </c>
      <c r="DI475" t="str">
        <v>h/2-h</v>
      </c>
      <c r="DJ475" t="str">
        <v>h-2h</v>
      </c>
      <c r="DK475" t="str">
        <v>&gt;2h</v>
      </c>
      <c r="DL475" t="str">
        <v>0-h/2</v>
      </c>
      <c r="DM475" t="str">
        <v>h/2-h</v>
      </c>
      <c r="DN475" t="str">
        <v>h-2h</v>
      </c>
      <c r="DO475" t="str">
        <v>&gt;2h</v>
      </c>
      <c r="DY475" t="str">
        <v>0-h/2</v>
      </c>
      <c r="DZ475" t="str">
        <v>h/2-h</v>
      </c>
      <c r="EA475" t="str">
        <v>h-2h</v>
      </c>
      <c r="EB475" t="str">
        <v>&gt;2h</v>
      </c>
      <c r="EC475" t="str">
        <v>0-h/2</v>
      </c>
      <c r="ED475" t="str">
        <v>h/2-h</v>
      </c>
      <c r="EE475" t="str">
        <v>h-2h</v>
      </c>
      <c r="EF475" t="str">
        <v>&gt;2h</v>
      </c>
    </row>
    <row r="476">
      <c r="D476" t="str">
        <v>WinWall</v>
      </c>
      <c r="E476" t="str">
        <v>LeeWall</v>
      </c>
      <c r="F476" t="str">
        <v>SideWall1</v>
      </c>
      <c r="G476" t="str">
        <v>SideWall2</v>
      </c>
      <c r="H476" t="str">
        <v>WinRoof</v>
      </c>
      <c r="I476" t="str">
        <v>LeeRoof</v>
      </c>
      <c r="J476" t="str">
        <v>Roof Side 1</v>
      </c>
      <c r="N476" t="str">
        <v>Roof Side 2</v>
      </c>
      <c r="U476" t="str">
        <v>WinWall</v>
      </c>
      <c r="V476" t="str">
        <v>LeeWall</v>
      </c>
      <c r="W476" t="str">
        <v>SideWall1</v>
      </c>
      <c r="X476" t="str">
        <v>SideWall2</v>
      </c>
      <c r="Y476" t="str">
        <v>WinRoof</v>
      </c>
      <c r="Z476" t="str">
        <v>LeeRoof</v>
      </c>
      <c r="AA476" t="str">
        <v>Roof Side 1</v>
      </c>
      <c r="AE476" t="str">
        <v>Roof Side 2</v>
      </c>
      <c r="AL476" t="str">
        <v>WinWall</v>
      </c>
      <c r="AM476" t="str">
        <v>LeeWall</v>
      </c>
      <c r="AN476" t="str">
        <v>SideWall1</v>
      </c>
      <c r="AO476" t="str">
        <v>SideWall2</v>
      </c>
      <c r="AP476" t="str">
        <v>WinRoof</v>
      </c>
      <c r="AQ476" t="str">
        <v>LeeRoof</v>
      </c>
      <c r="AR476" t="str">
        <v>Roof Side 1</v>
      </c>
      <c r="AV476" t="str">
        <v>Roof Side 2</v>
      </c>
      <c r="BC476" t="str">
        <v>WinWall</v>
      </c>
      <c r="BD476" t="str">
        <v>LeeWall</v>
      </c>
      <c r="BE476" t="str">
        <v>SideWall1</v>
      </c>
      <c r="BF476" t="str">
        <v>SideWall2</v>
      </c>
      <c r="BG476" t="str">
        <v>WinRoof</v>
      </c>
      <c r="BH476" t="str">
        <v>LeeRoof</v>
      </c>
      <c r="BI476" t="str">
        <v>Roof Side 1</v>
      </c>
      <c r="BM476" t="str">
        <v>Roof Side 2</v>
      </c>
      <c r="BT476" t="str">
        <v>WinWall</v>
      </c>
      <c r="BU476" t="str">
        <v>LeeWall</v>
      </c>
      <c r="BV476" t="str">
        <v>SideWall1</v>
      </c>
      <c r="BW476" t="str">
        <v>SideWall2</v>
      </c>
      <c r="BX476" t="str">
        <v>WinRoof</v>
      </c>
      <c r="BY476" t="str">
        <v>LeeRoof</v>
      </c>
      <c r="BZ476" t="str">
        <v>Roof Side 1</v>
      </c>
      <c r="CD476" t="str">
        <v>Roof Side 2</v>
      </c>
      <c r="CK476" t="str">
        <v>WinWall</v>
      </c>
      <c r="CL476" t="str">
        <v>LeeWall</v>
      </c>
      <c r="CM476" t="str">
        <v>SideWall1</v>
      </c>
      <c r="CN476" t="str">
        <v>SideWall2</v>
      </c>
      <c r="CO476" t="str">
        <v>WinRoof</v>
      </c>
      <c r="CP476" t="str">
        <v>LeeRoof</v>
      </c>
      <c r="CQ476" t="str">
        <v>Roof Side 1</v>
      </c>
      <c r="CU476" t="str">
        <v>Roof Side 2</v>
      </c>
      <c r="DB476" t="str">
        <v>WinWall</v>
      </c>
      <c r="DC476" t="str">
        <v>LeeWall</v>
      </c>
      <c r="DD476" t="str">
        <v>SideWall1</v>
      </c>
      <c r="DE476" t="str">
        <v>SideWall2</v>
      </c>
      <c r="DF476" t="str">
        <v>WinRoof</v>
      </c>
      <c r="DG476" t="str">
        <v>LeeRoof</v>
      </c>
      <c r="DH476" t="str">
        <v>Roof Side 1</v>
      </c>
      <c r="DL476" t="str">
        <v>Roof Side 2</v>
      </c>
      <c r="DS476" t="str">
        <v>WinWall</v>
      </c>
      <c r="DT476" t="str">
        <v>LeeWall</v>
      </c>
      <c r="DU476" t="str">
        <v>SideWall1</v>
      </c>
      <c r="DV476" t="str">
        <v>SideWall2</v>
      </c>
      <c r="DW476" t="str">
        <v>WinRoof</v>
      </c>
      <c r="DX476" t="str">
        <v>LeeRoof</v>
      </c>
      <c r="DY476" t="str">
        <v>Roof Side 1</v>
      </c>
      <c r="EC476" t="str">
        <v>Roof Side 2</v>
      </c>
    </row>
    <row r="477">
      <c r="D477" t="str">
        <f>C464</f>
        <v>+X</v>
      </c>
      <c r="E477" t="str">
        <f>C465</f>
        <v>-X</v>
      </c>
      <c r="F477" t="str">
        <f>C466</f>
        <v>+Y</v>
      </c>
      <c r="G477" t="str">
        <f>C467</f>
        <v>-Y</v>
      </c>
      <c r="H477" t="str">
        <f>C468</f>
        <v>+X</v>
      </c>
      <c r="I477" t="str">
        <f>C469</f>
        <v>-X</v>
      </c>
      <c r="J477" t="str">
        <f>C470</f>
        <v>+Y</v>
      </c>
      <c r="N477" t="str">
        <f>C471</f>
        <v>-Y</v>
      </c>
      <c r="U477" t="str">
        <f>T464</f>
        <v>+X</v>
      </c>
      <c r="V477" t="str">
        <f>T465</f>
        <v>-X</v>
      </c>
      <c r="W477" t="str">
        <f>T466</f>
        <v>+Y</v>
      </c>
      <c r="X477" t="str">
        <f>T467</f>
        <v>-Y</v>
      </c>
      <c r="Y477" t="str">
        <f>T468</f>
        <v>+X</v>
      </c>
      <c r="Z477" t="str">
        <f>T469</f>
        <v>-X</v>
      </c>
      <c r="AA477" t="str">
        <f>T470</f>
        <v>+Y</v>
      </c>
      <c r="AE477" t="str">
        <f>T471</f>
        <v>-Y</v>
      </c>
      <c r="AL477" t="str">
        <f>AK464</f>
        <v>+X</v>
      </c>
      <c r="AM477" t="str">
        <f>AK465</f>
        <v>-X</v>
      </c>
      <c r="AN477" t="str">
        <f>AK466</f>
        <v>+Y</v>
      </c>
      <c r="AO477" t="str">
        <f>AK467</f>
        <v>-Y</v>
      </c>
      <c r="AP477" t="str">
        <f>AK468</f>
        <v>+X</v>
      </c>
      <c r="AQ477" t="str">
        <f>AK469</f>
        <v>-X</v>
      </c>
      <c r="AR477" t="str">
        <f>AK470</f>
        <v>+Y</v>
      </c>
      <c r="AV477" t="str">
        <f>AK471</f>
        <v>-Y</v>
      </c>
      <c r="BC477" t="str">
        <f>BB464</f>
        <v>+X</v>
      </c>
      <c r="BD477" t="str">
        <f>BB465</f>
        <v>-X</v>
      </c>
      <c r="BE477" t="str">
        <f>BB466</f>
        <v>+Y</v>
      </c>
      <c r="BF477" t="str">
        <f>BB467</f>
        <v>-Y</v>
      </c>
      <c r="BG477" t="str">
        <f>BB468</f>
        <v>+X</v>
      </c>
      <c r="BH477" t="str">
        <f>BB469</f>
        <v>-X</v>
      </c>
      <c r="BI477" t="str">
        <f>BB470</f>
        <v>+Y</v>
      </c>
      <c r="BM477" t="str">
        <f>BB471</f>
        <v>-Y</v>
      </c>
      <c r="BT477" t="str">
        <f>BS464</f>
        <v>+Y</v>
      </c>
      <c r="BU477" t="str">
        <f>BS465</f>
        <v>-Y</v>
      </c>
      <c r="BV477" t="str">
        <f>BS466</f>
        <v>+X</v>
      </c>
      <c r="BW477" t="str">
        <f>BS467</f>
        <v>-X</v>
      </c>
      <c r="BX477" t="str">
        <f>BS468</f>
        <v>+Y</v>
      </c>
      <c r="BY477" t="str">
        <f>BS469</f>
        <v>-Y</v>
      </c>
      <c r="BZ477" t="str">
        <f>BS470</f>
        <v>+X</v>
      </c>
      <c r="CD477" t="str">
        <f>BS471</f>
        <v>-X</v>
      </c>
      <c r="CK477" t="str">
        <f>CJ464</f>
        <v>+Y</v>
      </c>
      <c r="CL477" t="str">
        <f>CJ465</f>
        <v>-Y</v>
      </c>
      <c r="CM477" t="str">
        <f>CJ466</f>
        <v>+X</v>
      </c>
      <c r="CN477" t="str">
        <f>CJ467</f>
        <v>-X</v>
      </c>
      <c r="CO477" t="str">
        <f>CJ468</f>
        <v>+Y</v>
      </c>
      <c r="CP477" t="str">
        <f>CJ469</f>
        <v>-Y</v>
      </c>
      <c r="CQ477" t="str">
        <f>CJ470</f>
        <v>+X</v>
      </c>
      <c r="CU477" t="str">
        <f>CJ471</f>
        <v>-X</v>
      </c>
      <c r="DB477" t="str">
        <f>DA464</f>
        <v>+Y</v>
      </c>
      <c r="DC477" t="str">
        <f>DA465</f>
        <v>-Y</v>
      </c>
      <c r="DD477" t="str">
        <f>DA466</f>
        <v>+X</v>
      </c>
      <c r="DE477" t="str">
        <f>DA467</f>
        <v>-X</v>
      </c>
      <c r="DF477" t="str">
        <f>DA468</f>
        <v>+Y</v>
      </c>
      <c r="DG477" t="str">
        <f>DA469</f>
        <v>-Y</v>
      </c>
      <c r="DH477" t="str">
        <f>DA470</f>
        <v>+X</v>
      </c>
      <c r="DL477" t="str">
        <f>DA471</f>
        <v>-X</v>
      </c>
      <c r="DS477" t="str">
        <f>DR464</f>
        <v>+Y</v>
      </c>
      <c r="DT477" t="str">
        <f>DR465</f>
        <v>-Y</v>
      </c>
      <c r="DU477" t="str">
        <f>DR466</f>
        <v>+X</v>
      </c>
      <c r="DV477" t="str">
        <f>DR467</f>
        <v>-X</v>
      </c>
      <c r="DW477" t="str">
        <f>DR468</f>
        <v>+Y</v>
      </c>
      <c r="DX477" t="str">
        <f>DR469</f>
        <v>-Y</v>
      </c>
      <c r="DY477" t="str">
        <f>DR470</f>
        <v>+X</v>
      </c>
      <c r="EC477" t="str">
        <f>DR471</f>
        <v>-X</v>
      </c>
    </row>
    <row r="478">
      <c r="C478" t="str">
        <v>p (psf)</v>
      </c>
      <c r="D478">
        <f>D317*D251*D426-D319*D272</f>
        <v>0.13714415958994686</v>
      </c>
      <c r="E478">
        <f>D317*D251*D430-D319*D272</f>
        <v>-0.8492388343839014</v>
      </c>
      <c r="F478">
        <f>D317*D251*D432-D319*D272</f>
        <v>-1.2079235594653006</v>
      </c>
      <c r="G478">
        <f>F478</f>
        <v>-1.2079235594653006</v>
      </c>
      <c r="H478">
        <f>D319*D251*K401-D319*D272</f>
        <v>-0.9825181421016342</v>
      </c>
      <c r="I478">
        <f>D319*D251*K413-D319*D272</f>
        <v>-1.0590560974374756</v>
      </c>
      <c r="J478">
        <f>D319*D251*G423-D319*D272</f>
        <v>-1.3872659220060004</v>
      </c>
      <c r="K478">
        <f>D319*D251*H423-D319*D272</f>
        <v>-1.3872659220060004</v>
      </c>
      <c r="L478">
        <f>D319*D251*I423-D319*D272</f>
        <v>-1.028581196924601</v>
      </c>
      <c r="M478">
        <f>D319*D251*J423-D319*D272</f>
        <v>-0.8492388343839014</v>
      </c>
      <c r="N478">
        <f>J478</f>
        <v>-1.3872659220060004</v>
      </c>
      <c r="O478">
        <f>K478</f>
        <v>-1.3872659220060004</v>
      </c>
      <c r="P478">
        <f>L478</f>
        <v>-1.028581196924601</v>
      </c>
      <c r="Q478">
        <f>M478</f>
        <v>-0.8492388343839014</v>
      </c>
      <c r="T478" t="str">
        <v>p (psf)</v>
      </c>
      <c r="U478">
        <f>U317*U251*U426-U319*U272</f>
        <v>0.13714415958994686</v>
      </c>
      <c r="V478">
        <f>U317*U251*U430-U319*U272</f>
        <v>-0.8492388343839014</v>
      </c>
      <c r="W478">
        <f>U317*U251*U432-U319*U272</f>
        <v>-1.2079235594653006</v>
      </c>
      <c r="X478">
        <f>W478</f>
        <v>-1.2079235594653006</v>
      </c>
      <c r="Y478">
        <f>U319*U251*AB401-U319*U272</f>
        <v>-0.536025800186023</v>
      </c>
      <c r="Z478">
        <f>U319*U251*AB413-U319*U272</f>
        <v>-1.0590560974374756</v>
      </c>
      <c r="AA478">
        <f>U319*U251*X423-U319*U272</f>
        <v>-0.7416334168594816</v>
      </c>
      <c r="AB478">
        <f>U319*U251*Y423-U319*U272</f>
        <v>-0.7416334168594816</v>
      </c>
      <c r="AC478">
        <f>U319*U251*Z423-U319*U272</f>
        <v>-0.7416334168594816</v>
      </c>
      <c r="AD478">
        <f>U319*U251*AA423-U319*U272</f>
        <v>-0.7416334168594816</v>
      </c>
      <c r="AE478">
        <f>AA478</f>
        <v>-0.7416334168594816</v>
      </c>
      <c r="AF478">
        <f>AB478</f>
        <v>-0.7416334168594816</v>
      </c>
      <c r="AG478">
        <f>AC478</f>
        <v>-0.7416334168594816</v>
      </c>
      <c r="AH478">
        <f>AD478</f>
        <v>-0.7416334168594816</v>
      </c>
      <c r="AK478" t="str">
        <v>p (psf)</v>
      </c>
      <c r="AL478">
        <f>AL317*AL251*AL426-AL319*AL272</f>
        <v>1.2975947407356507</v>
      </c>
      <c r="AM478">
        <f>AL317*AL251*AL430-AL319*AL272</f>
        <v>0.3112117467618024</v>
      </c>
      <c r="AN478">
        <f>AL317*AL251*AL432-AL319*AL272</f>
        <v>-0.04747297831959685</v>
      </c>
      <c r="AO478">
        <f>AN478</f>
        <v>-0.04747297831959685</v>
      </c>
      <c r="AP478">
        <f>AL319*AL251*AS401-AL319*AL272</f>
        <v>0.17793243904406958</v>
      </c>
      <c r="AQ478">
        <f>AL319*AL251*AS413-AL319*AL272</f>
        <v>0.10139448370822807</v>
      </c>
      <c r="AR478">
        <f>AL319*AL251*AO423-AL319*AL272</f>
        <v>-0.22681534086029664</v>
      </c>
      <c r="AS478">
        <f>AL319*AL251*AP423-AL319*AL272</f>
        <v>-0.22681534086029664</v>
      </c>
      <c r="AT478">
        <f>AL319*AL251*AQ423-AL319*AL272</f>
        <v>0.13186938422110273</v>
      </c>
      <c r="AU478">
        <f>AL319*AL251*AR423-AL319*AL272</f>
        <v>0.3112117467618024</v>
      </c>
      <c r="AV478">
        <f>AR478</f>
        <v>-0.22681534086029664</v>
      </c>
      <c r="AW478">
        <f>AS478</f>
        <v>-0.22681534086029664</v>
      </c>
      <c r="AX478">
        <f>AT478</f>
        <v>0.13186938422110273</v>
      </c>
      <c r="AY478">
        <f>AU478</f>
        <v>0.3112117467618024</v>
      </c>
      <c r="BB478" t="str">
        <v>p (psf)</v>
      </c>
      <c r="BC478">
        <f>BC317*BC251*BC426-BC319*BC272</f>
        <v>1.2975947407356507</v>
      </c>
      <c r="BD478">
        <f>BC317*BC251*BC430-BC319*BC272</f>
        <v>0.3112117467618024</v>
      </c>
      <c r="BE478">
        <f>BC317*BC251*BC432-BC319*BC272</f>
        <v>-0.04747297831959685</v>
      </c>
      <c r="BF478">
        <f>BE478</f>
        <v>-0.04747297831959685</v>
      </c>
      <c r="BG478">
        <f>BC319*BC251*BJ401-BC319*BC272</f>
        <v>0.6244247809596808</v>
      </c>
      <c r="BH478">
        <f>BC319*BC251*BJ413-BC319*BC272</f>
        <v>0.10139448370822807</v>
      </c>
      <c r="BI478">
        <f>BC319*BC251*BF423-BC319*BC272</f>
        <v>0.4188171642862222</v>
      </c>
      <c r="BJ478">
        <f>BC319*BC251*BG423-BC319*BC272</f>
        <v>0.4188171642862222</v>
      </c>
      <c r="BK478">
        <f>BC319*BC251*BH423-BC319*BC272</f>
        <v>0.4188171642862222</v>
      </c>
      <c r="BL478">
        <f>BC319*BC251*BI423-BC319*BC272</f>
        <v>0.4188171642862222</v>
      </c>
      <c r="BM478">
        <f>BI478</f>
        <v>0.4188171642862222</v>
      </c>
      <c r="BN478">
        <f>BJ478</f>
        <v>0.4188171642862222</v>
      </c>
      <c r="BO478">
        <f>BK478</f>
        <v>0.4188171642862222</v>
      </c>
      <c r="BP478">
        <f>BL478</f>
        <v>0.4188171642862222</v>
      </c>
      <c r="BS478" t="str">
        <v>p (psf)</v>
      </c>
      <c r="BT478">
        <f>BT317*BT251*BT426-BT319*BT272</f>
        <v>0.13714415958994686</v>
      </c>
      <c r="BU478">
        <f>BT317*BT251*BT430-BT319*BT272</f>
        <v>-1.028581196924601</v>
      </c>
      <c r="BV478">
        <f>BT317*BT251*BT432-BT319*BT272</f>
        <v>-1.2079235594653006</v>
      </c>
      <c r="BW478">
        <f>BV478</f>
        <v>-1.2079235594653006</v>
      </c>
      <c r="BX478">
        <f>BT319*BT251*CA401-BT319*BT272</f>
        <v>-0.766806300601645</v>
      </c>
      <c r="BY478">
        <f>BT319*BT251*CA413-BT319*BT272</f>
        <v>-1.118252378194951</v>
      </c>
      <c r="BZ478">
        <f>BT319*BT251*BW423-BT319*BT272</f>
        <v>-1.4231343945141404</v>
      </c>
      <c r="CA478">
        <f>BT319*BT251*BX423-BT319*BT272</f>
        <v>-1.3693316857519304</v>
      </c>
      <c r="CB478">
        <f>BT319*BT251*BY423-BT319*BT272</f>
        <v>-1.046515433178671</v>
      </c>
      <c r="CC478">
        <f>BT319*BT251*BZ423-BT319*BT272</f>
        <v>-0.8851073068920413</v>
      </c>
      <c r="CD478">
        <f>BZ478</f>
        <v>-1.4231343945141404</v>
      </c>
      <c r="CE478">
        <f>CA478</f>
        <v>-1.3693316857519304</v>
      </c>
      <c r="CF478">
        <f>CB478</f>
        <v>-1.046515433178671</v>
      </c>
      <c r="CG478">
        <f>CC478</f>
        <v>-0.8851073068920413</v>
      </c>
      <c r="CJ478" t="str">
        <v>p (psf)</v>
      </c>
      <c r="CK478">
        <f>CK317*CK251*CK426-CK319*CK272</f>
        <v>0.13714415958994686</v>
      </c>
      <c r="CL478">
        <f>CK317*CK251*CK430-CK319*CK272</f>
        <v>-1.028581196924601</v>
      </c>
      <c r="CM478">
        <f>CK317*CK251*CK432-CK319*CK272</f>
        <v>-1.2079235594653006</v>
      </c>
      <c r="CN478">
        <f>CM478</f>
        <v>-1.2079235594653006</v>
      </c>
      <c r="CO478">
        <f>CK319*CK251*CR401-CK319*CK272</f>
        <v>-0.3853266922816778</v>
      </c>
      <c r="CP478">
        <f>CK319*CK251*CR413-CK319*CK272</f>
        <v>-1.118252378194951</v>
      </c>
      <c r="CQ478">
        <f>CK319*CK251*CN423-CK319*CK272</f>
        <v>-0.7416334168594816</v>
      </c>
      <c r="CR478">
        <f>CK319*CK251*CO423-CK319*CK272</f>
        <v>-0.7416334168594816</v>
      </c>
      <c r="CS478">
        <f>CK319*CK251*CP423-CK319*CK272</f>
        <v>-0.7416334168594816</v>
      </c>
      <c r="CT478">
        <f>CK319*CK251*CQ423-CK319*CK272</f>
        <v>-0.7416334168594816</v>
      </c>
      <c r="CU478">
        <f>CQ478</f>
        <v>-0.7416334168594816</v>
      </c>
      <c r="CV478">
        <f>CR478</f>
        <v>-0.7416334168594816</v>
      </c>
      <c r="CW478">
        <f>CS478</f>
        <v>-0.7416334168594816</v>
      </c>
      <c r="CX478">
        <f>CT478</f>
        <v>-0.7416334168594816</v>
      </c>
      <c r="DA478" t="str">
        <v>p (psf)</v>
      </c>
      <c r="DB478">
        <f>DB317*DB251*DB426-DB319*DB272</f>
        <v>1.2975947407356507</v>
      </c>
      <c r="DC478">
        <f>DB317*DB251*DB430-DB319*DB272</f>
        <v>0.13186938422110273</v>
      </c>
      <c r="DD478">
        <f>DB317*DB251*DB432-DB319*DB272</f>
        <v>-0.04747297831959685</v>
      </c>
      <c r="DE478">
        <f>DD478</f>
        <v>-0.04747297831959685</v>
      </c>
      <c r="DF478">
        <f>DB319*DB251*DI401-DB319*DB272</f>
        <v>0.3936442805440588</v>
      </c>
      <c r="DG478">
        <f>DB319*DB251*DI413-DB319*DB272</f>
        <v>0.04219820295075294</v>
      </c>
      <c r="DH478">
        <f>DB319*DB251*DE423-DB319*DB272</f>
        <v>-0.2626838133684366</v>
      </c>
      <c r="DI478">
        <f>DB319*DB251*DF423-DB319*DB272</f>
        <v>-0.20888110460622666</v>
      </c>
      <c r="DJ478">
        <f>DB319*DB251*DG423-DB319*DB272</f>
        <v>0.11393514796703275</v>
      </c>
      <c r="DK478">
        <f>DB319*DB251*DH423-DB319*DB272</f>
        <v>0.27534327425366245</v>
      </c>
      <c r="DL478">
        <f>DH478</f>
        <v>-0.2626838133684366</v>
      </c>
      <c r="DM478">
        <f>DI478</f>
        <v>-0.20888110460622666</v>
      </c>
      <c r="DN478">
        <f>DJ478</f>
        <v>0.11393514796703275</v>
      </c>
      <c r="DO478">
        <f>DK478</f>
        <v>0.27534327425366245</v>
      </c>
      <c r="DR478" t="str">
        <v>p (psf)</v>
      </c>
      <c r="DS478">
        <f>DS317*DS251*DS426-DS319*DS272</f>
        <v>1.2975947407356507</v>
      </c>
      <c r="DT478">
        <f>DS317*DS251*DS430-DS319*DS272</f>
        <v>0.13186938422110273</v>
      </c>
      <c r="DU478">
        <f>DS317*DS251*DS432-DS319*DS272</f>
        <v>-0.04747297831959685</v>
      </c>
      <c r="DV478">
        <f>DU478</f>
        <v>-0.04747297831959685</v>
      </c>
      <c r="DW478">
        <f>DS319*DS251*DZ401-DS319*DS272</f>
        <v>0.775123888864026</v>
      </c>
      <c r="DX478">
        <f>DS319*DS251*DZ413-DS319*DS272</f>
        <v>0.04219820295075294</v>
      </c>
      <c r="DY478">
        <f>DS319*DS251*DV423-DS319*DS272</f>
        <v>0.4188171642862222</v>
      </c>
      <c r="DZ478">
        <f>DS319*DS251*DW423-DS319*DS272</f>
        <v>0.4188171642862222</v>
      </c>
      <c r="EA478">
        <f>DS319*DS251*DX423-DS319*DS272</f>
        <v>0.4188171642862222</v>
      </c>
      <c r="EB478">
        <f>DS319*DS251*DY423-DS319*DS272</f>
        <v>0.4188171642862222</v>
      </c>
      <c r="EC478">
        <f>DY478</f>
        <v>0.4188171642862222</v>
      </c>
      <c r="ED478">
        <f>DZ478</f>
        <v>0.4188171642862222</v>
      </c>
      <c r="EE478">
        <f>EA478</f>
        <v>0.4188171642862222</v>
      </c>
      <c r="EF478">
        <f>EB478</f>
        <v>0.4188171642862222</v>
      </c>
    </row>
    <row r="480">
      <c r="A480" t="str">
        <v>8 - Areas</v>
      </c>
      <c r="R480" t="str">
        <v>8 - Areas</v>
      </c>
      <c r="AI480" t="str">
        <v>8 - Areas</v>
      </c>
      <c r="AZ480" t="str">
        <v>8 - Areas</v>
      </c>
      <c r="BQ480" t="str">
        <v>8 - Areas</v>
      </c>
      <c r="CH480" t="str">
        <v>8 - Areas</v>
      </c>
      <c r="CY480" t="str">
        <v>8 - Areas</v>
      </c>
      <c r="DP480" t="str">
        <v>8 - Areas</v>
      </c>
    </row>
    <row r="481">
      <c r="A481" t="str">
        <v>Step 8: Calculate surface areas, A, of each building surface</v>
      </c>
      <c r="R481" t="str">
        <v>Step 8: Calculate surface areas, A, of each building surface</v>
      </c>
      <c r="AI481" t="str">
        <v>Step 8: Calculate surface areas, A, of each building surface</v>
      </c>
      <c r="AZ481" t="str">
        <v>Step 8: Calculate surface areas, A, of each building surface</v>
      </c>
      <c r="BQ481" t="str">
        <v>Step 8: Calculate surface areas, A, of each building surface</v>
      </c>
      <c r="CH481" t="str">
        <v>Step 8: Calculate surface areas, A, of each building surface</v>
      </c>
      <c r="CY481" t="str">
        <v>Step 8: Calculate surface areas, A, of each building surface</v>
      </c>
      <c r="DP481" t="str">
        <v>Step 8: Calculate surface areas, A, of each building surface</v>
      </c>
    </row>
    <row r="483">
      <c r="B483" t="str">
        <v>Winward wall</v>
      </c>
      <c r="C483" t="str">
        <f>IF(C169="X","+X","+Y")</f>
        <v>+X</v>
      </c>
      <c r="S483" t="str">
        <v>Winward wall</v>
      </c>
      <c r="T483" t="str">
        <f>IF(T169="X","+X","+Y")</f>
        <v>+X</v>
      </c>
      <c r="AJ483" t="str">
        <v>Winward wall</v>
      </c>
      <c r="AK483" t="str">
        <f>IF(AK169="X","+X","+Y")</f>
        <v>+X</v>
      </c>
      <c r="BA483" t="str">
        <v>Winward wall</v>
      </c>
      <c r="BB483" t="str">
        <f>IF(BB169="X","+X","+Y")</f>
        <v>+X</v>
      </c>
      <c r="BR483" t="str">
        <v>Winward wall</v>
      </c>
      <c r="BS483" t="str">
        <f>IF(BS169="X","+X","+Y")</f>
        <v>+Y</v>
      </c>
      <c r="CI483" t="str">
        <v>Winward wall</v>
      </c>
      <c r="CJ483" t="str">
        <f>IF(CJ169="X","+X","+Y")</f>
        <v>+Y</v>
      </c>
      <c r="CZ483" t="str">
        <v>Winward wall</v>
      </c>
      <c r="DA483" t="str">
        <f>IF(DA169="X","+X","+Y")</f>
        <v>+Y</v>
      </c>
      <c r="DQ483" t="str">
        <v>Winward wall</v>
      </c>
      <c r="DR483" t="str">
        <f>IF(DR169="X","+X","+Y")</f>
        <v>+Y</v>
      </c>
    </row>
    <row r="484">
      <c r="B484" t="str">
        <v>Leeward wall</v>
      </c>
      <c r="C484" t="str">
        <f>IF(C169="X","-X","-Y")</f>
        <v>-X</v>
      </c>
      <c r="S484" t="str">
        <v>Leeward wall</v>
      </c>
      <c r="T484" t="str">
        <f>IF(T169="X","-X","-Y")</f>
        <v>-X</v>
      </c>
      <c r="AJ484" t="str">
        <v>Leeward wall</v>
      </c>
      <c r="AK484" t="str">
        <f>IF(AK169="X","-X","-Y")</f>
        <v>-X</v>
      </c>
      <c r="BA484" t="str">
        <v>Leeward wall</v>
      </c>
      <c r="BB484" t="str">
        <f>IF(BB169="X","-X","-Y")</f>
        <v>-X</v>
      </c>
      <c r="BR484" t="str">
        <v>Leeward wall</v>
      </c>
      <c r="BS484" t="str">
        <f>IF(BS169="X","-X","-Y")</f>
        <v>-Y</v>
      </c>
      <c r="CI484" t="str">
        <v>Leeward wall</v>
      </c>
      <c r="CJ484" t="str">
        <f>IF(CJ169="X","-X","-Y")</f>
        <v>-Y</v>
      </c>
      <c r="CZ484" t="str">
        <v>Leeward wall</v>
      </c>
      <c r="DA484" t="str">
        <f>IF(DA169="X","-X","-Y")</f>
        <v>-Y</v>
      </c>
      <c r="DQ484" t="str">
        <v>Leeward wall</v>
      </c>
      <c r="DR484" t="str">
        <f>IF(DR169="X","-X","-Y")</f>
        <v>-Y</v>
      </c>
    </row>
    <row r="485">
      <c r="B485" t="str">
        <v>Side Wall 1</v>
      </c>
      <c r="C485" t="str">
        <f>IF(C169="X","+Y","+X")</f>
        <v>+Y</v>
      </c>
      <c r="S485" t="str">
        <v>Side Wall 1</v>
      </c>
      <c r="T485" t="str">
        <f>IF(T169="X","+Y","+X")</f>
        <v>+Y</v>
      </c>
      <c r="AJ485" t="str">
        <v>Side Wall 1</v>
      </c>
      <c r="AK485" t="str">
        <f>IF(AK169="X","+Y","+X")</f>
        <v>+Y</v>
      </c>
      <c r="BA485" t="str">
        <v>Side Wall 1</v>
      </c>
      <c r="BB485" t="str">
        <f>IF(BB169="X","+Y","+X")</f>
        <v>+Y</v>
      </c>
      <c r="BR485" t="str">
        <v>Side Wall 1</v>
      </c>
      <c r="BS485" t="str">
        <f>IF(BS169="X","+Y","+X")</f>
        <v>+X</v>
      </c>
      <c r="CI485" t="str">
        <v>Side Wall 1</v>
      </c>
      <c r="CJ485" t="str">
        <f>IF(CJ169="X","+Y","+X")</f>
        <v>+X</v>
      </c>
      <c r="CZ485" t="str">
        <v>Side Wall 1</v>
      </c>
      <c r="DA485" t="str">
        <f>IF(DA169="X","+Y","+X")</f>
        <v>+X</v>
      </c>
      <c r="DQ485" t="str">
        <v>Side Wall 1</v>
      </c>
      <c r="DR485" t="str">
        <f>IF(DR169="X","+Y","+X")</f>
        <v>+X</v>
      </c>
    </row>
    <row r="486">
      <c r="B486" t="str">
        <v>Side Wall 2</v>
      </c>
      <c r="C486" t="str">
        <f>IF(C169="X","-Y","-X")</f>
        <v>-Y</v>
      </c>
      <c r="S486" t="str">
        <v>Side Wall 2</v>
      </c>
      <c r="T486" t="str">
        <f>IF(T169="X","-Y","-X")</f>
        <v>-Y</v>
      </c>
      <c r="AJ486" t="str">
        <v>Side Wall 2</v>
      </c>
      <c r="AK486" t="str">
        <f>IF(AK169="X","-Y","-X")</f>
        <v>-Y</v>
      </c>
      <c r="BA486" t="str">
        <v>Side Wall 2</v>
      </c>
      <c r="BB486" t="str">
        <f>IF(BB169="X","-Y","-X")</f>
        <v>-Y</v>
      </c>
      <c r="BR486" t="str">
        <v>Side Wall 2</v>
      </c>
      <c r="BS486" t="str">
        <f>IF(BS169="X","-Y","-X")</f>
        <v>-X</v>
      </c>
      <c r="CI486" t="str">
        <v>Side Wall 2</v>
      </c>
      <c r="CJ486" t="str">
        <f>IF(CJ169="X","-Y","-X")</f>
        <v>-X</v>
      </c>
      <c r="CZ486" t="str">
        <v>Side Wall 2</v>
      </c>
      <c r="DA486" t="str">
        <f>IF(DA169="X","-Y","-X")</f>
        <v>-X</v>
      </c>
      <c r="DQ486" t="str">
        <v>Side Wall 2</v>
      </c>
      <c r="DR486" t="str">
        <f>IF(DR169="X","-Y","-X")</f>
        <v>-X</v>
      </c>
    </row>
    <row r="487">
      <c r="B487" t="str">
        <v>Winward roof</v>
      </c>
      <c r="C487" t="str">
        <f>IF(C169="X","+X","+Y")</f>
        <v>+X</v>
      </c>
      <c r="S487" t="str">
        <v>Winward roof</v>
      </c>
      <c r="T487" t="str">
        <f>IF(T169="X","+X","+Y")</f>
        <v>+X</v>
      </c>
      <c r="AJ487" t="str">
        <v>Winward roof</v>
      </c>
      <c r="AK487" t="str">
        <f>IF(AK169="X","+X","+Y")</f>
        <v>+X</v>
      </c>
      <c r="BA487" t="str">
        <v>Winward roof</v>
      </c>
      <c r="BB487" t="str">
        <f>IF(BB169="X","+X","+Y")</f>
        <v>+X</v>
      </c>
      <c r="BR487" t="str">
        <v>Winward roof</v>
      </c>
      <c r="BS487" t="str">
        <f>IF(BS169="X","+X","+Y")</f>
        <v>+Y</v>
      </c>
      <c r="CI487" t="str">
        <v>Winward roof</v>
      </c>
      <c r="CJ487" t="str">
        <f>IF(CJ169="X","+X","+Y")</f>
        <v>+Y</v>
      </c>
      <c r="CZ487" t="str">
        <v>Winward roof</v>
      </c>
      <c r="DA487" t="str">
        <f>IF(DA169="X","+X","+Y")</f>
        <v>+Y</v>
      </c>
      <c r="DQ487" t="str">
        <v>Winward roof</v>
      </c>
      <c r="DR487" t="str">
        <f>IF(DR169="X","+X","+Y")</f>
        <v>+Y</v>
      </c>
    </row>
    <row r="488">
      <c r="B488" t="str">
        <v>Leeward roof</v>
      </c>
      <c r="C488" t="str">
        <f>IF(C169="X","-X","-Y")</f>
        <v>-X</v>
      </c>
      <c r="S488" t="str">
        <v>Leeward roof</v>
      </c>
      <c r="T488" t="str">
        <f>IF(T169="X","-X","-Y")</f>
        <v>-X</v>
      </c>
      <c r="AJ488" t="str">
        <v>Leeward roof</v>
      </c>
      <c r="AK488" t="str">
        <f>IF(AK169="X","-X","-Y")</f>
        <v>-X</v>
      </c>
      <c r="BA488" t="str">
        <v>Leeward roof</v>
      </c>
      <c r="BB488" t="str">
        <f>IF(BB169="X","-X","-Y")</f>
        <v>-X</v>
      </c>
      <c r="BR488" t="str">
        <v>Leeward roof</v>
      </c>
      <c r="BS488" t="str">
        <f>IF(BS169="X","-X","-Y")</f>
        <v>-Y</v>
      </c>
      <c r="CI488" t="str">
        <v>Leeward roof</v>
      </c>
      <c r="CJ488" t="str">
        <f>IF(CJ169="X","-X","-Y")</f>
        <v>-Y</v>
      </c>
      <c r="CZ488" t="str">
        <v>Leeward roof</v>
      </c>
      <c r="DA488" t="str">
        <f>IF(DA169="X","-X","-Y")</f>
        <v>-Y</v>
      </c>
      <c r="DQ488" t="str">
        <v>Leeward roof</v>
      </c>
      <c r="DR488" t="str">
        <f>IF(DR169="X","-X","-Y")</f>
        <v>-Y</v>
      </c>
    </row>
    <row r="489">
      <c r="B489" t="str">
        <v>Roof side 1</v>
      </c>
      <c r="C489" t="str">
        <f>IF(C169="X","+Y","+X")</f>
        <v>+Y</v>
      </c>
      <c r="S489" t="str">
        <v>Roof side 1</v>
      </c>
      <c r="T489" t="str">
        <f>IF(T169="X","+Y","+X")</f>
        <v>+Y</v>
      </c>
      <c r="AJ489" t="str">
        <v>Roof side 1</v>
      </c>
      <c r="AK489" t="str">
        <f>IF(AK169="X","+Y","+X")</f>
        <v>+Y</v>
      </c>
      <c r="BA489" t="str">
        <v>Roof side 1</v>
      </c>
      <c r="BB489" t="str">
        <f>IF(BB169="X","+Y","+X")</f>
        <v>+Y</v>
      </c>
      <c r="BR489" t="str">
        <v>Roof side 1</v>
      </c>
      <c r="BS489" t="str">
        <f>IF(BS169="X","+Y","+X")</f>
        <v>+X</v>
      </c>
      <c r="CI489" t="str">
        <v>Roof side 1</v>
      </c>
      <c r="CJ489" t="str">
        <f>IF(CJ169="X","+Y","+X")</f>
        <v>+X</v>
      </c>
      <c r="CZ489" t="str">
        <v>Roof side 1</v>
      </c>
      <c r="DA489" t="str">
        <f>IF(DA169="X","+Y","+X")</f>
        <v>+X</v>
      </c>
      <c r="DQ489" t="str">
        <v>Roof side 1</v>
      </c>
      <c r="DR489" t="str">
        <f>IF(DR169="X","+Y","+X")</f>
        <v>+X</v>
      </c>
    </row>
    <row r="490">
      <c r="B490" t="str">
        <v>Roof side 2</v>
      </c>
      <c r="C490" t="str">
        <f>IF(C169="X","-Y","-X")</f>
        <v>-Y</v>
      </c>
      <c r="S490" t="str">
        <v>Roof side 2</v>
      </c>
      <c r="T490" t="str">
        <f>IF(T169="X","-Y","-X")</f>
        <v>-Y</v>
      </c>
      <c r="AJ490" t="str">
        <v>Roof side 2</v>
      </c>
      <c r="AK490" t="str">
        <f>IF(AK169="X","-Y","-X")</f>
        <v>-Y</v>
      </c>
      <c r="BA490" t="str">
        <v>Roof side 2</v>
      </c>
      <c r="BB490" t="str">
        <f>IF(BB169="X","-Y","-X")</f>
        <v>-Y</v>
      </c>
      <c r="BR490" t="str">
        <v>Roof side 2</v>
      </c>
      <c r="BS490" t="str">
        <f>IF(BS169="X","-Y","-X")</f>
        <v>-X</v>
      </c>
      <c r="CI490" t="str">
        <v>Roof side 2</v>
      </c>
      <c r="CJ490" t="str">
        <f>IF(CJ169="X","-Y","-X")</f>
        <v>-X</v>
      </c>
      <c r="CZ490" t="str">
        <v>Roof side 2</v>
      </c>
      <c r="DA490" t="str">
        <f>IF(DA169="X","-Y","-X")</f>
        <v>-X</v>
      </c>
      <c r="DQ490" t="str">
        <v>Roof side 2</v>
      </c>
      <c r="DR490" t="str">
        <f>IF(DR169="X","-Y","-X")</f>
        <v>-X</v>
      </c>
    </row>
    <row r="492">
      <c r="H492" t="str">
        <v>Dimension parallel to wind direction</v>
      </c>
      <c r="I492" t="str">
        <v>L</v>
      </c>
      <c r="J492">
        <f>IF(C483="+X",D151,D152)</f>
        <v>40</v>
      </c>
      <c r="K492">
        <f>J492</f>
        <v>40</v>
      </c>
      <c r="L492">
        <f>K492</f>
        <v>40</v>
      </c>
      <c r="M492">
        <f>L492</f>
        <v>40</v>
      </c>
      <c r="Y492" t="str">
        <v>Dimension parallel to wind direction</v>
      </c>
      <c r="Z492" t="str">
        <v>L</v>
      </c>
      <c r="AA492">
        <f>IF(T483="+X",U151,U152)</f>
        <v>40</v>
      </c>
      <c r="AB492">
        <f>AA492</f>
        <v>40</v>
      </c>
      <c r="AC492">
        <f>AB492</f>
        <v>40</v>
      </c>
      <c r="AD492">
        <f>AC492</f>
        <v>40</v>
      </c>
      <c r="AP492" t="str">
        <v>Dimension parallel to wind direction</v>
      </c>
      <c r="AQ492" t="str">
        <v>L</v>
      </c>
      <c r="AR492">
        <f>IF(AK483="+X",AL151,AL152)</f>
        <v>40</v>
      </c>
      <c r="AS492">
        <f>AR492</f>
        <v>40</v>
      </c>
      <c r="AT492">
        <f>AS492</f>
        <v>40</v>
      </c>
      <c r="AU492">
        <f>AT492</f>
        <v>40</v>
      </c>
      <c r="BG492" t="str">
        <v>Dimension parallel to wind direction</v>
      </c>
      <c r="BH492" t="str">
        <v>L</v>
      </c>
      <c r="BI492">
        <f>IF(BB483="+X",BC151,BC152)</f>
        <v>40</v>
      </c>
      <c r="BJ492">
        <f>BI492</f>
        <v>40</v>
      </c>
      <c r="BK492">
        <f>BJ492</f>
        <v>40</v>
      </c>
      <c r="BL492">
        <f>BK492</f>
        <v>40</v>
      </c>
      <c r="BX492" t="str">
        <v>Dimension parallel to wind direction</v>
      </c>
      <c r="BY492" t="str">
        <v>L</v>
      </c>
      <c r="BZ492">
        <f>IF(BS483="+X",BT151,BT152)</f>
        <v>20</v>
      </c>
      <c r="CA492">
        <f>BZ492</f>
        <v>20</v>
      </c>
      <c r="CB492">
        <f>CA492</f>
        <v>20</v>
      </c>
      <c r="CC492">
        <f>CB492</f>
        <v>20</v>
      </c>
      <c r="CO492" t="str">
        <v>Dimension parallel to wind direction</v>
      </c>
      <c r="CP492" t="str">
        <v>L</v>
      </c>
      <c r="CQ492">
        <f>IF(CJ483="+X",CK151,CK152)</f>
        <v>20</v>
      </c>
      <c r="CR492">
        <f>CQ492</f>
        <v>20</v>
      </c>
      <c r="CS492">
        <f>CR492</f>
        <v>20</v>
      </c>
      <c r="CT492">
        <f>CS492</f>
        <v>20</v>
      </c>
      <c r="DF492" t="str">
        <v>Dimension parallel to wind direction</v>
      </c>
      <c r="DG492" t="str">
        <v>L</v>
      </c>
      <c r="DH492">
        <f>IF(DA483="+X",DB151,DB152)</f>
        <v>20</v>
      </c>
      <c r="DI492">
        <f>DH492</f>
        <v>20</v>
      </c>
      <c r="DJ492">
        <f>DI492</f>
        <v>20</v>
      </c>
      <c r="DK492">
        <f>DJ492</f>
        <v>20</v>
      </c>
      <c r="DW492" t="str">
        <v>Dimension parallel to wind direction</v>
      </c>
      <c r="DX492" t="str">
        <v>L</v>
      </c>
      <c r="DY492">
        <f>IF(DR483="+X",DS151,DS152)</f>
        <v>20</v>
      </c>
      <c r="DZ492">
        <f>DY492</f>
        <v>20</v>
      </c>
      <c r="EA492">
        <f>DZ492</f>
        <v>20</v>
      </c>
      <c r="EB492">
        <f>EA492</f>
        <v>20</v>
      </c>
    </row>
    <row r="493">
      <c r="H493" t="str">
        <v>Dimension perpendicular to wind direction</v>
      </c>
      <c r="I493" t="str">
        <v>B</v>
      </c>
      <c r="J493">
        <f>IF(C483="+X",D152,D151)</f>
        <v>20</v>
      </c>
      <c r="K493">
        <f>J493</f>
        <v>20</v>
      </c>
      <c r="L493">
        <f>K493</f>
        <v>20</v>
      </c>
      <c r="M493">
        <f>L493</f>
        <v>20</v>
      </c>
      <c r="Y493" t="str">
        <v>Dimension perpendicular to wind direction</v>
      </c>
      <c r="Z493" t="str">
        <v>B</v>
      </c>
      <c r="AA493">
        <f>IF(T483="+X",U152,U151)</f>
        <v>20</v>
      </c>
      <c r="AB493">
        <f>AA493</f>
        <v>20</v>
      </c>
      <c r="AC493">
        <f>AB493</f>
        <v>20</v>
      </c>
      <c r="AD493">
        <f>AC493</f>
        <v>20</v>
      </c>
      <c r="AP493" t="str">
        <v>Dimension perpendicular to wind direction</v>
      </c>
      <c r="AQ493" t="str">
        <v>B</v>
      </c>
      <c r="AR493">
        <f>IF(AK483="+X",AL152,AL151)</f>
        <v>20</v>
      </c>
      <c r="AS493">
        <f>AR493</f>
        <v>20</v>
      </c>
      <c r="AT493">
        <f>AS493</f>
        <v>20</v>
      </c>
      <c r="AU493">
        <f>AT493</f>
        <v>20</v>
      </c>
      <c r="BG493" t="str">
        <v>Dimension perpendicular to wind direction</v>
      </c>
      <c r="BH493" t="str">
        <v>B</v>
      </c>
      <c r="BI493">
        <f>IF(BB483="+X",BC152,BC151)</f>
        <v>20</v>
      </c>
      <c r="BJ493">
        <f>BI493</f>
        <v>20</v>
      </c>
      <c r="BK493">
        <f>BJ493</f>
        <v>20</v>
      </c>
      <c r="BL493">
        <f>BK493</f>
        <v>20</v>
      </c>
      <c r="BX493" t="str">
        <v>Dimension perpendicular to wind direction</v>
      </c>
      <c r="BY493" t="str">
        <v>B</v>
      </c>
      <c r="BZ493">
        <f>IF(BS483="+X",BT152,BT151)</f>
        <v>40</v>
      </c>
      <c r="CA493">
        <f>BZ493</f>
        <v>40</v>
      </c>
      <c r="CB493">
        <f>CA493</f>
        <v>40</v>
      </c>
      <c r="CC493">
        <f>CB493</f>
        <v>40</v>
      </c>
      <c r="CO493" t="str">
        <v>Dimension perpendicular to wind direction</v>
      </c>
      <c r="CP493" t="str">
        <v>B</v>
      </c>
      <c r="CQ493">
        <f>IF(CJ483="+X",CK152,CK151)</f>
        <v>40</v>
      </c>
      <c r="CR493">
        <f>CQ493</f>
        <v>40</v>
      </c>
      <c r="CS493">
        <f>CR493</f>
        <v>40</v>
      </c>
      <c r="CT493">
        <f>CS493</f>
        <v>40</v>
      </c>
      <c r="DF493" t="str">
        <v>Dimension perpendicular to wind direction</v>
      </c>
      <c r="DG493" t="str">
        <v>B</v>
      </c>
      <c r="DH493">
        <f>IF(DA483="+X",DB152,DB151)</f>
        <v>40</v>
      </c>
      <c r="DI493">
        <f>DH493</f>
        <v>40</v>
      </c>
      <c r="DJ493">
        <f>DI493</f>
        <v>40</v>
      </c>
      <c r="DK493">
        <f>DJ493</f>
        <v>40</v>
      </c>
      <c r="DW493" t="str">
        <v>Dimension perpendicular to wind direction</v>
      </c>
      <c r="DX493" t="str">
        <v>B</v>
      </c>
      <c r="DY493">
        <f>IF(DR483="+X",DS152,DS151)</f>
        <v>40</v>
      </c>
      <c r="DZ493">
        <f>DY493</f>
        <v>40</v>
      </c>
      <c r="EA493">
        <f>DZ493</f>
        <v>40</v>
      </c>
      <c r="EB493">
        <f>EA493</f>
        <v>40</v>
      </c>
    </row>
    <row r="494">
      <c r="H494" t="str">
        <v>Ridge length parallel to wind direction</v>
      </c>
      <c r="I494" t="str">
        <v>Ra</v>
      </c>
      <c r="J494">
        <f>IF(C483="+X",D157,D158)</f>
        <v>0</v>
      </c>
      <c r="K494">
        <f>J494</f>
        <v>0</v>
      </c>
      <c r="L494">
        <f>K494</f>
        <v>0</v>
      </c>
      <c r="M494">
        <f>L494</f>
        <v>0</v>
      </c>
      <c r="Y494" t="str">
        <v>Ridge length parallel to wind direction</v>
      </c>
      <c r="Z494" t="str">
        <v>Ra</v>
      </c>
      <c r="AA494">
        <f>IF(T483="+X",U157,U158)</f>
        <v>0</v>
      </c>
      <c r="AB494">
        <f>AA494</f>
        <v>0</v>
      </c>
      <c r="AC494">
        <f>AB494</f>
        <v>0</v>
      </c>
      <c r="AD494">
        <f>AC494</f>
        <v>0</v>
      </c>
      <c r="AP494" t="str">
        <v>Ridge length parallel to wind direction</v>
      </c>
      <c r="AQ494" t="str">
        <v>Ra</v>
      </c>
      <c r="AR494">
        <f>IF(AK483="+X",AL157,AL158)</f>
        <v>0</v>
      </c>
      <c r="AS494">
        <f>AR494</f>
        <v>0</v>
      </c>
      <c r="AT494">
        <f>AS494</f>
        <v>0</v>
      </c>
      <c r="AU494">
        <f>AT494</f>
        <v>0</v>
      </c>
      <c r="BG494" t="str">
        <v>Ridge length parallel to wind direction</v>
      </c>
      <c r="BH494" t="str">
        <v>Ra</v>
      </c>
      <c r="BI494">
        <f>IF(BB483="+X",BC157,BC158)</f>
        <v>0</v>
      </c>
      <c r="BJ494">
        <f>BI494</f>
        <v>0</v>
      </c>
      <c r="BK494">
        <f>BJ494</f>
        <v>0</v>
      </c>
      <c r="BL494">
        <f>BK494</f>
        <v>0</v>
      </c>
      <c r="BX494" t="str">
        <v>Ridge length parallel to wind direction</v>
      </c>
      <c r="BY494" t="str">
        <v>Ra</v>
      </c>
      <c r="BZ494">
        <f>IF(BS483="+X",BT157,BT158)</f>
        <v>0</v>
      </c>
      <c r="CA494">
        <f>BZ494</f>
        <v>0</v>
      </c>
      <c r="CB494">
        <f>CA494</f>
        <v>0</v>
      </c>
      <c r="CC494">
        <f>CB494</f>
        <v>0</v>
      </c>
      <c r="CO494" t="str">
        <v>Ridge length parallel to wind direction</v>
      </c>
      <c r="CP494" t="str">
        <v>Ra</v>
      </c>
      <c r="CQ494">
        <f>IF(CJ483="+X",CK157,CK158)</f>
        <v>0</v>
      </c>
      <c r="CR494">
        <f>CQ494</f>
        <v>0</v>
      </c>
      <c r="CS494">
        <f>CR494</f>
        <v>0</v>
      </c>
      <c r="CT494">
        <f>CS494</f>
        <v>0</v>
      </c>
      <c r="DF494" t="str">
        <v>Ridge length parallel to wind direction</v>
      </c>
      <c r="DG494" t="str">
        <v>Ra</v>
      </c>
      <c r="DH494">
        <f>IF(DA483="+X",DB157,DB158)</f>
        <v>0</v>
      </c>
      <c r="DI494">
        <f>DH494</f>
        <v>0</v>
      </c>
      <c r="DJ494">
        <f>DI494</f>
        <v>0</v>
      </c>
      <c r="DK494">
        <f>DJ494</f>
        <v>0</v>
      </c>
      <c r="DW494" t="str">
        <v>Ridge length parallel to wind direction</v>
      </c>
      <c r="DX494" t="str">
        <v>Ra</v>
      </c>
      <c r="DY494">
        <f>IF(DR483="+X",DS157,DS158)</f>
        <v>0</v>
      </c>
      <c r="DZ494">
        <f>DY494</f>
        <v>0</v>
      </c>
      <c r="EA494">
        <f>DZ494</f>
        <v>0</v>
      </c>
      <c r="EB494">
        <f>EA494</f>
        <v>0</v>
      </c>
    </row>
    <row r="495">
      <c r="H495" t="str">
        <v>Ridge length perpendicular to wind direction</v>
      </c>
      <c r="I495" t="str">
        <v>Rb</v>
      </c>
      <c r="J495">
        <f>IF(C483="+X",D158,D157)</f>
        <v>0</v>
      </c>
      <c r="K495">
        <f>J495</f>
        <v>0</v>
      </c>
      <c r="L495">
        <f>K495</f>
        <v>0</v>
      </c>
      <c r="M495">
        <f>L495</f>
        <v>0</v>
      </c>
      <c r="Y495" t="str">
        <v>Ridge length perpendicular to wind direction</v>
      </c>
      <c r="Z495" t="str">
        <v>Rb</v>
      </c>
      <c r="AA495">
        <f>IF(T483="+X",U158,U157)</f>
        <v>0</v>
      </c>
      <c r="AB495">
        <f>AA495</f>
        <v>0</v>
      </c>
      <c r="AC495">
        <f>AB495</f>
        <v>0</v>
      </c>
      <c r="AD495">
        <f>AC495</f>
        <v>0</v>
      </c>
      <c r="AP495" t="str">
        <v>Ridge length perpendicular to wind direction</v>
      </c>
      <c r="AQ495" t="str">
        <v>Rb</v>
      </c>
      <c r="AR495">
        <f>IF(AK483="+X",AL158,AL157)</f>
        <v>0</v>
      </c>
      <c r="AS495">
        <f>AR495</f>
        <v>0</v>
      </c>
      <c r="AT495">
        <f>AS495</f>
        <v>0</v>
      </c>
      <c r="AU495">
        <f>AT495</f>
        <v>0</v>
      </c>
      <c r="BG495" t="str">
        <v>Ridge length perpendicular to wind direction</v>
      </c>
      <c r="BH495" t="str">
        <v>Rb</v>
      </c>
      <c r="BI495">
        <f>IF(BB483="+X",BC158,BC157)</f>
        <v>0</v>
      </c>
      <c r="BJ495">
        <f>BI495</f>
        <v>0</v>
      </c>
      <c r="BK495">
        <f>BJ495</f>
        <v>0</v>
      </c>
      <c r="BL495">
        <f>BK495</f>
        <v>0</v>
      </c>
      <c r="BX495" t="str">
        <v>Ridge length perpendicular to wind direction</v>
      </c>
      <c r="BY495" t="str">
        <v>Rb</v>
      </c>
      <c r="BZ495">
        <f>IF(BS483="+X",BT158,BT157)</f>
        <v>0</v>
      </c>
      <c r="CA495">
        <f>BZ495</f>
        <v>0</v>
      </c>
      <c r="CB495">
        <f>CA495</f>
        <v>0</v>
      </c>
      <c r="CC495">
        <f>CB495</f>
        <v>0</v>
      </c>
      <c r="CO495" t="str">
        <v>Ridge length perpendicular to wind direction</v>
      </c>
      <c r="CP495" t="str">
        <v>Rb</v>
      </c>
      <c r="CQ495">
        <f>IF(CJ483="+X",CK158,CK157)</f>
        <v>0</v>
      </c>
      <c r="CR495">
        <f>CQ495</f>
        <v>0</v>
      </c>
      <c r="CS495">
        <f>CR495</f>
        <v>0</v>
      </c>
      <c r="CT495">
        <f>CS495</f>
        <v>0</v>
      </c>
      <c r="DF495" t="str">
        <v>Ridge length perpendicular to wind direction</v>
      </c>
      <c r="DG495" t="str">
        <v>Rb</v>
      </c>
      <c r="DH495">
        <f>IF(DA483="+X",DB158,DB157)</f>
        <v>0</v>
      </c>
      <c r="DI495">
        <f>DH495</f>
        <v>0</v>
      </c>
      <c r="DJ495">
        <f>DI495</f>
        <v>0</v>
      </c>
      <c r="DK495">
        <f>DJ495</f>
        <v>0</v>
      </c>
      <c r="DW495" t="str">
        <v>Ridge length perpendicular to wind direction</v>
      </c>
      <c r="DX495" t="str">
        <v>Rb</v>
      </c>
      <c r="DY495">
        <f>IF(DR483="+X",DS158,DS157)</f>
        <v>0</v>
      </c>
      <c r="DZ495">
        <f>DY495</f>
        <v>0</v>
      </c>
      <c r="EA495">
        <f>DZ495</f>
        <v>0</v>
      </c>
      <c r="EB495">
        <f>EA495</f>
        <v>0</v>
      </c>
    </row>
    <row r="496">
      <c r="H496" t="str">
        <v>Pitch angle of roof parallel to wind direction</v>
      </c>
      <c r="J496">
        <f>IF(C483="+X",D159,D160)</f>
        <v>30.963782686061883</v>
      </c>
      <c r="K496">
        <f>J496</f>
        <v>30.963782686061883</v>
      </c>
      <c r="L496">
        <f>K496</f>
        <v>30.963782686061883</v>
      </c>
      <c r="M496">
        <f>L496</f>
        <v>30.963782686061883</v>
      </c>
      <c r="Y496" t="str">
        <v>Pitch angle of roof parallel to wind direction</v>
      </c>
      <c r="AA496">
        <f>IF(T483="+X",U159,U160)</f>
        <v>30.963782686061883</v>
      </c>
      <c r="AB496">
        <f>AA496</f>
        <v>30.963782686061883</v>
      </c>
      <c r="AC496">
        <f>AB496</f>
        <v>30.963782686061883</v>
      </c>
      <c r="AD496">
        <f>AC496</f>
        <v>30.963782686061883</v>
      </c>
      <c r="AP496" t="str">
        <v>Pitch angle of roof parallel to wind direction</v>
      </c>
      <c r="AR496">
        <f>IF(AK483="+X",AL159,AL160)</f>
        <v>30.963782686061883</v>
      </c>
      <c r="AS496">
        <f>AR496</f>
        <v>30.963782686061883</v>
      </c>
      <c r="AT496">
        <f>AS496</f>
        <v>30.963782686061883</v>
      </c>
      <c r="AU496">
        <f>AT496</f>
        <v>30.963782686061883</v>
      </c>
      <c r="BG496" t="str">
        <v>Pitch angle of roof parallel to wind direction</v>
      </c>
      <c r="BI496">
        <f>IF(BB483="+X",BC159,BC160)</f>
        <v>30.963782686061883</v>
      </c>
      <c r="BJ496">
        <f>BI496</f>
        <v>30.963782686061883</v>
      </c>
      <c r="BK496">
        <f>BJ496</f>
        <v>30.963782686061883</v>
      </c>
      <c r="BL496">
        <f>BK496</f>
        <v>30.963782686061883</v>
      </c>
      <c r="BX496" t="str">
        <v>Pitch angle of roof parallel to wind direction</v>
      </c>
      <c r="BZ496">
        <f>IF(BS483="+X",BT159,BT160)</f>
        <v>16.699258339253714</v>
      </c>
      <c r="CA496">
        <f>BZ496</f>
        <v>16.699258339253714</v>
      </c>
      <c r="CB496">
        <f>CA496</f>
        <v>16.699258339253714</v>
      </c>
      <c r="CC496">
        <f>CB496</f>
        <v>16.699258339253714</v>
      </c>
      <c r="CO496" t="str">
        <v>Pitch angle of roof parallel to wind direction</v>
      </c>
      <c r="CQ496">
        <f>IF(CJ483="+X",CK159,CK160)</f>
        <v>16.699258339253714</v>
      </c>
      <c r="CR496">
        <f>CQ496</f>
        <v>16.699258339253714</v>
      </c>
      <c r="CS496">
        <f>CR496</f>
        <v>16.699258339253714</v>
      </c>
      <c r="CT496">
        <f>CS496</f>
        <v>16.699258339253714</v>
      </c>
      <c r="DF496" t="str">
        <v>Pitch angle of roof parallel to wind direction</v>
      </c>
      <c r="DH496">
        <f>IF(DA483="+X",DB159,DB160)</f>
        <v>16.699258339253714</v>
      </c>
      <c r="DI496">
        <f>DH496</f>
        <v>16.699258339253714</v>
      </c>
      <c r="DJ496">
        <f>DI496</f>
        <v>16.699258339253714</v>
      </c>
      <c r="DK496">
        <f>DJ496</f>
        <v>16.699258339253714</v>
      </c>
      <c r="DW496" t="str">
        <v>Pitch angle of roof parallel to wind direction</v>
      </c>
      <c r="DY496">
        <f>IF(DR483="+X",DS159,DS160)</f>
        <v>16.699258339253714</v>
      </c>
      <c r="DZ496">
        <f>DY496</f>
        <v>16.699258339253714</v>
      </c>
      <c r="EA496">
        <f>DZ496</f>
        <v>16.699258339253714</v>
      </c>
      <c r="EB496">
        <f>EA496</f>
        <v>16.699258339253714</v>
      </c>
    </row>
    <row r="497">
      <c r="H497" t="str">
        <v>Pitch angle of roof perpendicular to wind direction</v>
      </c>
      <c r="J497">
        <f>IF(C483="+X",D160,D159)</f>
        <v>16.699258339253714</v>
      </c>
      <c r="K497">
        <f>J497</f>
        <v>16.699258339253714</v>
      </c>
      <c r="L497">
        <f>K497</f>
        <v>16.699258339253714</v>
      </c>
      <c r="M497">
        <f>L497</f>
        <v>16.699258339253714</v>
      </c>
      <c r="Y497" t="str">
        <v>Pitch angle of roof perpendicular to wind direction</v>
      </c>
      <c r="AA497">
        <f>IF(T483="+X",U160,U159)</f>
        <v>16.699258339253714</v>
      </c>
      <c r="AB497">
        <f>AA497</f>
        <v>16.699258339253714</v>
      </c>
      <c r="AC497">
        <f>AB497</f>
        <v>16.699258339253714</v>
      </c>
      <c r="AD497">
        <f>AC497</f>
        <v>16.699258339253714</v>
      </c>
      <c r="AP497" t="str">
        <v>Pitch angle of roof perpendicular to wind direction</v>
      </c>
      <c r="AR497">
        <f>IF(AK483="+X",AL160,AL159)</f>
        <v>16.699258339253714</v>
      </c>
      <c r="AS497">
        <f>AR497</f>
        <v>16.699258339253714</v>
      </c>
      <c r="AT497">
        <f>AS497</f>
        <v>16.699258339253714</v>
      </c>
      <c r="AU497">
        <f>AT497</f>
        <v>16.699258339253714</v>
      </c>
      <c r="BG497" t="str">
        <v>Pitch angle of roof perpendicular to wind direction</v>
      </c>
      <c r="BI497">
        <f>IF(BB483="+X",BC160,BC159)</f>
        <v>16.699258339253714</v>
      </c>
      <c r="BJ497">
        <f>BI497</f>
        <v>16.699258339253714</v>
      </c>
      <c r="BK497">
        <f>BJ497</f>
        <v>16.699258339253714</v>
      </c>
      <c r="BL497">
        <f>BK497</f>
        <v>16.699258339253714</v>
      </c>
      <c r="BX497" t="str">
        <v>Pitch angle of roof perpendicular to wind direction</v>
      </c>
      <c r="BZ497">
        <f>IF(BS483="+X",BT160,BT159)</f>
        <v>30.963782686061883</v>
      </c>
      <c r="CA497">
        <f>BZ497</f>
        <v>30.963782686061883</v>
      </c>
      <c r="CB497">
        <f>CA497</f>
        <v>30.963782686061883</v>
      </c>
      <c r="CC497">
        <f>CB497</f>
        <v>30.963782686061883</v>
      </c>
      <c r="CO497" t="str">
        <v>Pitch angle of roof perpendicular to wind direction</v>
      </c>
      <c r="CQ497">
        <f>IF(CJ483="+X",CK160,CK159)</f>
        <v>30.963782686061883</v>
      </c>
      <c r="CR497">
        <f>CQ497</f>
        <v>30.963782686061883</v>
      </c>
      <c r="CS497">
        <f>CR497</f>
        <v>30.963782686061883</v>
      </c>
      <c r="CT497">
        <f>CS497</f>
        <v>30.963782686061883</v>
      </c>
      <c r="DF497" t="str">
        <v>Pitch angle of roof perpendicular to wind direction</v>
      </c>
      <c r="DH497">
        <f>IF(DA483="+X",DB160,DB159)</f>
        <v>30.963782686061883</v>
      </c>
      <c r="DI497">
        <f>DH497</f>
        <v>30.963782686061883</v>
      </c>
      <c r="DJ497">
        <f>DI497</f>
        <v>30.963782686061883</v>
      </c>
      <c r="DK497">
        <f>DJ497</f>
        <v>30.963782686061883</v>
      </c>
      <c r="DW497" t="str">
        <v>Pitch angle of roof perpendicular to wind direction</v>
      </c>
      <c r="DY497">
        <f>IF(DR483="+X",DS160,DS159)</f>
        <v>30.963782686061883</v>
      </c>
      <c r="DZ497">
        <f>DY497</f>
        <v>30.963782686061883</v>
      </c>
      <c r="EA497">
        <f>DZ497</f>
        <v>30.963782686061883</v>
      </c>
      <c r="EB497">
        <f>EA497</f>
        <v>30.963782686061883</v>
      </c>
    </row>
    <row r="498">
      <c r="H498" t="str">
        <v>Mean roof height</v>
      </c>
      <c r="I498" t="str">
        <v>h</v>
      </c>
      <c r="J498">
        <f>D164</f>
        <v>11</v>
      </c>
      <c r="K498">
        <f>J498</f>
        <v>11</v>
      </c>
      <c r="L498">
        <f>K498</f>
        <v>11</v>
      </c>
      <c r="M498">
        <f>L498</f>
        <v>11</v>
      </c>
      <c r="Y498" t="str">
        <v>Mean roof height</v>
      </c>
      <c r="Z498" t="str">
        <v>h</v>
      </c>
      <c r="AA498">
        <f>U164</f>
        <v>11</v>
      </c>
      <c r="AB498">
        <f>AA498</f>
        <v>11</v>
      </c>
      <c r="AC498">
        <f>AB498</f>
        <v>11</v>
      </c>
      <c r="AD498">
        <f>AC498</f>
        <v>11</v>
      </c>
      <c r="AP498" t="str">
        <v>Mean roof height</v>
      </c>
      <c r="AQ498" t="str">
        <v>h</v>
      </c>
      <c r="AR498">
        <f>AL164</f>
        <v>11</v>
      </c>
      <c r="AS498">
        <f>AR498</f>
        <v>11</v>
      </c>
      <c r="AT498">
        <f>AS498</f>
        <v>11</v>
      </c>
      <c r="AU498">
        <f>AT498</f>
        <v>11</v>
      </c>
      <c r="BG498" t="str">
        <v>Mean roof height</v>
      </c>
      <c r="BH498" t="str">
        <v>h</v>
      </c>
      <c r="BI498">
        <f>BC164</f>
        <v>11</v>
      </c>
      <c r="BJ498">
        <f>BI498</f>
        <v>11</v>
      </c>
      <c r="BK498">
        <f>BJ498</f>
        <v>11</v>
      </c>
      <c r="BL498">
        <f>BK498</f>
        <v>11</v>
      </c>
      <c r="BX498" t="str">
        <v>Mean roof height</v>
      </c>
      <c r="BY498" t="str">
        <v>h</v>
      </c>
      <c r="BZ498">
        <f>BT164</f>
        <v>11</v>
      </c>
      <c r="CA498">
        <f>BZ498</f>
        <v>11</v>
      </c>
      <c r="CB498">
        <f>CA498</f>
        <v>11</v>
      </c>
      <c r="CC498">
        <f>CB498</f>
        <v>11</v>
      </c>
      <c r="CO498" t="str">
        <v>Mean roof height</v>
      </c>
      <c r="CP498" t="str">
        <v>h</v>
      </c>
      <c r="CQ498">
        <f>CK164</f>
        <v>11</v>
      </c>
      <c r="CR498">
        <f>CQ498</f>
        <v>11</v>
      </c>
      <c r="CS498">
        <f>CR498</f>
        <v>11</v>
      </c>
      <c r="CT498">
        <f>CS498</f>
        <v>11</v>
      </c>
      <c r="DF498" t="str">
        <v>Mean roof height</v>
      </c>
      <c r="DG498" t="str">
        <v>h</v>
      </c>
      <c r="DH498">
        <f>DB164</f>
        <v>11</v>
      </c>
      <c r="DI498">
        <f>DH498</f>
        <v>11</v>
      </c>
      <c r="DJ498">
        <f>DI498</f>
        <v>11</v>
      </c>
      <c r="DK498">
        <f>DJ498</f>
        <v>11</v>
      </c>
      <c r="DW498" t="str">
        <v>Mean roof height</v>
      </c>
      <c r="DX498" t="str">
        <v>h</v>
      </c>
      <c r="DY498">
        <f>DS164</f>
        <v>11</v>
      </c>
      <c r="DZ498">
        <f>DY498</f>
        <v>11</v>
      </c>
      <c r="EA498">
        <f>DZ498</f>
        <v>11</v>
      </c>
      <c r="EB498">
        <f>EA498</f>
        <v>11</v>
      </c>
    </row>
    <row r="499">
      <c r="H499" t="str">
        <v>Roof height</v>
      </c>
      <c r="I499" t="str">
        <v>rh</v>
      </c>
      <c r="J499">
        <f>D163</f>
        <v>6</v>
      </c>
      <c r="K499">
        <f>J499</f>
        <v>6</v>
      </c>
      <c r="L499">
        <f>K499</f>
        <v>6</v>
      </c>
      <c r="M499">
        <f>L499</f>
        <v>6</v>
      </c>
      <c r="Y499" t="str">
        <v>Roof height</v>
      </c>
      <c r="Z499" t="str">
        <v>rh</v>
      </c>
      <c r="AA499">
        <f>U163</f>
        <v>6</v>
      </c>
      <c r="AB499">
        <f>AA499</f>
        <v>6</v>
      </c>
      <c r="AC499">
        <f>AB499</f>
        <v>6</v>
      </c>
      <c r="AD499">
        <f>AC499</f>
        <v>6</v>
      </c>
      <c r="AP499" t="str">
        <v>Roof height</v>
      </c>
      <c r="AQ499" t="str">
        <v>rh</v>
      </c>
      <c r="AR499">
        <f>AL163</f>
        <v>6</v>
      </c>
      <c r="AS499">
        <f>AR499</f>
        <v>6</v>
      </c>
      <c r="AT499">
        <f>AS499</f>
        <v>6</v>
      </c>
      <c r="AU499">
        <f>AT499</f>
        <v>6</v>
      </c>
      <c r="BG499" t="str">
        <v>Roof height</v>
      </c>
      <c r="BH499" t="str">
        <v>rh</v>
      </c>
      <c r="BI499">
        <f>BC163</f>
        <v>6</v>
      </c>
      <c r="BJ499">
        <f>BI499</f>
        <v>6</v>
      </c>
      <c r="BK499">
        <f>BJ499</f>
        <v>6</v>
      </c>
      <c r="BL499">
        <f>BK499</f>
        <v>6</v>
      </c>
      <c r="BX499" t="str">
        <v>Roof height</v>
      </c>
      <c r="BY499" t="str">
        <v>rh</v>
      </c>
      <c r="BZ499">
        <f>BT163</f>
        <v>6</v>
      </c>
      <c r="CA499">
        <f>BZ499</f>
        <v>6</v>
      </c>
      <c r="CB499">
        <f>CA499</f>
        <v>6</v>
      </c>
      <c r="CC499">
        <f>CB499</f>
        <v>6</v>
      </c>
      <c r="CO499" t="str">
        <v>Roof height</v>
      </c>
      <c r="CP499" t="str">
        <v>rh</v>
      </c>
      <c r="CQ499">
        <f>CK163</f>
        <v>6</v>
      </c>
      <c r="CR499">
        <f>CQ499</f>
        <v>6</v>
      </c>
      <c r="CS499">
        <f>CR499</f>
        <v>6</v>
      </c>
      <c r="CT499">
        <f>CS499</f>
        <v>6</v>
      </c>
      <c r="DF499" t="str">
        <v>Roof height</v>
      </c>
      <c r="DG499" t="str">
        <v>rh</v>
      </c>
      <c r="DH499">
        <f>DB163</f>
        <v>6</v>
      </c>
      <c r="DI499">
        <f>DH499</f>
        <v>6</v>
      </c>
      <c r="DJ499">
        <f>DI499</f>
        <v>6</v>
      </c>
      <c r="DK499">
        <f>DJ499</f>
        <v>6</v>
      </c>
      <c r="DW499" t="str">
        <v>Roof height</v>
      </c>
      <c r="DX499" t="str">
        <v>rh</v>
      </c>
      <c r="DY499">
        <f>DS163</f>
        <v>6</v>
      </c>
      <c r="DZ499">
        <f>DY499</f>
        <v>6</v>
      </c>
      <c r="EA499">
        <f>DZ499</f>
        <v>6</v>
      </c>
      <c r="EB499">
        <f>EA499</f>
        <v>6</v>
      </c>
    </row>
    <row r="500">
      <c r="H500" t="str">
        <v>Distance from windward edge to roof apex</v>
      </c>
      <c r="I500" t="str">
        <v>r</v>
      </c>
      <c r="J500">
        <f>(J492-J494)/2</f>
        <v>20</v>
      </c>
      <c r="K500">
        <f>J500</f>
        <v>20</v>
      </c>
      <c r="L500">
        <f>K500</f>
        <v>20</v>
      </c>
      <c r="M500">
        <f>L500</f>
        <v>20</v>
      </c>
      <c r="Y500" t="str">
        <v>Distance from windward edge to roof apex</v>
      </c>
      <c r="Z500" t="str">
        <v>r</v>
      </c>
      <c r="AA500">
        <f>(AA492-AA494)/2</f>
        <v>20</v>
      </c>
      <c r="AB500">
        <f>AA500</f>
        <v>20</v>
      </c>
      <c r="AC500">
        <f>AB500</f>
        <v>20</v>
      </c>
      <c r="AD500">
        <f>AC500</f>
        <v>20</v>
      </c>
      <c r="AP500" t="str">
        <v>Distance from windward edge to roof apex</v>
      </c>
      <c r="AQ500" t="str">
        <v>r</v>
      </c>
      <c r="AR500">
        <f>(AR492-AR494)/2</f>
        <v>20</v>
      </c>
      <c r="AS500">
        <f>AR500</f>
        <v>20</v>
      </c>
      <c r="AT500">
        <f>AS500</f>
        <v>20</v>
      </c>
      <c r="AU500">
        <f>AT500</f>
        <v>20</v>
      </c>
      <c r="BG500" t="str">
        <v>Distance from windward edge to roof apex</v>
      </c>
      <c r="BH500" t="str">
        <v>r</v>
      </c>
      <c r="BI500">
        <f>(BI492-BI494)/2</f>
        <v>20</v>
      </c>
      <c r="BJ500">
        <f>BI500</f>
        <v>20</v>
      </c>
      <c r="BK500">
        <f>BJ500</f>
        <v>20</v>
      </c>
      <c r="BL500">
        <f>BK500</f>
        <v>20</v>
      </c>
      <c r="BX500" t="str">
        <v>Distance from windward edge to roof apex</v>
      </c>
      <c r="BY500" t="str">
        <v>r</v>
      </c>
      <c r="BZ500">
        <f>(BZ492-BZ494)/2</f>
        <v>10</v>
      </c>
      <c r="CA500">
        <f>BZ500</f>
        <v>10</v>
      </c>
      <c r="CB500">
        <f>CA500</f>
        <v>10</v>
      </c>
      <c r="CC500">
        <f>CB500</f>
        <v>10</v>
      </c>
      <c r="CO500" t="str">
        <v>Distance from windward edge to roof apex</v>
      </c>
      <c r="CP500" t="str">
        <v>r</v>
      </c>
      <c r="CQ500">
        <f>(CQ492-CQ494)/2</f>
        <v>10</v>
      </c>
      <c r="CR500">
        <f>CQ500</f>
        <v>10</v>
      </c>
      <c r="CS500">
        <f>CR500</f>
        <v>10</v>
      </c>
      <c r="CT500">
        <f>CS500</f>
        <v>10</v>
      </c>
      <c r="DF500" t="str">
        <v>Distance from windward edge to roof apex</v>
      </c>
      <c r="DG500" t="str">
        <v>r</v>
      </c>
      <c r="DH500">
        <f>(DH492-DH494)/2</f>
        <v>10</v>
      </c>
      <c r="DI500">
        <f>DH500</f>
        <v>10</v>
      </c>
      <c r="DJ500">
        <f>DI500</f>
        <v>10</v>
      </c>
      <c r="DK500">
        <f>DJ500</f>
        <v>10</v>
      </c>
      <c r="DW500" t="str">
        <v>Distance from windward edge to roof apex</v>
      </c>
      <c r="DX500" t="str">
        <v>r</v>
      </c>
      <c r="DY500">
        <f>(DY492-DY494)/2</f>
        <v>10</v>
      </c>
      <c r="DZ500">
        <f>DY500</f>
        <v>10</v>
      </c>
      <c r="EA500">
        <f>DZ500</f>
        <v>10</v>
      </c>
      <c r="EB500">
        <f>EA500</f>
        <v>10</v>
      </c>
    </row>
    <row r="501">
      <c r="H501" t="str">
        <v>Distance from windward edge to roof apex + ridge length</v>
      </c>
      <c r="I501" t="str">
        <v>s</v>
      </c>
      <c r="J501">
        <f>J500+J494</f>
        <v>20</v>
      </c>
      <c r="K501">
        <f>J501</f>
        <v>20</v>
      </c>
      <c r="L501">
        <f>K501</f>
        <v>20</v>
      </c>
      <c r="M501">
        <f>L501</f>
        <v>20</v>
      </c>
      <c r="Y501" t="str">
        <v>Distance from windward edge to roof apex + ridge length</v>
      </c>
      <c r="Z501" t="str">
        <v>s</v>
      </c>
      <c r="AA501">
        <f>AA500+AA494</f>
        <v>20</v>
      </c>
      <c r="AB501">
        <f>AA501</f>
        <v>20</v>
      </c>
      <c r="AC501">
        <f>AB501</f>
        <v>20</v>
      </c>
      <c r="AD501">
        <f>AC501</f>
        <v>20</v>
      </c>
      <c r="AP501" t="str">
        <v>Distance from windward edge to roof apex + ridge length</v>
      </c>
      <c r="AQ501" t="str">
        <v>s</v>
      </c>
      <c r="AR501">
        <f>AR500+AR494</f>
        <v>20</v>
      </c>
      <c r="AS501">
        <f>AR501</f>
        <v>20</v>
      </c>
      <c r="AT501">
        <f>AS501</f>
        <v>20</v>
      </c>
      <c r="AU501">
        <f>AT501</f>
        <v>20</v>
      </c>
      <c r="BG501" t="str">
        <v>Distance from windward edge to roof apex + ridge length</v>
      </c>
      <c r="BH501" t="str">
        <v>s</v>
      </c>
      <c r="BI501">
        <f>BI500+BI494</f>
        <v>20</v>
      </c>
      <c r="BJ501">
        <f>BI501</f>
        <v>20</v>
      </c>
      <c r="BK501">
        <f>BJ501</f>
        <v>20</v>
      </c>
      <c r="BL501">
        <f>BK501</f>
        <v>20</v>
      </c>
      <c r="BX501" t="str">
        <v>Distance from windward edge to roof apex + ridge length</v>
      </c>
      <c r="BY501" t="str">
        <v>s</v>
      </c>
      <c r="BZ501">
        <f>BZ500+BZ494</f>
        <v>10</v>
      </c>
      <c r="CA501">
        <f>BZ501</f>
        <v>10</v>
      </c>
      <c r="CB501">
        <f>CA501</f>
        <v>10</v>
      </c>
      <c r="CC501">
        <f>CB501</f>
        <v>10</v>
      </c>
      <c r="CO501" t="str">
        <v>Distance from windward edge to roof apex + ridge length</v>
      </c>
      <c r="CP501" t="str">
        <v>s</v>
      </c>
      <c r="CQ501">
        <f>CQ500+CQ494</f>
        <v>10</v>
      </c>
      <c r="CR501">
        <f>CQ501</f>
        <v>10</v>
      </c>
      <c r="CS501">
        <f>CR501</f>
        <v>10</v>
      </c>
      <c r="CT501">
        <f>CS501</f>
        <v>10</v>
      </c>
      <c r="DF501" t="str">
        <v>Distance from windward edge to roof apex + ridge length</v>
      </c>
      <c r="DG501" t="str">
        <v>s</v>
      </c>
      <c r="DH501">
        <f>DH500+DH494</f>
        <v>10</v>
      </c>
      <c r="DI501">
        <f>DH501</f>
        <v>10</v>
      </c>
      <c r="DJ501">
        <f>DI501</f>
        <v>10</v>
      </c>
      <c r="DK501">
        <f>DJ501</f>
        <v>10</v>
      </c>
      <c r="DW501" t="str">
        <v>Distance from windward edge to roof apex + ridge length</v>
      </c>
      <c r="DX501" t="str">
        <v>s</v>
      </c>
      <c r="DY501">
        <f>DY500+DY494</f>
        <v>10</v>
      </c>
      <c r="DZ501">
        <f>DY501</f>
        <v>10</v>
      </c>
      <c r="EA501">
        <f>DZ501</f>
        <v>10</v>
      </c>
      <c r="EB501">
        <f>EA501</f>
        <v>10</v>
      </c>
    </row>
    <row r="503">
      <c r="J503" t="str">
        <v>Horizontal distance from windward edge</v>
      </c>
      <c r="N503" t="str">
        <v>Horizontal distance from windward edge</v>
      </c>
      <c r="AA503" t="str">
        <v>Horizontal distance from windward edge</v>
      </c>
      <c r="AE503" t="str">
        <v>Horizontal distance from windward edge</v>
      </c>
      <c r="AR503" t="str">
        <v>Horizontal distance from windward edge</v>
      </c>
      <c r="AV503" t="str">
        <v>Horizontal distance from windward edge</v>
      </c>
      <c r="BI503" t="str">
        <v>Horizontal distance from windward edge</v>
      </c>
      <c r="BM503" t="str">
        <v>Horizontal distance from windward edge</v>
      </c>
      <c r="BZ503" t="str">
        <v>Horizontal distance from windward edge</v>
      </c>
      <c r="CD503" t="str">
        <v>Horizontal distance from windward edge</v>
      </c>
      <c r="CQ503" t="str">
        <v>Horizontal distance from windward edge</v>
      </c>
      <c r="CU503" t="str">
        <v>Horizontal distance from windward edge</v>
      </c>
      <c r="DH503" t="str">
        <v>Horizontal distance from windward edge</v>
      </c>
      <c r="DL503" t="str">
        <v>Horizontal distance from windward edge</v>
      </c>
      <c r="DY503" t="str">
        <v>Horizontal distance from windward edge</v>
      </c>
      <c r="EC503" t="str">
        <v>Horizontal distance from windward edge</v>
      </c>
    </row>
    <row r="504">
      <c r="J504" t="str">
        <v>0-h/2</v>
      </c>
      <c r="K504" t="str">
        <v>h/2-h</v>
      </c>
      <c r="L504" t="str">
        <v>h-2h</v>
      </c>
      <c r="M504" t="str">
        <v>&gt;2h</v>
      </c>
      <c r="N504" t="str">
        <v>0-h/2</v>
      </c>
      <c r="O504" t="str">
        <v>h/2-h</v>
      </c>
      <c r="P504" t="str">
        <v>h-2h</v>
      </c>
      <c r="Q504" t="str">
        <v>&gt;2h</v>
      </c>
      <c r="AA504" t="str">
        <v>0-h/2</v>
      </c>
      <c r="AB504" t="str">
        <v>h/2-h</v>
      </c>
      <c r="AC504" t="str">
        <v>h-2h</v>
      </c>
      <c r="AD504" t="str">
        <v>&gt;2h</v>
      </c>
      <c r="AE504" t="str">
        <v>0-h/2</v>
      </c>
      <c r="AF504" t="str">
        <v>h/2-h</v>
      </c>
      <c r="AG504" t="str">
        <v>h-2h</v>
      </c>
      <c r="AH504" t="str">
        <v>&gt;2h</v>
      </c>
      <c r="AR504" t="str">
        <v>0-h/2</v>
      </c>
      <c r="AS504" t="str">
        <v>h/2-h</v>
      </c>
      <c r="AT504" t="str">
        <v>h-2h</v>
      </c>
      <c r="AU504" t="str">
        <v>&gt;2h</v>
      </c>
      <c r="AV504" t="str">
        <v>0-h/2</v>
      </c>
      <c r="AW504" t="str">
        <v>h/2-h</v>
      </c>
      <c r="AX504" t="str">
        <v>h-2h</v>
      </c>
      <c r="AY504" t="str">
        <v>&gt;2h</v>
      </c>
      <c r="BI504" t="str">
        <v>0-h/2</v>
      </c>
      <c r="BJ504" t="str">
        <v>h/2-h</v>
      </c>
      <c r="BK504" t="str">
        <v>h-2h</v>
      </c>
      <c r="BL504" t="str">
        <v>&gt;2h</v>
      </c>
      <c r="BM504" t="str">
        <v>0-h/2</v>
      </c>
      <c r="BN504" t="str">
        <v>h/2-h</v>
      </c>
      <c r="BO504" t="str">
        <v>h-2h</v>
      </c>
      <c r="BP504" t="str">
        <v>&gt;2h</v>
      </c>
      <c r="BZ504" t="str">
        <v>0-h/2</v>
      </c>
      <c r="CA504" t="str">
        <v>h/2-h</v>
      </c>
      <c r="CB504" t="str">
        <v>h-2h</v>
      </c>
      <c r="CC504" t="str">
        <v>&gt;2h</v>
      </c>
      <c r="CD504" t="str">
        <v>0-h/2</v>
      </c>
      <c r="CE504" t="str">
        <v>h/2-h</v>
      </c>
      <c r="CF504" t="str">
        <v>h-2h</v>
      </c>
      <c r="CG504" t="str">
        <v>&gt;2h</v>
      </c>
      <c r="CQ504" t="str">
        <v>0-h/2</v>
      </c>
      <c r="CR504" t="str">
        <v>h/2-h</v>
      </c>
      <c r="CS504" t="str">
        <v>h-2h</v>
      </c>
      <c r="CT504" t="str">
        <v>&gt;2h</v>
      </c>
      <c r="CU504" t="str">
        <v>0-h/2</v>
      </c>
      <c r="CV504" t="str">
        <v>h/2-h</v>
      </c>
      <c r="CW504" t="str">
        <v>h-2h</v>
      </c>
      <c r="CX504" t="str">
        <v>&gt;2h</v>
      </c>
      <c r="DH504" t="str">
        <v>0-h/2</v>
      </c>
      <c r="DI504" t="str">
        <v>h/2-h</v>
      </c>
      <c r="DJ504" t="str">
        <v>h-2h</v>
      </c>
      <c r="DK504" t="str">
        <v>&gt;2h</v>
      </c>
      <c r="DL504" t="str">
        <v>0-h/2</v>
      </c>
      <c r="DM504" t="str">
        <v>h/2-h</v>
      </c>
      <c r="DN504" t="str">
        <v>h-2h</v>
      </c>
      <c r="DO504" t="str">
        <v>&gt;2h</v>
      </c>
      <c r="DY504" t="str">
        <v>0-h/2</v>
      </c>
      <c r="DZ504" t="str">
        <v>h/2-h</v>
      </c>
      <c r="EA504" t="str">
        <v>h-2h</v>
      </c>
      <c r="EB504" t="str">
        <v>&gt;2h</v>
      </c>
      <c r="EC504" t="str">
        <v>0-h/2</v>
      </c>
      <c r="ED504" t="str">
        <v>h/2-h</v>
      </c>
      <c r="EE504" t="str">
        <v>h-2h</v>
      </c>
      <c r="EF504" t="str">
        <v>&gt;2h</v>
      </c>
    </row>
    <row r="505">
      <c r="J505" t="str">
        <v>Roof Side 1</v>
      </c>
      <c r="N505" t="str">
        <v>Roof Side 2</v>
      </c>
      <c r="AA505" t="str">
        <v>Roof Side 1</v>
      </c>
      <c r="AE505" t="str">
        <v>Roof Side 2</v>
      </c>
      <c r="AR505" t="str">
        <v>Roof Side 1</v>
      </c>
      <c r="AV505" t="str">
        <v>Roof Side 2</v>
      </c>
      <c r="BI505" t="str">
        <v>Roof Side 1</v>
      </c>
      <c r="BM505" t="str">
        <v>Roof Side 2</v>
      </c>
      <c r="BZ505" t="str">
        <v>Roof Side 1</v>
      </c>
      <c r="CD505" t="str">
        <v>Roof Side 2</v>
      </c>
      <c r="CQ505" t="str">
        <v>Roof Side 1</v>
      </c>
      <c r="CU505" t="str">
        <v>Roof Side 2</v>
      </c>
      <c r="DH505" t="str">
        <v>Roof Side 1</v>
      </c>
      <c r="DL505" t="str">
        <v>Roof Side 2</v>
      </c>
      <c r="DY505" t="str">
        <v>Roof Side 1</v>
      </c>
      <c r="EC505" t="str">
        <v>Roof Side 2</v>
      </c>
    </row>
    <row r="506">
      <c r="J506" t="str">
        <f>C489</f>
        <v>+Y</v>
      </c>
      <c r="N506" t="str">
        <f>C490</f>
        <v>-Y</v>
      </c>
      <c r="AA506" t="str">
        <f>T489</f>
        <v>+Y</v>
      </c>
      <c r="AE506" t="str">
        <f>T490</f>
        <v>-Y</v>
      </c>
      <c r="AR506" t="str">
        <f>AK489</f>
        <v>+Y</v>
      </c>
      <c r="AV506" t="str">
        <f>AK490</f>
        <v>-Y</v>
      </c>
      <c r="BI506" t="str">
        <f>BB489</f>
        <v>+Y</v>
      </c>
      <c r="BM506" t="str">
        <f>BB490</f>
        <v>-Y</v>
      </c>
      <c r="BZ506" t="str">
        <f>BS489</f>
        <v>+X</v>
      </c>
      <c r="CD506" t="str">
        <f>BS490</f>
        <v>-X</v>
      </c>
      <c r="CQ506" t="str">
        <f>CJ489</f>
        <v>+X</v>
      </c>
      <c r="CU506" t="str">
        <f>CJ490</f>
        <v>-X</v>
      </c>
      <c r="DH506" t="str">
        <f>DA489</f>
        <v>+X</v>
      </c>
      <c r="DL506" t="str">
        <f>DA490</f>
        <v>-X</v>
      </c>
      <c r="DY506" t="str">
        <f>DR489</f>
        <v>+X</v>
      </c>
      <c r="EC506" t="str">
        <f>DR490</f>
        <v>-X</v>
      </c>
    </row>
    <row r="507">
      <c r="H507" t="str">
        <v>Distance from leading edge of first boundary (e.g., h/2) of area of interest (e.g., h/2-h)</v>
      </c>
      <c r="I507" t="str">
        <v>a1</v>
      </c>
      <c r="J507">
        <v>0</v>
      </c>
      <c r="K507">
        <f>IF(J498/2&lt;=J492,J498/2,J492)</f>
        <v>5.5</v>
      </c>
      <c r="L507">
        <f>IF(J498&lt;=L492,J498,L492)</f>
        <v>11</v>
      </c>
      <c r="M507">
        <f>IF(2*J498&lt;=M492,2*J498,M492)</f>
        <v>22</v>
      </c>
      <c r="Y507" t="str">
        <v>Distance from leading edge of first boundary (e.g., h/2) of area of interest (e.g., h/2-h)</v>
      </c>
      <c r="Z507" t="str">
        <v>a1</v>
      </c>
      <c r="AA507">
        <v>0</v>
      </c>
      <c r="AB507">
        <f>IF(AA498/2&lt;=AA492,AA498/2,AA492)</f>
        <v>5.5</v>
      </c>
      <c r="AC507">
        <f>IF(AA498&lt;=AC492,AA498,AC492)</f>
        <v>11</v>
      </c>
      <c r="AD507">
        <f>IF(2*AA498&lt;=AD492,2*AA498,AD492)</f>
        <v>22</v>
      </c>
      <c r="AP507" t="str">
        <v>Distance from leading edge of first boundary (e.g., h/2) of area of interest (e.g., h/2-h)</v>
      </c>
      <c r="AQ507" t="str">
        <v>a1</v>
      </c>
      <c r="AR507">
        <v>0</v>
      </c>
      <c r="AS507">
        <f>IF(AR498/2&lt;=AR492,AR498/2,AR492)</f>
        <v>5.5</v>
      </c>
      <c r="AT507">
        <f>IF(AR498&lt;=AT492,AR498,AT492)</f>
        <v>11</v>
      </c>
      <c r="AU507">
        <f>IF(2*AR498&lt;=AU492,2*AR498,AU492)</f>
        <v>22</v>
      </c>
      <c r="BG507" t="str">
        <v>Distance from leading edge of first boundary (e.g., h/2) of area of interest (e.g., h/2-h)</v>
      </c>
      <c r="BH507" t="str">
        <v>a1</v>
      </c>
      <c r="BI507">
        <v>0</v>
      </c>
      <c r="BJ507">
        <f>IF(BI498/2&lt;=BI492,BI498/2,BI492)</f>
        <v>5.5</v>
      </c>
      <c r="BK507">
        <f>IF(BI498&lt;=BK492,BI498,BK492)</f>
        <v>11</v>
      </c>
      <c r="BL507">
        <f>IF(2*BI498&lt;=BL492,2*BI498,BL492)</f>
        <v>22</v>
      </c>
      <c r="BX507" t="str">
        <v>Distance from leading edge of first boundary (e.g., h/2) of area of interest (e.g., h/2-h)</v>
      </c>
      <c r="BY507" t="str">
        <v>a1</v>
      </c>
      <c r="BZ507">
        <v>0</v>
      </c>
      <c r="CA507">
        <f>IF(BZ498/2&lt;=BZ492,BZ498/2,BZ492)</f>
        <v>5.5</v>
      </c>
      <c r="CB507">
        <f>IF(BZ498&lt;=CB492,BZ498,CB492)</f>
        <v>11</v>
      </c>
      <c r="CC507">
        <f>IF(2*BZ498&lt;=CC492,2*BZ498,CC492)</f>
        <v>20</v>
      </c>
      <c r="CO507" t="str">
        <v>Distance from leading edge of first boundary (e.g., h/2) of area of interest (e.g., h/2-h)</v>
      </c>
      <c r="CP507" t="str">
        <v>a1</v>
      </c>
      <c r="CQ507">
        <v>0</v>
      </c>
      <c r="CR507">
        <f>IF(CQ498/2&lt;=CQ492,CQ498/2,CQ492)</f>
        <v>5.5</v>
      </c>
      <c r="CS507">
        <f>IF(CQ498&lt;=CS492,CQ498,CS492)</f>
        <v>11</v>
      </c>
      <c r="CT507">
        <f>IF(2*CQ498&lt;=CT492,2*CQ498,CT492)</f>
        <v>20</v>
      </c>
      <c r="DF507" t="str">
        <v>Distance from leading edge of first boundary (e.g., h/2) of area of interest (e.g., h/2-h)</v>
      </c>
      <c r="DG507" t="str">
        <v>a1</v>
      </c>
      <c r="DH507">
        <v>0</v>
      </c>
      <c r="DI507">
        <f>IF(DH498/2&lt;=DH492,DH498/2,DH492)</f>
        <v>5.5</v>
      </c>
      <c r="DJ507">
        <f>IF(DH498&lt;=DJ492,DH498,DJ492)</f>
        <v>11</v>
      </c>
      <c r="DK507">
        <f>IF(2*DH498&lt;=DK492,2*DH498,DK492)</f>
        <v>20</v>
      </c>
      <c r="DW507" t="str">
        <v>Distance from leading edge of first boundary (e.g., h/2) of area of interest (e.g., h/2-h)</v>
      </c>
      <c r="DX507" t="str">
        <v>a1</v>
      </c>
      <c r="DY507">
        <v>0</v>
      </c>
      <c r="DZ507">
        <f>IF(DY498/2&lt;=DY492,DY498/2,DY492)</f>
        <v>5.5</v>
      </c>
      <c r="EA507">
        <f>IF(DY498&lt;=EA492,DY498,EA492)</f>
        <v>11</v>
      </c>
      <c r="EB507">
        <f>IF(2*DY498&lt;=EB492,2*DY498,EB492)</f>
        <v>20</v>
      </c>
    </row>
    <row r="508">
      <c r="H508" t="str">
        <v>Horizontal distance perpendicular to a1 to the edge</v>
      </c>
      <c r="I508" t="str">
        <v>b1</v>
      </c>
      <c r="J508">
        <f>IF(J500=0,"",IF(J507&lt;=J500,J507*(J493-J495)/2/J500,IF(J507&lt;=J501,"",IF(J507&lt;=J492,(J500-J507+J501)*(J493-J495)/2/J500,""))))</f>
        <v>0</v>
      </c>
      <c r="K508">
        <f>IF(K507&lt;=K500,K507*(K493-K495)/2/K500,IF(K507&lt;=K501,"",IF(K507&lt;=K492,(K500-K507+K501)*(K493-K495)/2/K500,"")))</f>
        <v>2.75</v>
      </c>
      <c r="L508">
        <f>IF(L507&lt;=L500,L507*(L493-L495)/2/L500,IF(L507&lt;=L501,"",IF(L507&lt;=L492,(L500-L507+L501)*(L493-L495)/2/L500,"")))</f>
        <v>5.5</v>
      </c>
      <c r="M508">
        <f>IF(M507&lt;=M500,M507*(M493-M495)/2/M500,IF(M507&lt;=M501,"",IF(M507&lt;=M492,(M500-M507+M501)*(M493-M495)/2/M500,"")))</f>
        <v>9</v>
      </c>
      <c r="Z508" t="str">
        <v>b1</v>
      </c>
      <c r="AA508">
        <f>IF(AA500=0,"",IF(AA507&lt;=AA500,AA507*(AA493-AA495)/2/AA500,IF(AA507&lt;=AA501,"",IF(AA507&lt;=AA492,(AA500-AA507+AA501)*(AA493-AA495)/2/AA500,""))))</f>
        <v>0</v>
      </c>
      <c r="AB508">
        <f>IF(AB507&lt;=AB500,AB507*(AB493-AB495)/2/AB500,IF(AB507&lt;=AB501,"",IF(AB507&lt;=AB492,(AB500-AB507+AB501)*(AB493-AB495)/2/AB500,"")))</f>
        <v>2.75</v>
      </c>
      <c r="AC508">
        <f>IF(AC507&lt;=AC500,AC507*(AC493-AC495)/2/AC500,IF(AC507&lt;=AC501,"",IF(AC507&lt;=AC492,(AC500-AC507+AC501)*(AC493-AC495)/2/AC500,"")))</f>
        <v>5.5</v>
      </c>
      <c r="AD508">
        <f>IF(AD507&lt;=AD500,AD507*(AD493-AD495)/2/AD500,IF(AD507&lt;=AD501,"",IF(AD507&lt;=AD492,(AD500-AD507+AD501)*(AD493-AD495)/2/AD500,"")))</f>
        <v>9</v>
      </c>
      <c r="AQ508" t="str">
        <v>b1</v>
      </c>
      <c r="AR508">
        <f>IF(AR500=0,"",IF(AR507&lt;=AR500,AR507*(AR493-AR495)/2/AR500,IF(AR507&lt;=AR501,"",IF(AR507&lt;=AR492,(AR500-AR507+AR501)*(AR493-AR495)/2/AR500,""))))</f>
        <v>0</v>
      </c>
      <c r="AS508">
        <f>IF(AS507&lt;=AS500,AS507*(AS493-AS495)/2/AS500,IF(AS507&lt;=AS501,"",IF(AS507&lt;=AS492,(AS500-AS507+AS501)*(AS493-AS495)/2/AS500,"")))</f>
        <v>2.75</v>
      </c>
      <c r="AT508">
        <f>IF(AT507&lt;=AT500,AT507*(AT493-AT495)/2/AT500,IF(AT507&lt;=AT501,"",IF(AT507&lt;=AT492,(AT500-AT507+AT501)*(AT493-AT495)/2/AT500,"")))</f>
        <v>5.5</v>
      </c>
      <c r="AU508">
        <f>IF(AU507&lt;=AU500,AU507*(AU493-AU495)/2/AU500,IF(AU507&lt;=AU501,"",IF(AU507&lt;=AU492,(AU500-AU507+AU501)*(AU493-AU495)/2/AU500,"")))</f>
        <v>9</v>
      </c>
      <c r="BH508" t="str">
        <v>b1</v>
      </c>
      <c r="BI508">
        <f>IF(BI500=0,"",IF(BI507&lt;=BI500,BI507*(BI493-BI495)/2/BI500,IF(BI507&lt;=BI501,"",IF(BI507&lt;=BI492,(BI500-BI507+BI501)*(BI493-BI495)/2/BI500,""))))</f>
        <v>0</v>
      </c>
      <c r="BJ508">
        <f>IF(BJ507&lt;=BJ500,BJ507*(BJ493-BJ495)/2/BJ500,IF(BJ507&lt;=BJ501,"",IF(BJ507&lt;=BJ492,(BJ500-BJ507+BJ501)*(BJ493-BJ495)/2/BJ500,"")))</f>
        <v>2.75</v>
      </c>
      <c r="BK508">
        <f>IF(BK507&lt;=BK500,BK507*(BK493-BK495)/2/BK500,IF(BK507&lt;=BK501,"",IF(BK507&lt;=BK492,(BK500-BK507+BK501)*(BK493-BK495)/2/BK500,"")))</f>
        <v>5.5</v>
      </c>
      <c r="BL508">
        <f>IF(BL507&lt;=BL500,BL507*(BL493-BL495)/2/BL500,IF(BL507&lt;=BL501,"",IF(BL507&lt;=BL492,(BL500-BL507+BL501)*(BL493-BL495)/2/BL500,"")))</f>
        <v>9</v>
      </c>
      <c r="BY508" t="str">
        <v>b1</v>
      </c>
      <c r="BZ508">
        <f>IF(BZ507&lt;=BZ500,BZ507*(BZ493-BZ495)/2/BZ500,IF(BZ507&lt;=BZ501,"",IF(BZ507&lt;=BZ492,(BZ500-BZ507+BZ501)*(BZ493-BZ495)/2/BZ500,"")))</f>
        <v>0</v>
      </c>
      <c r="CA508">
        <f>IF(CA507&lt;=CA500,CA507*(CA493-CA495)/2/CA500,IF(CA507&lt;=CA501,"",IF(CA507&lt;=CA492,(CA500-CA507+CA501)*(CA493-CA495)/2/CA500,"")))</f>
        <v>11</v>
      </c>
      <c r="CB508">
        <f>IF(CB507&lt;=CB500,CB507*(CB493-CB495)/2/CB500,IF(CB507&lt;=CB501,"",IF(CB507&lt;=CB492,(CB500-CB507+CB501)*(CB493-CB495)/2/CB500,"")))</f>
        <v>18</v>
      </c>
      <c r="CC508">
        <f>IF(CC507&lt;=CC500,CC507*(CC493-CC495)/2/CC500,IF(CC507&lt;=CC501,"",IF(CC507&lt;=CC492,(CC500-CC507+CC501)*(CC493-CC495)/2/CC500,"")))</f>
        <v>0</v>
      </c>
      <c r="CP508" t="str">
        <v>b1</v>
      </c>
      <c r="CQ508">
        <f>IF(CQ507&lt;=CQ500,CQ507*(CQ493-CQ495)/2/CQ500,IF(CQ507&lt;=CQ501,"",IF(CQ507&lt;=CQ492,(CQ500-CQ507+CQ501)*(CQ493-CQ495)/2/CQ500,"")))</f>
        <v>0</v>
      </c>
      <c r="CR508">
        <f>IF(CR507&lt;=CR500,CR507*(CR493-CR495)/2/CR500,IF(CR507&lt;=CR501,"",IF(CR507&lt;=CR492,(CR500-CR507+CR501)*(CR493-CR495)/2/CR500,"")))</f>
        <v>11</v>
      </c>
      <c r="CS508">
        <f>IF(CS507&lt;=CS500,CS507*(CS493-CS495)/2/CS500,IF(CS507&lt;=CS501,"",IF(CS507&lt;=CS492,(CS500-CS507+CS501)*(CS493-CS495)/2/CS500,"")))</f>
        <v>18</v>
      </c>
      <c r="CT508">
        <f>IF(CT507&lt;=CT500,CT507*(CT493-CT495)/2/CT500,IF(CT507&lt;=CT501,"",IF(CT507&lt;=CT492,(CT500-CT507+CT501)*(CT493-CT495)/2/CT500,"")))</f>
        <v>0</v>
      </c>
      <c r="DG508" t="str">
        <v>b1</v>
      </c>
      <c r="DH508">
        <f>IF(DH507&lt;=DH500,DH507*(DH493-DH495)/2/DH500,IF(DH507&lt;=DH501,"",IF(DH507&lt;=DH492,(DH500-DH507+DH501)*(DH493-DH495)/2/DH500,"")))</f>
        <v>0</v>
      </c>
      <c r="DI508">
        <f>IF(DI507&lt;=DI500,DI507*(DI493-DI495)/2/DI500,IF(DI507&lt;=DI501,"",IF(DI507&lt;=DI492,(DI500-DI507+DI501)*(DI493-DI495)/2/DI500,"")))</f>
        <v>11</v>
      </c>
      <c r="DJ508">
        <f>IF(DJ507&lt;=DJ500,DJ507*(DJ493-DJ495)/2/DJ500,IF(DJ507&lt;=DJ501,"",IF(DJ507&lt;=DJ492,(DJ500-DJ507+DJ501)*(DJ493-DJ495)/2/DJ500,"")))</f>
        <v>18</v>
      </c>
      <c r="DK508">
        <f>IF(DK507&lt;=DK500,DK507*(DK493-DK495)/2/DK500,IF(DK507&lt;=DK501,"",IF(DK507&lt;=DK492,(DK500-DK507+DK501)*(DK493-DK495)/2/DK500,"")))</f>
        <v>0</v>
      </c>
      <c r="DX508" t="str">
        <v>b1</v>
      </c>
      <c r="DY508">
        <f>IF(DY507&lt;=DY500,DY507*(DY493-DY495)/2/DY500,IF(DY507&lt;=DY501,"",IF(DY507&lt;=DY492,(DY500-DY507+DY501)*(DY493-DY495)/2/DY500,"")))</f>
        <v>0</v>
      </c>
      <c r="DZ508">
        <f>IF(DZ507&lt;=DZ500,DZ507*(DZ493-DZ495)/2/DZ500,IF(DZ507&lt;=DZ501,"",IF(DZ507&lt;=DZ492,(DZ500-DZ507+DZ501)*(DZ493-DZ495)/2/DZ500,"")))</f>
        <v>11</v>
      </c>
      <c r="EA508">
        <f>IF(EA507&lt;=EA500,EA507*(EA493-EA495)/2/EA500,IF(EA507&lt;=EA501,"",IF(EA507&lt;=EA492,(EA500-EA507+EA501)*(EA493-EA495)/2/EA500,"")))</f>
        <v>18</v>
      </c>
      <c r="EB508">
        <f>IF(EB507&lt;=EB500,EB507*(EB493-EB495)/2/EB500,IF(EB507&lt;=EB501,"",IF(EB507&lt;=EB492,(EB500-EB507+EB501)*(EB493-EB495)/2/EB500,"")))</f>
        <v>0</v>
      </c>
    </row>
    <row r="509">
      <c r="H509" t="str">
        <v>Area of first trangle</v>
      </c>
      <c r="I509" t="str">
        <v>A11</v>
      </c>
      <c r="J509">
        <f>IF(J500=0,0,IF(J507&lt;=J500,J507^2*(J493-J495)/4/J500,J500*(J493-J495)/4))</f>
        <v>0</v>
      </c>
      <c r="K509">
        <f>IF(K507&lt;=K500,K507^2*(K493-K495)/4/K500,K500*(K493-K495)/4)</f>
        <v>7.5625</v>
      </c>
      <c r="L509">
        <f>IF(L507&lt;=L500,L507^2*(L493-L495)/4/L500,L500*(L493-L495)/4)</f>
        <v>30.25</v>
      </c>
      <c r="M509">
        <f>IF(M507&lt;=M500,M507^2*(M493-M495)/4/M500,M500*(M493-M495)/4)</f>
        <v>100</v>
      </c>
      <c r="Y509" t="str">
        <v>Area of first trangle</v>
      </c>
      <c r="Z509" t="str">
        <v>A11</v>
      </c>
      <c r="AA509">
        <f>IF(AA500=0,0,IF(AA507&lt;=AA500,AA507^2*(AA493-AA495)/4/AA500,AA500*(AA493-AA495)/4))</f>
        <v>0</v>
      </c>
      <c r="AB509">
        <f>IF(AB507&lt;=AB500,AB507^2*(AB493-AB495)/4/AB500,AB500*(AB493-AB495)/4)</f>
        <v>7.5625</v>
      </c>
      <c r="AC509">
        <f>IF(AC507&lt;=AC500,AC507^2*(AC493-AC495)/4/AC500,AC500*(AC493-AC495)/4)</f>
        <v>30.25</v>
      </c>
      <c r="AD509">
        <f>IF(AD507&lt;=AD500,AD507^2*(AD493-AD495)/4/AD500,AD500*(AD493-AD495)/4)</f>
        <v>100</v>
      </c>
      <c r="AP509" t="str">
        <v>Area of first trangle</v>
      </c>
      <c r="AQ509" t="str">
        <v>A11</v>
      </c>
      <c r="AR509">
        <f>IF(AR500=0,0,IF(AR507&lt;=AR500,AR507^2*(AR493-AR495)/4/AR500,AR500*(AR493-AR495)/4))</f>
        <v>0</v>
      </c>
      <c r="AS509">
        <f>IF(AS507&lt;=AS500,AS507^2*(AS493-AS495)/4/AS500,AS500*(AS493-AS495)/4)</f>
        <v>7.5625</v>
      </c>
      <c r="AT509">
        <f>IF(AT507&lt;=AT500,AT507^2*(AT493-AT495)/4/AT500,AT500*(AT493-AT495)/4)</f>
        <v>30.25</v>
      </c>
      <c r="AU509">
        <f>IF(AU507&lt;=AU500,AU507^2*(AU493-AU495)/4/AU500,AU500*(AU493-AU495)/4)</f>
        <v>100</v>
      </c>
      <c r="BG509" t="str">
        <v>Area of first trangle</v>
      </c>
      <c r="BH509" t="str">
        <v>A11</v>
      </c>
      <c r="BI509">
        <f>IF(BI500=0,0,IF(BI507&lt;=BI500,BI507^2*(BI493-BI495)/4/BI500,BI500*(BI493-BI495)/4))</f>
        <v>0</v>
      </c>
      <c r="BJ509">
        <f>IF(BJ507&lt;=BJ500,BJ507^2*(BJ493-BJ495)/4/BJ500,BJ500*(BJ493-BJ495)/4)</f>
        <v>7.5625</v>
      </c>
      <c r="BK509">
        <f>IF(BK507&lt;=BK500,BK507^2*(BK493-BK495)/4/BK500,BK500*(BK493-BK495)/4)</f>
        <v>30.25</v>
      </c>
      <c r="BL509">
        <f>IF(BL507&lt;=BL500,BL507^2*(BL493-BL495)/4/BL500,BL500*(BL493-BL495)/4)</f>
        <v>100</v>
      </c>
      <c r="BX509" t="str">
        <v>Area of first trangle</v>
      </c>
      <c r="BY509" t="str">
        <v>A11</v>
      </c>
      <c r="BZ509">
        <f>IF(BZ507&lt;=BZ500,BZ507^2*(BZ493-BZ495)/4/BZ500,BZ500*(BZ493-BZ495)/4)</f>
        <v>0</v>
      </c>
      <c r="CA509">
        <f>IF(CA507&lt;=CA500,CA507^2*(CA493-CA495)/4/CA500,CA500*(CA493-CA495)/4)</f>
        <v>30.25</v>
      </c>
      <c r="CB509">
        <f>IF(CB507&lt;=CB500,CB507^2*(CB493-CB495)/4/CB500,CB500*(CB493-CB495)/4)</f>
        <v>100</v>
      </c>
      <c r="CC509">
        <f>IF(CC507&lt;=CC500,CC507^2*(CC493-CC495)/4/CC500,CC500*(CC493-CC495)/4)</f>
        <v>100</v>
      </c>
      <c r="CO509" t="str">
        <v>Area of first trangle</v>
      </c>
      <c r="CP509" t="str">
        <v>A11</v>
      </c>
      <c r="CQ509">
        <f>IF(CQ507&lt;=CQ500,CQ507^2*(CQ493-CQ495)/4/CQ500,CQ500*(CQ493-CQ495)/4)</f>
        <v>0</v>
      </c>
      <c r="CR509">
        <f>IF(CR507&lt;=CR500,CR507^2*(CR493-CR495)/4/CR500,CR500*(CR493-CR495)/4)</f>
        <v>30.25</v>
      </c>
      <c r="CS509">
        <f>IF(CS507&lt;=CS500,CS507^2*(CS493-CS495)/4/CS500,CS500*(CS493-CS495)/4)</f>
        <v>100</v>
      </c>
      <c r="CT509">
        <f>IF(CT507&lt;=CT500,CT507^2*(CT493-CT495)/4/CT500,CT500*(CT493-CT495)/4)</f>
        <v>100</v>
      </c>
      <c r="DF509" t="str">
        <v>Area of first trangle</v>
      </c>
      <c r="DG509" t="str">
        <v>A11</v>
      </c>
      <c r="DH509">
        <f>IF(DH507&lt;=DH500,DH507^2*(DH493-DH495)/4/DH500,DH500*(DH493-DH495)/4)</f>
        <v>0</v>
      </c>
      <c r="DI509">
        <f>IF(DI507&lt;=DI500,DI507^2*(DI493-DI495)/4/DI500,DI500*(DI493-DI495)/4)</f>
        <v>30.25</v>
      </c>
      <c r="DJ509">
        <f>IF(DJ507&lt;=DJ500,DJ507^2*(DJ493-DJ495)/4/DJ500,DJ500*(DJ493-DJ495)/4)</f>
        <v>100</v>
      </c>
      <c r="DK509">
        <f>IF(DK507&lt;=DK500,DK507^2*(DK493-DK495)/4/DK500,DK500*(DK493-DK495)/4)</f>
        <v>100</v>
      </c>
      <c r="DW509" t="str">
        <v>Area of first trangle</v>
      </c>
      <c r="DX509" t="str">
        <v>A11</v>
      </c>
      <c r="DY509">
        <f>IF(DY507&lt;=DY500,DY507^2*(DY493-DY495)/4/DY500,DY500*(DY493-DY495)/4)</f>
        <v>0</v>
      </c>
      <c r="DZ509">
        <f>IF(DZ507&lt;=DZ500,DZ507^2*(DZ493-DZ495)/4/DZ500,DZ500*(DZ493-DZ495)/4)</f>
        <v>30.25</v>
      </c>
      <c r="EA509">
        <f>IF(EA507&lt;=EA500,EA507^2*(EA493-EA495)/4/EA500,EA500*(EA493-EA495)/4)</f>
        <v>100</v>
      </c>
      <c r="EB509">
        <f>IF(EB507&lt;=EB500,EB507^2*(EB493-EB495)/4/EB500,EB500*(EB493-EB495)/4)</f>
        <v>100</v>
      </c>
    </row>
    <row r="510">
      <c r="H510" t="str">
        <v>Area of first rectangle</v>
      </c>
      <c r="I510" t="str">
        <v>A12</v>
      </c>
      <c r="J510">
        <f>IF(J507&lt;=J500,0,IF(J507&lt;=J501,(J493-J495)*(J507-J500)/2,(J493-J495)*(J501-J500)/2))</f>
        <v>0</v>
      </c>
      <c r="K510">
        <f>IF(K507&lt;=K500,0,IF(K507&lt;=K501,(K493-K495)*(K507-K500)/2,(K493-K495)*(K501-K500)/2))</f>
        <v>0</v>
      </c>
      <c r="L510">
        <f>IF(L507&lt;=L500,0,IF(L507&lt;=L501,(L493-L495)*(L507-L500)/2,(L493-L495)*(L501-L500)/2))</f>
        <v>0</v>
      </c>
      <c r="M510">
        <f>IF(M507&lt;=M500,0,IF(M507&lt;=M501,(M493-M495)*(M507-M500)/2,(M493-M495)*(M501-M500)/2))</f>
        <v>0</v>
      </c>
      <c r="Y510" t="str">
        <v>Area of first rectangle</v>
      </c>
      <c r="Z510" t="str">
        <v>A12</v>
      </c>
      <c r="AA510">
        <f>IF(AA507&lt;=AA500,0,IF(AA507&lt;=AA501,(AA493-AA495)*(AA507-AA500)/2,(AA493-AA495)*(AA501-AA500)/2))</f>
        <v>0</v>
      </c>
      <c r="AB510">
        <f>IF(AB507&lt;=AB500,0,IF(AB507&lt;=AB501,(AB493-AB495)*(AB507-AB500)/2,(AB493-AB495)*(AB501-AB500)/2))</f>
        <v>0</v>
      </c>
      <c r="AC510">
        <f>IF(AC507&lt;=AC500,0,IF(AC507&lt;=AC501,(AC493-AC495)*(AC507-AC500)/2,(AC493-AC495)*(AC501-AC500)/2))</f>
        <v>0</v>
      </c>
      <c r="AD510">
        <f>IF(AD507&lt;=AD500,0,IF(AD507&lt;=AD501,(AD493-AD495)*(AD507-AD500)/2,(AD493-AD495)*(AD501-AD500)/2))</f>
        <v>0</v>
      </c>
      <c r="AP510" t="str">
        <v>Area of first rectangle</v>
      </c>
      <c r="AQ510" t="str">
        <v>A12</v>
      </c>
      <c r="AR510">
        <f>IF(AR507&lt;=AR500,0,IF(AR507&lt;=AR501,(AR493-AR495)*(AR507-AR500)/2,(AR493-AR495)*(AR501-AR500)/2))</f>
        <v>0</v>
      </c>
      <c r="AS510">
        <f>IF(AS507&lt;=AS500,0,IF(AS507&lt;=AS501,(AS493-AS495)*(AS507-AS500)/2,(AS493-AS495)*(AS501-AS500)/2))</f>
        <v>0</v>
      </c>
      <c r="AT510">
        <f>IF(AT507&lt;=AT500,0,IF(AT507&lt;=AT501,(AT493-AT495)*(AT507-AT500)/2,(AT493-AT495)*(AT501-AT500)/2))</f>
        <v>0</v>
      </c>
      <c r="AU510">
        <f>IF(AU507&lt;=AU500,0,IF(AU507&lt;=AU501,(AU493-AU495)*(AU507-AU500)/2,(AU493-AU495)*(AU501-AU500)/2))</f>
        <v>0</v>
      </c>
      <c r="BG510" t="str">
        <v>Area of first rectangle</v>
      </c>
      <c r="BH510" t="str">
        <v>A12</v>
      </c>
      <c r="BI510">
        <f>IF(BI507&lt;=BI500,0,IF(BI507&lt;=BI501,(BI493-BI495)*(BI507-BI500)/2,(BI493-BI495)*(BI501-BI500)/2))</f>
        <v>0</v>
      </c>
      <c r="BJ510">
        <f>IF(BJ507&lt;=BJ500,0,IF(BJ507&lt;=BJ501,(BJ493-BJ495)*(BJ507-BJ500)/2,(BJ493-BJ495)*(BJ501-BJ500)/2))</f>
        <v>0</v>
      </c>
      <c r="BK510">
        <f>IF(BK507&lt;=BK500,0,IF(BK507&lt;=BK501,(BK493-BK495)*(BK507-BK500)/2,(BK493-BK495)*(BK501-BK500)/2))</f>
        <v>0</v>
      </c>
      <c r="BL510">
        <f>IF(BL507&lt;=BL500,0,IF(BL507&lt;=BL501,(BL493-BL495)*(BL507-BL500)/2,(BL493-BL495)*(BL501-BL500)/2))</f>
        <v>0</v>
      </c>
      <c r="BX510" t="str">
        <v>Area of first rectangle</v>
      </c>
      <c r="BY510" t="str">
        <v>A12</v>
      </c>
      <c r="BZ510">
        <f>IF(BZ507&lt;=BZ500,0,IF(BZ507&lt;=BZ501,(BZ493-BZ495)*(BZ507-BZ500)/2,(BZ493-BZ495)*(BZ501-BZ500)/2))</f>
        <v>0</v>
      </c>
      <c r="CA510">
        <f>IF(CA507&lt;=CA500,0,IF(CA507&lt;=CA501,(CA493-CA495)*(CA507-CA500)/2,(CA493-CA495)*(CA501-CA500)/2))</f>
        <v>0</v>
      </c>
      <c r="CB510">
        <f>IF(CB507&lt;=CB500,0,IF(CB507&lt;=CB501,(CB493-CB495)*(CB507-CB500)/2,(CB493-CB495)*(CB501-CB500)/2))</f>
        <v>0</v>
      </c>
      <c r="CC510">
        <f>IF(CC507&lt;=CC500,0,IF(CC507&lt;=CC501,(CC493-CC495)*(CC507-CC500)/2,(CC493-CC495)*(CC501-CC500)/2))</f>
        <v>0</v>
      </c>
      <c r="CO510" t="str">
        <v>Area of first rectangle</v>
      </c>
      <c r="CP510" t="str">
        <v>A12</v>
      </c>
      <c r="CQ510">
        <f>IF(CQ507&lt;=CQ500,0,IF(CQ507&lt;=CQ501,(CQ493-CQ495)*(CQ507-CQ500)/2,(CQ493-CQ495)*(CQ501-CQ500)/2))</f>
        <v>0</v>
      </c>
      <c r="CR510">
        <f>IF(CR507&lt;=CR500,0,IF(CR507&lt;=CR501,(CR493-CR495)*(CR507-CR500)/2,(CR493-CR495)*(CR501-CR500)/2))</f>
        <v>0</v>
      </c>
      <c r="CS510">
        <f>IF(CS507&lt;=CS500,0,IF(CS507&lt;=CS501,(CS493-CS495)*(CS507-CS500)/2,(CS493-CS495)*(CS501-CS500)/2))</f>
        <v>0</v>
      </c>
      <c r="CT510">
        <f>IF(CT507&lt;=CT500,0,IF(CT507&lt;=CT501,(CT493-CT495)*(CT507-CT500)/2,(CT493-CT495)*(CT501-CT500)/2))</f>
        <v>0</v>
      </c>
      <c r="DF510" t="str">
        <v>Area of first rectangle</v>
      </c>
      <c r="DG510" t="str">
        <v>A12</v>
      </c>
      <c r="DH510">
        <f>IF(DH507&lt;=DH500,0,IF(DH507&lt;=DH501,(DH493-DH495)*(DH507-DH500)/2,(DH493-DH495)*(DH501-DH500)/2))</f>
        <v>0</v>
      </c>
      <c r="DI510">
        <f>IF(DI507&lt;=DI500,0,IF(DI507&lt;=DI501,(DI493-DI495)*(DI507-DI500)/2,(DI493-DI495)*(DI501-DI500)/2))</f>
        <v>0</v>
      </c>
      <c r="DJ510">
        <f>IF(DJ507&lt;=DJ500,0,IF(DJ507&lt;=DJ501,(DJ493-DJ495)*(DJ507-DJ500)/2,(DJ493-DJ495)*(DJ501-DJ500)/2))</f>
        <v>0</v>
      </c>
      <c r="DK510">
        <f>IF(DK507&lt;=DK500,0,IF(DK507&lt;=DK501,(DK493-DK495)*(DK507-DK500)/2,(DK493-DK495)*(DK501-DK500)/2))</f>
        <v>0</v>
      </c>
      <c r="DW510" t="str">
        <v>Area of first rectangle</v>
      </c>
      <c r="DX510" t="str">
        <v>A12</v>
      </c>
      <c r="DY510">
        <f>IF(DY507&lt;=DY500,0,IF(DY507&lt;=DY501,(DY493-DY495)*(DY507-DY500)/2,(DY493-DY495)*(DY501-DY500)/2))</f>
        <v>0</v>
      </c>
      <c r="DZ510">
        <f>IF(DZ507&lt;=DZ500,0,IF(DZ507&lt;=DZ501,(DZ493-DZ495)*(DZ507-DZ500)/2,(DZ493-DZ495)*(DZ501-DZ500)/2))</f>
        <v>0</v>
      </c>
      <c r="EA510">
        <f>IF(EA507&lt;=EA500,0,IF(EA507&lt;=EA501,(EA493-EA495)*(EA507-EA500)/2,(EA493-EA495)*(EA501-EA500)/2))</f>
        <v>0</v>
      </c>
      <c r="EB510">
        <f>IF(EB507&lt;=EB500,0,IF(EB507&lt;=EB501,(EB493-EB495)*(EB507-EB500)/2,(EB493-EB495)*(EB501-EB500)/2))</f>
        <v>0</v>
      </c>
    </row>
    <row r="511">
      <c r="H511" t="str">
        <v>Area of top triangular part</v>
      </c>
      <c r="I511" t="str">
        <v>A13</v>
      </c>
      <c r="J511">
        <f>IF(J507&lt;=J501,0,IF(J507&lt;=J492,(J507-J501)*(((J493-J495)/2)-J508)/2,J500*(J493-J495)/2))</f>
        <v>0</v>
      </c>
      <c r="K511">
        <f>IF(K507&lt;=K501,0,IF(K507&lt;=K492,(K507-K501)*(((K493-K495)/2)-K508)/2,K500*(K493-K495)/2))</f>
        <v>0</v>
      </c>
      <c r="L511">
        <f>IF(L507&lt;=L501,0,IF(L507&lt;=L492,(L507-L501)*(((L493-L495)/2)-L508)/2,L500*(L493-L495)/2))</f>
        <v>0</v>
      </c>
      <c r="M511">
        <f>IF(M507&lt;=M501,0,IF(M507&lt;=M492,(M507-M501)*(((M493-M495)/2)-M508)/2,M500*(M493-M495)/2))</f>
        <v>1</v>
      </c>
      <c r="Y511" t="str">
        <v>Area of top triangular part</v>
      </c>
      <c r="Z511" t="str">
        <v>A13</v>
      </c>
      <c r="AA511">
        <f>IF(AA507&lt;=AA501,0,IF(AA507&lt;=AA492,(AA507-AA501)*(((AA493-AA495)/2)-AA508)/2,AA500*(AA493-AA495)/2))</f>
        <v>0</v>
      </c>
      <c r="AB511">
        <f>IF(AB507&lt;=AB501,0,IF(AB507&lt;=AB492,(AB507-AB501)*(((AB493-AB495)/2)-AB508)/2,AB500*(AB493-AB495)/2))</f>
        <v>0</v>
      </c>
      <c r="AC511">
        <f>IF(AC507&lt;=AC501,0,IF(AC507&lt;=AC492,(AC507-AC501)*(((AC493-AC495)/2)-AC508)/2,AC500*(AC493-AC495)/2))</f>
        <v>0</v>
      </c>
      <c r="AD511">
        <f>IF(AD507&lt;=AD501,0,IF(AD507&lt;=AD492,(AD507-AD501)*(((AD493-AD495)/2)-AD508)/2,AD500*(AD493-AD495)/2))</f>
        <v>1</v>
      </c>
      <c r="AP511" t="str">
        <v>Area of top triangular part</v>
      </c>
      <c r="AQ511" t="str">
        <v>A13</v>
      </c>
      <c r="AR511">
        <f>IF(AR507&lt;=AR501,0,IF(AR507&lt;=AR492,(AR507-AR501)*(((AR493-AR495)/2)-AR508)/2,AR500*(AR493-AR495)/2))</f>
        <v>0</v>
      </c>
      <c r="AS511">
        <f>IF(AS507&lt;=AS501,0,IF(AS507&lt;=AS492,(AS507-AS501)*(((AS493-AS495)/2)-AS508)/2,AS500*(AS493-AS495)/2))</f>
        <v>0</v>
      </c>
      <c r="AT511">
        <f>IF(AT507&lt;=AT501,0,IF(AT507&lt;=AT492,(AT507-AT501)*(((AT493-AT495)/2)-AT508)/2,AT500*(AT493-AT495)/2))</f>
        <v>0</v>
      </c>
      <c r="AU511">
        <f>IF(AU507&lt;=AU501,0,IF(AU507&lt;=AU492,(AU507-AU501)*(((AU493-AU495)/2)-AU508)/2,AU500*(AU493-AU495)/2))</f>
        <v>1</v>
      </c>
      <c r="BG511" t="str">
        <v>Area of top triangular part</v>
      </c>
      <c r="BH511" t="str">
        <v>A13</v>
      </c>
      <c r="BI511">
        <f>IF(BI507&lt;=BI501,0,IF(BI507&lt;=BI492,(BI507-BI501)*(((BI493-BI495)/2)-BI508)/2,BI500*(BI493-BI495)/2))</f>
        <v>0</v>
      </c>
      <c r="BJ511">
        <f>IF(BJ507&lt;=BJ501,0,IF(BJ507&lt;=BJ492,(BJ507-BJ501)*(((BJ493-BJ495)/2)-BJ508)/2,BJ500*(BJ493-BJ495)/2))</f>
        <v>0</v>
      </c>
      <c r="BK511">
        <f>IF(BK507&lt;=BK501,0,IF(BK507&lt;=BK492,(BK507-BK501)*(((BK493-BK495)/2)-BK508)/2,BK500*(BK493-BK495)/2))</f>
        <v>0</v>
      </c>
      <c r="BL511">
        <f>IF(BL507&lt;=BL501,0,IF(BL507&lt;=BL492,(BL507-BL501)*(((BL493-BL495)/2)-BL508)/2,BL500*(BL493-BL495)/2))</f>
        <v>1</v>
      </c>
      <c r="BX511" t="str">
        <v>Area of top triangular part</v>
      </c>
      <c r="BY511" t="str">
        <v>A13</v>
      </c>
      <c r="BZ511">
        <f>IF(BZ507&lt;=BZ501,0,IF(BZ507&lt;=BZ492,(BZ507-BZ501)*(((BZ493-BZ495)/2)-BZ508)/2,BZ500*(BZ493-BZ495)/2))</f>
        <v>0</v>
      </c>
      <c r="CA511">
        <f>IF(CA507&lt;=CA501,0,IF(CA507&lt;=CA492,(CA507-CA501)*(((CA493-CA495)/2)-CA508)/2,CA500*(CA493-CA495)/2))</f>
        <v>0</v>
      </c>
      <c r="CB511">
        <f>IF(CB507&lt;=CB501,0,IF(CB507&lt;=CB492,(CB507-CB501)*(((CB493-CB495)/2)-CB508)/2,CB500*(CB493-CB495)/2))</f>
        <v>1</v>
      </c>
      <c r="CC511">
        <f>IF(CC507&lt;=CC501,0,IF(CC507&lt;=CC492,(CC507-CC501)*(((CC493-CC495)/2)-CC508)/2,CC500*(CC493-CC495)/2))</f>
        <v>100</v>
      </c>
      <c r="CO511" t="str">
        <v>Area of top triangular part</v>
      </c>
      <c r="CP511" t="str">
        <v>A13</v>
      </c>
      <c r="CQ511">
        <f>IF(CQ507&lt;=CQ501,0,IF(CQ507&lt;=CQ492,(CQ507-CQ501)*(((CQ493-CQ495)/2)-CQ508)/2,CQ500*(CQ493-CQ495)/2))</f>
        <v>0</v>
      </c>
      <c r="CR511">
        <f>IF(CR507&lt;=CR501,0,IF(CR507&lt;=CR492,(CR507-CR501)*(((CR493-CR495)/2)-CR508)/2,CR500*(CR493-CR495)/2))</f>
        <v>0</v>
      </c>
      <c r="CS511">
        <f>IF(CS507&lt;=CS501,0,IF(CS507&lt;=CS492,(CS507-CS501)*(((CS493-CS495)/2)-CS508)/2,CS500*(CS493-CS495)/2))</f>
        <v>1</v>
      </c>
      <c r="CT511">
        <f>IF(CT507&lt;=CT501,0,IF(CT507&lt;=CT492,(CT507-CT501)*(((CT493-CT495)/2)-CT508)/2,CT500*(CT493-CT495)/2))</f>
        <v>100</v>
      </c>
      <c r="DF511" t="str">
        <v>Area of top triangular part</v>
      </c>
      <c r="DG511" t="str">
        <v>A13</v>
      </c>
      <c r="DH511">
        <f>IF(DH507&lt;=DH501,0,IF(DH507&lt;=DH492,(DH507-DH501)*(((DH493-DH495)/2)-DH508)/2,DH500*(DH493-DH495)/2))</f>
        <v>0</v>
      </c>
      <c r="DI511">
        <f>IF(DI507&lt;=DI501,0,IF(DI507&lt;=DI492,(DI507-DI501)*(((DI493-DI495)/2)-DI508)/2,DI500*(DI493-DI495)/2))</f>
        <v>0</v>
      </c>
      <c r="DJ511">
        <f>IF(DJ507&lt;=DJ501,0,IF(DJ507&lt;=DJ492,(DJ507-DJ501)*(((DJ493-DJ495)/2)-DJ508)/2,DJ500*(DJ493-DJ495)/2))</f>
        <v>1</v>
      </c>
      <c r="DK511">
        <f>IF(DK507&lt;=DK501,0,IF(DK507&lt;=DK492,(DK507-DK501)*(((DK493-DK495)/2)-DK508)/2,DK500*(DK493-DK495)/2))</f>
        <v>100</v>
      </c>
      <c r="DW511" t="str">
        <v>Area of top triangular part</v>
      </c>
      <c r="DX511" t="str">
        <v>A13</v>
      </c>
      <c r="DY511">
        <f>IF(DY507&lt;=DY501,0,IF(DY507&lt;=DY492,(DY507-DY501)*(((DY493-DY495)/2)-DY508)/2,DY500*(DY493-DY495)/2))</f>
        <v>0</v>
      </c>
      <c r="DZ511">
        <f>IF(DZ507&lt;=DZ501,0,IF(DZ507&lt;=DZ492,(DZ507-DZ501)*(((DZ493-DZ495)/2)-DZ508)/2,DZ500*(DZ493-DZ495)/2))</f>
        <v>0</v>
      </c>
      <c r="EA511">
        <f>IF(EA507&lt;=EA501,0,IF(EA507&lt;=EA492,(EA507-EA501)*(((EA493-EA495)/2)-EA508)/2,EA500*(EA493-EA495)/2))</f>
        <v>1</v>
      </c>
      <c r="EB511">
        <f>IF(EB507&lt;=EB501,0,IF(EB507&lt;=EB492,(EB507-EB501)*(((EB493-EB495)/2)-EB508)/2,EB500*(EB493-EB495)/2))</f>
        <v>100</v>
      </c>
    </row>
    <row r="512">
      <c r="H512" t="str">
        <v>Area of bottom rectangular part</v>
      </c>
      <c r="I512" t="str">
        <v>A14</v>
      </c>
      <c r="J512">
        <f>IF(J507&lt;=J501,0,IF(J507&lt;=J492,J508*(J507-J501),0))</f>
        <v>0</v>
      </c>
      <c r="K512">
        <f>IF(K507&lt;=K501,0,IF(K507&lt;=K492,K508*(K507-K501),0))</f>
        <v>0</v>
      </c>
      <c r="L512">
        <f>IF(L507&lt;=L501,0,IF(L507&lt;=L492,L508*(L507-L501),0))</f>
        <v>0</v>
      </c>
      <c r="M512">
        <f>IF(M507&lt;=M501,0,IF(M507&lt;=M492,M508*(M507-M501),0))</f>
        <v>18</v>
      </c>
      <c r="Y512" t="str">
        <v>Area of bottom rectangular part</v>
      </c>
      <c r="Z512" t="str">
        <v>A14</v>
      </c>
      <c r="AA512">
        <f>IF(AA507&lt;=AA501,0,IF(AA507&lt;=AA492,AA508*(AA507-AA501),0))</f>
        <v>0</v>
      </c>
      <c r="AB512">
        <f>IF(AB507&lt;=AB501,0,IF(AB507&lt;=AB492,AB508*(AB507-AB501),0))</f>
        <v>0</v>
      </c>
      <c r="AC512">
        <f>IF(AC507&lt;=AC501,0,IF(AC507&lt;=AC492,AC508*(AC507-AC501),0))</f>
        <v>0</v>
      </c>
      <c r="AD512">
        <f>IF(AD507&lt;=AD501,0,IF(AD507&lt;=AD492,AD508*(AD507-AD501),0))</f>
        <v>18</v>
      </c>
      <c r="AP512" t="str">
        <v>Area of bottom rectangular part</v>
      </c>
      <c r="AQ512" t="str">
        <v>A14</v>
      </c>
      <c r="AR512">
        <f>IF(AR507&lt;=AR501,0,IF(AR507&lt;=AR492,AR508*(AR507-AR501),0))</f>
        <v>0</v>
      </c>
      <c r="AS512">
        <f>IF(AS507&lt;=AS501,0,IF(AS507&lt;=AS492,AS508*(AS507-AS501),0))</f>
        <v>0</v>
      </c>
      <c r="AT512">
        <f>IF(AT507&lt;=AT501,0,IF(AT507&lt;=AT492,AT508*(AT507-AT501),0))</f>
        <v>0</v>
      </c>
      <c r="AU512">
        <f>IF(AU507&lt;=AU501,0,IF(AU507&lt;=AU492,AU508*(AU507-AU501),0))</f>
        <v>18</v>
      </c>
      <c r="BG512" t="str">
        <v>Area of bottom rectangular part</v>
      </c>
      <c r="BH512" t="str">
        <v>A14</v>
      </c>
      <c r="BI512">
        <f>IF(BI507&lt;=BI501,0,IF(BI507&lt;=BI492,BI508*(BI507-BI501),0))</f>
        <v>0</v>
      </c>
      <c r="BJ512">
        <f>IF(BJ507&lt;=BJ501,0,IF(BJ507&lt;=BJ492,BJ508*(BJ507-BJ501),0))</f>
        <v>0</v>
      </c>
      <c r="BK512">
        <f>IF(BK507&lt;=BK501,0,IF(BK507&lt;=BK492,BK508*(BK507-BK501),0))</f>
        <v>0</v>
      </c>
      <c r="BL512">
        <f>IF(BL507&lt;=BL501,0,IF(BL507&lt;=BL492,BL508*(BL507-BL501),0))</f>
        <v>18</v>
      </c>
      <c r="BX512" t="str">
        <v>Area of bottom rectangular part</v>
      </c>
      <c r="BY512" t="str">
        <v>A14</v>
      </c>
      <c r="BZ512">
        <f>IF(BZ507&lt;=BZ501,0,IF(BZ507&lt;=BZ492,BZ508*(BZ507-BZ501),0))</f>
        <v>0</v>
      </c>
      <c r="CA512">
        <f>IF(CA507&lt;=CA501,0,IF(CA507&lt;=CA492,CA508*(CA507-CA501),0))</f>
        <v>0</v>
      </c>
      <c r="CB512">
        <f>IF(CB507&lt;=CB501,0,IF(CB507&lt;=CB492,CB508*(CB507-CB501),0))</f>
        <v>18</v>
      </c>
      <c r="CC512">
        <f>IF(CC507&lt;=CC501,0,IF(CC507&lt;=CC492,CC508*(CC507-CC501),0))</f>
        <v>0</v>
      </c>
      <c r="CO512" t="str">
        <v>Area of bottom rectangular part</v>
      </c>
      <c r="CP512" t="str">
        <v>A14</v>
      </c>
      <c r="CQ512">
        <f>IF(CQ507&lt;=CQ501,0,IF(CQ507&lt;=CQ492,CQ508*(CQ507-CQ501),0))</f>
        <v>0</v>
      </c>
      <c r="CR512">
        <f>IF(CR507&lt;=CR501,0,IF(CR507&lt;=CR492,CR508*(CR507-CR501),0))</f>
        <v>0</v>
      </c>
      <c r="CS512">
        <f>IF(CS507&lt;=CS501,0,IF(CS507&lt;=CS492,CS508*(CS507-CS501),0))</f>
        <v>18</v>
      </c>
      <c r="CT512">
        <f>IF(CT507&lt;=CT501,0,IF(CT507&lt;=CT492,CT508*(CT507-CT501),0))</f>
        <v>0</v>
      </c>
      <c r="DF512" t="str">
        <v>Area of bottom rectangular part</v>
      </c>
      <c r="DG512" t="str">
        <v>A14</v>
      </c>
      <c r="DH512">
        <f>IF(DH507&lt;=DH501,0,IF(DH507&lt;=DH492,DH508*(DH507-DH501),0))</f>
        <v>0</v>
      </c>
      <c r="DI512">
        <f>IF(DI507&lt;=DI501,0,IF(DI507&lt;=DI492,DI508*(DI507-DI501),0))</f>
        <v>0</v>
      </c>
      <c r="DJ512">
        <f>IF(DJ507&lt;=DJ501,0,IF(DJ507&lt;=DJ492,DJ508*(DJ507-DJ501),0))</f>
        <v>18</v>
      </c>
      <c r="DK512">
        <f>IF(DK507&lt;=DK501,0,IF(DK507&lt;=DK492,DK508*(DK507-DK501),0))</f>
        <v>0</v>
      </c>
      <c r="DW512" t="str">
        <v>Area of bottom rectangular part</v>
      </c>
      <c r="DX512" t="str">
        <v>A14</v>
      </c>
      <c r="DY512">
        <f>IF(DY507&lt;=DY501,0,IF(DY507&lt;=DY492,DY508*(DY507-DY501),0))</f>
        <v>0</v>
      </c>
      <c r="DZ512">
        <f>IF(DZ507&lt;=DZ501,0,IF(DZ507&lt;=DZ492,DZ508*(DZ507-DZ501),0))</f>
        <v>0</v>
      </c>
      <c r="EA512">
        <f>IF(EA507&lt;=EA501,0,IF(EA507&lt;=EA492,EA508*(EA507-EA501),0))</f>
        <v>18</v>
      </c>
      <c r="EB512">
        <f>IF(EB507&lt;=EB501,0,IF(EB507&lt;=EB492,EB508*(EB507-EB501),0))</f>
        <v>0</v>
      </c>
    </row>
    <row r="513">
      <c r="I513" t="str">
        <v>A1</v>
      </c>
      <c r="J513">
        <f>SUM(J509:J512)</f>
        <v>0</v>
      </c>
      <c r="K513">
        <f>SUM(K509:K512)</f>
        <v>7.5625</v>
      </c>
      <c r="L513">
        <f>SUM(L509:L512)</f>
        <v>30.25</v>
      </c>
      <c r="M513">
        <f>SUM(M509:M512)</f>
        <v>119</v>
      </c>
      <c r="Z513" t="str">
        <v>A1</v>
      </c>
      <c r="AA513">
        <f>SUM(AA509:AA512)</f>
        <v>0</v>
      </c>
      <c r="AB513">
        <f>SUM(AB509:AB512)</f>
        <v>7.5625</v>
      </c>
      <c r="AC513">
        <f>SUM(AC509:AC512)</f>
        <v>30.25</v>
      </c>
      <c r="AD513">
        <f>SUM(AD509:AD512)</f>
        <v>119</v>
      </c>
      <c r="AQ513" t="str">
        <v>A1</v>
      </c>
      <c r="AR513">
        <f>SUM(AR509:AR512)</f>
        <v>0</v>
      </c>
      <c r="AS513">
        <f>SUM(AS509:AS512)</f>
        <v>7.5625</v>
      </c>
      <c r="AT513">
        <f>SUM(AT509:AT512)</f>
        <v>30.25</v>
      </c>
      <c r="AU513">
        <f>SUM(AU509:AU512)</f>
        <v>119</v>
      </c>
      <c r="BH513" t="str">
        <v>A1</v>
      </c>
      <c r="BI513">
        <f>SUM(BI509:BI512)</f>
        <v>0</v>
      </c>
      <c r="BJ513">
        <f>SUM(BJ509:BJ512)</f>
        <v>7.5625</v>
      </c>
      <c r="BK513">
        <f>SUM(BK509:BK512)</f>
        <v>30.25</v>
      </c>
      <c r="BL513">
        <f>SUM(BL509:BL512)</f>
        <v>119</v>
      </c>
      <c r="BY513" t="str">
        <v>A1</v>
      </c>
      <c r="BZ513">
        <f>SUM(BZ509:BZ512)</f>
        <v>0</v>
      </c>
      <c r="CA513">
        <f>SUM(CA509:CA512)</f>
        <v>30.25</v>
      </c>
      <c r="CB513">
        <f>SUM(CB509:CB512)</f>
        <v>119</v>
      </c>
      <c r="CC513">
        <f>SUM(CC509:CC512)</f>
        <v>200</v>
      </c>
      <c r="CP513" t="str">
        <v>A1</v>
      </c>
      <c r="CQ513">
        <f>SUM(CQ509:CQ512)</f>
        <v>0</v>
      </c>
      <c r="CR513">
        <f>SUM(CR509:CR512)</f>
        <v>30.25</v>
      </c>
      <c r="CS513">
        <f>SUM(CS509:CS512)</f>
        <v>119</v>
      </c>
      <c r="CT513">
        <f>SUM(CT509:CT512)</f>
        <v>200</v>
      </c>
      <c r="DG513" t="str">
        <v>A1</v>
      </c>
      <c r="DH513">
        <f>SUM(DH509:DH512)</f>
        <v>0</v>
      </c>
      <c r="DI513">
        <f>SUM(DI509:DI512)</f>
        <v>30.25</v>
      </c>
      <c r="DJ513">
        <f>SUM(DJ509:DJ512)</f>
        <v>119</v>
      </c>
      <c r="DK513">
        <f>SUM(DK509:DK512)</f>
        <v>200</v>
      </c>
      <c r="DX513" t="str">
        <v>A1</v>
      </c>
      <c r="DY513">
        <f>SUM(DY509:DY512)</f>
        <v>0</v>
      </c>
      <c r="DZ513">
        <f>SUM(DZ509:DZ512)</f>
        <v>30.25</v>
      </c>
      <c r="EA513">
        <f>SUM(EA509:EA512)</f>
        <v>119</v>
      </c>
      <c r="EB513">
        <f>SUM(EB509:EB512)</f>
        <v>200</v>
      </c>
    </row>
    <row r="514">
      <c r="H514" t="str">
        <v>Distance from leading edge to centroid of first triangle</v>
      </c>
      <c r="I514" t="str">
        <v>d11</v>
      </c>
      <c r="J514">
        <f>IF(J507&lt;=J500,2*J507/3,2*J500/3)</f>
        <v>0</v>
      </c>
      <c r="K514">
        <f>IF(K507&lt;=K500,2*K507/3,2*K500/3)</f>
        <v>3.6666666666666665</v>
      </c>
      <c r="L514">
        <f>IF(L507&lt;=L500,2*L507/3,2*L500/3)</f>
        <v>7.333333333333333</v>
      </c>
      <c r="M514">
        <f>IF(M507&lt;=M500,2*M507/3,2*M500/3)</f>
        <v>13.333333333333334</v>
      </c>
      <c r="Y514" t="str">
        <v>Distance from leading edge to centroid of first triangle</v>
      </c>
      <c r="Z514" t="str">
        <v>d11</v>
      </c>
      <c r="AA514">
        <f>IF(AA507&lt;=AA500,2*AA507/3,2*AA500/3)</f>
        <v>0</v>
      </c>
      <c r="AB514">
        <f>IF(AB507&lt;=AB500,2*AB507/3,2*AB500/3)</f>
        <v>3.6666666666666665</v>
      </c>
      <c r="AC514">
        <f>IF(AC507&lt;=AC500,2*AC507/3,2*AC500/3)</f>
        <v>7.333333333333333</v>
      </c>
      <c r="AD514">
        <f>IF(AD507&lt;=AD500,2*AD507/3,2*AD500/3)</f>
        <v>13.333333333333334</v>
      </c>
      <c r="AP514" t="str">
        <v>Distance from leading edge to centroid of first triangle</v>
      </c>
      <c r="AQ514" t="str">
        <v>d11</v>
      </c>
      <c r="AR514">
        <f>IF(AR507&lt;=AR500,2*AR507/3,2*AR500/3)</f>
        <v>0</v>
      </c>
      <c r="AS514">
        <f>IF(AS507&lt;=AS500,2*AS507/3,2*AS500/3)</f>
        <v>3.6666666666666665</v>
      </c>
      <c r="AT514">
        <f>IF(AT507&lt;=AT500,2*AT507/3,2*AT500/3)</f>
        <v>7.333333333333333</v>
      </c>
      <c r="AU514">
        <f>IF(AU507&lt;=AU500,2*AU507/3,2*AU500/3)</f>
        <v>13.333333333333334</v>
      </c>
      <c r="BG514" t="str">
        <v>Distance from leading edge to centroid of first triangle</v>
      </c>
      <c r="BH514" t="str">
        <v>d11</v>
      </c>
      <c r="BI514">
        <f>IF(BI507&lt;=BI500,2*BI507/3,2*BI500/3)</f>
        <v>0</v>
      </c>
      <c r="BJ514">
        <f>IF(BJ507&lt;=BJ500,2*BJ507/3,2*BJ500/3)</f>
        <v>3.6666666666666665</v>
      </c>
      <c r="BK514">
        <f>IF(BK507&lt;=BK500,2*BK507/3,2*BK500/3)</f>
        <v>7.333333333333333</v>
      </c>
      <c r="BL514">
        <f>IF(BL507&lt;=BL500,2*BL507/3,2*BL500/3)</f>
        <v>13.333333333333334</v>
      </c>
      <c r="BX514" t="str">
        <v>Distance from leading edge to centroid of first triangle</v>
      </c>
      <c r="BY514" t="str">
        <v>d11</v>
      </c>
      <c r="BZ514">
        <f>IF(BZ507&lt;=BZ500,2*BZ507/3,2*BZ500/3)</f>
        <v>0</v>
      </c>
      <c r="CA514">
        <f>IF(CA507&lt;=CA500,2*CA507/3,2*CA500/3)</f>
        <v>3.6666666666666665</v>
      </c>
      <c r="CB514">
        <f>IF(CB507&lt;=CB500,2*CB507/3,2*CB500/3)</f>
        <v>6.666666666666667</v>
      </c>
      <c r="CC514">
        <f>IF(CC507&lt;=CC500,2*CC507/3,2*CC500/3)</f>
        <v>6.666666666666667</v>
      </c>
      <c r="CO514" t="str">
        <v>Distance from leading edge to centroid of first triangle</v>
      </c>
      <c r="CP514" t="str">
        <v>d11</v>
      </c>
      <c r="CQ514">
        <f>IF(CQ507&lt;=CQ500,2*CQ507/3,2*CQ500/3)</f>
        <v>0</v>
      </c>
      <c r="CR514">
        <f>IF(CR507&lt;=CR500,2*CR507/3,2*CR500/3)</f>
        <v>3.6666666666666665</v>
      </c>
      <c r="CS514">
        <f>IF(CS507&lt;=CS500,2*CS507/3,2*CS500/3)</f>
        <v>6.666666666666667</v>
      </c>
      <c r="CT514">
        <f>IF(CT507&lt;=CT500,2*CT507/3,2*CT500/3)</f>
        <v>6.666666666666667</v>
      </c>
      <c r="DF514" t="str">
        <v>Distance from leading edge to centroid of first triangle</v>
      </c>
      <c r="DG514" t="str">
        <v>d11</v>
      </c>
      <c r="DH514">
        <f>IF(DH507&lt;=DH500,2*DH507/3,2*DH500/3)</f>
        <v>0</v>
      </c>
      <c r="DI514">
        <f>IF(DI507&lt;=DI500,2*DI507/3,2*DI500/3)</f>
        <v>3.6666666666666665</v>
      </c>
      <c r="DJ514">
        <f>IF(DJ507&lt;=DJ500,2*DJ507/3,2*DJ500/3)</f>
        <v>6.666666666666667</v>
      </c>
      <c r="DK514">
        <f>IF(DK507&lt;=DK500,2*DK507/3,2*DK500/3)</f>
        <v>6.666666666666667</v>
      </c>
      <c r="DW514" t="str">
        <v>Distance from leading edge to centroid of first triangle</v>
      </c>
      <c r="DX514" t="str">
        <v>d11</v>
      </c>
      <c r="DY514">
        <f>IF(DY507&lt;=DY500,2*DY507/3,2*DY500/3)</f>
        <v>0</v>
      </c>
      <c r="DZ514">
        <f>IF(DZ507&lt;=DZ500,2*DZ507/3,2*DZ500/3)</f>
        <v>3.6666666666666665</v>
      </c>
      <c r="EA514">
        <f>IF(EA507&lt;=EA500,2*EA507/3,2*EA500/3)</f>
        <v>6.666666666666667</v>
      </c>
      <c r="EB514">
        <f>IF(EB507&lt;=EB500,2*EB507/3,2*EB500/3)</f>
        <v>6.666666666666667</v>
      </c>
    </row>
    <row r="515">
      <c r="H515" t="str">
        <v>Distance from leading edge to centroid of first rectangle</v>
      </c>
      <c r="I515" t="str">
        <v>d12</v>
      </c>
      <c r="J515">
        <f>IF(J507&lt;=J500,0,IF(J507&lt;=J501,J500+(J507-J500)/2,J500+(J501-J500)/2))</f>
        <v>0</v>
      </c>
      <c r="K515">
        <f>IF(K507&lt;=K500,0,IF(K507&lt;=K501,K500+(K507-K500)/2,K500+(K501-K500)/2))</f>
        <v>0</v>
      </c>
      <c r="L515">
        <f>IF(L507&lt;=L500,0,IF(L507&lt;=L501,L500+(L507-L500)/2,L500+(L501-L500)/2))</f>
        <v>0</v>
      </c>
      <c r="M515">
        <f>IF(M507&lt;=M500,0,IF(M507&lt;=M501,M500+(M507-M500)/2,M500+(M501-M500)/2))</f>
        <v>20</v>
      </c>
      <c r="Y515" t="str">
        <v>Distance from leading edge to centroid of first rectangle</v>
      </c>
      <c r="Z515" t="str">
        <v>d12</v>
      </c>
      <c r="AA515">
        <f>IF(AA507&lt;=AA500,0,IF(AA507&lt;=AA501,AA500+(AA507-AA500)/2,AA500+(AA501-AA500)/2))</f>
        <v>0</v>
      </c>
      <c r="AB515">
        <f>IF(AB507&lt;=AB500,0,IF(AB507&lt;=AB501,AB500+(AB507-AB500)/2,AB500+(AB501-AB500)/2))</f>
        <v>0</v>
      </c>
      <c r="AC515">
        <f>IF(AC507&lt;=AC500,0,IF(AC507&lt;=AC501,AC500+(AC507-AC500)/2,AC500+(AC501-AC500)/2))</f>
        <v>0</v>
      </c>
      <c r="AD515">
        <f>IF(AD507&lt;=AD500,0,IF(AD507&lt;=AD501,AD500+(AD507-AD500)/2,AD500+(AD501-AD500)/2))</f>
        <v>20</v>
      </c>
      <c r="AP515" t="str">
        <v>Distance from leading edge to centroid of first rectangle</v>
      </c>
      <c r="AQ515" t="str">
        <v>d12</v>
      </c>
      <c r="AR515">
        <f>IF(AR507&lt;=AR500,0,IF(AR507&lt;=AR501,AR500+(AR507-AR500)/2,AR500+(AR501-AR500)/2))</f>
        <v>0</v>
      </c>
      <c r="AS515">
        <f>IF(AS507&lt;=AS500,0,IF(AS507&lt;=AS501,AS500+(AS507-AS500)/2,AS500+(AS501-AS500)/2))</f>
        <v>0</v>
      </c>
      <c r="AT515">
        <f>IF(AT507&lt;=AT500,0,IF(AT507&lt;=AT501,AT500+(AT507-AT500)/2,AT500+(AT501-AT500)/2))</f>
        <v>0</v>
      </c>
      <c r="AU515">
        <f>IF(AU507&lt;=AU500,0,IF(AU507&lt;=AU501,AU500+(AU507-AU500)/2,AU500+(AU501-AU500)/2))</f>
        <v>20</v>
      </c>
      <c r="BG515" t="str">
        <v>Distance from leading edge to centroid of first rectangle</v>
      </c>
      <c r="BH515" t="str">
        <v>d12</v>
      </c>
      <c r="BI515">
        <f>IF(BI507&lt;=BI500,0,IF(BI507&lt;=BI501,BI500+(BI507-BI500)/2,BI500+(BI501-BI500)/2))</f>
        <v>0</v>
      </c>
      <c r="BJ515">
        <f>IF(BJ507&lt;=BJ500,0,IF(BJ507&lt;=BJ501,BJ500+(BJ507-BJ500)/2,BJ500+(BJ501-BJ500)/2))</f>
        <v>0</v>
      </c>
      <c r="BK515">
        <f>IF(BK507&lt;=BK500,0,IF(BK507&lt;=BK501,BK500+(BK507-BK500)/2,BK500+(BK501-BK500)/2))</f>
        <v>0</v>
      </c>
      <c r="BL515">
        <f>IF(BL507&lt;=BL500,0,IF(BL507&lt;=BL501,BL500+(BL507-BL500)/2,BL500+(BL501-BL500)/2))</f>
        <v>20</v>
      </c>
      <c r="BX515" t="str">
        <v>Distance from leading edge to centroid of first rectangle</v>
      </c>
      <c r="BY515" t="str">
        <v>d12</v>
      </c>
      <c r="BZ515">
        <f>IF(BZ507&lt;=BZ500,0,IF(BZ507&lt;=BZ501,BZ500+(BZ507-BZ500)/2,BZ500+(BZ501-BZ500)/2))</f>
        <v>0</v>
      </c>
      <c r="CA515">
        <f>IF(CA507&lt;=CA500,0,IF(CA507&lt;=CA501,CA500+(CA507-CA500)/2,CA500+(CA501-CA500)/2))</f>
        <v>0</v>
      </c>
      <c r="CB515">
        <f>IF(CB507&lt;=CB500,0,IF(CB507&lt;=CB501,CB500+(CB507-CB500)/2,CB500+(CB501-CB500)/2))</f>
        <v>10</v>
      </c>
      <c r="CC515">
        <f>IF(CC507&lt;=CC500,0,IF(CC507&lt;=CC501,CC500+(CC507-CC500)/2,CC500+(CC501-CC500)/2))</f>
        <v>10</v>
      </c>
      <c r="CO515" t="str">
        <v>Distance from leading edge to centroid of first rectangle</v>
      </c>
      <c r="CP515" t="str">
        <v>d12</v>
      </c>
      <c r="CQ515">
        <f>IF(CQ507&lt;=CQ500,0,IF(CQ507&lt;=CQ501,CQ500+(CQ507-CQ500)/2,CQ500+(CQ501-CQ500)/2))</f>
        <v>0</v>
      </c>
      <c r="CR515">
        <f>IF(CR507&lt;=CR500,0,IF(CR507&lt;=CR501,CR500+(CR507-CR500)/2,CR500+(CR501-CR500)/2))</f>
        <v>0</v>
      </c>
      <c r="CS515">
        <f>IF(CS507&lt;=CS500,0,IF(CS507&lt;=CS501,CS500+(CS507-CS500)/2,CS500+(CS501-CS500)/2))</f>
        <v>10</v>
      </c>
      <c r="CT515">
        <f>IF(CT507&lt;=CT500,0,IF(CT507&lt;=CT501,CT500+(CT507-CT500)/2,CT500+(CT501-CT500)/2))</f>
        <v>10</v>
      </c>
      <c r="DF515" t="str">
        <v>Distance from leading edge to centroid of first rectangle</v>
      </c>
      <c r="DG515" t="str">
        <v>d12</v>
      </c>
      <c r="DH515">
        <f>IF(DH507&lt;=DH500,0,IF(DH507&lt;=DH501,DH500+(DH507-DH500)/2,DH500+(DH501-DH500)/2))</f>
        <v>0</v>
      </c>
      <c r="DI515">
        <f>IF(DI507&lt;=DI500,0,IF(DI507&lt;=DI501,DI500+(DI507-DI500)/2,DI500+(DI501-DI500)/2))</f>
        <v>0</v>
      </c>
      <c r="DJ515">
        <f>IF(DJ507&lt;=DJ500,0,IF(DJ507&lt;=DJ501,DJ500+(DJ507-DJ500)/2,DJ500+(DJ501-DJ500)/2))</f>
        <v>10</v>
      </c>
      <c r="DK515">
        <f>IF(DK507&lt;=DK500,0,IF(DK507&lt;=DK501,DK500+(DK507-DK500)/2,DK500+(DK501-DK500)/2))</f>
        <v>10</v>
      </c>
      <c r="DW515" t="str">
        <v>Distance from leading edge to centroid of first rectangle</v>
      </c>
      <c r="DX515" t="str">
        <v>d12</v>
      </c>
      <c r="DY515">
        <f>IF(DY507&lt;=DY500,0,IF(DY507&lt;=DY501,DY500+(DY507-DY500)/2,DY500+(DY501-DY500)/2))</f>
        <v>0</v>
      </c>
      <c r="DZ515">
        <f>IF(DZ507&lt;=DZ500,0,IF(DZ507&lt;=DZ501,DZ500+(DZ507-DZ500)/2,DZ500+(DZ501-DZ500)/2))</f>
        <v>0</v>
      </c>
      <c r="EA515">
        <f>IF(EA507&lt;=EA500,0,IF(EA507&lt;=EA501,EA500+(EA507-EA500)/2,EA500+(EA501-EA500)/2))</f>
        <v>10</v>
      </c>
      <c r="EB515">
        <f>IF(EB507&lt;=EB500,0,IF(EB507&lt;=EB501,EB500+(EB507-EB500)/2,EB500+(EB501-EB500)/2))</f>
        <v>10</v>
      </c>
    </row>
    <row r="516">
      <c r="H516" t="str">
        <v>Distance from leading edge to centroid of top triangular part</v>
      </c>
      <c r="I516" t="str">
        <v>d13</v>
      </c>
      <c r="J516">
        <f>IF(J507&lt;=J501,0,IF(J507&lt;=J492,J501+(J507-J501)/3,J501+J500/3))</f>
        <v>0</v>
      </c>
      <c r="K516">
        <f>IF(K507&lt;=K501,0,IF(K507&lt;=K492,K501+(K507-K501)/3,K501+K500/3))</f>
        <v>0</v>
      </c>
      <c r="L516">
        <f>IF(L507&lt;=L501,0,IF(L507&lt;=L492,L501+(L507-L501)/3,L501+L500/3))</f>
        <v>0</v>
      </c>
      <c r="M516">
        <f>IF(M507&lt;=M501,0,IF(M507&lt;=M492,M501+(M507-M501)/3,M501+M500/3))</f>
        <v>20.666666666666668</v>
      </c>
      <c r="Y516" t="str">
        <v>Distance from leading edge to centroid of top triangular part</v>
      </c>
      <c r="Z516" t="str">
        <v>d13</v>
      </c>
      <c r="AA516">
        <f>IF(AA507&lt;=AA501,0,IF(AA507&lt;=AA492,AA501+(AA507-AA501)/3,AA501+AA500/3))</f>
        <v>0</v>
      </c>
      <c r="AB516">
        <f>IF(AB507&lt;=AB501,0,IF(AB507&lt;=AB492,AB501+(AB507-AB501)/3,AB501+AB500/3))</f>
        <v>0</v>
      </c>
      <c r="AC516">
        <f>IF(AC507&lt;=AC501,0,IF(AC507&lt;=AC492,AC501+(AC507-AC501)/3,AC501+AC500/3))</f>
        <v>0</v>
      </c>
      <c r="AD516">
        <f>IF(AD507&lt;=AD501,0,IF(AD507&lt;=AD492,AD501+(AD507-AD501)/3,AD501+AD500/3))</f>
        <v>20.666666666666668</v>
      </c>
      <c r="AP516" t="str">
        <v>Distance from leading edge to centroid of top triangular part</v>
      </c>
      <c r="AQ516" t="str">
        <v>d13</v>
      </c>
      <c r="AR516">
        <f>IF(AR507&lt;=AR501,0,IF(AR507&lt;=AR492,AR501+(AR507-AR501)/3,AR501+AR500/3))</f>
        <v>0</v>
      </c>
      <c r="AS516">
        <f>IF(AS507&lt;=AS501,0,IF(AS507&lt;=AS492,AS501+(AS507-AS501)/3,AS501+AS500/3))</f>
        <v>0</v>
      </c>
      <c r="AT516">
        <f>IF(AT507&lt;=AT501,0,IF(AT507&lt;=AT492,AT501+(AT507-AT501)/3,AT501+AT500/3))</f>
        <v>0</v>
      </c>
      <c r="AU516">
        <f>IF(AU507&lt;=AU501,0,IF(AU507&lt;=AU492,AU501+(AU507-AU501)/3,AU501+AU500/3))</f>
        <v>20.666666666666668</v>
      </c>
      <c r="BG516" t="str">
        <v>Distance from leading edge to centroid of top triangular part</v>
      </c>
      <c r="BH516" t="str">
        <v>d13</v>
      </c>
      <c r="BI516">
        <f>IF(BI507&lt;=BI501,0,IF(BI507&lt;=BI492,BI501+(BI507-BI501)/3,BI501+BI500/3))</f>
        <v>0</v>
      </c>
      <c r="BJ516">
        <f>IF(BJ507&lt;=BJ501,0,IF(BJ507&lt;=BJ492,BJ501+(BJ507-BJ501)/3,BJ501+BJ500/3))</f>
        <v>0</v>
      </c>
      <c r="BK516">
        <f>IF(BK507&lt;=BK501,0,IF(BK507&lt;=BK492,BK501+(BK507-BK501)/3,BK501+BK500/3))</f>
        <v>0</v>
      </c>
      <c r="BL516">
        <f>IF(BL507&lt;=BL501,0,IF(BL507&lt;=BL492,BL501+(BL507-BL501)/3,BL501+BL500/3))</f>
        <v>20.666666666666668</v>
      </c>
      <c r="BX516" t="str">
        <v>Distance from leading edge to centroid of top triangular part</v>
      </c>
      <c r="BY516" t="str">
        <v>d13</v>
      </c>
      <c r="BZ516">
        <f>IF(BZ507&lt;=BZ501,0,IF(BZ507&lt;=BZ492,BZ501+(BZ507-BZ501)/3,BZ501+BZ500/3))</f>
        <v>0</v>
      </c>
      <c r="CA516">
        <f>IF(CA507&lt;=CA501,0,IF(CA507&lt;=CA492,CA501+(CA507-CA501)/3,CA501+CA500/3))</f>
        <v>0</v>
      </c>
      <c r="CB516">
        <f>IF(CB507&lt;=CB501,0,IF(CB507&lt;=CB492,CB501+(CB507-CB501)/3,CB501+CB500/3))</f>
        <v>10.333333333333334</v>
      </c>
      <c r="CC516">
        <f>IF(CC507&lt;=CC501,0,IF(CC507&lt;=CC492,CC501+(CC507-CC501)/3,CC501+CC500/3))</f>
        <v>13.333333333333334</v>
      </c>
      <c r="CO516" t="str">
        <v>Distance from leading edge to centroid of top triangular part</v>
      </c>
      <c r="CP516" t="str">
        <v>d13</v>
      </c>
      <c r="CQ516">
        <f>IF(CQ507&lt;=CQ501,0,IF(CQ507&lt;=CQ492,CQ501+(CQ507-CQ501)/3,CQ501+CQ500/3))</f>
        <v>0</v>
      </c>
      <c r="CR516">
        <f>IF(CR507&lt;=CR501,0,IF(CR507&lt;=CR492,CR501+(CR507-CR501)/3,CR501+CR500/3))</f>
        <v>0</v>
      </c>
      <c r="CS516">
        <f>IF(CS507&lt;=CS501,0,IF(CS507&lt;=CS492,CS501+(CS507-CS501)/3,CS501+CS500/3))</f>
        <v>10.333333333333334</v>
      </c>
      <c r="CT516">
        <f>IF(CT507&lt;=CT501,0,IF(CT507&lt;=CT492,CT501+(CT507-CT501)/3,CT501+CT500/3))</f>
        <v>13.333333333333334</v>
      </c>
      <c r="DF516" t="str">
        <v>Distance from leading edge to centroid of top triangular part</v>
      </c>
      <c r="DG516" t="str">
        <v>d13</v>
      </c>
      <c r="DH516">
        <f>IF(DH507&lt;=DH501,0,IF(DH507&lt;=DH492,DH501+(DH507-DH501)/3,DH501+DH500/3))</f>
        <v>0</v>
      </c>
      <c r="DI516">
        <f>IF(DI507&lt;=DI501,0,IF(DI507&lt;=DI492,DI501+(DI507-DI501)/3,DI501+DI500/3))</f>
        <v>0</v>
      </c>
      <c r="DJ516">
        <f>IF(DJ507&lt;=DJ501,0,IF(DJ507&lt;=DJ492,DJ501+(DJ507-DJ501)/3,DJ501+DJ500/3))</f>
        <v>10.333333333333334</v>
      </c>
      <c r="DK516">
        <f>IF(DK507&lt;=DK501,0,IF(DK507&lt;=DK492,DK501+(DK507-DK501)/3,DK501+DK500/3))</f>
        <v>13.333333333333334</v>
      </c>
      <c r="DW516" t="str">
        <v>Distance from leading edge to centroid of top triangular part</v>
      </c>
      <c r="DX516" t="str">
        <v>d13</v>
      </c>
      <c r="DY516">
        <f>IF(DY507&lt;=DY501,0,IF(DY507&lt;=DY492,DY501+(DY507-DY501)/3,DY501+DY500/3))</f>
        <v>0</v>
      </c>
      <c r="DZ516">
        <f>IF(DZ507&lt;=DZ501,0,IF(DZ507&lt;=DZ492,DZ501+(DZ507-DZ501)/3,DZ501+DZ500/3))</f>
        <v>0</v>
      </c>
      <c r="EA516">
        <f>IF(EA507&lt;=EA501,0,IF(EA507&lt;=EA492,EA501+(EA507-EA501)/3,EA501+EA500/3))</f>
        <v>10.333333333333334</v>
      </c>
      <c r="EB516">
        <f>IF(EB507&lt;=EB501,0,IF(EB507&lt;=EB492,EB501+(EB507-EB501)/3,EB501+EB500/3))</f>
        <v>13.333333333333334</v>
      </c>
    </row>
    <row r="517">
      <c r="H517" t="str">
        <v>Distance from leading edge to centroid of bottom rectangular part</v>
      </c>
      <c r="I517" t="str">
        <v>d14</v>
      </c>
      <c r="J517">
        <f>IF(J507&lt;=J501,0,IF(J507&lt;=J492,J501+(J507-J501)/2,0))</f>
        <v>0</v>
      </c>
      <c r="K517">
        <f>IF(K507&lt;=K501,0,IF(K507&lt;=K492,K501+(K507-K501)/2,0))</f>
        <v>0</v>
      </c>
      <c r="L517">
        <f>IF(L507&lt;=L501,0,IF(L507&lt;=L492,L501+(L507-L501)/2,0))</f>
        <v>0</v>
      </c>
      <c r="M517">
        <f>IF(M507&lt;=M501,0,IF(M507&lt;=M492,M501+(M507-M501)/2,0))</f>
        <v>21</v>
      </c>
      <c r="Y517" t="str">
        <v>Distance from leading edge to centroid of bottom rectangular part</v>
      </c>
      <c r="Z517" t="str">
        <v>d14</v>
      </c>
      <c r="AA517">
        <f>IF(AA507&lt;=AA501,0,IF(AA507&lt;=AA492,AA501+(AA507-AA501)/2,0))</f>
        <v>0</v>
      </c>
      <c r="AB517">
        <f>IF(AB507&lt;=AB501,0,IF(AB507&lt;=AB492,AB501+(AB507-AB501)/2,0))</f>
        <v>0</v>
      </c>
      <c r="AC517">
        <f>IF(AC507&lt;=AC501,0,IF(AC507&lt;=AC492,AC501+(AC507-AC501)/2,0))</f>
        <v>0</v>
      </c>
      <c r="AD517">
        <f>IF(AD507&lt;=AD501,0,IF(AD507&lt;=AD492,AD501+(AD507-AD501)/2,0))</f>
        <v>21</v>
      </c>
      <c r="AP517" t="str">
        <v>Distance from leading edge to centroid of bottom rectangular part</v>
      </c>
      <c r="AQ517" t="str">
        <v>d14</v>
      </c>
      <c r="AR517">
        <f>IF(AR507&lt;=AR501,0,IF(AR507&lt;=AR492,AR501+(AR507-AR501)/2,0))</f>
        <v>0</v>
      </c>
      <c r="AS517">
        <f>IF(AS507&lt;=AS501,0,IF(AS507&lt;=AS492,AS501+(AS507-AS501)/2,0))</f>
        <v>0</v>
      </c>
      <c r="AT517">
        <f>IF(AT507&lt;=AT501,0,IF(AT507&lt;=AT492,AT501+(AT507-AT501)/2,0))</f>
        <v>0</v>
      </c>
      <c r="AU517">
        <f>IF(AU507&lt;=AU501,0,IF(AU507&lt;=AU492,AU501+(AU507-AU501)/2,0))</f>
        <v>21</v>
      </c>
      <c r="BG517" t="str">
        <v>Distance from leading edge to centroid of bottom rectangular part</v>
      </c>
      <c r="BH517" t="str">
        <v>d14</v>
      </c>
      <c r="BI517">
        <f>IF(BI507&lt;=BI501,0,IF(BI507&lt;=BI492,BI501+(BI507-BI501)/2,0))</f>
        <v>0</v>
      </c>
      <c r="BJ517">
        <f>IF(BJ507&lt;=BJ501,0,IF(BJ507&lt;=BJ492,BJ501+(BJ507-BJ501)/2,0))</f>
        <v>0</v>
      </c>
      <c r="BK517">
        <f>IF(BK507&lt;=BK501,0,IF(BK507&lt;=BK492,BK501+(BK507-BK501)/2,0))</f>
        <v>0</v>
      </c>
      <c r="BL517">
        <f>IF(BL507&lt;=BL501,0,IF(BL507&lt;=BL492,BL501+(BL507-BL501)/2,0))</f>
        <v>21</v>
      </c>
      <c r="BX517" t="str">
        <v>Distance from leading edge to centroid of bottom rectangular part</v>
      </c>
      <c r="BY517" t="str">
        <v>d14</v>
      </c>
      <c r="BZ517">
        <f>IF(BZ507&lt;=BZ501,0,IF(BZ507&lt;=BZ492,BZ501+(BZ507-BZ501)/2,0))</f>
        <v>0</v>
      </c>
      <c r="CA517">
        <f>IF(CA507&lt;=CA501,0,IF(CA507&lt;=CA492,CA501+(CA507-CA501)/2,0))</f>
        <v>0</v>
      </c>
      <c r="CB517">
        <f>IF(CB507&lt;=CB501,0,IF(CB507&lt;=CB492,CB501+(CB507-CB501)/2,0))</f>
        <v>10.5</v>
      </c>
      <c r="CC517">
        <f>IF(CC507&lt;=CC501,0,IF(CC507&lt;=CC492,CC501+(CC507-CC501)/2,0))</f>
        <v>15</v>
      </c>
      <c r="CO517" t="str">
        <v>Distance from leading edge to centroid of bottom rectangular part</v>
      </c>
      <c r="CP517" t="str">
        <v>d14</v>
      </c>
      <c r="CQ517">
        <f>IF(CQ507&lt;=CQ501,0,IF(CQ507&lt;=CQ492,CQ501+(CQ507-CQ501)/2,0))</f>
        <v>0</v>
      </c>
      <c r="CR517">
        <f>IF(CR507&lt;=CR501,0,IF(CR507&lt;=CR492,CR501+(CR507-CR501)/2,0))</f>
        <v>0</v>
      </c>
      <c r="CS517">
        <f>IF(CS507&lt;=CS501,0,IF(CS507&lt;=CS492,CS501+(CS507-CS501)/2,0))</f>
        <v>10.5</v>
      </c>
      <c r="CT517">
        <f>IF(CT507&lt;=CT501,0,IF(CT507&lt;=CT492,CT501+(CT507-CT501)/2,0))</f>
        <v>15</v>
      </c>
      <c r="DF517" t="str">
        <v>Distance from leading edge to centroid of bottom rectangular part</v>
      </c>
      <c r="DG517" t="str">
        <v>d14</v>
      </c>
      <c r="DH517">
        <f>IF(DH507&lt;=DH501,0,IF(DH507&lt;=DH492,DH501+(DH507-DH501)/2,0))</f>
        <v>0</v>
      </c>
      <c r="DI517">
        <f>IF(DI507&lt;=DI501,0,IF(DI507&lt;=DI492,DI501+(DI507-DI501)/2,0))</f>
        <v>0</v>
      </c>
      <c r="DJ517">
        <f>IF(DJ507&lt;=DJ501,0,IF(DJ507&lt;=DJ492,DJ501+(DJ507-DJ501)/2,0))</f>
        <v>10.5</v>
      </c>
      <c r="DK517">
        <f>IF(DK507&lt;=DK501,0,IF(DK507&lt;=DK492,DK501+(DK507-DK501)/2,0))</f>
        <v>15</v>
      </c>
      <c r="DW517" t="str">
        <v>Distance from leading edge to centroid of bottom rectangular part</v>
      </c>
      <c r="DX517" t="str">
        <v>d14</v>
      </c>
      <c r="DY517">
        <f>IF(DY507&lt;=DY501,0,IF(DY507&lt;=DY492,DY501+(DY507-DY501)/2,0))</f>
        <v>0</v>
      </c>
      <c r="DZ517">
        <f>IF(DZ507&lt;=DZ501,0,IF(DZ507&lt;=DZ492,DZ501+(DZ507-DZ501)/2,0))</f>
        <v>0</v>
      </c>
      <c r="EA517">
        <f>IF(EA507&lt;=EA501,0,IF(EA507&lt;=EA492,EA501+(EA507-EA501)/2,0))</f>
        <v>10.5</v>
      </c>
      <c r="EB517">
        <f>IF(EB507&lt;=EB501,0,IF(EB507&lt;=EB492,EB501+(EB507-EB501)/2,0))</f>
        <v>15</v>
      </c>
    </row>
    <row r="518">
      <c r="I518" t="str">
        <v>d1</v>
      </c>
      <c r="J518">
        <f>IF(J513=0,0,(J509*J514+J510*J515+J511*J516+J512*J517)/J513)</f>
        <v>0</v>
      </c>
      <c r="K518">
        <f>IF(K513=0,0,(K509*K514+K510*K515+K511*K516+K512*K517)/K513)</f>
        <v>3.6666666666666665</v>
      </c>
      <c r="L518">
        <f>IF(L513=0,0,(L509*L514+L510*L515+L511*L516+L512*L517)/L513)</f>
        <v>7.333333333333333</v>
      </c>
      <c r="M518">
        <f>IF(M513=0,0,(M509*M514+M510*M515+M511*M516+M512*M517)/M513)</f>
        <v>14.554621848739497</v>
      </c>
      <c r="Z518" t="str">
        <v>d1</v>
      </c>
      <c r="AA518">
        <f>IF(AA513=0,0,(AA509*AA514+AA510*AA515+AA511*AA516+AA512*AA517)/AA513)</f>
        <v>0</v>
      </c>
      <c r="AB518">
        <f>IF(AB513=0,0,(AB509*AB514+AB510*AB515+AB511*AB516+AB512*AB517)/AB513)</f>
        <v>3.6666666666666665</v>
      </c>
      <c r="AC518">
        <f>IF(AC513=0,0,(AC509*AC514+AC510*AC515+AC511*AC516+AC512*AC517)/AC513)</f>
        <v>7.333333333333333</v>
      </c>
      <c r="AD518">
        <f>IF(AD513=0,0,(AD509*AD514+AD510*AD515+AD511*AD516+AD512*AD517)/AD513)</f>
        <v>14.554621848739497</v>
      </c>
      <c r="AQ518" t="str">
        <v>d1</v>
      </c>
      <c r="AR518">
        <f>IF(AR513=0,0,(AR509*AR514+AR510*AR515+AR511*AR516+AR512*AR517)/AR513)</f>
        <v>0</v>
      </c>
      <c r="AS518">
        <f>IF(AS513=0,0,(AS509*AS514+AS510*AS515+AS511*AS516+AS512*AS517)/AS513)</f>
        <v>3.6666666666666665</v>
      </c>
      <c r="AT518">
        <f>IF(AT513=0,0,(AT509*AT514+AT510*AT515+AT511*AT516+AT512*AT517)/AT513)</f>
        <v>7.333333333333333</v>
      </c>
      <c r="AU518">
        <f>IF(AU513=0,0,(AU509*AU514+AU510*AU515+AU511*AU516+AU512*AU517)/AU513)</f>
        <v>14.554621848739497</v>
      </c>
      <c r="BH518" t="str">
        <v>d1</v>
      </c>
      <c r="BI518">
        <f>IF(BI513=0,0,(BI509*BI514+BI510*BI515+BI511*BI516+BI512*BI517)/BI513)</f>
        <v>0</v>
      </c>
      <c r="BJ518">
        <f>IF(BJ513=0,0,(BJ509*BJ514+BJ510*BJ515+BJ511*BJ516+BJ512*BJ517)/BJ513)</f>
        <v>3.6666666666666665</v>
      </c>
      <c r="BK518">
        <f>IF(BK513=0,0,(BK509*BK514+BK510*BK515+BK511*BK516+BK512*BK517)/BK513)</f>
        <v>7.333333333333333</v>
      </c>
      <c r="BL518">
        <f>IF(BL513=0,0,(BL509*BL514+BL510*BL515+BL511*BL516+BL512*BL517)/BL513)</f>
        <v>14.554621848739497</v>
      </c>
      <c r="BY518" t="str">
        <v>d1</v>
      </c>
      <c r="BZ518">
        <f>IF(BZ513=0,0,(BZ509*BZ514+BZ510*BZ515+BZ511*BZ516+BZ512*BZ517)/BZ513)</f>
        <v>0</v>
      </c>
      <c r="CA518">
        <f>IF(CA513=0,0,(CA509*CA514+CA510*CA515+CA511*CA516+CA512*CA517)/CA513)</f>
        <v>3.6666666666666665</v>
      </c>
      <c r="CB518">
        <f>IF(CB513=0,0,(CB509*CB514+CB510*CB515+CB511*CB516+CB512*CB517)/CB513)</f>
        <v>7.277310924369749</v>
      </c>
      <c r="CC518">
        <f>IF(CC513=0,0,(CC509*CC514+CC510*CC515+CC511*CC516+CC512*CC517)/CC513)</f>
        <v>10.000000000000002</v>
      </c>
      <c r="CP518" t="str">
        <v>d1</v>
      </c>
      <c r="CQ518">
        <f>IF(CQ513=0,0,(CQ509*CQ514+CQ510*CQ515+CQ511*CQ516+CQ512*CQ517)/CQ513)</f>
        <v>0</v>
      </c>
      <c r="CR518">
        <f>IF(CR513=0,0,(CR509*CR514+CR510*CR515+CR511*CR516+CR512*CR517)/CR513)</f>
        <v>3.6666666666666665</v>
      </c>
      <c r="CS518">
        <f>IF(CS513=0,0,(CS509*CS514+CS510*CS515+CS511*CS516+CS512*CS517)/CS513)</f>
        <v>7.277310924369749</v>
      </c>
      <c r="CT518">
        <f>IF(CT513=0,0,(CT509*CT514+CT510*CT515+CT511*CT516+CT512*CT517)/CT513)</f>
        <v>10.000000000000002</v>
      </c>
      <c r="DG518" t="str">
        <v>d1</v>
      </c>
      <c r="DH518">
        <f>IF(DH513=0,0,(DH509*DH514+DH510*DH515+DH511*DH516+DH512*DH517)/DH513)</f>
        <v>0</v>
      </c>
      <c r="DI518">
        <f>IF(DI513=0,0,(DI509*DI514+DI510*DI515+DI511*DI516+DI512*DI517)/DI513)</f>
        <v>3.6666666666666665</v>
      </c>
      <c r="DJ518">
        <f>IF(DJ513=0,0,(DJ509*DJ514+DJ510*DJ515+DJ511*DJ516+DJ512*DJ517)/DJ513)</f>
        <v>7.277310924369749</v>
      </c>
      <c r="DK518">
        <f>IF(DK513=0,0,(DK509*DK514+DK510*DK515+DK511*DK516+DK512*DK517)/DK513)</f>
        <v>10.000000000000002</v>
      </c>
      <c r="DX518" t="str">
        <v>d1</v>
      </c>
      <c r="DY518">
        <f>IF(DY513=0,0,(DY509*DY514+DY510*DY515+DY511*DY516+DY512*DY517)/DY513)</f>
        <v>0</v>
      </c>
      <c r="DZ518">
        <f>IF(DZ513=0,0,(DZ509*DZ514+DZ510*DZ515+DZ511*DZ516+DZ512*DZ517)/DZ513)</f>
        <v>3.6666666666666665</v>
      </c>
      <c r="EA518">
        <f>IF(EA513=0,0,(EA509*EA514+EA510*EA515+EA511*EA516+EA512*EA517)/EA513)</f>
        <v>7.277310924369749</v>
      </c>
      <c r="EB518">
        <f>IF(EB513=0,0,(EB509*EB514+EB510*EB515+EB511*EB516+EB512*EB517)/EB513)</f>
        <v>10.000000000000002</v>
      </c>
    </row>
    <row r="519">
      <c r="H519" t="str">
        <v>Distance from leading edge of second boundary (e.g., h/2) of area of interest (e.g., h/2-h)</v>
      </c>
      <c r="I519" t="str">
        <v>a2</v>
      </c>
      <c r="J519">
        <f>IF(J498/2&lt;=J492,J498/2,J492)</f>
        <v>5.5</v>
      </c>
      <c r="K519">
        <f>IF(J498&lt;=K492,J498,K492)</f>
        <v>11</v>
      </c>
      <c r="L519">
        <f>IF(2*J498&lt;=M492,2*J498,M492)</f>
        <v>22</v>
      </c>
      <c r="M519">
        <f>J492</f>
        <v>40</v>
      </c>
      <c r="Y519" t="str">
        <v>Distance from leading edge of second boundary (e.g., h/2) of area of interest (e.g., h/2-h)</v>
      </c>
      <c r="Z519" t="str">
        <v>a2</v>
      </c>
      <c r="AA519">
        <f>IF(AA498/2&lt;=AA492,AA498/2,AA492)</f>
        <v>5.5</v>
      </c>
      <c r="AB519">
        <f>IF(AA498&lt;=AB492,AA498,AB492)</f>
        <v>11</v>
      </c>
      <c r="AC519">
        <f>IF(2*AA498&lt;=AD492,2*AA498,AD492)</f>
        <v>22</v>
      </c>
      <c r="AD519">
        <f>AA492</f>
        <v>40</v>
      </c>
      <c r="AP519" t="str">
        <v>Distance from leading edge of second boundary (e.g., h/2) of area of interest (e.g., h/2-h)</v>
      </c>
      <c r="AQ519" t="str">
        <v>a2</v>
      </c>
      <c r="AR519">
        <f>IF(AR498/2&lt;=AR492,AR498/2,AR492)</f>
        <v>5.5</v>
      </c>
      <c r="AS519">
        <f>IF(AR498&lt;=AS492,AR498,AS492)</f>
        <v>11</v>
      </c>
      <c r="AT519">
        <f>IF(2*AR498&lt;=AU492,2*AR498,AU492)</f>
        <v>22</v>
      </c>
      <c r="AU519">
        <f>AR492</f>
        <v>40</v>
      </c>
      <c r="BG519" t="str">
        <v>Distance from leading edge of second boundary (e.g., h/2) of area of interest (e.g., h/2-h)</v>
      </c>
      <c r="BH519" t="str">
        <v>a2</v>
      </c>
      <c r="BI519">
        <f>IF(BI498/2&lt;=BI492,BI498/2,BI492)</f>
        <v>5.5</v>
      </c>
      <c r="BJ519">
        <f>IF(BI498&lt;=BJ492,BI498,BJ492)</f>
        <v>11</v>
      </c>
      <c r="BK519">
        <f>IF(2*BI498&lt;=BL492,2*BI498,BL492)</f>
        <v>22</v>
      </c>
      <c r="BL519">
        <f>BI492</f>
        <v>40</v>
      </c>
      <c r="BX519" t="str">
        <v>Distance from leading edge of second boundary (e.g., h/2) of area of interest (e.g., h/2-h)</v>
      </c>
      <c r="BY519" t="str">
        <v>a2</v>
      </c>
      <c r="BZ519">
        <f>IF(BZ498/2&lt;=BZ492,BZ498/2,BZ492)</f>
        <v>5.5</v>
      </c>
      <c r="CA519">
        <f>IF(BZ498&lt;=CA492,BZ498,CA492)</f>
        <v>11</v>
      </c>
      <c r="CB519">
        <f>IF(2*BZ498&lt;=CC492,2*BZ498,CC492)</f>
        <v>20</v>
      </c>
      <c r="CC519">
        <f>BZ492</f>
        <v>20</v>
      </c>
      <c r="CO519" t="str">
        <v>Distance from leading edge of second boundary (e.g., h/2) of area of interest (e.g., h/2-h)</v>
      </c>
      <c r="CP519" t="str">
        <v>a2</v>
      </c>
      <c r="CQ519">
        <f>IF(CQ498/2&lt;=CQ492,CQ498/2,CQ492)</f>
        <v>5.5</v>
      </c>
      <c r="CR519">
        <f>IF(CQ498&lt;=CR492,CQ498,CR492)</f>
        <v>11</v>
      </c>
      <c r="CS519">
        <f>IF(2*CQ498&lt;=CT492,2*CQ498,CT492)</f>
        <v>20</v>
      </c>
      <c r="CT519">
        <f>CQ492</f>
        <v>20</v>
      </c>
      <c r="DF519" t="str">
        <v>Distance from leading edge of second boundary (e.g., h/2) of area of interest (e.g., h/2-h)</v>
      </c>
      <c r="DG519" t="str">
        <v>a2</v>
      </c>
      <c r="DH519">
        <f>IF(DH498/2&lt;=DH492,DH498/2,DH492)</f>
        <v>5.5</v>
      </c>
      <c r="DI519">
        <f>IF(DH498&lt;=DI492,DH498,DI492)</f>
        <v>11</v>
      </c>
      <c r="DJ519">
        <f>IF(2*DH498&lt;=DK492,2*DH498,DK492)</f>
        <v>20</v>
      </c>
      <c r="DK519">
        <f>DH492</f>
        <v>20</v>
      </c>
      <c r="DW519" t="str">
        <v>Distance from leading edge of second boundary (e.g., h/2) of area of interest (e.g., h/2-h)</v>
      </c>
      <c r="DX519" t="str">
        <v>a2</v>
      </c>
      <c r="DY519">
        <f>IF(DY498/2&lt;=DY492,DY498/2,DY492)</f>
        <v>5.5</v>
      </c>
      <c r="DZ519">
        <f>IF(DY498&lt;=DZ492,DY498,DZ492)</f>
        <v>11</v>
      </c>
      <c r="EA519">
        <f>IF(2*DY498&lt;=EB492,2*DY498,EB492)</f>
        <v>20</v>
      </c>
      <c r="EB519">
        <f>DY492</f>
        <v>20</v>
      </c>
    </row>
    <row r="520">
      <c r="I520" t="str">
        <v>b2</v>
      </c>
      <c r="J520">
        <f>IF(J519&lt;=J500,J519*(J493-J495)/2/J500,IF(J519&lt;=J501,"",IF(J519&lt;=J492,(J500-J519+J501)*(J493-J495)/2/J500,"")))</f>
        <v>2.75</v>
      </c>
      <c r="K520">
        <f>IF(K519&lt;=K500,K519*(K493-K495)/2/K500,IF(K519&lt;=K501,"",IF(K519&lt;=K492,(K500-K519+K501)*(K493-K495)/2/K500,"")))</f>
        <v>5.5</v>
      </c>
      <c r="L520">
        <f>IF(L519&lt;=L500,L519*(L493-L495)/2/L500,IF(L519&lt;=L501,"",IF(L519&lt;=L492,(L500-L519+L501)*(L493-L495)/2/L500,"")))</f>
        <v>9</v>
      </c>
      <c r="M520">
        <f>IF(M519&lt;=M500,M519*(M493-M495)/2/M500,IF(M519&lt;=M501,"",IF(M519&lt;=M492,(M500-M519+M501)*(M493-M495)/2/M500,"")))</f>
        <v>0</v>
      </c>
      <c r="Z520" t="str">
        <v>b2</v>
      </c>
      <c r="AA520">
        <f>IF(AA519&lt;=AA500,AA519*(AA493-AA495)/2/AA500,IF(AA519&lt;=AA501,"",IF(AA519&lt;=AA492,(AA500-AA519+AA501)*(AA493-AA495)/2/AA500,"")))</f>
        <v>2.75</v>
      </c>
      <c r="AB520">
        <f>IF(AB519&lt;=AB500,AB519*(AB493-AB495)/2/AB500,IF(AB519&lt;=AB501,"",IF(AB519&lt;=AB492,(AB500-AB519+AB501)*(AB493-AB495)/2/AB500,"")))</f>
        <v>5.5</v>
      </c>
      <c r="AC520">
        <f>IF(AC519&lt;=AC500,AC519*(AC493-AC495)/2/AC500,IF(AC519&lt;=AC501,"",IF(AC519&lt;=AC492,(AC500-AC519+AC501)*(AC493-AC495)/2/AC500,"")))</f>
        <v>9</v>
      </c>
      <c r="AD520">
        <f>IF(AD519&lt;=AD500,AD519*(AD493-AD495)/2/AD500,IF(AD519&lt;=AD501,"",IF(AD519&lt;=AD492,(AD500-AD519+AD501)*(AD493-AD495)/2/AD500,"")))</f>
        <v>0</v>
      </c>
      <c r="AQ520" t="str">
        <v>b2</v>
      </c>
      <c r="AR520">
        <f>IF(AR519&lt;=AR500,AR519*(AR493-AR495)/2/AR500,IF(AR519&lt;=AR501,"",IF(AR519&lt;=AR492,(AR500-AR519+AR501)*(AR493-AR495)/2/AR500,"")))</f>
        <v>2.75</v>
      </c>
      <c r="AS520">
        <f>IF(AS519&lt;=AS500,AS519*(AS493-AS495)/2/AS500,IF(AS519&lt;=AS501,"",IF(AS519&lt;=AS492,(AS500-AS519+AS501)*(AS493-AS495)/2/AS500,"")))</f>
        <v>5.5</v>
      </c>
      <c r="AT520">
        <f>IF(AT519&lt;=AT500,AT519*(AT493-AT495)/2/AT500,IF(AT519&lt;=AT501,"",IF(AT519&lt;=AT492,(AT500-AT519+AT501)*(AT493-AT495)/2/AT500,"")))</f>
        <v>9</v>
      </c>
      <c r="AU520">
        <f>IF(AU519&lt;=AU500,AU519*(AU493-AU495)/2/AU500,IF(AU519&lt;=AU501,"",IF(AU519&lt;=AU492,(AU500-AU519+AU501)*(AU493-AU495)/2/AU500,"")))</f>
        <v>0</v>
      </c>
      <c r="BH520" t="str">
        <v>b2</v>
      </c>
      <c r="BI520">
        <f>IF(BI519&lt;=BI500,BI519*(BI493-BI495)/2/BI500,IF(BI519&lt;=BI501,"",IF(BI519&lt;=BI492,(BI500-BI519+BI501)*(BI493-BI495)/2/BI500,"")))</f>
        <v>2.75</v>
      </c>
      <c r="BJ520">
        <f>IF(BJ519&lt;=BJ500,BJ519*(BJ493-BJ495)/2/BJ500,IF(BJ519&lt;=BJ501,"",IF(BJ519&lt;=BJ492,(BJ500-BJ519+BJ501)*(BJ493-BJ495)/2/BJ500,"")))</f>
        <v>5.5</v>
      </c>
      <c r="BK520">
        <f>IF(BK519&lt;=BK500,BK519*(BK493-BK495)/2/BK500,IF(BK519&lt;=BK501,"",IF(BK519&lt;=BK492,(BK500-BK519+BK501)*(BK493-BK495)/2/BK500,"")))</f>
        <v>9</v>
      </c>
      <c r="BL520">
        <f>IF(BL519&lt;=BL500,BL519*(BL493-BL495)/2/BL500,IF(BL519&lt;=BL501,"",IF(BL519&lt;=BL492,(BL500-BL519+BL501)*(BL493-BL495)/2/BL500,"")))</f>
        <v>0</v>
      </c>
      <c r="BY520" t="str">
        <v>b2</v>
      </c>
      <c r="BZ520">
        <f>IF(BZ519&lt;=BZ500,BZ519*(BZ493-BZ495)/2/BZ500,IF(BZ519&lt;=BZ501,"",IF(BZ519&lt;=BZ492,(BZ500-BZ519+BZ501)*(BZ493-BZ495)/2/BZ500,"")))</f>
        <v>11</v>
      </c>
      <c r="CA520">
        <f>IF(CA519&lt;=CA500,CA519*(CA493-CA495)/2/CA500,IF(CA519&lt;=CA501,"",IF(CA519&lt;=CA492,(CA500-CA519+CA501)*(CA493-CA495)/2/CA500,"")))</f>
        <v>18</v>
      </c>
      <c r="CB520">
        <f>IF(CB519&lt;=CB500,CB519*(CB493-CB495)/2/CB500,IF(CB519&lt;=CB501,"",IF(CB519&lt;=CB492,(CB500-CB519+CB501)*(CB493-CB495)/2/CB500,"")))</f>
        <v>0</v>
      </c>
      <c r="CC520">
        <f>IF(CC519&lt;=CC500,CC519*(CC493-CC495)/2/CC500,IF(CC519&lt;=CC501,"",IF(CC519&lt;=CC492,(CC500-CC519+CC501)*(CC493-CC495)/2/CC500,"")))</f>
        <v>0</v>
      </c>
      <c r="CP520" t="str">
        <v>b2</v>
      </c>
      <c r="CQ520">
        <f>IF(CQ519&lt;=CQ500,CQ519*(CQ493-CQ495)/2/CQ500,IF(CQ519&lt;=CQ501,"",IF(CQ519&lt;=CQ492,(CQ500-CQ519+CQ501)*(CQ493-CQ495)/2/CQ500,"")))</f>
        <v>11</v>
      </c>
      <c r="CR520">
        <f>IF(CR519&lt;=CR500,CR519*(CR493-CR495)/2/CR500,IF(CR519&lt;=CR501,"",IF(CR519&lt;=CR492,(CR500-CR519+CR501)*(CR493-CR495)/2/CR500,"")))</f>
        <v>18</v>
      </c>
      <c r="CS520">
        <f>IF(CS519&lt;=CS500,CS519*(CS493-CS495)/2/CS500,IF(CS519&lt;=CS501,"",IF(CS519&lt;=CS492,(CS500-CS519+CS501)*(CS493-CS495)/2/CS500,"")))</f>
        <v>0</v>
      </c>
      <c r="CT520">
        <f>IF(CT519&lt;=CT500,CT519*(CT493-CT495)/2/CT500,IF(CT519&lt;=CT501,"",IF(CT519&lt;=CT492,(CT500-CT519+CT501)*(CT493-CT495)/2/CT500,"")))</f>
        <v>0</v>
      </c>
      <c r="DG520" t="str">
        <v>b2</v>
      </c>
      <c r="DH520">
        <f>IF(DH519&lt;=DH500,DH519*(DH493-DH495)/2/DH500,IF(DH519&lt;=DH501,"",IF(DH519&lt;=DH492,(DH500-DH519+DH501)*(DH493-DH495)/2/DH500,"")))</f>
        <v>11</v>
      </c>
      <c r="DI520">
        <f>IF(DI519&lt;=DI500,DI519*(DI493-DI495)/2/DI500,IF(DI519&lt;=DI501,"",IF(DI519&lt;=DI492,(DI500-DI519+DI501)*(DI493-DI495)/2/DI500,"")))</f>
        <v>18</v>
      </c>
      <c r="DJ520">
        <f>IF(DJ519&lt;=DJ500,DJ519*(DJ493-DJ495)/2/DJ500,IF(DJ519&lt;=DJ501,"",IF(DJ519&lt;=DJ492,(DJ500-DJ519+DJ501)*(DJ493-DJ495)/2/DJ500,"")))</f>
        <v>0</v>
      </c>
      <c r="DK520">
        <f>IF(DK519&lt;=DK500,DK519*(DK493-DK495)/2/DK500,IF(DK519&lt;=DK501,"",IF(DK519&lt;=DK492,(DK500-DK519+DK501)*(DK493-DK495)/2/DK500,"")))</f>
        <v>0</v>
      </c>
      <c r="DX520" t="str">
        <v>b2</v>
      </c>
      <c r="DY520">
        <f>IF(DY519&lt;=DY500,DY519*(DY493-DY495)/2/DY500,IF(DY519&lt;=DY501,"",IF(DY519&lt;=DY492,(DY500-DY519+DY501)*(DY493-DY495)/2/DY500,"")))</f>
        <v>11</v>
      </c>
      <c r="DZ520">
        <f>IF(DZ519&lt;=DZ500,DZ519*(DZ493-DZ495)/2/DZ500,IF(DZ519&lt;=DZ501,"",IF(DZ519&lt;=DZ492,(DZ500-DZ519+DZ501)*(DZ493-DZ495)/2/DZ500,"")))</f>
        <v>18</v>
      </c>
      <c r="EA520">
        <f>IF(EA519&lt;=EA500,EA519*(EA493-EA495)/2/EA500,IF(EA519&lt;=EA501,"",IF(EA519&lt;=EA492,(EA500-EA519+EA501)*(EA493-EA495)/2/EA500,"")))</f>
        <v>0</v>
      </c>
      <c r="EB520">
        <f>IF(EB519&lt;=EB500,EB519*(EB493-EB495)/2/EB500,IF(EB519&lt;=EB501,"",IF(EB519&lt;=EB492,(EB500-EB519+EB501)*(EB493-EB495)/2/EB500,"")))</f>
        <v>0</v>
      </c>
    </row>
    <row r="521">
      <c r="H521" t="str">
        <v>Area of first trangle</v>
      </c>
      <c r="I521" t="str">
        <v>A21</v>
      </c>
      <c r="J521">
        <f>IF(J519&lt;=J500,J519^2*(J493-J495)/4/J500,J500*(J493-J495)/4)</f>
        <v>7.5625</v>
      </c>
      <c r="K521">
        <f>IF(K519&lt;=K500,K519^2*(K493-K495)/4/K500,K500*(K493-K495)/4)</f>
        <v>30.25</v>
      </c>
      <c r="L521">
        <f>IF(L519&lt;=L500,L519^2*(L493-L495)/4/L500,L500*(L493-L495)/4)</f>
        <v>100</v>
      </c>
      <c r="M521">
        <f>IF(M519&lt;=M500,M519^2*(M493-M495)/4/M500,M500*(M493-M495)/4)</f>
        <v>100</v>
      </c>
      <c r="Y521" t="str">
        <v>Area of first trangle</v>
      </c>
      <c r="Z521" t="str">
        <v>A21</v>
      </c>
      <c r="AA521">
        <f>IF(AA519&lt;=AA500,AA519^2*(AA493-AA495)/4/AA500,AA500*(AA493-AA495)/4)</f>
        <v>7.5625</v>
      </c>
      <c r="AB521">
        <f>IF(AB519&lt;=AB500,AB519^2*(AB493-AB495)/4/AB500,AB500*(AB493-AB495)/4)</f>
        <v>30.25</v>
      </c>
      <c r="AC521">
        <f>IF(AC519&lt;=AC500,AC519^2*(AC493-AC495)/4/AC500,AC500*(AC493-AC495)/4)</f>
        <v>100</v>
      </c>
      <c r="AD521">
        <f>IF(AD519&lt;=AD500,AD519^2*(AD493-AD495)/4/AD500,AD500*(AD493-AD495)/4)</f>
        <v>100</v>
      </c>
      <c r="AP521" t="str">
        <v>Area of first trangle</v>
      </c>
      <c r="AQ521" t="str">
        <v>A21</v>
      </c>
      <c r="AR521">
        <f>IF(AR519&lt;=AR500,AR519^2*(AR493-AR495)/4/AR500,AR500*(AR493-AR495)/4)</f>
        <v>7.5625</v>
      </c>
      <c r="AS521">
        <f>IF(AS519&lt;=AS500,AS519^2*(AS493-AS495)/4/AS500,AS500*(AS493-AS495)/4)</f>
        <v>30.25</v>
      </c>
      <c r="AT521">
        <f>IF(AT519&lt;=AT500,AT519^2*(AT493-AT495)/4/AT500,AT500*(AT493-AT495)/4)</f>
        <v>100</v>
      </c>
      <c r="AU521">
        <f>IF(AU519&lt;=AU500,AU519^2*(AU493-AU495)/4/AU500,AU500*(AU493-AU495)/4)</f>
        <v>100</v>
      </c>
      <c r="BG521" t="str">
        <v>Area of first trangle</v>
      </c>
      <c r="BH521" t="str">
        <v>A21</v>
      </c>
      <c r="BI521">
        <f>IF(BI519&lt;=BI500,BI519^2*(BI493-BI495)/4/BI500,BI500*(BI493-BI495)/4)</f>
        <v>7.5625</v>
      </c>
      <c r="BJ521">
        <f>IF(BJ519&lt;=BJ500,BJ519^2*(BJ493-BJ495)/4/BJ500,BJ500*(BJ493-BJ495)/4)</f>
        <v>30.25</v>
      </c>
      <c r="BK521">
        <f>IF(BK519&lt;=BK500,BK519^2*(BK493-BK495)/4/BK500,BK500*(BK493-BK495)/4)</f>
        <v>100</v>
      </c>
      <c r="BL521">
        <f>IF(BL519&lt;=BL500,BL519^2*(BL493-BL495)/4/BL500,BL500*(BL493-BL495)/4)</f>
        <v>100</v>
      </c>
      <c r="BX521" t="str">
        <v>Area of first trangle</v>
      </c>
      <c r="BY521" t="str">
        <v>A21</v>
      </c>
      <c r="BZ521">
        <f>IF(BZ519&lt;=BZ500,BZ519^2*(BZ493-BZ495)/4/BZ500,BZ500*(BZ493-BZ495)/4)</f>
        <v>30.25</v>
      </c>
      <c r="CA521">
        <f>IF(CA519&lt;=CA500,CA519^2*(CA493-CA495)/4/CA500,CA500*(CA493-CA495)/4)</f>
        <v>100</v>
      </c>
      <c r="CB521">
        <f>IF(CB519&lt;=CB500,CB519^2*(CB493-CB495)/4/CB500,CB500*(CB493-CB495)/4)</f>
        <v>100</v>
      </c>
      <c r="CC521">
        <f>IF(CC519&lt;=CC500,CC519^2*(CC493-CC495)/4/CC500,CC500*(CC493-CC495)/4)</f>
        <v>100</v>
      </c>
      <c r="CO521" t="str">
        <v>Area of first trangle</v>
      </c>
      <c r="CP521" t="str">
        <v>A21</v>
      </c>
      <c r="CQ521">
        <f>IF(CQ519&lt;=CQ500,CQ519^2*(CQ493-CQ495)/4/CQ500,CQ500*(CQ493-CQ495)/4)</f>
        <v>30.25</v>
      </c>
      <c r="CR521">
        <f>IF(CR519&lt;=CR500,CR519^2*(CR493-CR495)/4/CR500,CR500*(CR493-CR495)/4)</f>
        <v>100</v>
      </c>
      <c r="CS521">
        <f>IF(CS519&lt;=CS500,CS519^2*(CS493-CS495)/4/CS500,CS500*(CS493-CS495)/4)</f>
        <v>100</v>
      </c>
      <c r="CT521">
        <f>IF(CT519&lt;=CT500,CT519^2*(CT493-CT495)/4/CT500,CT500*(CT493-CT495)/4)</f>
        <v>100</v>
      </c>
      <c r="DF521" t="str">
        <v>Area of first trangle</v>
      </c>
      <c r="DG521" t="str">
        <v>A21</v>
      </c>
      <c r="DH521">
        <f>IF(DH519&lt;=DH500,DH519^2*(DH493-DH495)/4/DH500,DH500*(DH493-DH495)/4)</f>
        <v>30.25</v>
      </c>
      <c r="DI521">
        <f>IF(DI519&lt;=DI500,DI519^2*(DI493-DI495)/4/DI500,DI500*(DI493-DI495)/4)</f>
        <v>100</v>
      </c>
      <c r="DJ521">
        <f>IF(DJ519&lt;=DJ500,DJ519^2*(DJ493-DJ495)/4/DJ500,DJ500*(DJ493-DJ495)/4)</f>
        <v>100</v>
      </c>
      <c r="DK521">
        <f>IF(DK519&lt;=DK500,DK519^2*(DK493-DK495)/4/DK500,DK500*(DK493-DK495)/4)</f>
        <v>100</v>
      </c>
      <c r="DW521" t="str">
        <v>Area of first trangle</v>
      </c>
      <c r="DX521" t="str">
        <v>A21</v>
      </c>
      <c r="DY521">
        <f>IF(DY519&lt;=DY500,DY519^2*(DY493-DY495)/4/DY500,DY500*(DY493-DY495)/4)</f>
        <v>30.25</v>
      </c>
      <c r="DZ521">
        <f>IF(DZ519&lt;=DZ500,DZ519^2*(DZ493-DZ495)/4/DZ500,DZ500*(DZ493-DZ495)/4)</f>
        <v>100</v>
      </c>
      <c r="EA521">
        <f>IF(EA519&lt;=EA500,EA519^2*(EA493-EA495)/4/EA500,EA500*(EA493-EA495)/4)</f>
        <v>100</v>
      </c>
      <c r="EB521">
        <f>IF(EB519&lt;=EB500,EB519^2*(EB493-EB495)/4/EB500,EB500*(EB493-EB495)/4)</f>
        <v>100</v>
      </c>
    </row>
    <row r="522">
      <c r="H522" t="str">
        <v>Area of first rectangle</v>
      </c>
      <c r="I522" t="str">
        <v>A22</v>
      </c>
      <c r="J522">
        <f>IF(J519&lt;=J500,0,IF(J519&lt;=J501,(J493-J495)*(J519-J500)/2,(J493-J495)*(J501-J500)/2))</f>
        <v>0</v>
      </c>
      <c r="K522">
        <f>IF(K519&lt;=K500,0,IF(K519&lt;=K501,(K493-K495)*(K519-K500)/2,(K493-K495)*(K501-K500)/2))</f>
        <v>0</v>
      </c>
      <c r="L522">
        <f>IF(L519&lt;=L500,0,IF(L519&lt;=L501,(L493-L495)*(L519-L500)/2,(L493-L495)*(L501-L500)/2))</f>
        <v>0</v>
      </c>
      <c r="M522">
        <f>IF(M519&lt;=M500,0,IF(M519&lt;=M501,(M493-M495)*(M519-M500)/2,(M493-M495)*(M501-M500)/2))</f>
        <v>0</v>
      </c>
      <c r="Y522" t="str">
        <v>Area of first rectangle</v>
      </c>
      <c r="Z522" t="str">
        <v>A22</v>
      </c>
      <c r="AA522">
        <f>IF(AA519&lt;=AA500,0,IF(AA519&lt;=AA501,(AA493-AA495)*(AA519-AA500)/2,(AA493-AA495)*(AA501-AA500)/2))</f>
        <v>0</v>
      </c>
      <c r="AB522">
        <f>IF(AB519&lt;=AB500,0,IF(AB519&lt;=AB501,(AB493-AB495)*(AB519-AB500)/2,(AB493-AB495)*(AB501-AB500)/2))</f>
        <v>0</v>
      </c>
      <c r="AC522">
        <f>IF(AC519&lt;=AC500,0,IF(AC519&lt;=AC501,(AC493-AC495)*(AC519-AC500)/2,(AC493-AC495)*(AC501-AC500)/2))</f>
        <v>0</v>
      </c>
      <c r="AD522">
        <f>IF(AD519&lt;=AD500,0,IF(AD519&lt;=AD501,(AD493-AD495)*(AD519-AD500)/2,(AD493-AD495)*(AD501-AD500)/2))</f>
        <v>0</v>
      </c>
      <c r="AP522" t="str">
        <v>Area of first rectangle</v>
      </c>
      <c r="AQ522" t="str">
        <v>A22</v>
      </c>
      <c r="AR522">
        <f>IF(AR519&lt;=AR500,0,IF(AR519&lt;=AR501,(AR493-AR495)*(AR519-AR500)/2,(AR493-AR495)*(AR501-AR500)/2))</f>
        <v>0</v>
      </c>
      <c r="AS522">
        <f>IF(AS519&lt;=AS500,0,IF(AS519&lt;=AS501,(AS493-AS495)*(AS519-AS500)/2,(AS493-AS495)*(AS501-AS500)/2))</f>
        <v>0</v>
      </c>
      <c r="AT522">
        <f>IF(AT519&lt;=AT500,0,IF(AT519&lt;=AT501,(AT493-AT495)*(AT519-AT500)/2,(AT493-AT495)*(AT501-AT500)/2))</f>
        <v>0</v>
      </c>
      <c r="AU522">
        <f>IF(AU519&lt;=AU500,0,IF(AU519&lt;=AU501,(AU493-AU495)*(AU519-AU500)/2,(AU493-AU495)*(AU501-AU500)/2))</f>
        <v>0</v>
      </c>
      <c r="BG522" t="str">
        <v>Area of first rectangle</v>
      </c>
      <c r="BH522" t="str">
        <v>A22</v>
      </c>
      <c r="BI522">
        <f>IF(BI519&lt;=BI500,0,IF(BI519&lt;=BI501,(BI493-BI495)*(BI519-BI500)/2,(BI493-BI495)*(BI501-BI500)/2))</f>
        <v>0</v>
      </c>
      <c r="BJ522">
        <f>IF(BJ519&lt;=BJ500,0,IF(BJ519&lt;=BJ501,(BJ493-BJ495)*(BJ519-BJ500)/2,(BJ493-BJ495)*(BJ501-BJ500)/2))</f>
        <v>0</v>
      </c>
      <c r="BK522">
        <f>IF(BK519&lt;=BK500,0,IF(BK519&lt;=BK501,(BK493-BK495)*(BK519-BK500)/2,(BK493-BK495)*(BK501-BK500)/2))</f>
        <v>0</v>
      </c>
      <c r="BL522">
        <f>IF(BL519&lt;=BL500,0,IF(BL519&lt;=BL501,(BL493-BL495)*(BL519-BL500)/2,(BL493-BL495)*(BL501-BL500)/2))</f>
        <v>0</v>
      </c>
      <c r="BX522" t="str">
        <v>Area of first rectangle</v>
      </c>
      <c r="BY522" t="str">
        <v>A22</v>
      </c>
      <c r="BZ522">
        <f>IF(BZ519&lt;=BZ500,0,IF(BZ519&lt;=BZ501,(BZ493-BZ495)*(BZ519-BZ500)/2,(BZ493-BZ495)*(BZ501-BZ500)/2))</f>
        <v>0</v>
      </c>
      <c r="CA522">
        <f>IF(CA519&lt;=CA500,0,IF(CA519&lt;=CA501,(CA493-CA495)*(CA519-CA500)/2,(CA493-CA495)*(CA501-CA500)/2))</f>
        <v>0</v>
      </c>
      <c r="CB522">
        <f>IF(CB519&lt;=CB500,0,IF(CB519&lt;=CB501,(CB493-CB495)*(CB519-CB500)/2,(CB493-CB495)*(CB501-CB500)/2))</f>
        <v>0</v>
      </c>
      <c r="CC522">
        <f>IF(CC519&lt;=CC500,0,IF(CC519&lt;=CC501,(CC493-CC495)*(CC519-CC500)/2,(CC493-CC495)*(CC501-CC500)/2))</f>
        <v>0</v>
      </c>
      <c r="CO522" t="str">
        <v>Area of first rectangle</v>
      </c>
      <c r="CP522" t="str">
        <v>A22</v>
      </c>
      <c r="CQ522">
        <f>IF(CQ519&lt;=CQ500,0,IF(CQ519&lt;=CQ501,(CQ493-CQ495)*(CQ519-CQ500)/2,(CQ493-CQ495)*(CQ501-CQ500)/2))</f>
        <v>0</v>
      </c>
      <c r="CR522">
        <f>IF(CR519&lt;=CR500,0,IF(CR519&lt;=CR501,(CR493-CR495)*(CR519-CR500)/2,(CR493-CR495)*(CR501-CR500)/2))</f>
        <v>0</v>
      </c>
      <c r="CS522">
        <f>IF(CS519&lt;=CS500,0,IF(CS519&lt;=CS501,(CS493-CS495)*(CS519-CS500)/2,(CS493-CS495)*(CS501-CS500)/2))</f>
        <v>0</v>
      </c>
      <c r="CT522">
        <f>IF(CT519&lt;=CT500,0,IF(CT519&lt;=CT501,(CT493-CT495)*(CT519-CT500)/2,(CT493-CT495)*(CT501-CT500)/2))</f>
        <v>0</v>
      </c>
      <c r="DF522" t="str">
        <v>Area of first rectangle</v>
      </c>
      <c r="DG522" t="str">
        <v>A22</v>
      </c>
      <c r="DH522">
        <f>IF(DH519&lt;=DH500,0,IF(DH519&lt;=DH501,(DH493-DH495)*(DH519-DH500)/2,(DH493-DH495)*(DH501-DH500)/2))</f>
        <v>0</v>
      </c>
      <c r="DI522">
        <f>IF(DI519&lt;=DI500,0,IF(DI519&lt;=DI501,(DI493-DI495)*(DI519-DI500)/2,(DI493-DI495)*(DI501-DI500)/2))</f>
        <v>0</v>
      </c>
      <c r="DJ522">
        <f>IF(DJ519&lt;=DJ500,0,IF(DJ519&lt;=DJ501,(DJ493-DJ495)*(DJ519-DJ500)/2,(DJ493-DJ495)*(DJ501-DJ500)/2))</f>
        <v>0</v>
      </c>
      <c r="DK522">
        <f>IF(DK519&lt;=DK500,0,IF(DK519&lt;=DK501,(DK493-DK495)*(DK519-DK500)/2,(DK493-DK495)*(DK501-DK500)/2))</f>
        <v>0</v>
      </c>
      <c r="DW522" t="str">
        <v>Area of first rectangle</v>
      </c>
      <c r="DX522" t="str">
        <v>A22</v>
      </c>
      <c r="DY522">
        <f>IF(DY519&lt;=DY500,0,IF(DY519&lt;=DY501,(DY493-DY495)*(DY519-DY500)/2,(DY493-DY495)*(DY501-DY500)/2))</f>
        <v>0</v>
      </c>
      <c r="DZ522">
        <f>IF(DZ519&lt;=DZ500,0,IF(DZ519&lt;=DZ501,(DZ493-DZ495)*(DZ519-DZ500)/2,(DZ493-DZ495)*(DZ501-DZ500)/2))</f>
        <v>0</v>
      </c>
      <c r="EA522">
        <f>IF(EA519&lt;=EA500,0,IF(EA519&lt;=EA501,(EA493-EA495)*(EA519-EA500)/2,(EA493-EA495)*(EA501-EA500)/2))</f>
        <v>0</v>
      </c>
      <c r="EB522">
        <f>IF(EB519&lt;=EB500,0,IF(EB519&lt;=EB501,(EB493-EB495)*(EB519-EB500)/2,(EB493-EB495)*(EB501-EB500)/2))</f>
        <v>0</v>
      </c>
    </row>
    <row r="523">
      <c r="H523" t="str">
        <v>Area of top triangular part</v>
      </c>
      <c r="I523" t="str">
        <v>A23</v>
      </c>
      <c r="J523">
        <f>IF(J519&lt;=J501,0,IF(J519&lt;=J492,(J519-J501)*(((J493-J495)/2)-J520)/2,J500*(J493-J495)/2))</f>
        <v>0</v>
      </c>
      <c r="K523">
        <f>IF(K519&lt;=K501,0,IF(K519&lt;=K492,(K519-K501)*(((K493-K495)/2)-K520)/2,K500*(K493-K495)/2))</f>
        <v>0</v>
      </c>
      <c r="L523">
        <f>IF(L519&lt;=L501,0,IF(L519&lt;=L492,(L519-L501)*(((L493-L495)/2)-L520)/2,L500*(L493-L495)/2))</f>
        <v>1</v>
      </c>
      <c r="M523">
        <f>IF(M519&lt;=M501,0,IF(M519&lt;=M492,(M519-M501)*(((M493-M495)/2)-M520)/2,M500*(M493-M495)/2))</f>
        <v>100</v>
      </c>
      <c r="Y523" t="str">
        <v>Area of top triangular part</v>
      </c>
      <c r="Z523" t="str">
        <v>A23</v>
      </c>
      <c r="AA523">
        <f>IF(AA519&lt;=AA501,0,IF(AA519&lt;=AA492,(AA519-AA501)*(((AA493-AA495)/2)-AA520)/2,AA500*(AA493-AA495)/2))</f>
        <v>0</v>
      </c>
      <c r="AB523">
        <f>IF(AB519&lt;=AB501,0,IF(AB519&lt;=AB492,(AB519-AB501)*(((AB493-AB495)/2)-AB520)/2,AB500*(AB493-AB495)/2))</f>
        <v>0</v>
      </c>
      <c r="AC523">
        <f>IF(AC519&lt;=AC501,0,IF(AC519&lt;=AC492,(AC519-AC501)*(((AC493-AC495)/2)-AC520)/2,AC500*(AC493-AC495)/2))</f>
        <v>1</v>
      </c>
      <c r="AD523">
        <f>IF(AD519&lt;=AD501,0,IF(AD519&lt;=AD492,(AD519-AD501)*(((AD493-AD495)/2)-AD520)/2,AD500*(AD493-AD495)/2))</f>
        <v>100</v>
      </c>
      <c r="AP523" t="str">
        <v>Area of top triangular part</v>
      </c>
      <c r="AQ523" t="str">
        <v>A23</v>
      </c>
      <c r="AR523">
        <f>IF(AR519&lt;=AR501,0,IF(AR519&lt;=AR492,(AR519-AR501)*(((AR493-AR495)/2)-AR520)/2,AR500*(AR493-AR495)/2))</f>
        <v>0</v>
      </c>
      <c r="AS523">
        <f>IF(AS519&lt;=AS501,0,IF(AS519&lt;=AS492,(AS519-AS501)*(((AS493-AS495)/2)-AS520)/2,AS500*(AS493-AS495)/2))</f>
        <v>0</v>
      </c>
      <c r="AT523">
        <f>IF(AT519&lt;=AT501,0,IF(AT519&lt;=AT492,(AT519-AT501)*(((AT493-AT495)/2)-AT520)/2,AT500*(AT493-AT495)/2))</f>
        <v>1</v>
      </c>
      <c r="AU523">
        <f>IF(AU519&lt;=AU501,0,IF(AU519&lt;=AU492,(AU519-AU501)*(((AU493-AU495)/2)-AU520)/2,AU500*(AU493-AU495)/2))</f>
        <v>100</v>
      </c>
      <c r="BG523" t="str">
        <v>Area of top triangular part</v>
      </c>
      <c r="BH523" t="str">
        <v>A23</v>
      </c>
      <c r="BI523">
        <f>IF(BI519&lt;=BI501,0,IF(BI519&lt;=BI492,(BI519-BI501)*(((BI493-BI495)/2)-BI520)/2,BI500*(BI493-BI495)/2))</f>
        <v>0</v>
      </c>
      <c r="BJ523">
        <f>IF(BJ519&lt;=BJ501,0,IF(BJ519&lt;=BJ492,(BJ519-BJ501)*(((BJ493-BJ495)/2)-BJ520)/2,BJ500*(BJ493-BJ495)/2))</f>
        <v>0</v>
      </c>
      <c r="BK523">
        <f>IF(BK519&lt;=BK501,0,IF(BK519&lt;=BK492,(BK519-BK501)*(((BK493-BK495)/2)-BK520)/2,BK500*(BK493-BK495)/2))</f>
        <v>1</v>
      </c>
      <c r="BL523">
        <f>IF(BL519&lt;=BL501,0,IF(BL519&lt;=BL492,(BL519-BL501)*(((BL493-BL495)/2)-BL520)/2,BL500*(BL493-BL495)/2))</f>
        <v>100</v>
      </c>
      <c r="BX523" t="str">
        <v>Area of top triangular part</v>
      </c>
      <c r="BY523" t="str">
        <v>A23</v>
      </c>
      <c r="BZ523">
        <f>IF(BZ519&lt;=BZ501,0,IF(BZ519&lt;=BZ492,(BZ519-BZ501)*(((BZ493-BZ495)/2)-BZ520)/2,BZ500*(BZ493-BZ495)/2))</f>
        <v>0</v>
      </c>
      <c r="CA523">
        <f>IF(CA519&lt;=CA501,0,IF(CA519&lt;=CA492,(CA519-CA501)*(((CA493-CA495)/2)-CA520)/2,CA500*(CA493-CA495)/2))</f>
        <v>1</v>
      </c>
      <c r="CB523">
        <f>IF(CB519&lt;=CB501,0,IF(CB519&lt;=CB492,(CB519-CB501)*(((CB493-CB495)/2)-CB520)/2,CB500*(CB493-CB495)/2))</f>
        <v>100</v>
      </c>
      <c r="CC523">
        <f>IF(CC519&lt;=CC501,0,IF(CC519&lt;=CC492,(CC519-CC501)*(((CC493-CC495)/2)-CC520)/2,CC500*(CC493-CC495)/2))</f>
        <v>100</v>
      </c>
      <c r="CO523" t="str">
        <v>Area of top triangular part</v>
      </c>
      <c r="CP523" t="str">
        <v>A23</v>
      </c>
      <c r="CQ523">
        <f>IF(CQ519&lt;=CQ501,0,IF(CQ519&lt;=CQ492,(CQ519-CQ501)*(((CQ493-CQ495)/2)-CQ520)/2,CQ500*(CQ493-CQ495)/2))</f>
        <v>0</v>
      </c>
      <c r="CR523">
        <f>IF(CR519&lt;=CR501,0,IF(CR519&lt;=CR492,(CR519-CR501)*(((CR493-CR495)/2)-CR520)/2,CR500*(CR493-CR495)/2))</f>
        <v>1</v>
      </c>
      <c r="CS523">
        <f>IF(CS519&lt;=CS501,0,IF(CS519&lt;=CS492,(CS519-CS501)*(((CS493-CS495)/2)-CS520)/2,CS500*(CS493-CS495)/2))</f>
        <v>100</v>
      </c>
      <c r="CT523">
        <f>IF(CT519&lt;=CT501,0,IF(CT519&lt;=CT492,(CT519-CT501)*(((CT493-CT495)/2)-CT520)/2,CT500*(CT493-CT495)/2))</f>
        <v>100</v>
      </c>
      <c r="DF523" t="str">
        <v>Area of top triangular part</v>
      </c>
      <c r="DG523" t="str">
        <v>A23</v>
      </c>
      <c r="DH523">
        <f>IF(DH519&lt;=DH501,0,IF(DH519&lt;=DH492,(DH519-DH501)*(((DH493-DH495)/2)-DH520)/2,DH500*(DH493-DH495)/2))</f>
        <v>0</v>
      </c>
      <c r="DI523">
        <f>IF(DI519&lt;=DI501,0,IF(DI519&lt;=DI492,(DI519-DI501)*(((DI493-DI495)/2)-DI520)/2,DI500*(DI493-DI495)/2))</f>
        <v>1</v>
      </c>
      <c r="DJ523">
        <f>IF(DJ519&lt;=DJ501,0,IF(DJ519&lt;=DJ492,(DJ519-DJ501)*(((DJ493-DJ495)/2)-DJ520)/2,DJ500*(DJ493-DJ495)/2))</f>
        <v>100</v>
      </c>
      <c r="DK523">
        <f>IF(DK519&lt;=DK501,0,IF(DK519&lt;=DK492,(DK519-DK501)*(((DK493-DK495)/2)-DK520)/2,DK500*(DK493-DK495)/2))</f>
        <v>100</v>
      </c>
      <c r="DW523" t="str">
        <v>Area of top triangular part</v>
      </c>
      <c r="DX523" t="str">
        <v>A23</v>
      </c>
      <c r="DY523">
        <f>IF(DY519&lt;=DY501,0,IF(DY519&lt;=DY492,(DY519-DY501)*(((DY493-DY495)/2)-DY520)/2,DY500*(DY493-DY495)/2))</f>
        <v>0</v>
      </c>
      <c r="DZ523">
        <f>IF(DZ519&lt;=DZ501,0,IF(DZ519&lt;=DZ492,(DZ519-DZ501)*(((DZ493-DZ495)/2)-DZ520)/2,DZ500*(DZ493-DZ495)/2))</f>
        <v>1</v>
      </c>
      <c r="EA523">
        <f>IF(EA519&lt;=EA501,0,IF(EA519&lt;=EA492,(EA519-EA501)*(((EA493-EA495)/2)-EA520)/2,EA500*(EA493-EA495)/2))</f>
        <v>100</v>
      </c>
      <c r="EB523">
        <f>IF(EB519&lt;=EB501,0,IF(EB519&lt;=EB492,(EB519-EB501)*(((EB493-EB495)/2)-EB520)/2,EB500*(EB493-EB495)/2))</f>
        <v>100</v>
      </c>
    </row>
    <row r="524">
      <c r="H524" t="str">
        <v>Area of bottom rectangular part</v>
      </c>
      <c r="I524" t="str">
        <v>A24</v>
      </c>
      <c r="J524">
        <f>IF(J519&lt;=J501,0,IF(J519&lt;=J492,J520*(J519-J501),0))</f>
        <v>0</v>
      </c>
      <c r="K524">
        <f>IF(K519&lt;=K501,0,IF(K519&lt;=K492,K520*(K519-K501),0))</f>
        <v>0</v>
      </c>
      <c r="L524">
        <f>IF(L519&lt;=L501,0,IF(L519&lt;=L492,L520*(L519-L501),0))</f>
        <v>18</v>
      </c>
      <c r="M524">
        <f>IF(M519&lt;=M501,0,IF(M519&lt;=M492,M520*(M519-M501),0))</f>
        <v>0</v>
      </c>
      <c r="Y524" t="str">
        <v>Area of bottom rectangular part</v>
      </c>
      <c r="Z524" t="str">
        <v>A24</v>
      </c>
      <c r="AA524">
        <f>IF(AA519&lt;=AA501,0,IF(AA519&lt;=AA492,AA520*(AA519-AA501),0))</f>
        <v>0</v>
      </c>
      <c r="AB524">
        <f>IF(AB519&lt;=AB501,0,IF(AB519&lt;=AB492,AB520*(AB519-AB501),0))</f>
        <v>0</v>
      </c>
      <c r="AC524">
        <f>IF(AC519&lt;=AC501,0,IF(AC519&lt;=AC492,AC520*(AC519-AC501),0))</f>
        <v>18</v>
      </c>
      <c r="AD524">
        <f>IF(AD519&lt;=AD501,0,IF(AD519&lt;=AD492,AD520*(AD519-AD501),0))</f>
        <v>0</v>
      </c>
      <c r="AP524" t="str">
        <v>Area of bottom rectangular part</v>
      </c>
      <c r="AQ524" t="str">
        <v>A24</v>
      </c>
      <c r="AR524">
        <f>IF(AR519&lt;=AR501,0,IF(AR519&lt;=AR492,AR520*(AR519-AR501),0))</f>
        <v>0</v>
      </c>
      <c r="AS524">
        <f>IF(AS519&lt;=AS501,0,IF(AS519&lt;=AS492,AS520*(AS519-AS501),0))</f>
        <v>0</v>
      </c>
      <c r="AT524">
        <f>IF(AT519&lt;=AT501,0,IF(AT519&lt;=AT492,AT520*(AT519-AT501),0))</f>
        <v>18</v>
      </c>
      <c r="AU524">
        <f>IF(AU519&lt;=AU501,0,IF(AU519&lt;=AU492,AU520*(AU519-AU501),0))</f>
        <v>0</v>
      </c>
      <c r="BG524" t="str">
        <v>Area of bottom rectangular part</v>
      </c>
      <c r="BH524" t="str">
        <v>A24</v>
      </c>
      <c r="BI524">
        <f>IF(BI519&lt;=BI501,0,IF(BI519&lt;=BI492,BI520*(BI519-BI501),0))</f>
        <v>0</v>
      </c>
      <c r="BJ524">
        <f>IF(BJ519&lt;=BJ501,0,IF(BJ519&lt;=BJ492,BJ520*(BJ519-BJ501),0))</f>
        <v>0</v>
      </c>
      <c r="BK524">
        <f>IF(BK519&lt;=BK501,0,IF(BK519&lt;=BK492,BK520*(BK519-BK501),0))</f>
        <v>18</v>
      </c>
      <c r="BL524">
        <f>IF(BL519&lt;=BL501,0,IF(BL519&lt;=BL492,BL520*(BL519-BL501),0))</f>
        <v>0</v>
      </c>
      <c r="BX524" t="str">
        <v>Area of bottom rectangular part</v>
      </c>
      <c r="BY524" t="str">
        <v>A24</v>
      </c>
      <c r="BZ524">
        <f>IF(BZ519&lt;=BZ501,0,IF(BZ519&lt;=BZ492,BZ520*(BZ519-BZ501),0))</f>
        <v>0</v>
      </c>
      <c r="CA524">
        <f>IF(CA519&lt;=CA501,0,IF(CA519&lt;=CA492,CA520*(CA519-CA501),0))</f>
        <v>18</v>
      </c>
      <c r="CB524">
        <f>IF(CB519&lt;=CB501,0,IF(CB519&lt;=CB492,CB520*(CB519-CB501),0))</f>
        <v>0</v>
      </c>
      <c r="CC524">
        <f>IF(CC519&lt;=CC501,0,IF(CC519&lt;=CC492,CC520*(CC519-CC501),0))</f>
        <v>0</v>
      </c>
      <c r="CO524" t="str">
        <v>Area of bottom rectangular part</v>
      </c>
      <c r="CP524" t="str">
        <v>A24</v>
      </c>
      <c r="CQ524">
        <f>IF(CQ519&lt;=CQ501,0,IF(CQ519&lt;=CQ492,CQ520*(CQ519-CQ501),0))</f>
        <v>0</v>
      </c>
      <c r="CR524">
        <f>IF(CR519&lt;=CR501,0,IF(CR519&lt;=CR492,CR520*(CR519-CR501),0))</f>
        <v>18</v>
      </c>
      <c r="CS524">
        <f>IF(CS519&lt;=CS501,0,IF(CS519&lt;=CS492,CS520*(CS519-CS501),0))</f>
        <v>0</v>
      </c>
      <c r="CT524">
        <f>IF(CT519&lt;=CT501,0,IF(CT519&lt;=CT492,CT520*(CT519-CT501),0))</f>
        <v>0</v>
      </c>
      <c r="DF524" t="str">
        <v>Area of bottom rectangular part</v>
      </c>
      <c r="DG524" t="str">
        <v>A24</v>
      </c>
      <c r="DH524">
        <f>IF(DH519&lt;=DH501,0,IF(DH519&lt;=DH492,DH520*(DH519-DH501),0))</f>
        <v>0</v>
      </c>
      <c r="DI524">
        <f>IF(DI519&lt;=DI501,0,IF(DI519&lt;=DI492,DI520*(DI519-DI501),0))</f>
        <v>18</v>
      </c>
      <c r="DJ524">
        <f>IF(DJ519&lt;=DJ501,0,IF(DJ519&lt;=DJ492,DJ520*(DJ519-DJ501),0))</f>
        <v>0</v>
      </c>
      <c r="DK524">
        <f>IF(DK519&lt;=DK501,0,IF(DK519&lt;=DK492,DK520*(DK519-DK501),0))</f>
        <v>0</v>
      </c>
      <c r="DW524" t="str">
        <v>Area of bottom rectangular part</v>
      </c>
      <c r="DX524" t="str">
        <v>A24</v>
      </c>
      <c r="DY524">
        <f>IF(DY519&lt;=DY501,0,IF(DY519&lt;=DY492,DY520*(DY519-DY501),0))</f>
        <v>0</v>
      </c>
      <c r="DZ524">
        <f>IF(DZ519&lt;=DZ501,0,IF(DZ519&lt;=DZ492,DZ520*(DZ519-DZ501),0))</f>
        <v>18</v>
      </c>
      <c r="EA524">
        <f>IF(EA519&lt;=EA501,0,IF(EA519&lt;=EA492,EA520*(EA519-EA501),0))</f>
        <v>0</v>
      </c>
      <c r="EB524">
        <f>IF(EB519&lt;=EB501,0,IF(EB519&lt;=EB492,EB520*(EB519-EB501),0))</f>
        <v>0</v>
      </c>
    </row>
    <row r="525">
      <c r="I525" t="str">
        <v>A2</v>
      </c>
      <c r="J525">
        <f>SUM(J521:J524)</f>
        <v>7.5625</v>
      </c>
      <c r="K525">
        <f>SUM(K521:K524)</f>
        <v>30.25</v>
      </c>
      <c r="L525">
        <f>SUM(L521:L524)</f>
        <v>119</v>
      </c>
      <c r="M525">
        <f>SUM(M521:M524)</f>
        <v>200</v>
      </c>
      <c r="Z525" t="str">
        <v>A2</v>
      </c>
      <c r="AA525">
        <f>SUM(AA521:AA524)</f>
        <v>7.5625</v>
      </c>
      <c r="AB525">
        <f>SUM(AB521:AB524)</f>
        <v>30.25</v>
      </c>
      <c r="AC525">
        <f>SUM(AC521:AC524)</f>
        <v>119</v>
      </c>
      <c r="AD525">
        <f>SUM(AD521:AD524)</f>
        <v>200</v>
      </c>
      <c r="AQ525" t="str">
        <v>A2</v>
      </c>
      <c r="AR525">
        <f>SUM(AR521:AR524)</f>
        <v>7.5625</v>
      </c>
      <c r="AS525">
        <f>SUM(AS521:AS524)</f>
        <v>30.25</v>
      </c>
      <c r="AT525">
        <f>SUM(AT521:AT524)</f>
        <v>119</v>
      </c>
      <c r="AU525">
        <f>SUM(AU521:AU524)</f>
        <v>200</v>
      </c>
      <c r="BH525" t="str">
        <v>A2</v>
      </c>
      <c r="BI525">
        <f>SUM(BI521:BI524)</f>
        <v>7.5625</v>
      </c>
      <c r="BJ525">
        <f>SUM(BJ521:BJ524)</f>
        <v>30.25</v>
      </c>
      <c r="BK525">
        <f>SUM(BK521:BK524)</f>
        <v>119</v>
      </c>
      <c r="BL525">
        <f>SUM(BL521:BL524)</f>
        <v>200</v>
      </c>
      <c r="BY525" t="str">
        <v>A2</v>
      </c>
      <c r="BZ525">
        <f>SUM(BZ521:BZ524)</f>
        <v>30.25</v>
      </c>
      <c r="CA525">
        <f>SUM(CA521:CA524)</f>
        <v>119</v>
      </c>
      <c r="CB525">
        <f>SUM(CB521:CB524)</f>
        <v>200</v>
      </c>
      <c r="CC525">
        <f>SUM(CC521:CC524)</f>
        <v>200</v>
      </c>
      <c r="CP525" t="str">
        <v>A2</v>
      </c>
      <c r="CQ525">
        <f>SUM(CQ521:CQ524)</f>
        <v>30.25</v>
      </c>
      <c r="CR525">
        <f>SUM(CR521:CR524)</f>
        <v>119</v>
      </c>
      <c r="CS525">
        <f>SUM(CS521:CS524)</f>
        <v>200</v>
      </c>
      <c r="CT525">
        <f>SUM(CT521:CT524)</f>
        <v>200</v>
      </c>
      <c r="DG525" t="str">
        <v>A2</v>
      </c>
      <c r="DH525">
        <f>SUM(DH521:DH524)</f>
        <v>30.25</v>
      </c>
      <c r="DI525">
        <f>SUM(DI521:DI524)</f>
        <v>119</v>
      </c>
      <c r="DJ525">
        <f>SUM(DJ521:DJ524)</f>
        <v>200</v>
      </c>
      <c r="DK525">
        <f>SUM(DK521:DK524)</f>
        <v>200</v>
      </c>
      <c r="DX525" t="str">
        <v>A2</v>
      </c>
      <c r="DY525">
        <f>SUM(DY521:DY524)</f>
        <v>30.25</v>
      </c>
      <c r="DZ525">
        <f>SUM(DZ521:DZ524)</f>
        <v>119</v>
      </c>
      <c r="EA525">
        <f>SUM(EA521:EA524)</f>
        <v>200</v>
      </c>
      <c r="EB525">
        <f>SUM(EB521:EB524)</f>
        <v>200</v>
      </c>
    </row>
    <row r="526">
      <c r="I526" t="str">
        <v>d21</v>
      </c>
      <c r="J526">
        <f>IF(J519&lt;=J500,2*J519/3,2*J500/3)</f>
        <v>3.6666666666666665</v>
      </c>
      <c r="K526">
        <f>IF(K519&lt;=K500,2*K519/3,2*K500/3)</f>
        <v>7.333333333333333</v>
      </c>
      <c r="L526">
        <f>IF(L519&lt;=L500,2*L519/3,2*L500/3)</f>
        <v>13.333333333333334</v>
      </c>
      <c r="M526">
        <f>IF(M519&lt;=M500,2*M519/3,2*M500/3)</f>
        <v>13.333333333333334</v>
      </c>
      <c r="Z526" t="str">
        <v>d21</v>
      </c>
      <c r="AA526">
        <f>IF(AA519&lt;=AA500,2*AA519/3,2*AA500/3)</f>
        <v>3.6666666666666665</v>
      </c>
      <c r="AB526">
        <f>IF(AB519&lt;=AB500,2*AB519/3,2*AB500/3)</f>
        <v>7.333333333333333</v>
      </c>
      <c r="AC526">
        <f>IF(AC519&lt;=AC500,2*AC519/3,2*AC500/3)</f>
        <v>13.333333333333334</v>
      </c>
      <c r="AD526">
        <f>IF(AD519&lt;=AD500,2*AD519/3,2*AD500/3)</f>
        <v>13.333333333333334</v>
      </c>
      <c r="AQ526" t="str">
        <v>d21</v>
      </c>
      <c r="AR526">
        <f>IF(AR519&lt;=AR500,2*AR519/3,2*AR500/3)</f>
        <v>3.6666666666666665</v>
      </c>
      <c r="AS526">
        <f>IF(AS519&lt;=AS500,2*AS519/3,2*AS500/3)</f>
        <v>7.333333333333333</v>
      </c>
      <c r="AT526">
        <f>IF(AT519&lt;=AT500,2*AT519/3,2*AT500/3)</f>
        <v>13.333333333333334</v>
      </c>
      <c r="AU526">
        <f>IF(AU519&lt;=AU500,2*AU519/3,2*AU500/3)</f>
        <v>13.333333333333334</v>
      </c>
      <c r="BH526" t="str">
        <v>d21</v>
      </c>
      <c r="BI526">
        <f>IF(BI519&lt;=BI500,2*BI519/3,2*BI500/3)</f>
        <v>3.6666666666666665</v>
      </c>
      <c r="BJ526">
        <f>IF(BJ519&lt;=BJ500,2*BJ519/3,2*BJ500/3)</f>
        <v>7.333333333333333</v>
      </c>
      <c r="BK526">
        <f>IF(BK519&lt;=BK500,2*BK519/3,2*BK500/3)</f>
        <v>13.333333333333334</v>
      </c>
      <c r="BL526">
        <f>IF(BL519&lt;=BL500,2*BL519/3,2*BL500/3)</f>
        <v>13.333333333333334</v>
      </c>
      <c r="BY526" t="str">
        <v>d21</v>
      </c>
      <c r="BZ526">
        <f>IF(BZ519&lt;=BZ500,2*BZ519/3,2*BZ500/3)</f>
        <v>3.6666666666666665</v>
      </c>
      <c r="CA526">
        <f>IF(CA519&lt;=CA500,2*CA519/3,2*CA500/3)</f>
        <v>6.666666666666667</v>
      </c>
      <c r="CB526">
        <f>IF(CB519&lt;=CB500,2*CB519/3,2*CB500/3)</f>
        <v>6.666666666666667</v>
      </c>
      <c r="CC526">
        <f>IF(CC519&lt;=CC500,2*CC519/3,2*CC500/3)</f>
        <v>6.666666666666667</v>
      </c>
      <c r="CP526" t="str">
        <v>d21</v>
      </c>
      <c r="CQ526">
        <f>IF(CQ519&lt;=CQ500,2*CQ519/3,2*CQ500/3)</f>
        <v>3.6666666666666665</v>
      </c>
      <c r="CR526">
        <f>IF(CR519&lt;=CR500,2*CR519/3,2*CR500/3)</f>
        <v>6.666666666666667</v>
      </c>
      <c r="CS526">
        <f>IF(CS519&lt;=CS500,2*CS519/3,2*CS500/3)</f>
        <v>6.666666666666667</v>
      </c>
      <c r="CT526">
        <f>IF(CT519&lt;=CT500,2*CT519/3,2*CT500/3)</f>
        <v>6.666666666666667</v>
      </c>
      <c r="DG526" t="str">
        <v>d21</v>
      </c>
      <c r="DH526">
        <f>IF(DH519&lt;=DH500,2*DH519/3,2*DH500/3)</f>
        <v>3.6666666666666665</v>
      </c>
      <c r="DI526">
        <f>IF(DI519&lt;=DI500,2*DI519/3,2*DI500/3)</f>
        <v>6.666666666666667</v>
      </c>
      <c r="DJ526">
        <f>IF(DJ519&lt;=DJ500,2*DJ519/3,2*DJ500/3)</f>
        <v>6.666666666666667</v>
      </c>
      <c r="DK526">
        <f>IF(DK519&lt;=DK500,2*DK519/3,2*DK500/3)</f>
        <v>6.666666666666667</v>
      </c>
      <c r="DX526" t="str">
        <v>d21</v>
      </c>
      <c r="DY526">
        <f>IF(DY519&lt;=DY500,2*DY519/3,2*DY500/3)</f>
        <v>3.6666666666666665</v>
      </c>
      <c r="DZ526">
        <f>IF(DZ519&lt;=DZ500,2*DZ519/3,2*DZ500/3)</f>
        <v>6.666666666666667</v>
      </c>
      <c r="EA526">
        <f>IF(EA519&lt;=EA500,2*EA519/3,2*EA500/3)</f>
        <v>6.666666666666667</v>
      </c>
      <c r="EB526">
        <f>IF(EB519&lt;=EB500,2*EB519/3,2*EB500/3)</f>
        <v>6.666666666666667</v>
      </c>
    </row>
    <row r="527">
      <c r="G527" t="str">
        <v>Horizontal roof area</v>
      </c>
      <c r="H527">
        <f>SUM(J531:M531)</f>
        <v>200</v>
      </c>
      <c r="I527" t="str">
        <v>d22</v>
      </c>
      <c r="J527">
        <f>IF(J519&lt;=J500,0,IF(J519&lt;=J501,J500+(J519-J500)/2,J500+(J501-J500)/2))</f>
        <v>0</v>
      </c>
      <c r="K527">
        <f>IF(K519&lt;=K500,0,IF(K519&lt;=K501,K500+(K519-K500)/2,K500+(K501-K500)/2))</f>
        <v>0</v>
      </c>
      <c r="L527">
        <f>IF(L519&lt;=L500,0,IF(L519&lt;=L501,L500+(L519-L500)/2,L500+(L501-L500)/2))</f>
        <v>20</v>
      </c>
      <c r="M527">
        <f>IF(M519&lt;=M500,0,IF(M519&lt;=M501,M500+(M519-M500)/2,M500+(M501-M500)/2))</f>
        <v>20</v>
      </c>
      <c r="X527" t="str">
        <v>Horizontal roof area</v>
      </c>
      <c r="Y527">
        <f>SUM(AA531:AD531)</f>
        <v>200</v>
      </c>
      <c r="Z527" t="str">
        <v>d22</v>
      </c>
      <c r="AA527">
        <f>IF(AA519&lt;=AA500,0,IF(AA519&lt;=AA501,AA500+(AA519-AA500)/2,AA500+(AA501-AA500)/2))</f>
        <v>0</v>
      </c>
      <c r="AB527">
        <f>IF(AB519&lt;=AB500,0,IF(AB519&lt;=AB501,AB500+(AB519-AB500)/2,AB500+(AB501-AB500)/2))</f>
        <v>0</v>
      </c>
      <c r="AC527">
        <f>IF(AC519&lt;=AC500,0,IF(AC519&lt;=AC501,AC500+(AC519-AC500)/2,AC500+(AC501-AC500)/2))</f>
        <v>20</v>
      </c>
      <c r="AD527">
        <f>IF(AD519&lt;=AD500,0,IF(AD519&lt;=AD501,AD500+(AD519-AD500)/2,AD500+(AD501-AD500)/2))</f>
        <v>20</v>
      </c>
      <c r="AO527" t="str">
        <v>Horizontal roof area</v>
      </c>
      <c r="AP527">
        <f>SUM(AR531:AU531)</f>
        <v>200</v>
      </c>
      <c r="AQ527" t="str">
        <v>d22</v>
      </c>
      <c r="AR527">
        <f>IF(AR519&lt;=AR500,0,IF(AR519&lt;=AR501,AR500+(AR519-AR500)/2,AR500+(AR501-AR500)/2))</f>
        <v>0</v>
      </c>
      <c r="AS527">
        <f>IF(AS519&lt;=AS500,0,IF(AS519&lt;=AS501,AS500+(AS519-AS500)/2,AS500+(AS501-AS500)/2))</f>
        <v>0</v>
      </c>
      <c r="AT527">
        <f>IF(AT519&lt;=AT500,0,IF(AT519&lt;=AT501,AT500+(AT519-AT500)/2,AT500+(AT501-AT500)/2))</f>
        <v>20</v>
      </c>
      <c r="AU527">
        <f>IF(AU519&lt;=AU500,0,IF(AU519&lt;=AU501,AU500+(AU519-AU500)/2,AU500+(AU501-AU500)/2))</f>
        <v>20</v>
      </c>
      <c r="BF527" t="str">
        <v>Horizontal roof area</v>
      </c>
      <c r="BG527">
        <f>SUM(BI531:BL531)</f>
        <v>200</v>
      </c>
      <c r="BH527" t="str">
        <v>d22</v>
      </c>
      <c r="BI527">
        <f>IF(BI519&lt;=BI500,0,IF(BI519&lt;=BI501,BI500+(BI519-BI500)/2,BI500+(BI501-BI500)/2))</f>
        <v>0</v>
      </c>
      <c r="BJ527">
        <f>IF(BJ519&lt;=BJ500,0,IF(BJ519&lt;=BJ501,BJ500+(BJ519-BJ500)/2,BJ500+(BJ501-BJ500)/2))</f>
        <v>0</v>
      </c>
      <c r="BK527">
        <f>IF(BK519&lt;=BK500,0,IF(BK519&lt;=BK501,BK500+(BK519-BK500)/2,BK500+(BK501-BK500)/2))</f>
        <v>20</v>
      </c>
      <c r="BL527">
        <f>IF(BL519&lt;=BL500,0,IF(BL519&lt;=BL501,BL500+(BL519-BL500)/2,BL500+(BL501-BL500)/2))</f>
        <v>20</v>
      </c>
      <c r="BW527" t="str">
        <v>Horizontal roof area</v>
      </c>
      <c r="BX527">
        <f>SUM(BZ531:CC531)</f>
        <v>200</v>
      </c>
      <c r="BY527" t="str">
        <v>d22</v>
      </c>
      <c r="BZ527">
        <f>IF(BZ519&lt;=BZ500,0,IF(BZ519&lt;=BZ501,BZ500+(BZ519-BZ500)/2,BZ500+(BZ501-BZ500)/2))</f>
        <v>0</v>
      </c>
      <c r="CA527">
        <f>IF(CA519&lt;=CA500,0,IF(CA519&lt;=CA501,CA500+(CA519-CA500)/2,CA500+(CA501-CA500)/2))</f>
        <v>10</v>
      </c>
      <c r="CB527">
        <f>IF(CB519&lt;=CB500,0,IF(CB519&lt;=CB501,CB500+(CB519-CB500)/2,CB500+(CB501-CB500)/2))</f>
        <v>10</v>
      </c>
      <c r="CC527">
        <f>IF(CC519&lt;=CC500,0,IF(CC519&lt;=CC501,CC500+(CC519-CC500)/2,CC500+(CC501-CC500)/2))</f>
        <v>10</v>
      </c>
      <c r="CN527" t="str">
        <v>Horizontal roof area</v>
      </c>
      <c r="CO527">
        <f>SUM(CQ531:CT531)</f>
        <v>200</v>
      </c>
      <c r="CP527" t="str">
        <v>d22</v>
      </c>
      <c r="CQ527">
        <f>IF(CQ519&lt;=CQ500,0,IF(CQ519&lt;=CQ501,CQ500+(CQ519-CQ500)/2,CQ500+(CQ501-CQ500)/2))</f>
        <v>0</v>
      </c>
      <c r="CR527">
        <f>IF(CR519&lt;=CR500,0,IF(CR519&lt;=CR501,CR500+(CR519-CR500)/2,CR500+(CR501-CR500)/2))</f>
        <v>10</v>
      </c>
      <c r="CS527">
        <f>IF(CS519&lt;=CS500,0,IF(CS519&lt;=CS501,CS500+(CS519-CS500)/2,CS500+(CS501-CS500)/2))</f>
        <v>10</v>
      </c>
      <c r="CT527">
        <f>IF(CT519&lt;=CT500,0,IF(CT519&lt;=CT501,CT500+(CT519-CT500)/2,CT500+(CT501-CT500)/2))</f>
        <v>10</v>
      </c>
      <c r="DE527" t="str">
        <v>Horizontal roof area</v>
      </c>
      <c r="DF527">
        <f>SUM(DH531:DK531)</f>
        <v>200</v>
      </c>
      <c r="DG527" t="str">
        <v>d22</v>
      </c>
      <c r="DH527">
        <f>IF(DH519&lt;=DH500,0,IF(DH519&lt;=DH501,DH500+(DH519-DH500)/2,DH500+(DH501-DH500)/2))</f>
        <v>0</v>
      </c>
      <c r="DI527">
        <f>IF(DI519&lt;=DI500,0,IF(DI519&lt;=DI501,DI500+(DI519-DI500)/2,DI500+(DI501-DI500)/2))</f>
        <v>10</v>
      </c>
      <c r="DJ527">
        <f>IF(DJ519&lt;=DJ500,0,IF(DJ519&lt;=DJ501,DJ500+(DJ519-DJ500)/2,DJ500+(DJ501-DJ500)/2))</f>
        <v>10</v>
      </c>
      <c r="DK527">
        <f>IF(DK519&lt;=DK500,0,IF(DK519&lt;=DK501,DK500+(DK519-DK500)/2,DK500+(DK501-DK500)/2))</f>
        <v>10</v>
      </c>
      <c r="DV527" t="str">
        <v>Horizontal roof area</v>
      </c>
      <c r="DW527">
        <f>SUM(DY531:EB531)</f>
        <v>200</v>
      </c>
      <c r="DX527" t="str">
        <v>d22</v>
      </c>
      <c r="DY527">
        <f>IF(DY519&lt;=DY500,0,IF(DY519&lt;=DY501,DY500+(DY519-DY500)/2,DY500+(DY501-DY500)/2))</f>
        <v>0</v>
      </c>
      <c r="DZ527">
        <f>IF(DZ519&lt;=DZ500,0,IF(DZ519&lt;=DZ501,DZ500+(DZ519-DZ500)/2,DZ500+(DZ501-DZ500)/2))</f>
        <v>10</v>
      </c>
      <c r="EA527">
        <f>IF(EA519&lt;=EA500,0,IF(EA519&lt;=EA501,EA500+(EA519-EA500)/2,EA500+(EA501-EA500)/2))</f>
        <v>10</v>
      </c>
      <c r="EB527">
        <f>IF(EB519&lt;=EB500,0,IF(EB519&lt;=EB501,EB500+(EB519-EB500)/2,EB500+(EB501-EB500)/2))</f>
        <v>10</v>
      </c>
    </row>
    <row r="528">
      <c r="G528" t="str">
        <v>Roof area</v>
      </c>
      <c r="H528">
        <f>SUM(J532:M532)</f>
        <v>233.23807579381202</v>
      </c>
      <c r="I528" t="str">
        <v>d23</v>
      </c>
      <c r="J528">
        <f>IF(J519&lt;=J501,0,IF(J519&lt;=J492,J501+(J519-J501)/3,J501+J500/3))</f>
        <v>0</v>
      </c>
      <c r="K528">
        <f>IF(K519&lt;=K501,0,IF(K519&lt;=K492,K501+(K519-K501)/3,K501+K500/3))</f>
        <v>0</v>
      </c>
      <c r="L528">
        <f>IF(L519&lt;=L501,0,IF(L519&lt;=L492,L501+(L519-L501)/3,L501+L500/3))</f>
        <v>20.666666666666668</v>
      </c>
      <c r="M528">
        <f>IF(M519&lt;=M501,0,IF(M519&lt;=M492,M501+(M519-M501)/3,M501+M500/3))</f>
        <v>26.666666666666668</v>
      </c>
      <c r="X528" t="str">
        <v>Roof area</v>
      </c>
      <c r="Y528">
        <f>SUM(AA532:AD532)</f>
        <v>233.23807579381202</v>
      </c>
      <c r="Z528" t="str">
        <v>d23</v>
      </c>
      <c r="AA528">
        <f>IF(AA519&lt;=AA501,0,IF(AA519&lt;=AA492,AA501+(AA519-AA501)/3,AA501+AA500/3))</f>
        <v>0</v>
      </c>
      <c r="AB528">
        <f>IF(AB519&lt;=AB501,0,IF(AB519&lt;=AB492,AB501+(AB519-AB501)/3,AB501+AB500/3))</f>
        <v>0</v>
      </c>
      <c r="AC528">
        <f>IF(AC519&lt;=AC501,0,IF(AC519&lt;=AC492,AC501+(AC519-AC501)/3,AC501+AC500/3))</f>
        <v>20.666666666666668</v>
      </c>
      <c r="AD528">
        <f>IF(AD519&lt;=AD501,0,IF(AD519&lt;=AD492,AD501+(AD519-AD501)/3,AD501+AD500/3))</f>
        <v>26.666666666666668</v>
      </c>
      <c r="AO528" t="str">
        <v>Roof area</v>
      </c>
      <c r="AP528">
        <f>SUM(AR532:AU532)</f>
        <v>233.23807579381202</v>
      </c>
      <c r="AQ528" t="str">
        <v>d23</v>
      </c>
      <c r="AR528">
        <f>IF(AR519&lt;=AR501,0,IF(AR519&lt;=AR492,AR501+(AR519-AR501)/3,AR501+AR500/3))</f>
        <v>0</v>
      </c>
      <c r="AS528">
        <f>IF(AS519&lt;=AS501,0,IF(AS519&lt;=AS492,AS501+(AS519-AS501)/3,AS501+AS500/3))</f>
        <v>0</v>
      </c>
      <c r="AT528">
        <f>IF(AT519&lt;=AT501,0,IF(AT519&lt;=AT492,AT501+(AT519-AT501)/3,AT501+AT500/3))</f>
        <v>20.666666666666668</v>
      </c>
      <c r="AU528">
        <f>IF(AU519&lt;=AU501,0,IF(AU519&lt;=AU492,AU501+(AU519-AU501)/3,AU501+AU500/3))</f>
        <v>26.666666666666668</v>
      </c>
      <c r="BF528" t="str">
        <v>Roof area</v>
      </c>
      <c r="BG528">
        <f>SUM(BI532:BL532)</f>
        <v>233.23807579381202</v>
      </c>
      <c r="BH528" t="str">
        <v>d23</v>
      </c>
      <c r="BI528">
        <f>IF(BI519&lt;=BI501,0,IF(BI519&lt;=BI492,BI501+(BI519-BI501)/3,BI501+BI500/3))</f>
        <v>0</v>
      </c>
      <c r="BJ528">
        <f>IF(BJ519&lt;=BJ501,0,IF(BJ519&lt;=BJ492,BJ501+(BJ519-BJ501)/3,BJ501+BJ500/3))</f>
        <v>0</v>
      </c>
      <c r="BK528">
        <f>IF(BK519&lt;=BK501,0,IF(BK519&lt;=BK492,BK501+(BK519-BK501)/3,BK501+BK500/3))</f>
        <v>20.666666666666668</v>
      </c>
      <c r="BL528">
        <f>IF(BL519&lt;=BL501,0,IF(BL519&lt;=BL492,BL501+(BL519-BL501)/3,BL501+BL500/3))</f>
        <v>26.666666666666668</v>
      </c>
      <c r="BW528" t="str">
        <v>Roof area</v>
      </c>
      <c r="BX528">
        <f>SUM(BZ532:CC532)</f>
        <v>208.806130178211</v>
      </c>
      <c r="BY528" t="str">
        <v>d23</v>
      </c>
      <c r="BZ528">
        <f>IF(BZ519&lt;=BZ501,0,IF(BZ519&lt;=BZ492,BZ501+(BZ519-BZ501)/3,BZ501+BZ500/3))</f>
        <v>0</v>
      </c>
      <c r="CA528">
        <f>IF(CA519&lt;=CA501,0,IF(CA519&lt;=CA492,CA501+(CA519-CA501)/3,CA501+CA500/3))</f>
        <v>10.333333333333334</v>
      </c>
      <c r="CB528">
        <f>IF(CB519&lt;=CB501,0,IF(CB519&lt;=CB492,CB501+(CB519-CB501)/3,CB501+CB500/3))</f>
        <v>13.333333333333334</v>
      </c>
      <c r="CC528">
        <f>IF(CC519&lt;=CC501,0,IF(CC519&lt;=CC492,CC501+(CC519-CC501)/3,CC501+CC500/3))</f>
        <v>13.333333333333334</v>
      </c>
      <c r="CN528" t="str">
        <v>Roof area</v>
      </c>
      <c r="CO528">
        <f>SUM(CQ532:CT532)</f>
        <v>208.806130178211</v>
      </c>
      <c r="CP528" t="str">
        <v>d23</v>
      </c>
      <c r="CQ528">
        <f>IF(CQ519&lt;=CQ501,0,IF(CQ519&lt;=CQ492,CQ501+(CQ519-CQ501)/3,CQ501+CQ500/3))</f>
        <v>0</v>
      </c>
      <c r="CR528">
        <f>IF(CR519&lt;=CR501,0,IF(CR519&lt;=CR492,CR501+(CR519-CR501)/3,CR501+CR500/3))</f>
        <v>10.333333333333334</v>
      </c>
      <c r="CS528">
        <f>IF(CS519&lt;=CS501,0,IF(CS519&lt;=CS492,CS501+(CS519-CS501)/3,CS501+CS500/3))</f>
        <v>13.333333333333334</v>
      </c>
      <c r="CT528">
        <f>IF(CT519&lt;=CT501,0,IF(CT519&lt;=CT492,CT501+(CT519-CT501)/3,CT501+CT500/3))</f>
        <v>13.333333333333334</v>
      </c>
      <c r="DE528" t="str">
        <v>Roof area</v>
      </c>
      <c r="DF528">
        <f>SUM(DH532:DK532)</f>
        <v>208.806130178211</v>
      </c>
      <c r="DG528" t="str">
        <v>d23</v>
      </c>
      <c r="DH528">
        <f>IF(DH519&lt;=DH501,0,IF(DH519&lt;=DH492,DH501+(DH519-DH501)/3,DH501+DH500/3))</f>
        <v>0</v>
      </c>
      <c r="DI528">
        <f>IF(DI519&lt;=DI501,0,IF(DI519&lt;=DI492,DI501+(DI519-DI501)/3,DI501+DI500/3))</f>
        <v>10.333333333333334</v>
      </c>
      <c r="DJ528">
        <f>IF(DJ519&lt;=DJ501,0,IF(DJ519&lt;=DJ492,DJ501+(DJ519-DJ501)/3,DJ501+DJ500/3))</f>
        <v>13.333333333333334</v>
      </c>
      <c r="DK528">
        <f>IF(DK519&lt;=DK501,0,IF(DK519&lt;=DK492,DK501+(DK519-DK501)/3,DK501+DK500/3))</f>
        <v>13.333333333333334</v>
      </c>
      <c r="DV528" t="str">
        <v>Roof area</v>
      </c>
      <c r="DW528">
        <f>SUM(DY532:EB532)</f>
        <v>208.806130178211</v>
      </c>
      <c r="DX528" t="str">
        <v>d23</v>
      </c>
      <c r="DY528">
        <f>IF(DY519&lt;=DY501,0,IF(DY519&lt;=DY492,DY501+(DY519-DY501)/3,DY501+DY500/3))</f>
        <v>0</v>
      </c>
      <c r="DZ528">
        <f>IF(DZ519&lt;=DZ501,0,IF(DZ519&lt;=DZ492,DZ501+(DZ519-DZ501)/3,DZ501+DZ500/3))</f>
        <v>10.333333333333334</v>
      </c>
      <c r="EA528">
        <f>IF(EA519&lt;=EA501,0,IF(EA519&lt;=EA492,EA501+(EA519-EA501)/3,EA501+EA500/3))</f>
        <v>13.333333333333334</v>
      </c>
      <c r="EB528">
        <f>IF(EB519&lt;=EB501,0,IF(EB519&lt;=EB492,EB501+(EB519-EB501)/3,EB501+EB500/3))</f>
        <v>13.333333333333334</v>
      </c>
    </row>
    <row r="529">
      <c r="I529" t="str">
        <v>d24</v>
      </c>
      <c r="J529">
        <f>IF(J519&lt;=J501,0,IF(J519&lt;=J492,J501+(J519-J501)/2,0))</f>
        <v>0</v>
      </c>
      <c r="K529">
        <f>IF(K519&lt;=K501,0,IF(K519&lt;=K492,K501+(K519-K501)/2,0))</f>
        <v>0</v>
      </c>
      <c r="L529">
        <f>IF(L519&lt;=L501,0,IF(L519&lt;=L492,L501+(L519-L501)/2,0))</f>
        <v>21</v>
      </c>
      <c r="M529">
        <f>IF(M519&lt;=M501,0,IF(M519&lt;=M492,M501+(M519-M501)/2,0))</f>
        <v>30</v>
      </c>
      <c r="Z529" t="str">
        <v>d24</v>
      </c>
      <c r="AA529">
        <f>IF(AA519&lt;=AA501,0,IF(AA519&lt;=AA492,AA501+(AA519-AA501)/2,0))</f>
        <v>0</v>
      </c>
      <c r="AB529">
        <f>IF(AB519&lt;=AB501,0,IF(AB519&lt;=AB492,AB501+(AB519-AB501)/2,0))</f>
        <v>0</v>
      </c>
      <c r="AC529">
        <f>IF(AC519&lt;=AC501,0,IF(AC519&lt;=AC492,AC501+(AC519-AC501)/2,0))</f>
        <v>21</v>
      </c>
      <c r="AD529">
        <f>IF(AD519&lt;=AD501,0,IF(AD519&lt;=AD492,AD501+(AD519-AD501)/2,0))</f>
        <v>30</v>
      </c>
      <c r="AQ529" t="str">
        <v>d24</v>
      </c>
      <c r="AR529">
        <f>IF(AR519&lt;=AR501,0,IF(AR519&lt;=AR492,AR501+(AR519-AR501)/2,0))</f>
        <v>0</v>
      </c>
      <c r="AS529">
        <f>IF(AS519&lt;=AS501,0,IF(AS519&lt;=AS492,AS501+(AS519-AS501)/2,0))</f>
        <v>0</v>
      </c>
      <c r="AT529">
        <f>IF(AT519&lt;=AT501,0,IF(AT519&lt;=AT492,AT501+(AT519-AT501)/2,0))</f>
        <v>21</v>
      </c>
      <c r="AU529">
        <f>IF(AU519&lt;=AU501,0,IF(AU519&lt;=AU492,AU501+(AU519-AU501)/2,0))</f>
        <v>30</v>
      </c>
      <c r="BH529" t="str">
        <v>d24</v>
      </c>
      <c r="BI529">
        <f>IF(BI519&lt;=BI501,0,IF(BI519&lt;=BI492,BI501+(BI519-BI501)/2,0))</f>
        <v>0</v>
      </c>
      <c r="BJ529">
        <f>IF(BJ519&lt;=BJ501,0,IF(BJ519&lt;=BJ492,BJ501+(BJ519-BJ501)/2,0))</f>
        <v>0</v>
      </c>
      <c r="BK529">
        <f>IF(BK519&lt;=BK501,0,IF(BK519&lt;=BK492,BK501+(BK519-BK501)/2,0))</f>
        <v>21</v>
      </c>
      <c r="BL529">
        <f>IF(BL519&lt;=BL501,0,IF(BL519&lt;=BL492,BL501+(BL519-BL501)/2,0))</f>
        <v>30</v>
      </c>
      <c r="BY529" t="str">
        <v>d24</v>
      </c>
      <c r="BZ529">
        <f>IF(BZ519&lt;=BZ501,0,IF(BZ519&lt;=BZ492,BZ501+(BZ519-BZ501)/2,0))</f>
        <v>0</v>
      </c>
      <c r="CA529">
        <f>IF(CA519&lt;=CA501,0,IF(CA519&lt;=CA492,CA501+(CA519-CA501)/2,0))</f>
        <v>10.5</v>
      </c>
      <c r="CB529">
        <f>IF(CB519&lt;=CB501,0,IF(CB519&lt;=CB492,CB501+(CB519-CB501)/2,0))</f>
        <v>15</v>
      </c>
      <c r="CC529">
        <f>IF(CC519&lt;=CC501,0,IF(CC519&lt;=CC492,CC501+(CC519-CC501)/2,0))</f>
        <v>15</v>
      </c>
      <c r="CP529" t="str">
        <v>d24</v>
      </c>
      <c r="CQ529">
        <f>IF(CQ519&lt;=CQ501,0,IF(CQ519&lt;=CQ492,CQ501+(CQ519-CQ501)/2,0))</f>
        <v>0</v>
      </c>
      <c r="CR529">
        <f>IF(CR519&lt;=CR501,0,IF(CR519&lt;=CR492,CR501+(CR519-CR501)/2,0))</f>
        <v>10.5</v>
      </c>
      <c r="CS529">
        <f>IF(CS519&lt;=CS501,0,IF(CS519&lt;=CS492,CS501+(CS519-CS501)/2,0))</f>
        <v>15</v>
      </c>
      <c r="CT529">
        <f>IF(CT519&lt;=CT501,0,IF(CT519&lt;=CT492,CT501+(CT519-CT501)/2,0))</f>
        <v>15</v>
      </c>
      <c r="DG529" t="str">
        <v>d24</v>
      </c>
      <c r="DH529">
        <f>IF(DH519&lt;=DH501,0,IF(DH519&lt;=DH492,DH501+(DH519-DH501)/2,0))</f>
        <v>0</v>
      </c>
      <c r="DI529">
        <f>IF(DI519&lt;=DI501,0,IF(DI519&lt;=DI492,DI501+(DI519-DI501)/2,0))</f>
        <v>10.5</v>
      </c>
      <c r="DJ529">
        <f>IF(DJ519&lt;=DJ501,0,IF(DJ519&lt;=DJ492,DJ501+(DJ519-DJ501)/2,0))</f>
        <v>15</v>
      </c>
      <c r="DK529">
        <f>IF(DK519&lt;=DK501,0,IF(DK519&lt;=DK492,DK501+(DK519-DK501)/2,0))</f>
        <v>15</v>
      </c>
      <c r="DX529" t="str">
        <v>d24</v>
      </c>
      <c r="DY529">
        <f>IF(DY519&lt;=DY501,0,IF(DY519&lt;=DY492,DY501+(DY519-DY501)/2,0))</f>
        <v>0</v>
      </c>
      <c r="DZ529">
        <f>IF(DZ519&lt;=DZ501,0,IF(DZ519&lt;=DZ492,DZ501+(DZ519-DZ501)/2,0))</f>
        <v>10.5</v>
      </c>
      <c r="EA529">
        <f>IF(EA519&lt;=EA501,0,IF(EA519&lt;=EA492,EA501+(EA519-EA501)/2,0))</f>
        <v>15</v>
      </c>
      <c r="EB529">
        <f>IF(EB519&lt;=EB501,0,IF(EB519&lt;=EB492,EB501+(EB519-EB501)/2,0))</f>
        <v>15</v>
      </c>
    </row>
    <row r="530">
      <c r="I530" t="str">
        <v>d2</v>
      </c>
      <c r="J530">
        <f>IF(J525=0,0,(J521*J526+J522*J527+J523*J528+J524*J529)/J525)</f>
        <v>3.6666666666666665</v>
      </c>
      <c r="K530">
        <f>IF(K525=0,0,(K521*K526+K522*K527+K523*K528+K524*K529)/K525)</f>
        <v>7.333333333333333</v>
      </c>
      <c r="L530">
        <f>IF(L525=0,0,(L521*L526+L522*L527+L523*L528+L524*L529)/L525)</f>
        <v>14.554621848739497</v>
      </c>
      <c r="M530">
        <f>IF(M525=0,0,(M521*M526+M522*M527+M523*M528+M524*M529)/M525)</f>
        <v>20.000000000000004</v>
      </c>
      <c r="Z530" t="str">
        <v>d2</v>
      </c>
      <c r="AA530">
        <f>IF(AA525=0,0,(AA521*AA526+AA522*AA527+AA523*AA528+AA524*AA529)/AA525)</f>
        <v>3.6666666666666665</v>
      </c>
      <c r="AB530">
        <f>IF(AB525=0,0,(AB521*AB526+AB522*AB527+AB523*AB528+AB524*AB529)/AB525)</f>
        <v>7.333333333333333</v>
      </c>
      <c r="AC530">
        <f>IF(AC525=0,0,(AC521*AC526+AC522*AC527+AC523*AC528+AC524*AC529)/AC525)</f>
        <v>14.554621848739497</v>
      </c>
      <c r="AD530">
        <f>IF(AD525=0,0,(AD521*AD526+AD522*AD527+AD523*AD528+AD524*AD529)/AD525)</f>
        <v>20.000000000000004</v>
      </c>
      <c r="AQ530" t="str">
        <v>d2</v>
      </c>
      <c r="AR530">
        <f>IF(AR525=0,0,(AR521*AR526+AR522*AR527+AR523*AR528+AR524*AR529)/AR525)</f>
        <v>3.6666666666666665</v>
      </c>
      <c r="AS530">
        <f>IF(AS525=0,0,(AS521*AS526+AS522*AS527+AS523*AS528+AS524*AS529)/AS525)</f>
        <v>7.333333333333333</v>
      </c>
      <c r="AT530">
        <f>IF(AT525=0,0,(AT521*AT526+AT522*AT527+AT523*AT528+AT524*AT529)/AT525)</f>
        <v>14.554621848739497</v>
      </c>
      <c r="AU530">
        <f>IF(AU525=0,0,(AU521*AU526+AU522*AU527+AU523*AU528+AU524*AU529)/AU525)</f>
        <v>20.000000000000004</v>
      </c>
      <c r="BH530" t="str">
        <v>d2</v>
      </c>
      <c r="BI530">
        <f>IF(BI525=0,0,(BI521*BI526+BI522*BI527+BI523*BI528+BI524*BI529)/BI525)</f>
        <v>3.6666666666666665</v>
      </c>
      <c r="BJ530">
        <f>IF(BJ525=0,0,(BJ521*BJ526+BJ522*BJ527+BJ523*BJ528+BJ524*BJ529)/BJ525)</f>
        <v>7.333333333333333</v>
      </c>
      <c r="BK530">
        <f>IF(BK525=0,0,(BK521*BK526+BK522*BK527+BK523*BK528+BK524*BK529)/BK525)</f>
        <v>14.554621848739497</v>
      </c>
      <c r="BL530">
        <f>IF(BL525=0,0,(BL521*BL526+BL522*BL527+BL523*BL528+BL524*BL529)/BL525)</f>
        <v>20.000000000000004</v>
      </c>
      <c r="BY530" t="str">
        <v>d2</v>
      </c>
      <c r="BZ530">
        <f>IF(BZ525=0,0,(BZ521*BZ526+BZ522*BZ527+BZ523*BZ528+BZ524*BZ529)/BZ525)</f>
        <v>3.6666666666666665</v>
      </c>
      <c r="CA530">
        <f>IF(CA525=0,0,(CA521*CA526+CA522*CA527+CA523*CA528+CA524*CA529)/CA525)</f>
        <v>7.277310924369749</v>
      </c>
      <c r="CB530">
        <f>IF(CB525=0,0,(CB521*CB526+CB522*CB527+CB523*CB528+CB524*CB529)/CB525)</f>
        <v>10.000000000000002</v>
      </c>
      <c r="CC530">
        <f>IF(CC525=0,0,(CC521*CC526+CC522*CC527+CC523*CC528+CC524*CC529)/CC525)</f>
        <v>10.000000000000002</v>
      </c>
      <c r="CP530" t="str">
        <v>d2</v>
      </c>
      <c r="CQ530">
        <f>IF(CQ525=0,0,(CQ521*CQ526+CQ522*CQ527+CQ523*CQ528+CQ524*CQ529)/CQ525)</f>
        <v>3.6666666666666665</v>
      </c>
      <c r="CR530">
        <f>IF(CR525=0,0,(CR521*CR526+CR522*CR527+CR523*CR528+CR524*CR529)/CR525)</f>
        <v>7.277310924369749</v>
      </c>
      <c r="CS530">
        <f>IF(CS525=0,0,(CS521*CS526+CS522*CS527+CS523*CS528+CS524*CS529)/CS525)</f>
        <v>10.000000000000002</v>
      </c>
      <c r="CT530">
        <f>IF(CT525=0,0,(CT521*CT526+CT522*CT527+CT523*CT528+CT524*CT529)/CT525)</f>
        <v>10.000000000000002</v>
      </c>
      <c r="DG530" t="str">
        <v>d2</v>
      </c>
      <c r="DH530">
        <f>IF(DH525=0,0,(DH521*DH526+DH522*DH527+DH523*DH528+DH524*DH529)/DH525)</f>
        <v>3.6666666666666665</v>
      </c>
      <c r="DI530">
        <f>IF(DI525=0,0,(DI521*DI526+DI522*DI527+DI523*DI528+DI524*DI529)/DI525)</f>
        <v>7.277310924369749</v>
      </c>
      <c r="DJ530">
        <f>IF(DJ525=0,0,(DJ521*DJ526+DJ522*DJ527+DJ523*DJ528+DJ524*DJ529)/DJ525)</f>
        <v>10.000000000000002</v>
      </c>
      <c r="DK530">
        <f>IF(DK525=0,0,(DK521*DK526+DK522*DK527+DK523*DK528+DK524*DK529)/DK525)</f>
        <v>10.000000000000002</v>
      </c>
      <c r="DX530" t="str">
        <v>d2</v>
      </c>
      <c r="DY530">
        <f>IF(DY525=0,0,(DY521*DY526+DY522*DY527+DY523*DY528+DY524*DY529)/DY525)</f>
        <v>3.6666666666666665</v>
      </c>
      <c r="DZ530">
        <f>IF(DZ525=0,0,(DZ521*DZ526+DZ522*DZ527+DZ523*DZ528+DZ524*DZ529)/DZ525)</f>
        <v>7.277310924369749</v>
      </c>
      <c r="EA530">
        <f>IF(EA525=0,0,(EA521*EA526+EA522*EA527+EA523*EA528+EA524*EA529)/EA525)</f>
        <v>10.000000000000002</v>
      </c>
      <c r="EB530">
        <f>IF(EB525=0,0,(EB521*EB526+EB522*EB527+EB523*EB528+EB524*EB529)/EB525)</f>
        <v>10.000000000000002</v>
      </c>
    </row>
    <row r="531">
      <c r="I531" t="str">
        <v>Horizontal area</v>
      </c>
      <c r="J531">
        <f>J525-J513</f>
        <v>7.5625</v>
      </c>
      <c r="K531">
        <f>K525-K513</f>
        <v>22.6875</v>
      </c>
      <c r="L531">
        <f>L525-L513</f>
        <v>88.75</v>
      </c>
      <c r="M531">
        <f>M525-M513</f>
        <v>81</v>
      </c>
      <c r="Z531" t="str">
        <v>Horizontal area</v>
      </c>
      <c r="AA531">
        <f>AA525-AA513</f>
        <v>7.5625</v>
      </c>
      <c r="AB531">
        <f>AB525-AB513</f>
        <v>22.6875</v>
      </c>
      <c r="AC531">
        <f>AC525-AC513</f>
        <v>88.75</v>
      </c>
      <c r="AD531">
        <f>AD525-AD513</f>
        <v>81</v>
      </c>
      <c r="AQ531" t="str">
        <v>Horizontal area</v>
      </c>
      <c r="AR531">
        <f>AR525-AR513</f>
        <v>7.5625</v>
      </c>
      <c r="AS531">
        <f>AS525-AS513</f>
        <v>22.6875</v>
      </c>
      <c r="AT531">
        <f>AT525-AT513</f>
        <v>88.75</v>
      </c>
      <c r="AU531">
        <f>AU525-AU513</f>
        <v>81</v>
      </c>
      <c r="BH531" t="str">
        <v>Horizontal area</v>
      </c>
      <c r="BI531">
        <f>BI525-BI513</f>
        <v>7.5625</v>
      </c>
      <c r="BJ531">
        <f>BJ525-BJ513</f>
        <v>22.6875</v>
      </c>
      <c r="BK531">
        <f>BK525-BK513</f>
        <v>88.75</v>
      </c>
      <c r="BL531">
        <f>BL525-BL513</f>
        <v>81</v>
      </c>
      <c r="BY531" t="str">
        <v>Horizontal area</v>
      </c>
      <c r="BZ531">
        <f>BZ525-BZ513</f>
        <v>30.25</v>
      </c>
      <c r="CA531">
        <f>CA525-CA513</f>
        <v>88.75</v>
      </c>
      <c r="CB531">
        <f>CB525-CB513</f>
        <v>81</v>
      </c>
      <c r="CC531">
        <f>CC525-CC513</f>
        <v>0</v>
      </c>
      <c r="CP531" t="str">
        <v>Horizontal area</v>
      </c>
      <c r="CQ531">
        <f>CQ525-CQ513</f>
        <v>30.25</v>
      </c>
      <c r="CR531">
        <f>CR525-CR513</f>
        <v>88.75</v>
      </c>
      <c r="CS531">
        <f>CS525-CS513</f>
        <v>81</v>
      </c>
      <c r="CT531">
        <f>CT525-CT513</f>
        <v>0</v>
      </c>
      <c r="DG531" t="str">
        <v>Horizontal area</v>
      </c>
      <c r="DH531">
        <f>DH525-DH513</f>
        <v>30.25</v>
      </c>
      <c r="DI531">
        <f>DI525-DI513</f>
        <v>88.75</v>
      </c>
      <c r="DJ531">
        <f>DJ525-DJ513</f>
        <v>81</v>
      </c>
      <c r="DK531">
        <f>DK525-DK513</f>
        <v>0</v>
      </c>
      <c r="DX531" t="str">
        <v>Horizontal area</v>
      </c>
      <c r="DY531">
        <f>DY525-DY513</f>
        <v>30.25</v>
      </c>
      <c r="DZ531">
        <f>DZ525-DZ513</f>
        <v>88.75</v>
      </c>
      <c r="EA531">
        <f>EA525-EA513</f>
        <v>81</v>
      </c>
      <c r="EB531">
        <f>EB525-EB513</f>
        <v>0</v>
      </c>
    </row>
    <row r="532">
      <c r="H532" t="str">
        <v>Area</v>
      </c>
      <c r="I532" t="str">
        <v>(ft2)</v>
      </c>
      <c r="J532">
        <f>J531/COS(J496*3.14159/180)</f>
        <v>8.819314740953518</v>
      </c>
      <c r="K532">
        <f>K531/COS(K496*3.14159/180)</f>
        <v>26.45794422286055</v>
      </c>
      <c r="L532">
        <f>L531/COS(L496*3.14159/180)</f>
        <v>103.49939613350408</v>
      </c>
      <c r="M532">
        <f>M531/COS(M496*3.14159/180)</f>
        <v>94.46142069649386</v>
      </c>
      <c r="N532">
        <f>J532</f>
        <v>8.819314740953518</v>
      </c>
      <c r="O532">
        <f>K532</f>
        <v>26.45794422286055</v>
      </c>
      <c r="P532">
        <f>L532</f>
        <v>103.49939613350408</v>
      </c>
      <c r="Q532">
        <f>M532</f>
        <v>94.46142069649386</v>
      </c>
      <c r="Y532" t="str">
        <v>Area</v>
      </c>
      <c r="Z532" t="str">
        <v>(ft2)</v>
      </c>
      <c r="AA532">
        <f>AA531/COS(AA496*3.14159/180)</f>
        <v>8.819314740953518</v>
      </c>
      <c r="AB532">
        <f>AB531/COS(AB496*3.14159/180)</f>
        <v>26.45794422286055</v>
      </c>
      <c r="AC532">
        <f>AC531/COS(AC496*3.14159/180)</f>
        <v>103.49939613350408</v>
      </c>
      <c r="AD532">
        <f>AD531/COS(AD496*3.14159/180)</f>
        <v>94.46142069649386</v>
      </c>
      <c r="AE532">
        <f>AA532</f>
        <v>8.819314740953518</v>
      </c>
      <c r="AF532">
        <f>AB532</f>
        <v>26.45794422286055</v>
      </c>
      <c r="AG532">
        <f>AC532</f>
        <v>103.49939613350408</v>
      </c>
      <c r="AH532">
        <f>AD532</f>
        <v>94.46142069649386</v>
      </c>
      <c r="AP532" t="str">
        <v>Area</v>
      </c>
      <c r="AQ532" t="str">
        <v>(ft2)</v>
      </c>
      <c r="AR532">
        <f>AR531/COS(AR496*3.14159/180)</f>
        <v>8.819314740953518</v>
      </c>
      <c r="AS532">
        <f>AS531/COS(AS496*3.14159/180)</f>
        <v>26.45794422286055</v>
      </c>
      <c r="AT532">
        <f>AT531/COS(AT496*3.14159/180)</f>
        <v>103.49939613350408</v>
      </c>
      <c r="AU532">
        <f>AU531/COS(AU496*3.14159/180)</f>
        <v>94.46142069649386</v>
      </c>
      <c r="AV532">
        <f>AR532</f>
        <v>8.819314740953518</v>
      </c>
      <c r="AW532">
        <f>AS532</f>
        <v>26.45794422286055</v>
      </c>
      <c r="AX532">
        <f>AT532</f>
        <v>103.49939613350408</v>
      </c>
      <c r="AY532">
        <f>AU532</f>
        <v>94.46142069649386</v>
      </c>
      <c r="BG532" t="str">
        <v>Area</v>
      </c>
      <c r="BH532" t="str">
        <v>(ft2)</v>
      </c>
      <c r="BI532">
        <f>BI531/COS(BI496*3.14159/180)</f>
        <v>8.819314740953518</v>
      </c>
      <c r="BJ532">
        <f>BJ531/COS(BJ496*3.14159/180)</f>
        <v>26.45794422286055</v>
      </c>
      <c r="BK532">
        <f>BK531/COS(BK496*3.14159/180)</f>
        <v>103.49939613350408</v>
      </c>
      <c r="BL532">
        <f>BL531/COS(BL496*3.14159/180)</f>
        <v>94.46142069649386</v>
      </c>
      <c r="BM532">
        <f>BI532</f>
        <v>8.819314740953518</v>
      </c>
      <c r="BN532">
        <f>BJ532</f>
        <v>26.45794422286055</v>
      </c>
      <c r="BO532">
        <f>BK532</f>
        <v>103.49939613350408</v>
      </c>
      <c r="BP532">
        <f>BL532</f>
        <v>94.46142069649386</v>
      </c>
      <c r="BX532" t="str">
        <v>Area</v>
      </c>
      <c r="BY532" t="str">
        <v>(ft2)</v>
      </c>
      <c r="BZ532">
        <f>BZ531/COS(BZ496*3.14159/180)</f>
        <v>31.58192718945441</v>
      </c>
      <c r="CA532">
        <f>CA531/COS(CA496*3.14159/180)</f>
        <v>92.65772026658112</v>
      </c>
      <c r="CB532">
        <f>CB531/COS(CB496*3.14159/180)</f>
        <v>84.56648272217545</v>
      </c>
      <c r="CC532">
        <f>CC531/COS(CC496*3.14159/180)</f>
        <v>0</v>
      </c>
      <c r="CD532">
        <f>BZ532</f>
        <v>31.58192718945441</v>
      </c>
      <c r="CE532">
        <f>CA532</f>
        <v>92.65772026658112</v>
      </c>
      <c r="CF532">
        <f>CB532</f>
        <v>84.56648272217545</v>
      </c>
      <c r="CG532">
        <f>CC532</f>
        <v>0</v>
      </c>
      <c r="CO532" t="str">
        <v>Area</v>
      </c>
      <c r="CP532" t="str">
        <v>(ft2)</v>
      </c>
      <c r="CQ532">
        <f>CQ531/COS(CQ496*3.14159/180)</f>
        <v>31.58192718945441</v>
      </c>
      <c r="CR532">
        <f>CR531/COS(CR496*3.14159/180)</f>
        <v>92.65772026658112</v>
      </c>
      <c r="CS532">
        <f>CS531/COS(CS496*3.14159/180)</f>
        <v>84.56648272217545</v>
      </c>
      <c r="CT532">
        <f>CT531/COS(CT496*3.14159/180)</f>
        <v>0</v>
      </c>
      <c r="CU532">
        <f>CQ532</f>
        <v>31.58192718945441</v>
      </c>
      <c r="CV532">
        <f>CR532</f>
        <v>92.65772026658112</v>
      </c>
      <c r="CW532">
        <f>CS532</f>
        <v>84.56648272217545</v>
      </c>
      <c r="CX532">
        <f>CT532</f>
        <v>0</v>
      </c>
      <c r="DF532" t="str">
        <v>Area</v>
      </c>
      <c r="DG532" t="str">
        <v>(ft2)</v>
      </c>
      <c r="DH532">
        <f>DH531/COS(DH496*3.14159/180)</f>
        <v>31.58192718945441</v>
      </c>
      <c r="DI532">
        <f>DI531/COS(DI496*3.14159/180)</f>
        <v>92.65772026658112</v>
      </c>
      <c r="DJ532">
        <f>DJ531/COS(DJ496*3.14159/180)</f>
        <v>84.56648272217545</v>
      </c>
      <c r="DK532">
        <f>DK531/COS(DK496*3.14159/180)</f>
        <v>0</v>
      </c>
      <c r="DL532">
        <f>DH532</f>
        <v>31.58192718945441</v>
      </c>
      <c r="DM532">
        <f>DI532</f>
        <v>92.65772026658112</v>
      </c>
      <c r="DN532">
        <f>DJ532</f>
        <v>84.56648272217545</v>
      </c>
      <c r="DO532">
        <f>DK532</f>
        <v>0</v>
      </c>
      <c r="DW532" t="str">
        <v>Area</v>
      </c>
      <c r="DX532" t="str">
        <v>(ft2)</v>
      </c>
      <c r="DY532">
        <f>DY531/COS(DY496*3.14159/180)</f>
        <v>31.58192718945441</v>
      </c>
      <c r="DZ532">
        <f>DZ531/COS(DZ496*3.14159/180)</f>
        <v>92.65772026658112</v>
      </c>
      <c r="EA532">
        <f>EA531/COS(EA496*3.14159/180)</f>
        <v>84.56648272217545</v>
      </c>
      <c r="EB532">
        <f>EB531/COS(EB496*3.14159/180)</f>
        <v>0</v>
      </c>
      <c r="EC532">
        <f>DY532</f>
        <v>31.58192718945441</v>
      </c>
      <c r="ED532">
        <f>DZ532</f>
        <v>92.65772026658112</v>
      </c>
      <c r="EE532">
        <f>EA532</f>
        <v>84.56648272217545</v>
      </c>
      <c r="EF532">
        <f>EB532</f>
        <v>0</v>
      </c>
    </row>
    <row r="533">
      <c r="I533" t="str">
        <v>Distance b/t center of force and windward edge</v>
      </c>
      <c r="J533">
        <f>IF(J531=0,0,(J530*J525-J518*J513)/(J525-J513))</f>
        <v>3.6666666666666665</v>
      </c>
      <c r="K533">
        <f>IF(K531=0,0,(K530*K525-K518*K513)/(K525-K513))</f>
        <v>8.555555555555555</v>
      </c>
      <c r="L533">
        <f>IF(L531=0,0,(L530*L525-L518*L513)/(L525-L513))</f>
        <v>17.015962441314556</v>
      </c>
      <c r="M533">
        <f>IF(M531=0,0,(M530*M525-M518*M513)/(M525-M513))</f>
        <v>28.00000000000001</v>
      </c>
      <c r="N533">
        <f>J533</f>
        <v>3.6666666666666665</v>
      </c>
      <c r="O533">
        <f>K533</f>
        <v>8.555555555555555</v>
      </c>
      <c r="P533">
        <f>L533</f>
        <v>17.015962441314556</v>
      </c>
      <c r="Q533">
        <f>M533</f>
        <v>28.00000000000001</v>
      </c>
      <c r="Z533" t="str">
        <v>Distance b/t center of force and windward edge</v>
      </c>
      <c r="AA533">
        <f>IF(AA531=0,0,(AA530*AA525-AA518*AA513)/(AA525-AA513))</f>
        <v>3.6666666666666665</v>
      </c>
      <c r="AB533">
        <f>IF(AB531=0,0,(AB530*AB525-AB518*AB513)/(AB525-AB513))</f>
        <v>8.555555555555555</v>
      </c>
      <c r="AC533">
        <f>IF(AC531=0,0,(AC530*AC525-AC518*AC513)/(AC525-AC513))</f>
        <v>17.015962441314556</v>
      </c>
      <c r="AD533">
        <f>IF(AD531=0,0,(AD530*AD525-AD518*AD513)/(AD525-AD513))</f>
        <v>28.00000000000001</v>
      </c>
      <c r="AE533">
        <f>AA533</f>
        <v>3.6666666666666665</v>
      </c>
      <c r="AF533">
        <f>AB533</f>
        <v>8.555555555555555</v>
      </c>
      <c r="AG533">
        <f>AC533</f>
        <v>17.015962441314556</v>
      </c>
      <c r="AH533">
        <f>AD533</f>
        <v>28.00000000000001</v>
      </c>
      <c r="AQ533" t="str">
        <v>Distance b/t center of force and windward edge</v>
      </c>
      <c r="AR533">
        <f>IF(AR531=0,0,(AR530*AR525-AR518*AR513)/(AR525-AR513))</f>
        <v>3.6666666666666665</v>
      </c>
      <c r="AS533">
        <f>IF(AS531=0,0,(AS530*AS525-AS518*AS513)/(AS525-AS513))</f>
        <v>8.555555555555555</v>
      </c>
      <c r="AT533">
        <f>IF(AT531=0,0,(AT530*AT525-AT518*AT513)/(AT525-AT513))</f>
        <v>17.015962441314556</v>
      </c>
      <c r="AU533">
        <f>IF(AU531=0,0,(AU530*AU525-AU518*AU513)/(AU525-AU513))</f>
        <v>28.00000000000001</v>
      </c>
      <c r="AV533">
        <f>AR533</f>
        <v>3.6666666666666665</v>
      </c>
      <c r="AW533">
        <f>AS533</f>
        <v>8.555555555555555</v>
      </c>
      <c r="AX533">
        <f>AT533</f>
        <v>17.015962441314556</v>
      </c>
      <c r="AY533">
        <f>AU533</f>
        <v>28.00000000000001</v>
      </c>
      <c r="BH533" t="str">
        <v>Distance b/t center of force and windward edge</v>
      </c>
      <c r="BI533">
        <f>IF(BI531=0,0,(BI530*BI525-BI518*BI513)/(BI525-BI513))</f>
        <v>3.6666666666666665</v>
      </c>
      <c r="BJ533">
        <f>IF(BJ531=0,0,(BJ530*BJ525-BJ518*BJ513)/(BJ525-BJ513))</f>
        <v>8.555555555555555</v>
      </c>
      <c r="BK533">
        <f>IF(BK531=0,0,(BK530*BK525-BK518*BK513)/(BK525-BK513))</f>
        <v>17.015962441314556</v>
      </c>
      <c r="BL533">
        <f>IF(BL531=0,0,(BL530*BL525-BL518*BL513)/(BL525-BL513))</f>
        <v>28.00000000000001</v>
      </c>
      <c r="BM533">
        <f>BI533</f>
        <v>3.6666666666666665</v>
      </c>
      <c r="BN533">
        <f>BJ533</f>
        <v>8.555555555555555</v>
      </c>
      <c r="BO533">
        <f>BK533</f>
        <v>17.015962441314556</v>
      </c>
      <c r="BP533">
        <f>BL533</f>
        <v>28.00000000000001</v>
      </c>
      <c r="BY533" t="str">
        <v>Distance b/t center of force and windward edge</v>
      </c>
      <c r="BZ533">
        <f>IF(BZ531=0,0,(BZ530*BZ525-BZ518*BZ513)/(BZ525-BZ513))</f>
        <v>3.6666666666666665</v>
      </c>
      <c r="CA533">
        <f>IF(CA531=0,0,(CA530*CA525-CA518*CA513)/(CA525-CA513))</f>
        <v>8.507981220657278</v>
      </c>
      <c r="CB533">
        <f>IF(CB531=0,0,(CB530*CB525-CB518*CB513)/(CB525-CB513))</f>
        <v>14.000000000000005</v>
      </c>
      <c r="CC533">
        <f>IF(CC531=0,0,(CC530*CC525-CC518*CC513)/(CC525-CC513))</f>
        <v>0</v>
      </c>
      <c r="CD533">
        <f>BZ533</f>
        <v>3.6666666666666665</v>
      </c>
      <c r="CE533">
        <f>CA533</f>
        <v>8.507981220657278</v>
      </c>
      <c r="CF533">
        <f>CB533</f>
        <v>14.000000000000005</v>
      </c>
      <c r="CG533">
        <f>CC533</f>
        <v>0</v>
      </c>
      <c r="CP533" t="str">
        <v>Distance b/t center of force and windward edge</v>
      </c>
      <c r="CQ533">
        <f>IF(CQ531=0,0,(CQ530*CQ525-CQ518*CQ513)/(CQ525-CQ513))</f>
        <v>3.6666666666666665</v>
      </c>
      <c r="CR533">
        <f>IF(CR531=0,0,(CR530*CR525-CR518*CR513)/(CR525-CR513))</f>
        <v>8.507981220657278</v>
      </c>
      <c r="CS533">
        <f>IF(CS531=0,0,(CS530*CS525-CS518*CS513)/(CS525-CS513))</f>
        <v>14.000000000000005</v>
      </c>
      <c r="CT533">
        <f>IF(CT531=0,0,(CT530*CT525-CT518*CT513)/(CT525-CT513))</f>
        <v>0</v>
      </c>
      <c r="CU533">
        <f>CQ533</f>
        <v>3.6666666666666665</v>
      </c>
      <c r="CV533">
        <f>CR533</f>
        <v>8.507981220657278</v>
      </c>
      <c r="CW533">
        <f>CS533</f>
        <v>14.000000000000005</v>
      </c>
      <c r="CX533">
        <f>CT533</f>
        <v>0</v>
      </c>
      <c r="DG533" t="str">
        <v>Distance b/t center of force and windward edge</v>
      </c>
      <c r="DH533">
        <f>IF(DH531=0,0,(DH530*DH525-DH518*DH513)/(DH525-DH513))</f>
        <v>3.6666666666666665</v>
      </c>
      <c r="DI533">
        <f>IF(DI531=0,0,(DI530*DI525-DI518*DI513)/(DI525-DI513))</f>
        <v>8.507981220657278</v>
      </c>
      <c r="DJ533">
        <f>IF(DJ531=0,0,(DJ530*DJ525-DJ518*DJ513)/(DJ525-DJ513))</f>
        <v>14.000000000000005</v>
      </c>
      <c r="DK533">
        <f>IF(DK531=0,0,(DK530*DK525-DK518*DK513)/(DK525-DK513))</f>
        <v>0</v>
      </c>
      <c r="DL533">
        <f>DH533</f>
        <v>3.6666666666666665</v>
      </c>
      <c r="DM533">
        <f>DI533</f>
        <v>8.507981220657278</v>
      </c>
      <c r="DN533">
        <f>DJ533</f>
        <v>14.000000000000005</v>
      </c>
      <c r="DO533">
        <f>DK533</f>
        <v>0</v>
      </c>
      <c r="DX533" t="str">
        <v>Distance b/t center of force and windward edge</v>
      </c>
      <c r="DY533">
        <f>IF(DY531=0,0,(DY530*DY525-DY518*DY513)/(DY525-DY513))</f>
        <v>3.6666666666666665</v>
      </c>
      <c r="DZ533">
        <f>IF(DZ531=0,0,(DZ530*DZ525-DZ518*DZ513)/(DZ525-DZ513))</f>
        <v>8.507981220657278</v>
      </c>
      <c r="EA533">
        <f>IF(EA531=0,0,(EA530*EA525-EA518*EA513)/(EA525-EA513))</f>
        <v>14.000000000000005</v>
      </c>
      <c r="EB533">
        <f>IF(EB531=0,0,(EB530*EB525-EB518*EB513)/(EB525-EB513))</f>
        <v>0</v>
      </c>
      <c r="EC533">
        <f>DY533</f>
        <v>3.6666666666666665</v>
      </c>
      <c r="ED533">
        <f>DZ533</f>
        <v>8.507981220657278</v>
      </c>
      <c r="EE533">
        <f>EA533</f>
        <v>14.000000000000005</v>
      </c>
      <c r="EF533">
        <f>EB533</f>
        <v>0</v>
      </c>
    </row>
    <row r="535">
      <c r="J535" t="str">
        <v>Horizontal distance from windward edge</v>
      </c>
      <c r="N535" t="str">
        <v>Horizontal distance from windward edge</v>
      </c>
      <c r="AA535" t="str">
        <v>Horizontal distance from windward edge</v>
      </c>
      <c r="AE535" t="str">
        <v>Horizontal distance from windward edge</v>
      </c>
      <c r="AR535" t="str">
        <v>Horizontal distance from windward edge</v>
      </c>
      <c r="AV535" t="str">
        <v>Horizontal distance from windward edge</v>
      </c>
      <c r="BI535" t="str">
        <v>Horizontal distance from windward edge</v>
      </c>
      <c r="BM535" t="str">
        <v>Horizontal distance from windward edge</v>
      </c>
      <c r="BZ535" t="str">
        <v>Horizontal distance from windward edge</v>
      </c>
      <c r="CD535" t="str">
        <v>Horizontal distance from windward edge</v>
      </c>
      <c r="CQ535" t="str">
        <v>Horizontal distance from windward edge</v>
      </c>
      <c r="CU535" t="str">
        <v>Horizontal distance from windward edge</v>
      </c>
      <c r="DH535" t="str">
        <v>Horizontal distance from windward edge</v>
      </c>
      <c r="DL535" t="str">
        <v>Horizontal distance from windward edge</v>
      </c>
      <c r="DY535" t="str">
        <v>Horizontal distance from windward edge</v>
      </c>
      <c r="EC535" t="str">
        <v>Horizontal distance from windward edge</v>
      </c>
    </row>
    <row r="536">
      <c r="J536" t="str">
        <v>0-h/2</v>
      </c>
      <c r="K536" t="str">
        <v>h/2-h</v>
      </c>
      <c r="L536" t="str">
        <v>h-2h</v>
      </c>
      <c r="M536" t="str">
        <v>&gt;2h</v>
      </c>
      <c r="N536" t="str">
        <v>0-h/2</v>
      </c>
      <c r="O536" t="str">
        <v>h/2-h</v>
      </c>
      <c r="P536" t="str">
        <v>h-2h</v>
      </c>
      <c r="Q536" t="str">
        <v>&gt;2h</v>
      </c>
      <c r="AA536" t="str">
        <v>0-h/2</v>
      </c>
      <c r="AB536" t="str">
        <v>h/2-h</v>
      </c>
      <c r="AC536" t="str">
        <v>h-2h</v>
      </c>
      <c r="AD536" t="str">
        <v>&gt;2h</v>
      </c>
      <c r="AE536" t="str">
        <v>0-h/2</v>
      </c>
      <c r="AF536" t="str">
        <v>h/2-h</v>
      </c>
      <c r="AG536" t="str">
        <v>h-2h</v>
      </c>
      <c r="AH536" t="str">
        <v>&gt;2h</v>
      </c>
      <c r="AR536" t="str">
        <v>0-h/2</v>
      </c>
      <c r="AS536" t="str">
        <v>h/2-h</v>
      </c>
      <c r="AT536" t="str">
        <v>h-2h</v>
      </c>
      <c r="AU536" t="str">
        <v>&gt;2h</v>
      </c>
      <c r="AV536" t="str">
        <v>0-h/2</v>
      </c>
      <c r="AW536" t="str">
        <v>h/2-h</v>
      </c>
      <c r="AX536" t="str">
        <v>h-2h</v>
      </c>
      <c r="AY536" t="str">
        <v>&gt;2h</v>
      </c>
      <c r="BI536" t="str">
        <v>0-h/2</v>
      </c>
      <c r="BJ536" t="str">
        <v>h/2-h</v>
      </c>
      <c r="BK536" t="str">
        <v>h-2h</v>
      </c>
      <c r="BL536" t="str">
        <v>&gt;2h</v>
      </c>
      <c r="BM536" t="str">
        <v>0-h/2</v>
      </c>
      <c r="BN536" t="str">
        <v>h/2-h</v>
      </c>
      <c r="BO536" t="str">
        <v>h-2h</v>
      </c>
      <c r="BP536" t="str">
        <v>&gt;2h</v>
      </c>
      <c r="BZ536" t="str">
        <v>0-h/2</v>
      </c>
      <c r="CA536" t="str">
        <v>h/2-h</v>
      </c>
      <c r="CB536" t="str">
        <v>h-2h</v>
      </c>
      <c r="CC536" t="str">
        <v>&gt;2h</v>
      </c>
      <c r="CD536" t="str">
        <v>0-h/2</v>
      </c>
      <c r="CE536" t="str">
        <v>h/2-h</v>
      </c>
      <c r="CF536" t="str">
        <v>h-2h</v>
      </c>
      <c r="CG536" t="str">
        <v>&gt;2h</v>
      </c>
      <c r="CQ536" t="str">
        <v>0-h/2</v>
      </c>
      <c r="CR536" t="str">
        <v>h/2-h</v>
      </c>
      <c r="CS536" t="str">
        <v>h-2h</v>
      </c>
      <c r="CT536" t="str">
        <v>&gt;2h</v>
      </c>
      <c r="CU536" t="str">
        <v>0-h/2</v>
      </c>
      <c r="CV536" t="str">
        <v>h/2-h</v>
      </c>
      <c r="CW536" t="str">
        <v>h-2h</v>
      </c>
      <c r="CX536" t="str">
        <v>&gt;2h</v>
      </c>
      <c r="DH536" t="str">
        <v>0-h/2</v>
      </c>
      <c r="DI536" t="str">
        <v>h/2-h</v>
      </c>
      <c r="DJ536" t="str">
        <v>h-2h</v>
      </c>
      <c r="DK536" t="str">
        <v>&gt;2h</v>
      </c>
      <c r="DL536" t="str">
        <v>0-h/2</v>
      </c>
      <c r="DM536" t="str">
        <v>h/2-h</v>
      </c>
      <c r="DN536" t="str">
        <v>h-2h</v>
      </c>
      <c r="DO536" t="str">
        <v>&gt;2h</v>
      </c>
      <c r="DY536" t="str">
        <v>0-h/2</v>
      </c>
      <c r="DZ536" t="str">
        <v>h/2-h</v>
      </c>
      <c r="EA536" t="str">
        <v>h-2h</v>
      </c>
      <c r="EB536" t="str">
        <v>&gt;2h</v>
      </c>
      <c r="EC536" t="str">
        <v>0-h/2</v>
      </c>
      <c r="ED536" t="str">
        <v>h/2-h</v>
      </c>
      <c r="EE536" t="str">
        <v>h-2h</v>
      </c>
      <c r="EF536" t="str">
        <v>&gt;2h</v>
      </c>
    </row>
    <row r="537">
      <c r="D537" t="str">
        <v>WinWall</v>
      </c>
      <c r="E537" t="str">
        <v>LeeWall</v>
      </c>
      <c r="F537" t="str">
        <v>SideWall1</v>
      </c>
      <c r="G537" t="str">
        <v>SideWall2</v>
      </c>
      <c r="H537" t="str">
        <v>WinRoof</v>
      </c>
      <c r="I537" t="str">
        <v>LeeRoof</v>
      </c>
      <c r="J537" t="str">
        <v>Roof Side 1</v>
      </c>
      <c r="N537" t="str">
        <v>Roof Side 2</v>
      </c>
      <c r="U537" t="str">
        <v>WinWall</v>
      </c>
      <c r="V537" t="str">
        <v>LeeWall</v>
      </c>
      <c r="W537" t="str">
        <v>SideWall1</v>
      </c>
      <c r="X537" t="str">
        <v>SideWall2</v>
      </c>
      <c r="Y537" t="str">
        <v>WinRoof</v>
      </c>
      <c r="Z537" t="str">
        <v>LeeRoof</v>
      </c>
      <c r="AA537" t="str">
        <v>Roof Side 1</v>
      </c>
      <c r="AE537" t="str">
        <v>Roof Side 2</v>
      </c>
      <c r="AL537" t="str">
        <v>WinWall</v>
      </c>
      <c r="AM537" t="str">
        <v>LeeWall</v>
      </c>
      <c r="AN537" t="str">
        <v>SideWall1</v>
      </c>
      <c r="AO537" t="str">
        <v>SideWall2</v>
      </c>
      <c r="AP537" t="str">
        <v>WinRoof</v>
      </c>
      <c r="AQ537" t="str">
        <v>LeeRoof</v>
      </c>
      <c r="AR537" t="str">
        <v>Roof Side 1</v>
      </c>
      <c r="AV537" t="str">
        <v>Roof Side 2</v>
      </c>
      <c r="BC537" t="str">
        <v>WinWall</v>
      </c>
      <c r="BD537" t="str">
        <v>LeeWall</v>
      </c>
      <c r="BE537" t="str">
        <v>SideWall1</v>
      </c>
      <c r="BF537" t="str">
        <v>SideWall2</v>
      </c>
      <c r="BG537" t="str">
        <v>WinRoof</v>
      </c>
      <c r="BH537" t="str">
        <v>LeeRoof</v>
      </c>
      <c r="BI537" t="str">
        <v>Roof Side 1</v>
      </c>
      <c r="BM537" t="str">
        <v>Roof Side 2</v>
      </c>
      <c r="BT537" t="str">
        <v>WinWall</v>
      </c>
      <c r="BU537" t="str">
        <v>LeeWall</v>
      </c>
      <c r="BV537" t="str">
        <v>SideWall1</v>
      </c>
      <c r="BW537" t="str">
        <v>SideWall2</v>
      </c>
      <c r="BX537" t="str">
        <v>WinRoof</v>
      </c>
      <c r="BY537" t="str">
        <v>LeeRoof</v>
      </c>
      <c r="BZ537" t="str">
        <v>Roof Side 1</v>
      </c>
      <c r="CD537" t="str">
        <v>Roof Side 2</v>
      </c>
      <c r="CK537" t="str">
        <v>WinWall</v>
      </c>
      <c r="CL537" t="str">
        <v>LeeWall</v>
      </c>
      <c r="CM537" t="str">
        <v>SideWall1</v>
      </c>
      <c r="CN537" t="str">
        <v>SideWall2</v>
      </c>
      <c r="CO537" t="str">
        <v>WinRoof</v>
      </c>
      <c r="CP537" t="str">
        <v>LeeRoof</v>
      </c>
      <c r="CQ537" t="str">
        <v>Roof Side 1</v>
      </c>
      <c r="CU537" t="str">
        <v>Roof Side 2</v>
      </c>
      <c r="DB537" t="str">
        <v>WinWall</v>
      </c>
      <c r="DC537" t="str">
        <v>LeeWall</v>
      </c>
      <c r="DD537" t="str">
        <v>SideWall1</v>
      </c>
      <c r="DE537" t="str">
        <v>SideWall2</v>
      </c>
      <c r="DF537" t="str">
        <v>WinRoof</v>
      </c>
      <c r="DG537" t="str">
        <v>LeeRoof</v>
      </c>
      <c r="DH537" t="str">
        <v>Roof Side 1</v>
      </c>
      <c r="DL537" t="str">
        <v>Roof Side 2</v>
      </c>
      <c r="DS537" t="str">
        <v>WinWall</v>
      </c>
      <c r="DT537" t="str">
        <v>LeeWall</v>
      </c>
      <c r="DU537" t="str">
        <v>SideWall1</v>
      </c>
      <c r="DV537" t="str">
        <v>SideWall2</v>
      </c>
      <c r="DW537" t="str">
        <v>WinRoof</v>
      </c>
      <c r="DX537" t="str">
        <v>LeeRoof</v>
      </c>
      <c r="DY537" t="str">
        <v>Roof Side 1</v>
      </c>
      <c r="EC537" t="str">
        <v>Roof Side 2</v>
      </c>
    </row>
    <row r="538">
      <c r="D538" t="str">
        <f>C483</f>
        <v>+X</v>
      </c>
      <c r="E538" t="str">
        <f>C484</f>
        <v>-X</v>
      </c>
      <c r="F538" t="str">
        <f>C485</f>
        <v>+Y</v>
      </c>
      <c r="G538" t="str">
        <f>C486</f>
        <v>-Y</v>
      </c>
      <c r="H538" t="str">
        <f>C487</f>
        <v>+X</v>
      </c>
      <c r="I538" t="str">
        <f>C488</f>
        <v>-X</v>
      </c>
      <c r="J538" t="str">
        <f>C489</f>
        <v>+Y</v>
      </c>
      <c r="N538" t="str">
        <f>C490</f>
        <v>-Y</v>
      </c>
      <c r="U538" t="str">
        <f>T483</f>
        <v>+X</v>
      </c>
      <c r="V538" t="str">
        <f>T484</f>
        <v>-X</v>
      </c>
      <c r="W538" t="str">
        <f>T485</f>
        <v>+Y</v>
      </c>
      <c r="X538" t="str">
        <f>T486</f>
        <v>-Y</v>
      </c>
      <c r="Y538" t="str">
        <f>T487</f>
        <v>+X</v>
      </c>
      <c r="Z538" t="str">
        <f>T488</f>
        <v>-X</v>
      </c>
      <c r="AA538" t="str">
        <f>T489</f>
        <v>+Y</v>
      </c>
      <c r="AE538" t="str">
        <f>T490</f>
        <v>-Y</v>
      </c>
      <c r="AL538" t="str">
        <f>AK483</f>
        <v>+X</v>
      </c>
      <c r="AM538" t="str">
        <f>AK484</f>
        <v>-X</v>
      </c>
      <c r="AN538" t="str">
        <f>AK485</f>
        <v>+Y</v>
      </c>
      <c r="AO538" t="str">
        <f>AK486</f>
        <v>-Y</v>
      </c>
      <c r="AP538" t="str">
        <f>AK487</f>
        <v>+X</v>
      </c>
      <c r="AQ538" t="str">
        <f>AK488</f>
        <v>-X</v>
      </c>
      <c r="AR538" t="str">
        <f>AK489</f>
        <v>+Y</v>
      </c>
      <c r="AV538" t="str">
        <f>AK490</f>
        <v>-Y</v>
      </c>
      <c r="BC538" t="str">
        <f>BB483</f>
        <v>+X</v>
      </c>
      <c r="BD538" t="str">
        <f>BB484</f>
        <v>-X</v>
      </c>
      <c r="BE538" t="str">
        <f>BB485</f>
        <v>+Y</v>
      </c>
      <c r="BF538" t="str">
        <f>BB486</f>
        <v>-Y</v>
      </c>
      <c r="BG538" t="str">
        <f>BB487</f>
        <v>+X</v>
      </c>
      <c r="BH538" t="str">
        <f>BB488</f>
        <v>-X</v>
      </c>
      <c r="BI538" t="str">
        <f>BB489</f>
        <v>+Y</v>
      </c>
      <c r="BM538" t="str">
        <f>BB490</f>
        <v>-Y</v>
      </c>
      <c r="BT538" t="str">
        <f>BS483</f>
        <v>+Y</v>
      </c>
      <c r="BU538" t="str">
        <f>BS484</f>
        <v>-Y</v>
      </c>
      <c r="BV538" t="str">
        <f>BS485</f>
        <v>+X</v>
      </c>
      <c r="BW538" t="str">
        <f>BS486</f>
        <v>-X</v>
      </c>
      <c r="BX538" t="str">
        <f>BS487</f>
        <v>+Y</v>
      </c>
      <c r="BY538" t="str">
        <f>BS488</f>
        <v>-Y</v>
      </c>
      <c r="BZ538" t="str">
        <f>BS489</f>
        <v>+X</v>
      </c>
      <c r="CD538" t="str">
        <f>BS490</f>
        <v>-X</v>
      </c>
      <c r="CK538" t="str">
        <f>CJ483</f>
        <v>+Y</v>
      </c>
      <c r="CL538" t="str">
        <f>CJ484</f>
        <v>-Y</v>
      </c>
      <c r="CM538" t="str">
        <f>CJ485</f>
        <v>+X</v>
      </c>
      <c r="CN538" t="str">
        <f>CJ486</f>
        <v>-X</v>
      </c>
      <c r="CO538" t="str">
        <f>CJ487</f>
        <v>+Y</v>
      </c>
      <c r="CP538" t="str">
        <f>CJ488</f>
        <v>-Y</v>
      </c>
      <c r="CQ538" t="str">
        <f>CJ489</f>
        <v>+X</v>
      </c>
      <c r="CU538" t="str">
        <f>CJ490</f>
        <v>-X</v>
      </c>
      <c r="DB538" t="str">
        <f>DA483</f>
        <v>+Y</v>
      </c>
      <c r="DC538" t="str">
        <f>DA484</f>
        <v>-Y</v>
      </c>
      <c r="DD538" t="str">
        <f>DA485</f>
        <v>+X</v>
      </c>
      <c r="DE538" t="str">
        <f>DA486</f>
        <v>-X</v>
      </c>
      <c r="DF538" t="str">
        <f>DA487</f>
        <v>+Y</v>
      </c>
      <c r="DG538" t="str">
        <f>DA488</f>
        <v>-Y</v>
      </c>
      <c r="DH538" t="str">
        <f>DA489</f>
        <v>+X</v>
      </c>
      <c r="DL538" t="str">
        <f>DA490</f>
        <v>-X</v>
      </c>
      <c r="DS538" t="str">
        <f>DR483</f>
        <v>+Y</v>
      </c>
      <c r="DT538" t="str">
        <f>DR484</f>
        <v>-Y</v>
      </c>
      <c r="DU538" t="str">
        <f>DR485</f>
        <v>+X</v>
      </c>
      <c r="DV538" t="str">
        <f>DR486</f>
        <v>-X</v>
      </c>
      <c r="DW538" t="str">
        <f>DR487</f>
        <v>+Y</v>
      </c>
      <c r="DX538" t="str">
        <f>DR488</f>
        <v>-Y</v>
      </c>
      <c r="DY538" t="str">
        <f>DR489</f>
        <v>+X</v>
      </c>
      <c r="EC538" t="str">
        <f>DR490</f>
        <v>-X</v>
      </c>
    </row>
    <row r="539">
      <c r="B539" t="str">
        <v>Area</v>
      </c>
      <c r="C539" t="str">
        <v>(ft2)</v>
      </c>
      <c r="D539">
        <f>J493*D153</f>
        <v>160</v>
      </c>
      <c r="E539">
        <f>D539</f>
        <v>160</v>
      </c>
      <c r="F539">
        <f>J492*D153</f>
        <v>320</v>
      </c>
      <c r="G539">
        <f>F539</f>
        <v>320</v>
      </c>
      <c r="H539">
        <f>((J493-J495)*J499/2+J495*J499)/SIN(J497*3.14159/180)</f>
        <v>208.806130178211</v>
      </c>
      <c r="I539">
        <f>H539</f>
        <v>208.806130178211</v>
      </c>
      <c r="J539">
        <f>J532</f>
        <v>8.819314740953518</v>
      </c>
      <c r="K539">
        <f>K532</f>
        <v>26.45794422286055</v>
      </c>
      <c r="L539">
        <f>L532</f>
        <v>103.49939613350408</v>
      </c>
      <c r="M539">
        <f>M532</f>
        <v>94.46142069649386</v>
      </c>
      <c r="N539">
        <f>N532</f>
        <v>8.819314740953518</v>
      </c>
      <c r="O539">
        <f>O532</f>
        <v>26.45794422286055</v>
      </c>
      <c r="P539">
        <f>P532</f>
        <v>103.49939613350408</v>
      </c>
      <c r="Q539">
        <f>Q532</f>
        <v>94.46142069649386</v>
      </c>
      <c r="S539" t="str">
        <v>Area</v>
      </c>
      <c r="T539" t="str">
        <v>(ft2)</v>
      </c>
      <c r="U539">
        <f>AA493*U153</f>
        <v>160</v>
      </c>
      <c r="V539">
        <f>U539</f>
        <v>160</v>
      </c>
      <c r="W539">
        <f>AA492*U153</f>
        <v>320</v>
      </c>
      <c r="X539">
        <f>W539</f>
        <v>320</v>
      </c>
      <c r="Y539">
        <f>((AA493-AA495)*AA499/2+AA495*AA499)/SIN(AA497*3.14159/180)</f>
        <v>208.806130178211</v>
      </c>
      <c r="Z539">
        <f>Y539</f>
        <v>208.806130178211</v>
      </c>
      <c r="AA539">
        <f>AA532</f>
        <v>8.819314740953518</v>
      </c>
      <c r="AB539">
        <f>AB532</f>
        <v>26.45794422286055</v>
      </c>
      <c r="AC539">
        <f>AC532</f>
        <v>103.49939613350408</v>
      </c>
      <c r="AD539">
        <f>AD532</f>
        <v>94.46142069649386</v>
      </c>
      <c r="AE539">
        <f>AE532</f>
        <v>8.819314740953518</v>
      </c>
      <c r="AF539">
        <f>AF532</f>
        <v>26.45794422286055</v>
      </c>
      <c r="AG539">
        <f>AG532</f>
        <v>103.49939613350408</v>
      </c>
      <c r="AH539">
        <f>AH532</f>
        <v>94.46142069649386</v>
      </c>
      <c r="AJ539" t="str">
        <v>Area</v>
      </c>
      <c r="AK539" t="str">
        <v>(ft2)</v>
      </c>
      <c r="AL539">
        <f>AR493*AL153</f>
        <v>160</v>
      </c>
      <c r="AM539">
        <f>AL539</f>
        <v>160</v>
      </c>
      <c r="AN539">
        <f>AR492*AL153</f>
        <v>320</v>
      </c>
      <c r="AO539">
        <f>AN539</f>
        <v>320</v>
      </c>
      <c r="AP539">
        <f>((AR493-AR495)*AR499/2+AR495*AR499)/SIN(AR497*3.14159/180)</f>
        <v>208.806130178211</v>
      </c>
      <c r="AQ539">
        <f>AP539</f>
        <v>208.806130178211</v>
      </c>
      <c r="AR539">
        <f>AR532</f>
        <v>8.819314740953518</v>
      </c>
      <c r="AS539">
        <f>AS532</f>
        <v>26.45794422286055</v>
      </c>
      <c r="AT539">
        <f>AT532</f>
        <v>103.49939613350408</v>
      </c>
      <c r="AU539">
        <f>AU532</f>
        <v>94.46142069649386</v>
      </c>
      <c r="AV539">
        <f>AV532</f>
        <v>8.819314740953518</v>
      </c>
      <c r="AW539">
        <f>AW532</f>
        <v>26.45794422286055</v>
      </c>
      <c r="AX539">
        <f>AX532</f>
        <v>103.49939613350408</v>
      </c>
      <c r="AY539">
        <f>AY532</f>
        <v>94.46142069649386</v>
      </c>
      <c r="BA539" t="str">
        <v>Area</v>
      </c>
      <c r="BB539" t="str">
        <v>(ft2)</v>
      </c>
      <c r="BC539">
        <f>BI493*BC153</f>
        <v>160</v>
      </c>
      <c r="BD539">
        <f>BC539</f>
        <v>160</v>
      </c>
      <c r="BE539">
        <f>BI492*BC153</f>
        <v>320</v>
      </c>
      <c r="BF539">
        <f>BE539</f>
        <v>320</v>
      </c>
      <c r="BG539">
        <f>((BI493-BI495)*BI499/2+BI495*BI499)/SIN(BI497*3.14159/180)</f>
        <v>208.806130178211</v>
      </c>
      <c r="BH539">
        <f>BG539</f>
        <v>208.806130178211</v>
      </c>
      <c r="BI539">
        <f>BI532</f>
        <v>8.819314740953518</v>
      </c>
      <c r="BJ539">
        <f>BJ532</f>
        <v>26.45794422286055</v>
      </c>
      <c r="BK539">
        <f>BK532</f>
        <v>103.49939613350408</v>
      </c>
      <c r="BL539">
        <f>BL532</f>
        <v>94.46142069649386</v>
      </c>
      <c r="BM539">
        <f>BM532</f>
        <v>8.819314740953518</v>
      </c>
      <c r="BN539">
        <f>BN532</f>
        <v>26.45794422286055</v>
      </c>
      <c r="BO539">
        <f>BO532</f>
        <v>103.49939613350408</v>
      </c>
      <c r="BP539">
        <f>BP532</f>
        <v>94.46142069649386</v>
      </c>
      <c r="BR539" t="str">
        <v>Area</v>
      </c>
      <c r="BS539" t="str">
        <v>(ft2)</v>
      </c>
      <c r="BT539">
        <f>BZ493*BT153</f>
        <v>320</v>
      </c>
      <c r="BU539">
        <f>BT539</f>
        <v>320</v>
      </c>
      <c r="BV539">
        <f>BZ492*BT153</f>
        <v>160</v>
      </c>
      <c r="BW539">
        <f>BV539</f>
        <v>160</v>
      </c>
      <c r="BX539">
        <f>((BZ493-BZ495)*BZ499/2+BZ495*BZ499)/SIN(BZ497*3.14159/180)</f>
        <v>233.238075793812</v>
      </c>
      <c r="BY539">
        <f>BX539</f>
        <v>233.238075793812</v>
      </c>
      <c r="BZ539">
        <f>BZ532</f>
        <v>31.58192718945441</v>
      </c>
      <c r="CA539">
        <f>CA532</f>
        <v>92.65772026658112</v>
      </c>
      <c r="CB539">
        <f>CB532</f>
        <v>84.56648272217545</v>
      </c>
      <c r="CC539">
        <f>CC532</f>
        <v>0</v>
      </c>
      <c r="CD539">
        <f>CD532</f>
        <v>31.58192718945441</v>
      </c>
      <c r="CE539">
        <f>CE532</f>
        <v>92.65772026658112</v>
      </c>
      <c r="CF539">
        <f>CF532</f>
        <v>84.56648272217545</v>
      </c>
      <c r="CG539">
        <f>CG532</f>
        <v>0</v>
      </c>
      <c r="CI539" t="str">
        <v>Area</v>
      </c>
      <c r="CJ539" t="str">
        <v>(ft2)</v>
      </c>
      <c r="CK539">
        <f>CQ493*CK153</f>
        <v>320</v>
      </c>
      <c r="CL539">
        <f>CK539</f>
        <v>320</v>
      </c>
      <c r="CM539">
        <f>CQ492*CK153</f>
        <v>160</v>
      </c>
      <c r="CN539">
        <f>CM539</f>
        <v>160</v>
      </c>
      <c r="CO539">
        <f>((CQ493-CQ495)*CQ499/2+CQ495*CQ499)/SIN(CQ497*3.14159/180)</f>
        <v>233.238075793812</v>
      </c>
      <c r="CP539">
        <f>CO539</f>
        <v>233.238075793812</v>
      </c>
      <c r="CQ539">
        <f>CQ532</f>
        <v>31.58192718945441</v>
      </c>
      <c r="CR539">
        <f>CR532</f>
        <v>92.65772026658112</v>
      </c>
      <c r="CS539">
        <f>CS532</f>
        <v>84.56648272217545</v>
      </c>
      <c r="CT539">
        <f>CT532</f>
        <v>0</v>
      </c>
      <c r="CU539">
        <f>CU532</f>
        <v>31.58192718945441</v>
      </c>
      <c r="CV539">
        <f>CV532</f>
        <v>92.65772026658112</v>
      </c>
      <c r="CW539">
        <f>CW532</f>
        <v>84.56648272217545</v>
      </c>
      <c r="CX539">
        <f>CX532</f>
        <v>0</v>
      </c>
      <c r="CZ539" t="str">
        <v>Area</v>
      </c>
      <c r="DA539" t="str">
        <v>(ft2)</v>
      </c>
      <c r="DB539">
        <f>DH493*DB153</f>
        <v>320</v>
      </c>
      <c r="DC539">
        <f>DB539</f>
        <v>320</v>
      </c>
      <c r="DD539">
        <f>DH492*DB153</f>
        <v>160</v>
      </c>
      <c r="DE539">
        <f>DD539</f>
        <v>160</v>
      </c>
      <c r="DF539">
        <f>((DH493-DH495)*DH499/2+DH495*DH499)/SIN(DH497*3.14159/180)</f>
        <v>233.238075793812</v>
      </c>
      <c r="DG539">
        <f>DF539</f>
        <v>233.238075793812</v>
      </c>
      <c r="DH539">
        <f>DH532</f>
        <v>31.58192718945441</v>
      </c>
      <c r="DI539">
        <f>DI532</f>
        <v>92.65772026658112</v>
      </c>
      <c r="DJ539">
        <f>DJ532</f>
        <v>84.56648272217545</v>
      </c>
      <c r="DK539">
        <f>DK532</f>
        <v>0</v>
      </c>
      <c r="DL539">
        <f>DL532</f>
        <v>31.58192718945441</v>
      </c>
      <c r="DM539">
        <f>DM532</f>
        <v>92.65772026658112</v>
      </c>
      <c r="DN539">
        <f>DN532</f>
        <v>84.56648272217545</v>
      </c>
      <c r="DO539">
        <f>DO532</f>
        <v>0</v>
      </c>
      <c r="DQ539" t="str">
        <v>Area</v>
      </c>
      <c r="DR539" t="str">
        <v>(ft2)</v>
      </c>
      <c r="DS539">
        <f>DY493*DS153</f>
        <v>320</v>
      </c>
      <c r="DT539">
        <f>DS539</f>
        <v>320</v>
      </c>
      <c r="DU539">
        <f>DY492*DS153</f>
        <v>160</v>
      </c>
      <c r="DV539">
        <f>DU539</f>
        <v>160</v>
      </c>
      <c r="DW539">
        <f>((DY493-DY495)*DY499/2+DY495*DY499)/SIN(DY497*3.14159/180)</f>
        <v>233.238075793812</v>
      </c>
      <c r="DX539">
        <f>DW539</f>
        <v>233.238075793812</v>
      </c>
      <c r="DY539">
        <f>DY532</f>
        <v>31.58192718945441</v>
      </c>
      <c r="DZ539">
        <f>DZ532</f>
        <v>92.65772026658112</v>
      </c>
      <c r="EA539">
        <f>EA532</f>
        <v>84.56648272217545</v>
      </c>
      <c r="EB539">
        <f>EB532</f>
        <v>0</v>
      </c>
      <c r="EC539">
        <f>EC532</f>
        <v>31.58192718945441</v>
      </c>
      <c r="ED539">
        <f>ED532</f>
        <v>92.65772026658112</v>
      </c>
      <c r="EE539">
        <f>EE532</f>
        <v>84.56648272217545</v>
      </c>
      <c r="EF539">
        <f>EF532</f>
        <v>0</v>
      </c>
    </row>
    <row r="540">
      <c r="B540" t="str">
        <v>Distance b/t center of force and windward edge</v>
      </c>
      <c r="C540" t="str">
        <v>(ft)</v>
      </c>
      <c r="J540">
        <f>J533</f>
        <v>3.6666666666666665</v>
      </c>
      <c r="K540">
        <f>K533</f>
        <v>8.555555555555555</v>
      </c>
      <c r="L540">
        <f>L533</f>
        <v>17.015962441314556</v>
      </c>
      <c r="M540">
        <f>M533</f>
        <v>28.00000000000001</v>
      </c>
      <c r="N540">
        <f>N533</f>
        <v>3.6666666666666665</v>
      </c>
      <c r="O540">
        <f>O533</f>
        <v>8.555555555555555</v>
      </c>
      <c r="P540">
        <f>P533</f>
        <v>17.015962441314556</v>
      </c>
      <c r="Q540">
        <f>Q533</f>
        <v>28.00000000000001</v>
      </c>
      <c r="S540" t="str">
        <v>Distance b/t center of force and windward edge</v>
      </c>
      <c r="T540" t="str">
        <v>(ft)</v>
      </c>
      <c r="AA540">
        <f>AA533</f>
        <v>3.6666666666666665</v>
      </c>
      <c r="AB540">
        <f>AB533</f>
        <v>8.555555555555555</v>
      </c>
      <c r="AC540">
        <f>AC533</f>
        <v>17.015962441314556</v>
      </c>
      <c r="AD540">
        <f>AD533</f>
        <v>28.00000000000001</v>
      </c>
      <c r="AE540">
        <f>AE533</f>
        <v>3.6666666666666665</v>
      </c>
      <c r="AF540">
        <f>AF533</f>
        <v>8.555555555555555</v>
      </c>
      <c r="AG540">
        <f>AG533</f>
        <v>17.015962441314556</v>
      </c>
      <c r="AH540">
        <f>AH533</f>
        <v>28.00000000000001</v>
      </c>
      <c r="AJ540" t="str">
        <v>Distance b/t center of force and windward edge</v>
      </c>
      <c r="AK540" t="str">
        <v>(ft)</v>
      </c>
      <c r="AR540">
        <f>AR533</f>
        <v>3.6666666666666665</v>
      </c>
      <c r="AS540">
        <f>AS533</f>
        <v>8.555555555555555</v>
      </c>
      <c r="AT540">
        <f>AT533</f>
        <v>17.015962441314556</v>
      </c>
      <c r="AU540">
        <f>AU533</f>
        <v>28.00000000000001</v>
      </c>
      <c r="AV540">
        <f>AV533</f>
        <v>3.6666666666666665</v>
      </c>
      <c r="AW540">
        <f>AW533</f>
        <v>8.555555555555555</v>
      </c>
      <c r="AX540">
        <f>AX533</f>
        <v>17.015962441314556</v>
      </c>
      <c r="AY540">
        <f>AY533</f>
        <v>28.00000000000001</v>
      </c>
      <c r="BA540" t="str">
        <v>Distance b/t center of force and windward edge</v>
      </c>
      <c r="BB540" t="str">
        <v>(ft)</v>
      </c>
      <c r="BI540">
        <f>BI533</f>
        <v>3.6666666666666665</v>
      </c>
      <c r="BJ540">
        <f>BJ533</f>
        <v>8.555555555555555</v>
      </c>
      <c r="BK540">
        <f>BK533</f>
        <v>17.015962441314556</v>
      </c>
      <c r="BL540">
        <f>BL533</f>
        <v>28.00000000000001</v>
      </c>
      <c r="BM540">
        <f>BM533</f>
        <v>3.6666666666666665</v>
      </c>
      <c r="BN540">
        <f>BN533</f>
        <v>8.555555555555555</v>
      </c>
      <c r="BO540">
        <f>BO533</f>
        <v>17.015962441314556</v>
      </c>
      <c r="BP540">
        <f>BP533</f>
        <v>28.00000000000001</v>
      </c>
      <c r="BR540" t="str">
        <v>Distance b/t center of force and windward edge</v>
      </c>
      <c r="BS540" t="str">
        <v>(ft)</v>
      </c>
      <c r="BZ540">
        <f>BZ533</f>
        <v>3.6666666666666665</v>
      </c>
      <c r="CA540">
        <f>CA533</f>
        <v>8.507981220657278</v>
      </c>
      <c r="CB540">
        <f>CB533</f>
        <v>14.000000000000005</v>
      </c>
      <c r="CC540">
        <f>CC533</f>
        <v>0</v>
      </c>
      <c r="CD540">
        <f>CD533</f>
        <v>3.6666666666666665</v>
      </c>
      <c r="CE540">
        <f>CE533</f>
        <v>8.507981220657278</v>
      </c>
      <c r="CF540">
        <f>CF533</f>
        <v>14.000000000000005</v>
      </c>
      <c r="CG540">
        <f>CG533</f>
        <v>0</v>
      </c>
      <c r="CI540" t="str">
        <v>Distance b/t center of force and windward edge</v>
      </c>
      <c r="CJ540" t="str">
        <v>(ft)</v>
      </c>
      <c r="CQ540">
        <f>CQ533</f>
        <v>3.6666666666666665</v>
      </c>
      <c r="CR540">
        <f>CR533</f>
        <v>8.507981220657278</v>
      </c>
      <c r="CS540">
        <f>CS533</f>
        <v>14.000000000000005</v>
      </c>
      <c r="CT540">
        <f>CT533</f>
        <v>0</v>
      </c>
      <c r="CU540">
        <f>CU533</f>
        <v>3.6666666666666665</v>
      </c>
      <c r="CV540">
        <f>CV533</f>
        <v>8.507981220657278</v>
      </c>
      <c r="CW540">
        <f>CW533</f>
        <v>14.000000000000005</v>
      </c>
      <c r="CX540">
        <f>CX533</f>
        <v>0</v>
      </c>
      <c r="CZ540" t="str">
        <v>Distance b/t center of force and windward edge</v>
      </c>
      <c r="DA540" t="str">
        <v>(ft)</v>
      </c>
      <c r="DH540">
        <f>DH533</f>
        <v>3.6666666666666665</v>
      </c>
      <c r="DI540">
        <f>DI533</f>
        <v>8.507981220657278</v>
      </c>
      <c r="DJ540">
        <f>DJ533</f>
        <v>14.000000000000005</v>
      </c>
      <c r="DK540">
        <f>DK533</f>
        <v>0</v>
      </c>
      <c r="DL540">
        <f>DL533</f>
        <v>3.6666666666666665</v>
      </c>
      <c r="DM540">
        <f>DM533</f>
        <v>8.507981220657278</v>
      </c>
      <c r="DN540">
        <f>DN533</f>
        <v>14.000000000000005</v>
      </c>
      <c r="DO540">
        <f>DO533</f>
        <v>0</v>
      </c>
      <c r="DQ540" t="str">
        <v>Distance b/t center of force and windward edge</v>
      </c>
      <c r="DR540" t="str">
        <v>(ft)</v>
      </c>
      <c r="DY540">
        <f>DY533</f>
        <v>3.6666666666666665</v>
      </c>
      <c r="DZ540">
        <f>DZ533</f>
        <v>8.507981220657278</v>
      </c>
      <c r="EA540">
        <f>EA533</f>
        <v>14.000000000000005</v>
      </c>
      <c r="EB540">
        <f>EB533</f>
        <v>0</v>
      </c>
      <c r="EC540">
        <f>EC533</f>
        <v>3.6666666666666665</v>
      </c>
      <c r="ED540">
        <f>ED533</f>
        <v>8.507981220657278</v>
      </c>
      <c r="EE540">
        <f>EE533</f>
        <v>14.000000000000005</v>
      </c>
      <c r="EF540">
        <f>EF533</f>
        <v>0</v>
      </c>
    </row>
    <row r="542">
      <c r="B542" t="str">
        <v>IF GABLE ROOF</v>
      </c>
    </row>
    <row r="543">
      <c r="B543" t="str">
        <v>Area</v>
      </c>
      <c r="C543" t="str">
        <v>(ft2)</v>
      </c>
    </row>
    <row r="544">
      <c r="B544" t="str">
        <v>Distance b/t center of force and windward edge</v>
      </c>
      <c r="C544" t="str">
        <v>(ft)</v>
      </c>
    </row>
    <row r="546">
      <c r="A546" t="str">
        <v>9.1 - FORCES FOR OPEN</v>
      </c>
      <c r="R546" t="str">
        <v>9.1 - FORCES FOR OPEN</v>
      </c>
      <c r="AI546" t="str">
        <v>9.1 - FORCES FOR OPEN</v>
      </c>
      <c r="AZ546" t="str">
        <v>9.1 - FORCES FOR OPEN</v>
      </c>
      <c r="BQ546" t="str">
        <v>9.1 - FORCES FOR OPEN</v>
      </c>
      <c r="CH546" t="str">
        <v>9.1 - FORCES FOR OPEN</v>
      </c>
      <c r="CY546" t="str">
        <v>9.1 - FORCES FOR OPEN</v>
      </c>
      <c r="DP546" t="str">
        <v>9.1 - FORCES FOR OPEN</v>
      </c>
    </row>
    <row r="547">
      <c r="A547" t="str">
        <v>Step 9: Calculate total force applied on each building surface</v>
      </c>
      <c r="R547" t="str">
        <v>Step 9: Calculate total force applied on each building surface</v>
      </c>
      <c r="AI547" t="str">
        <v>Step 9: Calculate total force applied on each building surface</v>
      </c>
      <c r="AZ547" t="str">
        <v>Step 9: Calculate total force applied on each building surface</v>
      </c>
      <c r="BQ547" t="str">
        <v>Step 9: Calculate total force applied on each building surface</v>
      </c>
      <c r="CH547" t="str">
        <v>Step 9: Calculate total force applied on each building surface</v>
      </c>
      <c r="CY547" t="str">
        <v>Step 9: Calculate total force applied on each building surface</v>
      </c>
      <c r="DP547" t="str">
        <v>Step 9: Calculate total force applied on each building surface</v>
      </c>
    </row>
    <row r="549">
      <c r="B549" t="str">
        <v>Winward wall</v>
      </c>
      <c r="C549" t="str">
        <f>IF(C169="X","+X","+Y")</f>
        <v>+X</v>
      </c>
      <c r="S549" t="str">
        <v>Winward wall</v>
      </c>
      <c r="T549" t="str">
        <f>IF(T169="X","+X","+Y")</f>
        <v>+X</v>
      </c>
      <c r="AJ549" t="str">
        <v>Winward wall</v>
      </c>
      <c r="AK549" t="str">
        <f>IF(AK169="X","+X","+Y")</f>
        <v>+X</v>
      </c>
      <c r="BA549" t="str">
        <v>Winward wall</v>
      </c>
      <c r="BB549" t="str">
        <f>IF(BB169="X","+X","+Y")</f>
        <v>+X</v>
      </c>
      <c r="BR549" t="str">
        <v>Winward wall</v>
      </c>
      <c r="BS549" t="str">
        <f>IF(BS169="X","+X","+Y")</f>
        <v>+Y</v>
      </c>
      <c r="CI549" t="str">
        <v>Winward wall</v>
      </c>
      <c r="CJ549" t="str">
        <f>IF(CJ169="X","+X","+Y")</f>
        <v>+Y</v>
      </c>
      <c r="CZ549" t="str">
        <v>Winward wall</v>
      </c>
      <c r="DA549" t="str">
        <f>IF(DA169="X","+X","+Y")</f>
        <v>+Y</v>
      </c>
      <c r="DQ549" t="str">
        <v>Winward wall</v>
      </c>
      <c r="DR549" t="str">
        <f>IF(DR169="X","+X","+Y")</f>
        <v>+Y</v>
      </c>
    </row>
    <row r="550">
      <c r="B550" t="str">
        <v>Leeward wall</v>
      </c>
      <c r="C550" t="str">
        <f>IF(C169="X","-X","-Y")</f>
        <v>-X</v>
      </c>
      <c r="S550" t="str">
        <v>Leeward wall</v>
      </c>
      <c r="T550" t="str">
        <f>IF(T169="X","-X","-Y")</f>
        <v>-X</v>
      </c>
      <c r="AJ550" t="str">
        <v>Leeward wall</v>
      </c>
      <c r="AK550" t="str">
        <f>IF(AK169="X","-X","-Y")</f>
        <v>-X</v>
      </c>
      <c r="BA550" t="str">
        <v>Leeward wall</v>
      </c>
      <c r="BB550" t="str">
        <f>IF(BB169="X","-X","-Y")</f>
        <v>-X</v>
      </c>
      <c r="BR550" t="str">
        <v>Leeward wall</v>
      </c>
      <c r="BS550" t="str">
        <f>IF(BS169="X","-X","-Y")</f>
        <v>-Y</v>
      </c>
      <c r="CI550" t="str">
        <v>Leeward wall</v>
      </c>
      <c r="CJ550" t="str">
        <f>IF(CJ169="X","-X","-Y")</f>
        <v>-Y</v>
      </c>
      <c r="CZ550" t="str">
        <v>Leeward wall</v>
      </c>
      <c r="DA550" t="str">
        <f>IF(DA169="X","-X","-Y")</f>
        <v>-Y</v>
      </c>
      <c r="DQ550" t="str">
        <v>Leeward wall</v>
      </c>
      <c r="DR550" t="str">
        <f>IF(DR169="X","-X","-Y")</f>
        <v>-Y</v>
      </c>
    </row>
    <row r="551">
      <c r="B551" t="str">
        <v>Side Wall 1</v>
      </c>
      <c r="C551" t="str">
        <f>IF(C169="X","+Y","+X")</f>
        <v>+Y</v>
      </c>
      <c r="S551" t="str">
        <v>Side Wall 1</v>
      </c>
      <c r="T551" t="str">
        <f>IF(T169="X","+Y","+X")</f>
        <v>+Y</v>
      </c>
      <c r="AJ551" t="str">
        <v>Side Wall 1</v>
      </c>
      <c r="AK551" t="str">
        <f>IF(AK169="X","+Y","+X")</f>
        <v>+Y</v>
      </c>
      <c r="BA551" t="str">
        <v>Side Wall 1</v>
      </c>
      <c r="BB551" t="str">
        <f>IF(BB169="X","+Y","+X")</f>
        <v>+Y</v>
      </c>
      <c r="BR551" t="str">
        <v>Side Wall 1</v>
      </c>
      <c r="BS551" t="str">
        <f>IF(BS169="X","+Y","+X")</f>
        <v>+X</v>
      </c>
      <c r="CI551" t="str">
        <v>Side Wall 1</v>
      </c>
      <c r="CJ551" t="str">
        <f>IF(CJ169="X","+Y","+X")</f>
        <v>+X</v>
      </c>
      <c r="CZ551" t="str">
        <v>Side Wall 1</v>
      </c>
      <c r="DA551" t="str">
        <f>IF(DA169="X","+Y","+X")</f>
        <v>+X</v>
      </c>
      <c r="DQ551" t="str">
        <v>Side Wall 1</v>
      </c>
      <c r="DR551" t="str">
        <f>IF(DR169="X","+Y","+X")</f>
        <v>+X</v>
      </c>
    </row>
    <row r="552">
      <c r="B552" t="str">
        <v>Side Wall 2</v>
      </c>
      <c r="C552" t="str">
        <f>IF(C169="X","-Y","-X")</f>
        <v>-Y</v>
      </c>
      <c r="S552" t="str">
        <v>Side Wall 2</v>
      </c>
      <c r="T552" t="str">
        <f>IF(T169="X","-Y","-X")</f>
        <v>-Y</v>
      </c>
      <c r="AJ552" t="str">
        <v>Side Wall 2</v>
      </c>
      <c r="AK552" t="str">
        <f>IF(AK169="X","-Y","-X")</f>
        <v>-Y</v>
      </c>
      <c r="BA552" t="str">
        <v>Side Wall 2</v>
      </c>
      <c r="BB552" t="str">
        <f>IF(BB169="X","-Y","-X")</f>
        <v>-Y</v>
      </c>
      <c r="BR552" t="str">
        <v>Side Wall 2</v>
      </c>
      <c r="BS552" t="str">
        <f>IF(BS169="X","-Y","-X")</f>
        <v>-X</v>
      </c>
      <c r="CI552" t="str">
        <v>Side Wall 2</v>
      </c>
      <c r="CJ552" t="str">
        <f>IF(CJ169="X","-Y","-X")</f>
        <v>-X</v>
      </c>
      <c r="CZ552" t="str">
        <v>Side Wall 2</v>
      </c>
      <c r="DA552" t="str">
        <f>IF(DA169="X","-Y","-X")</f>
        <v>-X</v>
      </c>
      <c r="DQ552" t="str">
        <v>Side Wall 2</v>
      </c>
      <c r="DR552" t="str">
        <f>IF(DR169="X","-Y","-X")</f>
        <v>-X</v>
      </c>
    </row>
    <row r="553">
      <c r="B553" t="str">
        <v>Winward roof</v>
      </c>
      <c r="C553" t="str">
        <f>IF(C169="X","+X","+Y")</f>
        <v>+X</v>
      </c>
      <c r="S553" t="str">
        <v>Winward roof</v>
      </c>
      <c r="T553" t="str">
        <f>IF(T169="X","+X","+Y")</f>
        <v>+X</v>
      </c>
      <c r="AJ553" t="str">
        <v>Winward roof</v>
      </c>
      <c r="AK553" t="str">
        <f>IF(AK169="X","+X","+Y")</f>
        <v>+X</v>
      </c>
      <c r="BA553" t="str">
        <v>Winward roof</v>
      </c>
      <c r="BB553" t="str">
        <f>IF(BB169="X","+X","+Y")</f>
        <v>+X</v>
      </c>
      <c r="BR553" t="str">
        <v>Winward roof</v>
      </c>
      <c r="BS553" t="str">
        <f>IF(BS169="X","+X","+Y")</f>
        <v>+Y</v>
      </c>
      <c r="CI553" t="str">
        <v>Winward roof</v>
      </c>
      <c r="CJ553" t="str">
        <f>IF(CJ169="X","+X","+Y")</f>
        <v>+Y</v>
      </c>
      <c r="CZ553" t="str">
        <v>Winward roof</v>
      </c>
      <c r="DA553" t="str">
        <f>IF(DA169="X","+X","+Y")</f>
        <v>+Y</v>
      </c>
      <c r="DQ553" t="str">
        <v>Winward roof</v>
      </c>
      <c r="DR553" t="str">
        <f>IF(DR169="X","+X","+Y")</f>
        <v>+Y</v>
      </c>
    </row>
    <row r="554">
      <c r="B554" t="str">
        <v>Leeward roof</v>
      </c>
      <c r="C554" t="str">
        <f>IF(C169="X","-X","-Y")</f>
        <v>-X</v>
      </c>
      <c r="S554" t="str">
        <v>Leeward roof</v>
      </c>
      <c r="T554" t="str">
        <f>IF(T169="X","-X","-Y")</f>
        <v>-X</v>
      </c>
      <c r="AJ554" t="str">
        <v>Leeward roof</v>
      </c>
      <c r="AK554" t="str">
        <f>IF(AK169="X","-X","-Y")</f>
        <v>-X</v>
      </c>
      <c r="BA554" t="str">
        <v>Leeward roof</v>
      </c>
      <c r="BB554" t="str">
        <f>IF(BB169="X","-X","-Y")</f>
        <v>-X</v>
      </c>
      <c r="BR554" t="str">
        <v>Leeward roof</v>
      </c>
      <c r="BS554" t="str">
        <f>IF(BS169="X","-X","-Y")</f>
        <v>-Y</v>
      </c>
      <c r="CI554" t="str">
        <v>Leeward roof</v>
      </c>
      <c r="CJ554" t="str">
        <f>IF(CJ169="X","-X","-Y")</f>
        <v>-Y</v>
      </c>
      <c r="CZ554" t="str">
        <v>Leeward roof</v>
      </c>
      <c r="DA554" t="str">
        <f>IF(DA169="X","-X","-Y")</f>
        <v>-Y</v>
      </c>
      <c r="DQ554" t="str">
        <v>Leeward roof</v>
      </c>
      <c r="DR554" t="str">
        <f>IF(DR169="X","-X","-Y")</f>
        <v>-Y</v>
      </c>
    </row>
    <row r="555">
      <c r="B555" t="str">
        <v>Roof side 1</v>
      </c>
      <c r="C555" t="str">
        <f>IF(C169="X","+Y","+X")</f>
        <v>+Y</v>
      </c>
      <c r="S555" t="str">
        <v>Roof side 1</v>
      </c>
      <c r="T555" t="str">
        <f>IF(T169="X","+Y","+X")</f>
        <v>+Y</v>
      </c>
      <c r="AJ555" t="str">
        <v>Roof side 1</v>
      </c>
      <c r="AK555" t="str">
        <f>IF(AK169="X","+Y","+X")</f>
        <v>+Y</v>
      </c>
      <c r="BA555" t="str">
        <v>Roof side 1</v>
      </c>
      <c r="BB555" t="str">
        <f>IF(BB169="X","+Y","+X")</f>
        <v>+Y</v>
      </c>
      <c r="BR555" t="str">
        <v>Roof side 1</v>
      </c>
      <c r="BS555" t="str">
        <f>IF(BS169="X","+Y","+X")</f>
        <v>+X</v>
      </c>
      <c r="CI555" t="str">
        <v>Roof side 1</v>
      </c>
      <c r="CJ555" t="str">
        <f>IF(CJ169="X","+Y","+X")</f>
        <v>+X</v>
      </c>
      <c r="CZ555" t="str">
        <v>Roof side 1</v>
      </c>
      <c r="DA555" t="str">
        <f>IF(DA169="X","+Y","+X")</f>
        <v>+X</v>
      </c>
      <c r="DQ555" t="str">
        <v>Roof side 1</v>
      </c>
      <c r="DR555" t="str">
        <f>IF(DR169="X","+Y","+X")</f>
        <v>+X</v>
      </c>
    </row>
    <row r="556">
      <c r="B556" t="str">
        <v>Roof side 2</v>
      </c>
      <c r="C556" t="str">
        <f>IF(C169="X","-Y","-X")</f>
        <v>-Y</v>
      </c>
      <c r="S556" t="str">
        <v>Roof side 2</v>
      </c>
      <c r="T556" t="str">
        <f>IF(T169="X","-Y","-X")</f>
        <v>-Y</v>
      </c>
      <c r="AJ556" t="str">
        <v>Roof side 2</v>
      </c>
      <c r="AK556" t="str">
        <f>IF(AK169="X","-Y","-X")</f>
        <v>-Y</v>
      </c>
      <c r="BA556" t="str">
        <v>Roof side 2</v>
      </c>
      <c r="BB556" t="str">
        <f>IF(BB169="X","-Y","-X")</f>
        <v>-Y</v>
      </c>
      <c r="BR556" t="str">
        <v>Roof side 2</v>
      </c>
      <c r="BS556" t="str">
        <f>IF(BS169="X","-Y","-X")</f>
        <v>-X</v>
      </c>
      <c r="CI556" t="str">
        <v>Roof side 2</v>
      </c>
      <c r="CJ556" t="str">
        <f>IF(CJ169="X","-Y","-X")</f>
        <v>-X</v>
      </c>
      <c r="CZ556" t="str">
        <v>Roof side 2</v>
      </c>
      <c r="DA556" t="str">
        <f>IF(DA169="X","-Y","-X")</f>
        <v>-X</v>
      </c>
      <c r="DQ556" t="str">
        <v>Roof side 2</v>
      </c>
      <c r="DR556" t="str">
        <f>IF(DR169="X","-Y","-X")</f>
        <v>-X</v>
      </c>
    </row>
    <row r="557">
      <c r="B557" t="str">
        <v>Dimension parallel to wind direction</v>
      </c>
      <c r="C557">
        <f>IF(C549="+X",D151,D152)</f>
        <v>40</v>
      </c>
      <c r="S557" t="str">
        <v>Dimension parallel to wind direction</v>
      </c>
      <c r="T557">
        <f>IF(T549="+X",U151,U152)</f>
        <v>40</v>
      </c>
      <c r="AJ557" t="str">
        <v>Dimension parallel to wind direction</v>
      </c>
      <c r="AK557">
        <f>IF(AK549="+X",AL151,AL152)</f>
        <v>40</v>
      </c>
      <c r="BA557" t="str">
        <v>Dimension parallel to wind direction</v>
      </c>
      <c r="BB557">
        <f>IF(BB549="+X",BC151,BC152)</f>
        <v>40</v>
      </c>
      <c r="BR557" t="str">
        <v>Dimension parallel to wind direction</v>
      </c>
      <c r="BS557">
        <f>IF(BS549="+X",BT151,BT152)</f>
        <v>20</v>
      </c>
      <c r="CI557" t="str">
        <v>Dimension parallel to wind direction</v>
      </c>
      <c r="CJ557">
        <f>IF(CJ549="+X",CK151,CK152)</f>
        <v>20</v>
      </c>
      <c r="CZ557" t="str">
        <v>Dimension parallel to wind direction</v>
      </c>
      <c r="DA557">
        <f>IF(DA549="+X",DB151,DB152)</f>
        <v>20</v>
      </c>
      <c r="DQ557" t="str">
        <v>Dimension parallel to wind direction</v>
      </c>
      <c r="DR557">
        <f>IF(DR549="+X",DS151,DS152)</f>
        <v>20</v>
      </c>
    </row>
    <row r="558">
      <c r="B558" t="str">
        <v>Dimension perpendicular to wind direction</v>
      </c>
      <c r="C558">
        <f>IF(C549="+X",D152,D151)</f>
        <v>20</v>
      </c>
      <c r="S558" t="str">
        <v>Dimension perpendicular to wind direction</v>
      </c>
      <c r="T558">
        <f>IF(T549="+X",U152,U151)</f>
        <v>20</v>
      </c>
      <c r="AJ558" t="str">
        <v>Dimension perpendicular to wind direction</v>
      </c>
      <c r="AK558">
        <f>IF(AK549="+X",AL152,AL151)</f>
        <v>20</v>
      </c>
      <c r="BA558" t="str">
        <v>Dimension perpendicular to wind direction</v>
      </c>
      <c r="BB558">
        <f>IF(BB549="+X",BC152,BC151)</f>
        <v>20</v>
      </c>
      <c r="BR558" t="str">
        <v>Dimension perpendicular to wind direction</v>
      </c>
      <c r="BS558">
        <f>IF(BS549="+X",BT152,BT151)</f>
        <v>40</v>
      </c>
      <c r="CI558" t="str">
        <v>Dimension perpendicular to wind direction</v>
      </c>
      <c r="CJ558">
        <f>IF(CJ549="+X",CK152,CK151)</f>
        <v>40</v>
      </c>
      <c r="CZ558" t="str">
        <v>Dimension perpendicular to wind direction</v>
      </c>
      <c r="DA558">
        <f>IF(DA549="+X",DB152,DB151)</f>
        <v>40</v>
      </c>
      <c r="DQ558" t="str">
        <v>Dimension perpendicular to wind direction</v>
      </c>
      <c r="DR558">
        <f>IF(DR549="+X",DS152,DS151)</f>
        <v>40</v>
      </c>
    </row>
    <row r="559">
      <c r="B559" t="str">
        <v>Ridge length parallel to wind direction</v>
      </c>
      <c r="C559">
        <f>IF(C549="+X",D157,D158)</f>
        <v>0</v>
      </c>
      <c r="S559" t="str">
        <v>Ridge length parallel to wind direction</v>
      </c>
      <c r="T559">
        <f>IF(T549="+X",U157,U158)</f>
        <v>0</v>
      </c>
      <c r="AJ559" t="str">
        <v>Ridge length parallel to wind direction</v>
      </c>
      <c r="AK559">
        <f>IF(AK549="+X",AL157,AL158)</f>
        <v>0</v>
      </c>
      <c r="BA559" t="str">
        <v>Ridge length parallel to wind direction</v>
      </c>
      <c r="BB559">
        <f>IF(BB549="+X",BC157,BC158)</f>
        <v>0</v>
      </c>
      <c r="BR559" t="str">
        <v>Ridge length parallel to wind direction</v>
      </c>
      <c r="BS559">
        <f>IF(BS549="+X",BT157,BT158)</f>
        <v>0</v>
      </c>
      <c r="CI559" t="str">
        <v>Ridge length parallel to wind direction</v>
      </c>
      <c r="CJ559">
        <f>IF(CJ549="+X",CK157,CK158)</f>
        <v>0</v>
      </c>
      <c r="CZ559" t="str">
        <v>Ridge length parallel to wind direction</v>
      </c>
      <c r="DA559">
        <f>IF(DA549="+X",DB157,DB158)</f>
        <v>0</v>
      </c>
      <c r="DQ559" t="str">
        <v>Ridge length parallel to wind direction</v>
      </c>
      <c r="DR559">
        <f>IF(DR549="+X",DS157,DS158)</f>
        <v>0</v>
      </c>
    </row>
    <row r="560">
      <c r="B560" t="str">
        <v>Ridge length perpendicular to wind direction</v>
      </c>
      <c r="C560">
        <f>IF(C549="+X",D158,D157)</f>
        <v>0</v>
      </c>
      <c r="S560" t="str">
        <v>Ridge length perpendicular to wind direction</v>
      </c>
      <c r="T560">
        <f>IF(T549="+X",U158,U157)</f>
        <v>0</v>
      </c>
      <c r="AJ560" t="str">
        <v>Ridge length perpendicular to wind direction</v>
      </c>
      <c r="AK560">
        <f>IF(AK549="+X",AL158,AL157)</f>
        <v>0</v>
      </c>
      <c r="BA560" t="str">
        <v>Ridge length perpendicular to wind direction</v>
      </c>
      <c r="BB560">
        <f>IF(BB549="+X",BC158,BC157)</f>
        <v>0</v>
      </c>
      <c r="BR560" t="str">
        <v>Ridge length perpendicular to wind direction</v>
      </c>
      <c r="BS560">
        <f>IF(BS549="+X",BT158,BT157)</f>
        <v>0</v>
      </c>
      <c r="CI560" t="str">
        <v>Ridge length perpendicular to wind direction</v>
      </c>
      <c r="CJ560">
        <f>IF(CJ549="+X",CK158,CK157)</f>
        <v>0</v>
      </c>
      <c r="CZ560" t="str">
        <v>Ridge length perpendicular to wind direction</v>
      </c>
      <c r="DA560">
        <f>IF(DA549="+X",DB158,DB157)</f>
        <v>0</v>
      </c>
      <c r="DQ560" t="str">
        <v>Ridge length perpendicular to wind direction</v>
      </c>
      <c r="DR560">
        <f>IF(DR549="+X",DS158,DS157)</f>
        <v>0</v>
      </c>
    </row>
    <row r="561">
      <c r="B561" t="str">
        <v>Pitch angle of roof parallel to wind direction</v>
      </c>
      <c r="C561">
        <f>IF(C549="+X",D159,D160)</f>
        <v>30.963782686061883</v>
      </c>
      <c r="S561" t="str">
        <v>Pitch angle of roof parallel to wind direction</v>
      </c>
      <c r="T561">
        <f>IF(T549="+X",U159,U160)</f>
        <v>30.963782686061883</v>
      </c>
      <c r="AJ561" t="str">
        <v>Pitch angle of roof parallel to wind direction</v>
      </c>
      <c r="AK561">
        <f>IF(AK549="+X",AL159,AL160)</f>
        <v>30.963782686061883</v>
      </c>
      <c r="BA561" t="str">
        <v>Pitch angle of roof parallel to wind direction</v>
      </c>
      <c r="BB561">
        <f>IF(BB549="+X",BC159,BC160)</f>
        <v>30.963782686061883</v>
      </c>
      <c r="BR561" t="str">
        <v>Pitch angle of roof parallel to wind direction</v>
      </c>
      <c r="BS561">
        <f>IF(BS549="+X",BT159,BT160)</f>
        <v>16.699258339253714</v>
      </c>
      <c r="CI561" t="str">
        <v>Pitch angle of roof parallel to wind direction</v>
      </c>
      <c r="CJ561">
        <f>IF(CJ549="+X",CK159,CK160)</f>
        <v>16.699258339253714</v>
      </c>
      <c r="CZ561" t="str">
        <v>Pitch angle of roof parallel to wind direction</v>
      </c>
      <c r="DA561">
        <f>IF(DA549="+X",DB159,DB160)</f>
        <v>16.699258339253714</v>
      </c>
      <c r="DQ561" t="str">
        <v>Pitch angle of roof parallel to wind direction</v>
      </c>
      <c r="DR561">
        <f>IF(DR549="+X",DS159,DS160)</f>
        <v>16.699258339253714</v>
      </c>
    </row>
    <row r="562">
      <c r="B562" t="str">
        <v>Pitch angle of roof perpendicular to wind direction</v>
      </c>
      <c r="C562">
        <f>IF(C549="+X",D160,D159)</f>
        <v>16.699258339253714</v>
      </c>
      <c r="S562" t="str">
        <v>Pitch angle of roof perpendicular to wind direction</v>
      </c>
      <c r="T562">
        <f>IF(T549="+X",U160,U159)</f>
        <v>16.699258339253714</v>
      </c>
      <c r="AJ562" t="str">
        <v>Pitch angle of roof perpendicular to wind direction</v>
      </c>
      <c r="AK562">
        <f>IF(AK549="+X",AL160,AL159)</f>
        <v>16.699258339253714</v>
      </c>
      <c r="BA562" t="str">
        <v>Pitch angle of roof perpendicular to wind direction</v>
      </c>
      <c r="BB562">
        <f>IF(BB549="+X",BC160,BC159)</f>
        <v>16.699258339253714</v>
      </c>
      <c r="BR562" t="str">
        <v>Pitch angle of roof perpendicular to wind direction</v>
      </c>
      <c r="BS562">
        <f>IF(BS549="+X",BT160,BT159)</f>
        <v>30.963782686061883</v>
      </c>
      <c r="CI562" t="str">
        <v>Pitch angle of roof perpendicular to wind direction</v>
      </c>
      <c r="CJ562">
        <f>IF(CJ549="+X",CK160,CK159)</f>
        <v>30.963782686061883</v>
      </c>
      <c r="CZ562" t="str">
        <v>Pitch angle of roof perpendicular to wind direction</v>
      </c>
      <c r="DA562">
        <f>IF(DA549="+X",DB160,DB159)</f>
        <v>30.963782686061883</v>
      </c>
      <c r="DQ562" t="str">
        <v>Pitch angle of roof perpendicular to wind direction</v>
      </c>
      <c r="DR562">
        <f>IF(DR549="+X",DS160,DS159)</f>
        <v>30.963782686061883</v>
      </c>
    </row>
    <row r="563">
      <c r="B563" t="str">
        <v>Eave height</v>
      </c>
      <c r="C563">
        <f>D153</f>
        <v>8</v>
      </c>
      <c r="S563" t="str">
        <v>Eave height</v>
      </c>
      <c r="T563">
        <f>U153</f>
        <v>8</v>
      </c>
      <c r="AJ563" t="str">
        <v>Eave height</v>
      </c>
      <c r="AK563">
        <f>AL153</f>
        <v>8</v>
      </c>
      <c r="BA563" t="str">
        <v>Eave height</v>
      </c>
      <c r="BB563">
        <f>BC153</f>
        <v>8</v>
      </c>
      <c r="BR563" t="str">
        <v>Eave height</v>
      </c>
      <c r="BS563">
        <f>BT153</f>
        <v>8</v>
      </c>
      <c r="CI563" t="str">
        <v>Eave height</v>
      </c>
      <c r="CJ563">
        <f>CK153</f>
        <v>8</v>
      </c>
      <c r="CZ563" t="str">
        <v>Eave height</v>
      </c>
      <c r="DA563">
        <f>DB153</f>
        <v>8</v>
      </c>
      <c r="DQ563" t="str">
        <v>Eave height</v>
      </c>
      <c r="DR563">
        <f>DS153</f>
        <v>8</v>
      </c>
    </row>
    <row r="564">
      <c r="B564" t="str">
        <v>Mean roof height</v>
      </c>
      <c r="C564">
        <f>D164</f>
        <v>11</v>
      </c>
      <c r="S564" t="str">
        <v>Mean roof height</v>
      </c>
      <c r="T564">
        <f>U164</f>
        <v>11</v>
      </c>
      <c r="AJ564" t="str">
        <v>Mean roof height</v>
      </c>
      <c r="AK564">
        <f>AL164</f>
        <v>11</v>
      </c>
      <c r="BA564" t="str">
        <v>Mean roof height</v>
      </c>
      <c r="BB564">
        <f>BC164</f>
        <v>11</v>
      </c>
      <c r="BR564" t="str">
        <v>Mean roof height</v>
      </c>
      <c r="BS564">
        <f>BT164</f>
        <v>11</v>
      </c>
      <c r="CI564" t="str">
        <v>Mean roof height</v>
      </c>
      <c r="CJ564">
        <f>CK164</f>
        <v>11</v>
      </c>
      <c r="CZ564" t="str">
        <v>Mean roof height</v>
      </c>
      <c r="DA564">
        <f>DB164</f>
        <v>11</v>
      </c>
      <c r="DQ564" t="str">
        <v>Mean roof height</v>
      </c>
      <c r="DR564">
        <f>DS164</f>
        <v>11</v>
      </c>
    </row>
    <row r="565">
      <c r="B565" t="str">
        <v>Roof height</v>
      </c>
      <c r="C565">
        <f>D163</f>
        <v>6</v>
      </c>
      <c r="S565" t="str">
        <v>Roof height</v>
      </c>
      <c r="T565">
        <f>U163</f>
        <v>6</v>
      </c>
      <c r="AJ565" t="str">
        <v>Roof height</v>
      </c>
      <c r="AK565">
        <f>AL163</f>
        <v>6</v>
      </c>
      <c r="BA565" t="str">
        <v>Roof height</v>
      </c>
      <c r="BB565">
        <f>BC163</f>
        <v>6</v>
      </c>
      <c r="BR565" t="str">
        <v>Roof height</v>
      </c>
      <c r="BS565">
        <f>BT163</f>
        <v>6</v>
      </c>
      <c r="CI565" t="str">
        <v>Roof height</v>
      </c>
      <c r="CJ565">
        <f>CK163</f>
        <v>6</v>
      </c>
      <c r="CZ565" t="str">
        <v>Roof height</v>
      </c>
      <c r="DA565">
        <f>DB163</f>
        <v>6</v>
      </c>
      <c r="DQ565" t="str">
        <v>Roof height</v>
      </c>
      <c r="DR565">
        <f>DS163</f>
        <v>6</v>
      </c>
    </row>
    <row r="567">
      <c r="B567" t="str">
        <v>OPEN</v>
      </c>
      <c r="J567" t="str">
        <v>Horizontal distance from windward edge</v>
      </c>
      <c r="N567" t="str">
        <v>Horizontal distance from windward edge</v>
      </c>
      <c r="S567" t="str">
        <v>OPEN</v>
      </c>
      <c r="AA567" t="str">
        <v>Horizontal distance from windward edge</v>
      </c>
      <c r="AE567" t="str">
        <v>Horizontal distance from windward edge</v>
      </c>
      <c r="AJ567" t="str">
        <v>OPEN</v>
      </c>
      <c r="AR567" t="str">
        <v>Horizontal distance from windward edge</v>
      </c>
      <c r="AV567" t="str">
        <v>Horizontal distance from windward edge</v>
      </c>
      <c r="BA567" t="str">
        <v>OPEN</v>
      </c>
      <c r="BI567" t="str">
        <v>Horizontal distance from windward edge</v>
      </c>
      <c r="BM567" t="str">
        <v>Horizontal distance from windward edge</v>
      </c>
      <c r="BR567" t="str">
        <v>OPEN</v>
      </c>
      <c r="BZ567" t="str">
        <v>Horizontal distance from windward edge</v>
      </c>
      <c r="CD567" t="str">
        <v>Horizontal distance from windward edge</v>
      </c>
      <c r="CI567" t="str">
        <v>OPEN</v>
      </c>
      <c r="CQ567" t="str">
        <v>Horizontal distance from windward edge</v>
      </c>
      <c r="CU567" t="str">
        <v>Horizontal distance from windward edge</v>
      </c>
      <c r="CZ567" t="str">
        <v>OPEN</v>
      </c>
      <c r="DH567" t="str">
        <v>Horizontal distance from windward edge</v>
      </c>
      <c r="DL567" t="str">
        <v>Horizontal distance from windward edge</v>
      </c>
      <c r="DQ567" t="str">
        <v>OPEN</v>
      </c>
      <c r="DY567" t="str">
        <v>Horizontal distance from windward edge</v>
      </c>
      <c r="EC567" t="str">
        <v>Horizontal distance from windward edge</v>
      </c>
    </row>
    <row r="568">
      <c r="J568" t="str">
        <v>0-h/2</v>
      </c>
      <c r="K568" t="str">
        <v>h/2-h</v>
      </c>
      <c r="L568" t="str">
        <v>h-2h</v>
      </c>
      <c r="M568" t="str">
        <v>&gt;2h</v>
      </c>
      <c r="N568" t="str">
        <v>0-h/2</v>
      </c>
      <c r="O568" t="str">
        <v>h/2-h</v>
      </c>
      <c r="P568" t="str">
        <v>h-2h</v>
      </c>
      <c r="Q568" t="str">
        <v>&gt;2h</v>
      </c>
      <c r="AA568" t="str">
        <v>0-h/2</v>
      </c>
      <c r="AB568" t="str">
        <v>h/2-h</v>
      </c>
      <c r="AC568" t="str">
        <v>h-2h</v>
      </c>
      <c r="AD568" t="str">
        <v>&gt;2h</v>
      </c>
      <c r="AE568" t="str">
        <v>0-h/2</v>
      </c>
      <c r="AF568" t="str">
        <v>h/2-h</v>
      </c>
      <c r="AG568" t="str">
        <v>h-2h</v>
      </c>
      <c r="AH568" t="str">
        <v>&gt;2h</v>
      </c>
      <c r="AR568" t="str">
        <v>0-h/2</v>
      </c>
      <c r="AS568" t="str">
        <v>h/2-h</v>
      </c>
      <c r="AT568" t="str">
        <v>h-2h</v>
      </c>
      <c r="AU568" t="str">
        <v>&gt;2h</v>
      </c>
      <c r="AV568" t="str">
        <v>0-h/2</v>
      </c>
      <c r="AW568" t="str">
        <v>h/2-h</v>
      </c>
      <c r="AX568" t="str">
        <v>h-2h</v>
      </c>
      <c r="AY568" t="str">
        <v>&gt;2h</v>
      </c>
      <c r="BI568" t="str">
        <v>0-h/2</v>
      </c>
      <c r="BJ568" t="str">
        <v>h/2-h</v>
      </c>
      <c r="BK568" t="str">
        <v>h-2h</v>
      </c>
      <c r="BL568" t="str">
        <v>&gt;2h</v>
      </c>
      <c r="BM568" t="str">
        <v>0-h/2</v>
      </c>
      <c r="BN568" t="str">
        <v>h/2-h</v>
      </c>
      <c r="BO568" t="str">
        <v>h-2h</v>
      </c>
      <c r="BP568" t="str">
        <v>&gt;2h</v>
      </c>
      <c r="BZ568" t="str">
        <v>0-h/2</v>
      </c>
      <c r="CA568" t="str">
        <v>h/2-h</v>
      </c>
      <c r="CB568" t="str">
        <v>h-2h</v>
      </c>
      <c r="CC568" t="str">
        <v>&gt;2h</v>
      </c>
      <c r="CD568" t="str">
        <v>0-h/2</v>
      </c>
      <c r="CE568" t="str">
        <v>h/2-h</v>
      </c>
      <c r="CF568" t="str">
        <v>h-2h</v>
      </c>
      <c r="CG568" t="str">
        <v>&gt;2h</v>
      </c>
      <c r="CQ568" t="str">
        <v>0-h/2</v>
      </c>
      <c r="CR568" t="str">
        <v>h/2-h</v>
      </c>
      <c r="CS568" t="str">
        <v>h-2h</v>
      </c>
      <c r="CT568" t="str">
        <v>&gt;2h</v>
      </c>
      <c r="CU568" t="str">
        <v>0-h/2</v>
      </c>
      <c r="CV568" t="str">
        <v>h/2-h</v>
      </c>
      <c r="CW568" t="str">
        <v>h-2h</v>
      </c>
      <c r="CX568" t="str">
        <v>&gt;2h</v>
      </c>
      <c r="DH568" t="str">
        <v>0-h/2</v>
      </c>
      <c r="DI568" t="str">
        <v>h/2-h</v>
      </c>
      <c r="DJ568" t="str">
        <v>h-2h</v>
      </c>
      <c r="DK568" t="str">
        <v>&gt;2h</v>
      </c>
      <c r="DL568" t="str">
        <v>0-h/2</v>
      </c>
      <c r="DM568" t="str">
        <v>h/2-h</v>
      </c>
      <c r="DN568" t="str">
        <v>h-2h</v>
      </c>
      <c r="DO568" t="str">
        <v>&gt;2h</v>
      </c>
      <c r="DY568" t="str">
        <v>0-h/2</v>
      </c>
      <c r="DZ568" t="str">
        <v>h/2-h</v>
      </c>
      <c r="EA568" t="str">
        <v>h-2h</v>
      </c>
      <c r="EB568" t="str">
        <v>&gt;2h</v>
      </c>
      <c r="EC568" t="str">
        <v>0-h/2</v>
      </c>
      <c r="ED568" t="str">
        <v>h/2-h</v>
      </c>
      <c r="EE568" t="str">
        <v>h-2h</v>
      </c>
      <c r="EF568" t="str">
        <v>&gt;2h</v>
      </c>
    </row>
    <row r="569">
      <c r="D569" t="str">
        <v>WinWall</v>
      </c>
      <c r="E569" t="str">
        <v>LeeWall</v>
      </c>
      <c r="F569" t="str">
        <v>SideWall1</v>
      </c>
      <c r="G569" t="str">
        <v>SideWall2</v>
      </c>
      <c r="H569" t="str">
        <v>WinRoof</v>
      </c>
      <c r="I569" t="str">
        <v>LeeRoof</v>
      </c>
      <c r="J569" t="str">
        <v>Roof Side 1</v>
      </c>
      <c r="N569" t="str">
        <v>Roof Side 2</v>
      </c>
      <c r="U569" t="str">
        <v>WinWall</v>
      </c>
      <c r="V569" t="str">
        <v>LeeWall</v>
      </c>
      <c r="W569" t="str">
        <v>SideWall1</v>
      </c>
      <c r="X569" t="str">
        <v>SideWall2</v>
      </c>
      <c r="Y569" t="str">
        <v>WinRoof</v>
      </c>
      <c r="Z569" t="str">
        <v>LeeRoof</v>
      </c>
      <c r="AA569" t="str">
        <v>Roof Side 1</v>
      </c>
      <c r="AE569" t="str">
        <v>Roof Side 2</v>
      </c>
      <c r="AL569" t="str">
        <v>WinWall</v>
      </c>
      <c r="AM569" t="str">
        <v>LeeWall</v>
      </c>
      <c r="AN569" t="str">
        <v>SideWall1</v>
      </c>
      <c r="AO569" t="str">
        <v>SideWall2</v>
      </c>
      <c r="AP569" t="str">
        <v>WinRoof</v>
      </c>
      <c r="AQ569" t="str">
        <v>LeeRoof</v>
      </c>
      <c r="AR569" t="str">
        <v>Roof Side 1</v>
      </c>
      <c r="AV569" t="str">
        <v>Roof Side 2</v>
      </c>
      <c r="BC569" t="str">
        <v>WinWall</v>
      </c>
      <c r="BD569" t="str">
        <v>LeeWall</v>
      </c>
      <c r="BE569" t="str">
        <v>SideWall1</v>
      </c>
      <c r="BF569" t="str">
        <v>SideWall2</v>
      </c>
      <c r="BG569" t="str">
        <v>WinRoof</v>
      </c>
      <c r="BH569" t="str">
        <v>LeeRoof</v>
      </c>
      <c r="BI569" t="str">
        <v>Roof Side 1</v>
      </c>
      <c r="BM569" t="str">
        <v>Roof Side 2</v>
      </c>
      <c r="BT569" t="str">
        <v>WinWall</v>
      </c>
      <c r="BU569" t="str">
        <v>LeeWall</v>
      </c>
      <c r="BV569" t="str">
        <v>SideWall1</v>
      </c>
      <c r="BW569" t="str">
        <v>SideWall2</v>
      </c>
      <c r="BX569" t="str">
        <v>WinRoof</v>
      </c>
      <c r="BY569" t="str">
        <v>LeeRoof</v>
      </c>
      <c r="BZ569" t="str">
        <v>Roof Side 1</v>
      </c>
      <c r="CD569" t="str">
        <v>Roof Side 2</v>
      </c>
      <c r="CK569" t="str">
        <v>WinWall</v>
      </c>
      <c r="CL569" t="str">
        <v>LeeWall</v>
      </c>
      <c r="CM569" t="str">
        <v>SideWall1</v>
      </c>
      <c r="CN569" t="str">
        <v>SideWall2</v>
      </c>
      <c r="CO569" t="str">
        <v>WinRoof</v>
      </c>
      <c r="CP569" t="str">
        <v>LeeRoof</v>
      </c>
      <c r="CQ569" t="str">
        <v>Roof Side 1</v>
      </c>
      <c r="CU569" t="str">
        <v>Roof Side 2</v>
      </c>
      <c r="DB569" t="str">
        <v>WinWall</v>
      </c>
      <c r="DC569" t="str">
        <v>LeeWall</v>
      </c>
      <c r="DD569" t="str">
        <v>SideWall1</v>
      </c>
      <c r="DE569" t="str">
        <v>SideWall2</v>
      </c>
      <c r="DF569" t="str">
        <v>WinRoof</v>
      </c>
      <c r="DG569" t="str">
        <v>LeeRoof</v>
      </c>
      <c r="DH569" t="str">
        <v>Roof Side 1</v>
      </c>
      <c r="DL569" t="str">
        <v>Roof Side 2</v>
      </c>
      <c r="DS569" t="str">
        <v>WinWall</v>
      </c>
      <c r="DT569" t="str">
        <v>LeeWall</v>
      </c>
      <c r="DU569" t="str">
        <v>SideWall1</v>
      </c>
      <c r="DV569" t="str">
        <v>SideWall2</v>
      </c>
      <c r="DW569" t="str">
        <v>WinRoof</v>
      </c>
      <c r="DX569" t="str">
        <v>LeeRoof</v>
      </c>
      <c r="DY569" t="str">
        <v>Roof Side 1</v>
      </c>
      <c r="EC569" t="str">
        <v>Roof Side 2</v>
      </c>
    </row>
    <row r="570">
      <c r="D570" t="str">
        <f>C549</f>
        <v>+X</v>
      </c>
      <c r="E570" t="str">
        <f>C550</f>
        <v>-X</v>
      </c>
      <c r="F570" t="str">
        <f>C551</f>
        <v>+Y</v>
      </c>
      <c r="G570" t="str">
        <f>C552</f>
        <v>-Y</v>
      </c>
      <c r="H570" t="str">
        <f>C553</f>
        <v>+X</v>
      </c>
      <c r="I570" t="str">
        <f>C554</f>
        <v>-X</v>
      </c>
      <c r="J570" t="str">
        <f>C555</f>
        <v>+Y</v>
      </c>
      <c r="N570" t="str">
        <f>C556</f>
        <v>-Y</v>
      </c>
      <c r="U570" t="str">
        <f>T549</f>
        <v>+X</v>
      </c>
      <c r="V570" t="str">
        <f>T550</f>
        <v>-X</v>
      </c>
      <c r="W570" t="str">
        <f>T551</f>
        <v>+Y</v>
      </c>
      <c r="X570" t="str">
        <f>T552</f>
        <v>-Y</v>
      </c>
      <c r="Y570" t="str">
        <f>T553</f>
        <v>+X</v>
      </c>
      <c r="Z570" t="str">
        <f>T554</f>
        <v>-X</v>
      </c>
      <c r="AA570" t="str">
        <f>T555</f>
        <v>+Y</v>
      </c>
      <c r="AE570" t="str">
        <f>T556</f>
        <v>-Y</v>
      </c>
      <c r="AL570" t="str">
        <f>AK549</f>
        <v>+X</v>
      </c>
      <c r="AM570" t="str">
        <f>AK550</f>
        <v>-X</v>
      </c>
      <c r="AN570" t="str">
        <f>AK551</f>
        <v>+Y</v>
      </c>
      <c r="AO570" t="str">
        <f>AK552</f>
        <v>-Y</v>
      </c>
      <c r="AP570" t="str">
        <f>AK553</f>
        <v>+X</v>
      </c>
      <c r="AQ570" t="str">
        <f>AK554</f>
        <v>-X</v>
      </c>
      <c r="AR570" t="str">
        <f>AK555</f>
        <v>+Y</v>
      </c>
      <c r="AV570" t="str">
        <f>AK556</f>
        <v>-Y</v>
      </c>
      <c r="BC570" t="str">
        <f>BB549</f>
        <v>+X</v>
      </c>
      <c r="BD570" t="str">
        <f>BB550</f>
        <v>-X</v>
      </c>
      <c r="BE570" t="str">
        <f>BB551</f>
        <v>+Y</v>
      </c>
      <c r="BF570" t="str">
        <f>BB552</f>
        <v>-Y</v>
      </c>
      <c r="BG570" t="str">
        <f>BB553</f>
        <v>+X</v>
      </c>
      <c r="BH570" t="str">
        <f>BB554</f>
        <v>-X</v>
      </c>
      <c r="BI570" t="str">
        <f>BB555</f>
        <v>+Y</v>
      </c>
      <c r="BM570" t="str">
        <f>BB556</f>
        <v>-Y</v>
      </c>
      <c r="BT570" t="str">
        <f>BS549</f>
        <v>+Y</v>
      </c>
      <c r="BU570" t="str">
        <f>BS550</f>
        <v>-Y</v>
      </c>
      <c r="BV570" t="str">
        <f>BS551</f>
        <v>+X</v>
      </c>
      <c r="BW570" t="str">
        <f>BS552</f>
        <v>-X</v>
      </c>
      <c r="BX570" t="str">
        <f>BS553</f>
        <v>+Y</v>
      </c>
      <c r="BY570" t="str">
        <f>BS554</f>
        <v>-Y</v>
      </c>
      <c r="BZ570" t="str">
        <f>BS555</f>
        <v>+X</v>
      </c>
      <c r="CD570" t="str">
        <f>BS556</f>
        <v>-X</v>
      </c>
      <c r="CK570" t="str">
        <f>CJ549</f>
        <v>+Y</v>
      </c>
      <c r="CL570" t="str">
        <f>CJ550</f>
        <v>-Y</v>
      </c>
      <c r="CM570" t="str">
        <f>CJ551</f>
        <v>+X</v>
      </c>
      <c r="CN570" t="str">
        <f>CJ552</f>
        <v>-X</v>
      </c>
      <c r="CO570" t="str">
        <f>CJ553</f>
        <v>+Y</v>
      </c>
      <c r="CP570" t="str">
        <f>CJ554</f>
        <v>-Y</v>
      </c>
      <c r="CQ570" t="str">
        <f>CJ555</f>
        <v>+X</v>
      </c>
      <c r="CU570" t="str">
        <f>CJ556</f>
        <v>-X</v>
      </c>
      <c r="DB570" t="str">
        <f>DA549</f>
        <v>+Y</v>
      </c>
      <c r="DC570" t="str">
        <f>DA550</f>
        <v>-Y</v>
      </c>
      <c r="DD570" t="str">
        <f>DA551</f>
        <v>+X</v>
      </c>
      <c r="DE570" t="str">
        <f>DA552</f>
        <v>-X</v>
      </c>
      <c r="DF570" t="str">
        <f>DA553</f>
        <v>+Y</v>
      </c>
      <c r="DG570" t="str">
        <f>DA554</f>
        <v>-Y</v>
      </c>
      <c r="DH570" t="str">
        <f>DA555</f>
        <v>+X</v>
      </c>
      <c r="DL570" t="str">
        <f>DA556</f>
        <v>-X</v>
      </c>
      <c r="DS570" t="str">
        <f>DR549</f>
        <v>+Y</v>
      </c>
      <c r="DT570" t="str">
        <f>DR550</f>
        <v>-Y</v>
      </c>
      <c r="DU570" t="str">
        <f>DR551</f>
        <v>+X</v>
      </c>
      <c r="DV570" t="str">
        <f>DR552</f>
        <v>-X</v>
      </c>
      <c r="DW570" t="str">
        <f>DR553</f>
        <v>+Y</v>
      </c>
      <c r="DX570" t="str">
        <f>DR554</f>
        <v>-Y</v>
      </c>
      <c r="DY570" t="str">
        <f>DR555</f>
        <v>+X</v>
      </c>
      <c r="EC570" t="str">
        <f>DR556</f>
        <v>-X</v>
      </c>
    </row>
    <row r="571">
      <c r="B571" t="str">
        <v>X-component of normal vector (+inward)</v>
      </c>
      <c r="D571">
        <v>-1</v>
      </c>
      <c r="E571">
        <v>1</v>
      </c>
      <c r="H571">
        <f>IF(H570="+X",-SIN(C562*3.14159/180),0)</f>
        <v>-0.28734788556634544</v>
      </c>
      <c r="I571">
        <f>-H571</f>
        <v>0.28734788556634544</v>
      </c>
      <c r="J571">
        <f>IF(J570="+X",-SIN(C561*3.14159/180),0)</f>
        <v>0</v>
      </c>
      <c r="K571">
        <f>J571</f>
        <v>0</v>
      </c>
      <c r="L571">
        <f>K571</f>
        <v>0</v>
      </c>
      <c r="M571">
        <f>L571</f>
        <v>0</v>
      </c>
      <c r="N571">
        <f>-J571</f>
        <v>0</v>
      </c>
      <c r="O571">
        <f>N571</f>
        <v>0</v>
      </c>
      <c r="P571">
        <f>O571</f>
        <v>0</v>
      </c>
      <c r="Q571">
        <f>P571</f>
        <v>0</v>
      </c>
      <c r="S571" t="str">
        <v>X-component of normal vector (+inward)</v>
      </c>
      <c r="U571">
        <v>-1</v>
      </c>
      <c r="V571">
        <v>1</v>
      </c>
      <c r="Y571">
        <f>IF(Y570="+X",-SIN(T562*3.14159/180),0)</f>
        <v>-0.28734788556634544</v>
      </c>
      <c r="Z571">
        <f>-Y571</f>
        <v>0.28734788556634544</v>
      </c>
      <c r="AA571">
        <f>IF(AA570="+X",-SIN(T561*3.14159/180),0)</f>
        <v>0</v>
      </c>
      <c r="AB571">
        <f>AA571</f>
        <v>0</v>
      </c>
      <c r="AC571">
        <f>AB571</f>
        <v>0</v>
      </c>
      <c r="AD571">
        <f>AC571</f>
        <v>0</v>
      </c>
      <c r="AE571">
        <f>-AA571</f>
        <v>0</v>
      </c>
      <c r="AF571">
        <f>AE571</f>
        <v>0</v>
      </c>
      <c r="AG571">
        <f>AF571</f>
        <v>0</v>
      </c>
      <c r="AH571">
        <f>AG571</f>
        <v>0</v>
      </c>
      <c r="AJ571" t="str">
        <v>X-component of normal vector (+inward)</v>
      </c>
      <c r="AL571">
        <v>-1</v>
      </c>
      <c r="AM571">
        <v>1</v>
      </c>
      <c r="AP571">
        <f>IF(AP570="+X",-SIN(AK562*3.14159/180),0)</f>
        <v>-0.28734788556634544</v>
      </c>
      <c r="AQ571">
        <f>-AP571</f>
        <v>0.28734788556634544</v>
      </c>
      <c r="AR571">
        <f>IF(AR570="+X",-SIN(AK561*3.14159/180),0)</f>
        <v>0</v>
      </c>
      <c r="AS571">
        <f>AR571</f>
        <v>0</v>
      </c>
      <c r="AT571">
        <f>AS571</f>
        <v>0</v>
      </c>
      <c r="AU571">
        <f>AT571</f>
        <v>0</v>
      </c>
      <c r="AV571">
        <f>-AR571</f>
        <v>0</v>
      </c>
      <c r="AW571">
        <f>AV571</f>
        <v>0</v>
      </c>
      <c r="AX571">
        <f>AW571</f>
        <v>0</v>
      </c>
      <c r="AY571">
        <f>AX571</f>
        <v>0</v>
      </c>
      <c r="BA571" t="str">
        <v>X-component of normal vector (+inward)</v>
      </c>
      <c r="BC571">
        <v>-1</v>
      </c>
      <c r="BD571">
        <v>1</v>
      </c>
      <c r="BG571">
        <f>IF(BG570="+X",-SIN(BB562*3.14159/180),0)</f>
        <v>-0.28734788556634544</v>
      </c>
      <c r="BH571">
        <f>-BG571</f>
        <v>0.28734788556634544</v>
      </c>
      <c r="BI571">
        <f>IF(BI570="+X",-SIN(BB561*3.14159/180),0)</f>
        <v>0</v>
      </c>
      <c r="BJ571">
        <f>BI571</f>
        <v>0</v>
      </c>
      <c r="BK571">
        <f>BJ571</f>
        <v>0</v>
      </c>
      <c r="BL571">
        <f>BK571</f>
        <v>0</v>
      </c>
      <c r="BM571">
        <f>-BI571</f>
        <v>0</v>
      </c>
      <c r="BN571">
        <f>BM571</f>
        <v>0</v>
      </c>
      <c r="BO571">
        <f>BN571</f>
        <v>0</v>
      </c>
      <c r="BP571">
        <f>BO571</f>
        <v>0</v>
      </c>
      <c r="BR571" t="str">
        <v>X-component of normal vector (+inward)</v>
      </c>
      <c r="BT571">
        <v>0</v>
      </c>
      <c r="BU571">
        <v>0</v>
      </c>
      <c r="BX571">
        <f>IF(BX570="+X",-SIN(BS562*3.14159/180),0)</f>
        <v>0</v>
      </c>
      <c r="BY571">
        <f>-BX571</f>
        <v>0</v>
      </c>
      <c r="BZ571">
        <f>IF(BZ570="+X",-SIN(BS561*3.14159/180),0)</f>
        <v>-0.28734788556634544</v>
      </c>
      <c r="CA571">
        <f>BZ571</f>
        <v>-0.28734788556634544</v>
      </c>
      <c r="CB571">
        <f>CA571</f>
        <v>-0.28734788556634544</v>
      </c>
      <c r="CC571">
        <f>CB571</f>
        <v>-0.28734788556634544</v>
      </c>
      <c r="CD571">
        <f>-BZ571</f>
        <v>0.28734788556634544</v>
      </c>
      <c r="CE571">
        <f>CD571</f>
        <v>0.28734788556634544</v>
      </c>
      <c r="CF571">
        <f>CE571</f>
        <v>0.28734788556634544</v>
      </c>
      <c r="CG571">
        <f>CF571</f>
        <v>0.28734788556634544</v>
      </c>
      <c r="CI571" t="str">
        <v>X-component of normal vector (+inward)</v>
      </c>
      <c r="CK571">
        <v>0</v>
      </c>
      <c r="CL571">
        <v>0</v>
      </c>
      <c r="CO571">
        <f>IF(CO570="+X",-SIN(CJ562*3.14159/180),0)</f>
        <v>0</v>
      </c>
      <c r="CP571">
        <f>-CO571</f>
        <v>0</v>
      </c>
      <c r="CQ571">
        <f>IF(CQ570="+X",-SIN(CJ561*3.14159/180),0)</f>
        <v>-0.28734788556634544</v>
      </c>
      <c r="CR571">
        <f>CQ571</f>
        <v>-0.28734788556634544</v>
      </c>
      <c r="CS571">
        <f>CR571</f>
        <v>-0.28734788556634544</v>
      </c>
      <c r="CT571">
        <f>CS571</f>
        <v>-0.28734788556634544</v>
      </c>
      <c r="CU571">
        <f>-CQ571</f>
        <v>0.28734788556634544</v>
      </c>
      <c r="CV571">
        <f>CU571</f>
        <v>0.28734788556634544</v>
      </c>
      <c r="CW571">
        <f>CV571</f>
        <v>0.28734788556634544</v>
      </c>
      <c r="CX571">
        <f>CW571</f>
        <v>0.28734788556634544</v>
      </c>
      <c r="CZ571" t="str">
        <v>X-component of normal vector (+inward)</v>
      </c>
      <c r="DB571">
        <v>0</v>
      </c>
      <c r="DC571">
        <v>0</v>
      </c>
      <c r="DF571">
        <f>IF(DF570="+X",-SIN(DA562*3.14159/180),0)</f>
        <v>0</v>
      </c>
      <c r="DG571">
        <f>-DF571</f>
        <v>0</v>
      </c>
      <c r="DH571">
        <f>IF(DH570="+X",-SIN(DA561*3.14159/180),0)</f>
        <v>-0.28734788556634544</v>
      </c>
      <c r="DI571">
        <f>DH571</f>
        <v>-0.28734788556634544</v>
      </c>
      <c r="DJ571">
        <f>DI571</f>
        <v>-0.28734788556634544</v>
      </c>
      <c r="DK571">
        <f>DJ571</f>
        <v>-0.28734788556634544</v>
      </c>
      <c r="DL571">
        <f>-DH571</f>
        <v>0.28734788556634544</v>
      </c>
      <c r="DM571">
        <f>DL571</f>
        <v>0.28734788556634544</v>
      </c>
      <c r="DN571">
        <f>DM571</f>
        <v>0.28734788556634544</v>
      </c>
      <c r="DO571">
        <f>DN571</f>
        <v>0.28734788556634544</v>
      </c>
      <c r="DQ571" t="str">
        <v>X-component of normal vector (+inward)</v>
      </c>
      <c r="DS571">
        <v>0</v>
      </c>
      <c r="DT571">
        <v>0</v>
      </c>
      <c r="DW571">
        <f>IF(DW570="+X",-SIN(DR562*3.14159/180),0)</f>
        <v>0</v>
      </c>
      <c r="DX571">
        <f>-DW571</f>
        <v>0</v>
      </c>
      <c r="DY571">
        <f>IF(DY570="+X",-SIN(DR561*3.14159/180),0)</f>
        <v>-0.28734788556634544</v>
      </c>
      <c r="DZ571">
        <f>DY571</f>
        <v>-0.28734788556634544</v>
      </c>
      <c r="EA571">
        <f>DZ571</f>
        <v>-0.28734788556634544</v>
      </c>
      <c r="EB571">
        <f>EA571</f>
        <v>-0.28734788556634544</v>
      </c>
      <c r="EC571">
        <f>-DY571</f>
        <v>0.28734788556634544</v>
      </c>
      <c r="ED571">
        <f>EC571</f>
        <v>0.28734788556634544</v>
      </c>
      <c r="EE571">
        <f>ED571</f>
        <v>0.28734788556634544</v>
      </c>
      <c r="EF571">
        <f>EE571</f>
        <v>0.28734788556634544</v>
      </c>
    </row>
    <row r="572">
      <c r="B572" t="str">
        <v>Y-component of normal vector (+inward)</v>
      </c>
      <c r="D572">
        <v>0</v>
      </c>
      <c r="E572">
        <v>0</v>
      </c>
      <c r="H572">
        <f>IF(H570="+Y",-SIN(C562*3.14159/180),0)</f>
        <v>0</v>
      </c>
      <c r="I572">
        <f>-H572</f>
        <v>0</v>
      </c>
      <c r="J572">
        <f>IF(J570="+Y",-SIN(C561*3.14159/180),0)</f>
        <v>-0.5144957554275266</v>
      </c>
      <c r="K572">
        <f>J572</f>
        <v>-0.5144957554275266</v>
      </c>
      <c r="L572">
        <f>K572</f>
        <v>-0.5144957554275266</v>
      </c>
      <c r="M572">
        <f>L572</f>
        <v>-0.5144957554275266</v>
      </c>
      <c r="N572">
        <f>-J572</f>
        <v>0.5144957554275266</v>
      </c>
      <c r="O572">
        <f>N572</f>
        <v>0.5144957554275266</v>
      </c>
      <c r="P572">
        <f>O572</f>
        <v>0.5144957554275266</v>
      </c>
      <c r="Q572">
        <f>P572</f>
        <v>0.5144957554275266</v>
      </c>
      <c r="S572" t="str">
        <v>Y-component of normal vector (+inward)</v>
      </c>
      <c r="U572">
        <v>0</v>
      </c>
      <c r="V572">
        <v>0</v>
      </c>
      <c r="Y572">
        <f>IF(Y570="+Y",-SIN(T562*3.14159/180),0)</f>
        <v>0</v>
      </c>
      <c r="Z572">
        <f>-Y572</f>
        <v>0</v>
      </c>
      <c r="AA572">
        <f>IF(AA570="+Y",-SIN(T561*3.14159/180),0)</f>
        <v>-0.5144957554275266</v>
      </c>
      <c r="AB572">
        <f>AA572</f>
        <v>-0.5144957554275266</v>
      </c>
      <c r="AC572">
        <f>AB572</f>
        <v>-0.5144957554275266</v>
      </c>
      <c r="AD572">
        <f>AC572</f>
        <v>-0.5144957554275266</v>
      </c>
      <c r="AE572">
        <f>-AA572</f>
        <v>0.5144957554275266</v>
      </c>
      <c r="AF572">
        <f>AE572</f>
        <v>0.5144957554275266</v>
      </c>
      <c r="AG572">
        <f>AF572</f>
        <v>0.5144957554275266</v>
      </c>
      <c r="AH572">
        <f>AG572</f>
        <v>0.5144957554275266</v>
      </c>
      <c r="AJ572" t="str">
        <v>Y-component of normal vector (+inward)</v>
      </c>
      <c r="AL572">
        <v>0</v>
      </c>
      <c r="AM572">
        <v>0</v>
      </c>
      <c r="AP572">
        <f>IF(AP570="+Y",-SIN(AK562*3.14159/180),0)</f>
        <v>0</v>
      </c>
      <c r="AQ572">
        <f>-AP572</f>
        <v>0</v>
      </c>
      <c r="AR572">
        <f>IF(AR570="+Y",-SIN(AK561*3.14159/180),0)</f>
        <v>-0.5144957554275266</v>
      </c>
      <c r="AS572">
        <f>AR572</f>
        <v>-0.5144957554275266</v>
      </c>
      <c r="AT572">
        <f>AS572</f>
        <v>-0.5144957554275266</v>
      </c>
      <c r="AU572">
        <f>AT572</f>
        <v>-0.5144957554275266</v>
      </c>
      <c r="AV572">
        <f>-AR572</f>
        <v>0.5144957554275266</v>
      </c>
      <c r="AW572">
        <f>AV572</f>
        <v>0.5144957554275266</v>
      </c>
      <c r="AX572">
        <f>AW572</f>
        <v>0.5144957554275266</v>
      </c>
      <c r="AY572">
        <f>AX572</f>
        <v>0.5144957554275266</v>
      </c>
      <c r="BA572" t="str">
        <v>Y-component of normal vector (+inward)</v>
      </c>
      <c r="BC572">
        <v>0</v>
      </c>
      <c r="BD572">
        <v>0</v>
      </c>
      <c r="BG572">
        <f>IF(BG570="+Y",-SIN(BB562*3.14159/180),0)</f>
        <v>0</v>
      </c>
      <c r="BH572">
        <f>-BG572</f>
        <v>0</v>
      </c>
      <c r="BI572">
        <f>IF(BI570="+Y",-SIN(BB561*3.14159/180),0)</f>
        <v>-0.5144957554275266</v>
      </c>
      <c r="BJ572">
        <f>BI572</f>
        <v>-0.5144957554275266</v>
      </c>
      <c r="BK572">
        <f>BJ572</f>
        <v>-0.5144957554275266</v>
      </c>
      <c r="BL572">
        <f>BK572</f>
        <v>-0.5144957554275266</v>
      </c>
      <c r="BM572">
        <f>-BI572</f>
        <v>0.5144957554275266</v>
      </c>
      <c r="BN572">
        <f>BM572</f>
        <v>0.5144957554275266</v>
      </c>
      <c r="BO572">
        <f>BN572</f>
        <v>0.5144957554275266</v>
      </c>
      <c r="BP572">
        <f>BO572</f>
        <v>0.5144957554275266</v>
      </c>
      <c r="BR572" t="str">
        <v>Y-component of normal vector (+inward)</v>
      </c>
      <c r="BT572">
        <v>-1</v>
      </c>
      <c r="BU572">
        <v>1</v>
      </c>
      <c r="BX572">
        <f>IF(BX570="+Y",-SIN(BS562*3.14159/180),0)</f>
        <v>-0.5144957554275266</v>
      </c>
      <c r="BY572">
        <f>-BX572</f>
        <v>0.5144957554275266</v>
      </c>
      <c r="BZ572">
        <f>IF(BZ570="+Y",-SIN(BS561*3.14159/180),0)</f>
        <v>0</v>
      </c>
      <c r="CA572">
        <f>BZ572</f>
        <v>0</v>
      </c>
      <c r="CB572">
        <f>CA572</f>
        <v>0</v>
      </c>
      <c r="CC572">
        <f>CB572</f>
        <v>0</v>
      </c>
      <c r="CD572">
        <f>-BZ572</f>
        <v>0</v>
      </c>
      <c r="CE572">
        <f>CD572</f>
        <v>0</v>
      </c>
      <c r="CF572">
        <f>CE572</f>
        <v>0</v>
      </c>
      <c r="CG572">
        <f>CF572</f>
        <v>0</v>
      </c>
      <c r="CI572" t="str">
        <v>Y-component of normal vector (+inward)</v>
      </c>
      <c r="CK572">
        <v>-1</v>
      </c>
      <c r="CL572">
        <v>1</v>
      </c>
      <c r="CO572">
        <f>IF(CO570="+Y",-SIN(CJ562*3.14159/180),0)</f>
        <v>-0.5144957554275266</v>
      </c>
      <c r="CP572">
        <f>-CO572</f>
        <v>0.5144957554275266</v>
      </c>
      <c r="CQ572">
        <f>IF(CQ570="+Y",-SIN(CJ561*3.14159/180),0)</f>
        <v>0</v>
      </c>
      <c r="CR572">
        <f>CQ572</f>
        <v>0</v>
      </c>
      <c r="CS572">
        <f>CR572</f>
        <v>0</v>
      </c>
      <c r="CT572">
        <f>CS572</f>
        <v>0</v>
      </c>
      <c r="CU572">
        <f>-CQ572</f>
        <v>0</v>
      </c>
      <c r="CV572">
        <f>CU572</f>
        <v>0</v>
      </c>
      <c r="CW572">
        <f>CV572</f>
        <v>0</v>
      </c>
      <c r="CX572">
        <f>CW572</f>
        <v>0</v>
      </c>
      <c r="CZ572" t="str">
        <v>Y-component of normal vector (+inward)</v>
      </c>
      <c r="DB572">
        <v>-1</v>
      </c>
      <c r="DC572">
        <v>1</v>
      </c>
      <c r="DF572">
        <f>IF(DF570="+Y",-SIN(DA562*3.14159/180),0)</f>
        <v>-0.5144957554275266</v>
      </c>
      <c r="DG572">
        <f>-DF572</f>
        <v>0.5144957554275266</v>
      </c>
      <c r="DH572">
        <f>IF(DH570="+Y",-SIN(DA561*3.14159/180),0)</f>
        <v>0</v>
      </c>
      <c r="DI572">
        <f>DH572</f>
        <v>0</v>
      </c>
      <c r="DJ572">
        <f>DI572</f>
        <v>0</v>
      </c>
      <c r="DK572">
        <f>DJ572</f>
        <v>0</v>
      </c>
      <c r="DL572">
        <f>-DH572</f>
        <v>0</v>
      </c>
      <c r="DM572">
        <f>DL572</f>
        <v>0</v>
      </c>
      <c r="DN572">
        <f>DM572</f>
        <v>0</v>
      </c>
      <c r="DO572">
        <f>DN572</f>
        <v>0</v>
      </c>
      <c r="DQ572" t="str">
        <v>Y-component of normal vector (+inward)</v>
      </c>
      <c r="DS572">
        <v>-1</v>
      </c>
      <c r="DT572">
        <v>1</v>
      </c>
      <c r="DW572">
        <f>IF(DW570="+Y",-SIN(DR562*3.14159/180),0)</f>
        <v>-0.5144957554275266</v>
      </c>
      <c r="DX572">
        <f>-DW572</f>
        <v>0.5144957554275266</v>
      </c>
      <c r="DY572">
        <f>IF(DY570="+Y",-SIN(DR561*3.14159/180),0)</f>
        <v>0</v>
      </c>
      <c r="DZ572">
        <f>DY572</f>
        <v>0</v>
      </c>
      <c r="EA572">
        <f>DZ572</f>
        <v>0</v>
      </c>
      <c r="EB572">
        <f>EA572</f>
        <v>0</v>
      </c>
      <c r="EC572">
        <f>-DY572</f>
        <v>0</v>
      </c>
      <c r="ED572">
        <f>EC572</f>
        <v>0</v>
      </c>
      <c r="EE572">
        <f>ED572</f>
        <v>0</v>
      </c>
      <c r="EF572">
        <f>EE572</f>
        <v>0</v>
      </c>
    </row>
    <row r="573">
      <c r="B573" t="str">
        <v>Z-component of normal vector (+inward)</v>
      </c>
      <c r="D573">
        <v>0</v>
      </c>
      <c r="E573">
        <v>0</v>
      </c>
      <c r="H573">
        <f>-COS(C562*3.14159/180)</f>
        <v>-0.9578262852211514</v>
      </c>
      <c r="I573">
        <f>H573</f>
        <v>-0.9578262852211514</v>
      </c>
      <c r="J573">
        <f>-COS(C561*3.14159/180)</f>
        <v>-0.8574929257125442</v>
      </c>
      <c r="K573">
        <f>J573</f>
        <v>-0.8574929257125442</v>
      </c>
      <c r="L573">
        <f>K573</f>
        <v>-0.8574929257125442</v>
      </c>
      <c r="M573">
        <f>L573</f>
        <v>-0.8574929257125442</v>
      </c>
      <c r="N573">
        <f>J573</f>
        <v>-0.8574929257125442</v>
      </c>
      <c r="O573">
        <f>N573</f>
        <v>-0.8574929257125442</v>
      </c>
      <c r="P573">
        <f>O573</f>
        <v>-0.8574929257125442</v>
      </c>
      <c r="Q573">
        <f>P573</f>
        <v>-0.8574929257125442</v>
      </c>
      <c r="S573" t="str">
        <v>Z-component of normal vector (+inward)</v>
      </c>
      <c r="U573">
        <v>0</v>
      </c>
      <c r="V573">
        <v>0</v>
      </c>
      <c r="Y573">
        <f>-COS(T562*3.14159/180)</f>
        <v>-0.9578262852211514</v>
      </c>
      <c r="Z573">
        <f>Y573</f>
        <v>-0.9578262852211514</v>
      </c>
      <c r="AA573">
        <f>-COS(T561*3.14159/180)</f>
        <v>-0.8574929257125442</v>
      </c>
      <c r="AB573">
        <f>AA573</f>
        <v>-0.8574929257125442</v>
      </c>
      <c r="AC573">
        <f>AB573</f>
        <v>-0.8574929257125442</v>
      </c>
      <c r="AD573">
        <f>AC573</f>
        <v>-0.8574929257125442</v>
      </c>
      <c r="AE573">
        <f>AA573</f>
        <v>-0.8574929257125442</v>
      </c>
      <c r="AF573">
        <f>AE573</f>
        <v>-0.8574929257125442</v>
      </c>
      <c r="AG573">
        <f>AF573</f>
        <v>-0.8574929257125442</v>
      </c>
      <c r="AH573">
        <f>AG573</f>
        <v>-0.8574929257125442</v>
      </c>
      <c r="AJ573" t="str">
        <v>Z-component of normal vector (+inward)</v>
      </c>
      <c r="AL573">
        <v>0</v>
      </c>
      <c r="AM573">
        <v>0</v>
      </c>
      <c r="AP573">
        <f>-COS(AK562*3.14159/180)</f>
        <v>-0.9578262852211514</v>
      </c>
      <c r="AQ573">
        <f>AP573</f>
        <v>-0.9578262852211514</v>
      </c>
      <c r="AR573">
        <f>-COS(AK561*3.14159/180)</f>
        <v>-0.8574929257125442</v>
      </c>
      <c r="AS573">
        <f>AR573</f>
        <v>-0.8574929257125442</v>
      </c>
      <c r="AT573">
        <f>AS573</f>
        <v>-0.8574929257125442</v>
      </c>
      <c r="AU573">
        <f>AT573</f>
        <v>-0.8574929257125442</v>
      </c>
      <c r="AV573">
        <f>AR573</f>
        <v>-0.8574929257125442</v>
      </c>
      <c r="AW573">
        <f>AV573</f>
        <v>-0.8574929257125442</v>
      </c>
      <c r="AX573">
        <f>AW573</f>
        <v>-0.8574929257125442</v>
      </c>
      <c r="AY573">
        <f>AX573</f>
        <v>-0.8574929257125442</v>
      </c>
      <c r="BA573" t="str">
        <v>Z-component of normal vector (+inward)</v>
      </c>
      <c r="BC573">
        <v>0</v>
      </c>
      <c r="BD573">
        <v>0</v>
      </c>
      <c r="BG573">
        <f>-COS(BB562*3.14159/180)</f>
        <v>-0.9578262852211514</v>
      </c>
      <c r="BH573">
        <f>BG573</f>
        <v>-0.9578262852211514</v>
      </c>
      <c r="BI573">
        <f>-COS(BB561*3.14159/180)</f>
        <v>-0.8574929257125442</v>
      </c>
      <c r="BJ573">
        <f>BI573</f>
        <v>-0.8574929257125442</v>
      </c>
      <c r="BK573">
        <f>BJ573</f>
        <v>-0.8574929257125442</v>
      </c>
      <c r="BL573">
        <f>BK573</f>
        <v>-0.8574929257125442</v>
      </c>
      <c r="BM573">
        <f>BI573</f>
        <v>-0.8574929257125442</v>
      </c>
      <c r="BN573">
        <f>BM573</f>
        <v>-0.8574929257125442</v>
      </c>
      <c r="BO573">
        <f>BN573</f>
        <v>-0.8574929257125442</v>
      </c>
      <c r="BP573">
        <f>BO573</f>
        <v>-0.8574929257125442</v>
      </c>
      <c r="BR573" t="str">
        <v>Z-component of normal vector (+inward)</v>
      </c>
      <c r="BT573">
        <v>0</v>
      </c>
      <c r="BU573">
        <v>0</v>
      </c>
      <c r="BX573">
        <f>-COS(BS562*3.14159/180)</f>
        <v>-0.8574929257125442</v>
      </c>
      <c r="BY573">
        <f>BX573</f>
        <v>-0.8574929257125442</v>
      </c>
      <c r="BZ573">
        <f>-COS(BS561*3.14159/180)</f>
        <v>-0.9578262852211514</v>
      </c>
      <c r="CA573">
        <f>BZ573</f>
        <v>-0.9578262852211514</v>
      </c>
      <c r="CB573">
        <f>CA573</f>
        <v>-0.9578262852211514</v>
      </c>
      <c r="CC573">
        <f>CB573</f>
        <v>-0.9578262852211514</v>
      </c>
      <c r="CD573">
        <f>BZ573</f>
        <v>-0.9578262852211514</v>
      </c>
      <c r="CE573">
        <f>CD573</f>
        <v>-0.9578262852211514</v>
      </c>
      <c r="CF573">
        <f>CE573</f>
        <v>-0.9578262852211514</v>
      </c>
      <c r="CG573">
        <f>CF573</f>
        <v>-0.9578262852211514</v>
      </c>
      <c r="CI573" t="str">
        <v>Z-component of normal vector (+inward)</v>
      </c>
      <c r="CK573">
        <v>0</v>
      </c>
      <c r="CL573">
        <v>0</v>
      </c>
      <c r="CO573">
        <f>-COS(CJ562*3.14159/180)</f>
        <v>-0.8574929257125442</v>
      </c>
      <c r="CP573">
        <f>CO573</f>
        <v>-0.8574929257125442</v>
      </c>
      <c r="CQ573">
        <f>-COS(CJ561*3.14159/180)</f>
        <v>-0.9578262852211514</v>
      </c>
      <c r="CR573">
        <f>CQ573</f>
        <v>-0.9578262852211514</v>
      </c>
      <c r="CS573">
        <f>CR573</f>
        <v>-0.9578262852211514</v>
      </c>
      <c r="CT573">
        <f>CS573</f>
        <v>-0.9578262852211514</v>
      </c>
      <c r="CU573">
        <f>CQ573</f>
        <v>-0.9578262852211514</v>
      </c>
      <c r="CV573">
        <f>CU573</f>
        <v>-0.9578262852211514</v>
      </c>
      <c r="CW573">
        <f>CV573</f>
        <v>-0.9578262852211514</v>
      </c>
      <c r="CX573">
        <f>CW573</f>
        <v>-0.9578262852211514</v>
      </c>
      <c r="CZ573" t="str">
        <v>Z-component of normal vector (+inward)</v>
      </c>
      <c r="DB573">
        <v>0</v>
      </c>
      <c r="DC573">
        <v>0</v>
      </c>
      <c r="DF573">
        <f>-COS(DA562*3.14159/180)</f>
        <v>-0.8574929257125442</v>
      </c>
      <c r="DG573">
        <f>DF573</f>
        <v>-0.8574929257125442</v>
      </c>
      <c r="DH573">
        <f>-COS(DA561*3.14159/180)</f>
        <v>-0.9578262852211514</v>
      </c>
      <c r="DI573">
        <f>DH573</f>
        <v>-0.9578262852211514</v>
      </c>
      <c r="DJ573">
        <f>DI573</f>
        <v>-0.9578262852211514</v>
      </c>
      <c r="DK573">
        <f>DJ573</f>
        <v>-0.9578262852211514</v>
      </c>
      <c r="DL573">
        <f>DH573</f>
        <v>-0.9578262852211514</v>
      </c>
      <c r="DM573">
        <f>DL573</f>
        <v>-0.9578262852211514</v>
      </c>
      <c r="DN573">
        <f>DM573</f>
        <v>-0.9578262852211514</v>
      </c>
      <c r="DO573">
        <f>DN573</f>
        <v>-0.9578262852211514</v>
      </c>
      <c r="DQ573" t="str">
        <v>Z-component of normal vector (+inward)</v>
      </c>
      <c r="DS573">
        <v>0</v>
      </c>
      <c r="DT573">
        <v>0</v>
      </c>
      <c r="DW573">
        <f>-COS(DR562*3.14159/180)</f>
        <v>-0.8574929257125442</v>
      </c>
      <c r="DX573">
        <f>DW573</f>
        <v>-0.8574929257125442</v>
      </c>
      <c r="DY573">
        <f>-COS(DR561*3.14159/180)</f>
        <v>-0.9578262852211514</v>
      </c>
      <c r="DZ573">
        <f>DY573</f>
        <v>-0.9578262852211514</v>
      </c>
      <c r="EA573">
        <f>DZ573</f>
        <v>-0.9578262852211514</v>
      </c>
      <c r="EB573">
        <f>EA573</f>
        <v>-0.9578262852211514</v>
      </c>
      <c r="EC573">
        <f>DY573</f>
        <v>-0.9578262852211514</v>
      </c>
      <c r="ED573">
        <f>EC573</f>
        <v>-0.9578262852211514</v>
      </c>
      <c r="EE573">
        <f>ED573</f>
        <v>-0.9578262852211514</v>
      </c>
      <c r="EF573">
        <f>EE573</f>
        <v>-0.9578262852211514</v>
      </c>
    </row>
    <row r="574">
      <c r="B574" t="str">
        <v>Overturn moment arm for X component</v>
      </c>
      <c r="C574" t="str">
        <v>ft</v>
      </c>
      <c r="D574">
        <f>$D$5-0.5*$D$14</f>
        <v>7.5</v>
      </c>
      <c r="E574">
        <f>$D$5-0.5*$D$14</f>
        <v>7.5</v>
      </c>
      <c r="H574">
        <f>IF(H570="+X",C563+(C558+2*C560)*C565/3/(C558+C560),0)</f>
        <v>10</v>
      </c>
      <c r="I574">
        <f>H574</f>
        <v>10</v>
      </c>
      <c r="J574">
        <v>0</v>
      </c>
      <c r="K574">
        <v>0</v>
      </c>
      <c r="L574">
        <v>0</v>
      </c>
      <c r="M574">
        <v>0</v>
      </c>
      <c r="N574">
        <v>0</v>
      </c>
      <c r="O574">
        <v>0</v>
      </c>
      <c r="P574">
        <v>0</v>
      </c>
      <c r="Q574">
        <v>0</v>
      </c>
      <c r="S574" t="str">
        <v>Overturn moment arm for X component</v>
      </c>
      <c r="T574" t="str">
        <v>ft</v>
      </c>
      <c r="U574">
        <f>$D$5-0.5*$D$14</f>
        <v>7.5</v>
      </c>
      <c r="V574">
        <f>$D$5-0.5*$D$14</f>
        <v>7.5</v>
      </c>
      <c r="Y574">
        <f>IF(Y570="+X",T563+(T558+2*T560)*T565/3/(T558+T560),0)</f>
        <v>10</v>
      </c>
      <c r="Z574">
        <f>Y574</f>
        <v>10</v>
      </c>
      <c r="AA574">
        <v>0</v>
      </c>
      <c r="AB574">
        <v>0</v>
      </c>
      <c r="AC574">
        <v>0</v>
      </c>
      <c r="AD574">
        <v>0</v>
      </c>
      <c r="AE574">
        <v>0</v>
      </c>
      <c r="AF574">
        <v>0</v>
      </c>
      <c r="AG574">
        <v>0</v>
      </c>
      <c r="AH574">
        <v>0</v>
      </c>
      <c r="AJ574" t="str">
        <v>Overturn moment arm for X component</v>
      </c>
      <c r="AK574" t="str">
        <v>ft</v>
      </c>
      <c r="AL574">
        <f>$D$5-0.5*$D$14</f>
        <v>7.5</v>
      </c>
      <c r="AM574">
        <f>$D$5-0.5*$D$14</f>
        <v>7.5</v>
      </c>
      <c r="AP574">
        <f>IF(AP570="+X",AK563+(AK558+2*AK560)*AK565/3/(AK558+AK560),0)</f>
        <v>10</v>
      </c>
      <c r="AQ574">
        <f>AP574</f>
        <v>10</v>
      </c>
      <c r="AR574">
        <v>0</v>
      </c>
      <c r="AS574">
        <v>0</v>
      </c>
      <c r="AT574">
        <v>0</v>
      </c>
      <c r="AU574">
        <v>0</v>
      </c>
      <c r="AV574">
        <v>0</v>
      </c>
      <c r="AW574">
        <v>0</v>
      </c>
      <c r="AX574">
        <v>0</v>
      </c>
      <c r="AY574">
        <v>0</v>
      </c>
      <c r="BA574" t="str">
        <v>Overturn moment arm for X component</v>
      </c>
      <c r="BB574" t="str">
        <v>ft</v>
      </c>
      <c r="BC574">
        <f>$D$5-0.5*$D$14</f>
        <v>7.5</v>
      </c>
      <c r="BD574">
        <f>$D$5-0.5*$D$14</f>
        <v>7.5</v>
      </c>
      <c r="BG574">
        <f>IF(BG570="+X",BB563+(BB558+2*BB560)*BB565/3/(BB558+BB560),0)</f>
        <v>10</v>
      </c>
      <c r="BH574">
        <f>BG574</f>
        <v>10</v>
      </c>
      <c r="BI574">
        <v>0</v>
      </c>
      <c r="BJ574">
        <v>0</v>
      </c>
      <c r="BK574">
        <v>0</v>
      </c>
      <c r="BL574">
        <v>0</v>
      </c>
      <c r="BM574">
        <v>0</v>
      </c>
      <c r="BN574">
        <v>0</v>
      </c>
      <c r="BO574">
        <v>0</v>
      </c>
      <c r="BP574">
        <v>0</v>
      </c>
      <c r="BR574" t="str">
        <v>Overturn moment arm for X component</v>
      </c>
      <c r="BS574" t="str">
        <v>ft</v>
      </c>
      <c r="BT574">
        <v>0</v>
      </c>
      <c r="BU574">
        <v>0</v>
      </c>
      <c r="BX574">
        <f>IF(BX570="+X",BS563+(BS558+2*BS560)*BS565/3/(BS558+BS560),0)</f>
        <v>0</v>
      </c>
      <c r="BY574">
        <f>BX574</f>
        <v>0</v>
      </c>
      <c r="BZ574">
        <v>0</v>
      </c>
      <c r="CA574">
        <v>0</v>
      </c>
      <c r="CB574">
        <v>0</v>
      </c>
      <c r="CC574">
        <v>0</v>
      </c>
      <c r="CD574">
        <v>0</v>
      </c>
      <c r="CE574">
        <v>0</v>
      </c>
      <c r="CF574">
        <v>0</v>
      </c>
      <c r="CG574">
        <v>0</v>
      </c>
      <c r="CI574" t="str">
        <v>Overturn moment arm for X component</v>
      </c>
      <c r="CJ574" t="str">
        <v>ft</v>
      </c>
      <c r="CK574">
        <v>0</v>
      </c>
      <c r="CL574">
        <v>0</v>
      </c>
      <c r="CO574">
        <f>IF(CO570="+X",CJ563+(CJ558+2*CJ560)*CJ565/3/(CJ558+CJ560),0)</f>
        <v>0</v>
      </c>
      <c r="CP574">
        <f>CO574</f>
        <v>0</v>
      </c>
      <c r="CQ574">
        <v>0</v>
      </c>
      <c r="CR574">
        <v>0</v>
      </c>
      <c r="CS574">
        <v>0</v>
      </c>
      <c r="CT574">
        <v>0</v>
      </c>
      <c r="CU574">
        <v>0</v>
      </c>
      <c r="CV574">
        <v>0</v>
      </c>
      <c r="CW574">
        <v>0</v>
      </c>
      <c r="CX574">
        <v>0</v>
      </c>
      <c r="CZ574" t="str">
        <v>Overturn moment arm for X component</v>
      </c>
      <c r="DA574" t="str">
        <v>ft</v>
      </c>
      <c r="DB574">
        <v>0</v>
      </c>
      <c r="DC574">
        <v>0</v>
      </c>
      <c r="DF574">
        <f>IF(DF570="+X",DA563+(DA558+2*DA560)*DA565/3/(DA558+DA560),0)</f>
        <v>0</v>
      </c>
      <c r="DG574">
        <f>DF574</f>
        <v>0</v>
      </c>
      <c r="DH574">
        <v>0</v>
      </c>
      <c r="DI574">
        <v>0</v>
      </c>
      <c r="DJ574">
        <v>0</v>
      </c>
      <c r="DK574">
        <v>0</v>
      </c>
      <c r="DL574">
        <v>0</v>
      </c>
      <c r="DM574">
        <v>0</v>
      </c>
      <c r="DN574">
        <v>0</v>
      </c>
      <c r="DO574">
        <v>0</v>
      </c>
      <c r="DQ574" t="str">
        <v>Overturn moment arm for X component</v>
      </c>
      <c r="DR574" t="str">
        <v>ft</v>
      </c>
      <c r="DS574">
        <v>0</v>
      </c>
      <c r="DT574">
        <v>0</v>
      </c>
      <c r="DW574">
        <f>IF(DW570="+X",DR563+(DR558+2*DR560)*DR565/3/(DR558+DR560),0)</f>
        <v>0</v>
      </c>
      <c r="DX574">
        <f>DW574</f>
        <v>0</v>
      </c>
      <c r="DY574">
        <v>0</v>
      </c>
      <c r="DZ574">
        <v>0</v>
      </c>
      <c r="EA574">
        <v>0</v>
      </c>
      <c r="EB574">
        <v>0</v>
      </c>
      <c r="EC574">
        <v>0</v>
      </c>
      <c r="ED574">
        <v>0</v>
      </c>
      <c r="EE574">
        <v>0</v>
      </c>
      <c r="EF574">
        <v>0</v>
      </c>
    </row>
    <row r="575">
      <c r="B575" t="str">
        <v>Overturn moment arm for Y component</v>
      </c>
      <c r="C575" t="str">
        <v>ft</v>
      </c>
      <c r="D575">
        <v>0</v>
      </c>
      <c r="E575">
        <v>0</v>
      </c>
      <c r="H575">
        <f>IF(H570="+Y",C563+(C558+2*C560)*C565/3/(C558+C560),0)</f>
        <v>0</v>
      </c>
      <c r="I575">
        <f>H575</f>
        <v>0</v>
      </c>
      <c r="J575">
        <v>0</v>
      </c>
      <c r="K575">
        <v>0</v>
      </c>
      <c r="L575">
        <v>0</v>
      </c>
      <c r="M575">
        <v>0</v>
      </c>
      <c r="N575">
        <v>0</v>
      </c>
      <c r="O575">
        <v>0</v>
      </c>
      <c r="P575">
        <v>0</v>
      </c>
      <c r="Q575">
        <v>0</v>
      </c>
      <c r="S575" t="str">
        <v>Overturn moment arm for Y component</v>
      </c>
      <c r="T575" t="str">
        <v>ft</v>
      </c>
      <c r="U575">
        <v>0</v>
      </c>
      <c r="V575">
        <v>0</v>
      </c>
      <c r="Y575">
        <f>IF(Y570="+Y",T563+(T558+2*T560)*T565/3/(T558+T560),0)</f>
        <v>0</v>
      </c>
      <c r="Z575">
        <f>Y575</f>
        <v>0</v>
      </c>
      <c r="AA575">
        <v>0</v>
      </c>
      <c r="AB575">
        <v>0</v>
      </c>
      <c r="AC575">
        <v>0</v>
      </c>
      <c r="AD575">
        <v>0</v>
      </c>
      <c r="AE575">
        <v>0</v>
      </c>
      <c r="AF575">
        <v>0</v>
      </c>
      <c r="AG575">
        <v>0</v>
      </c>
      <c r="AH575">
        <v>0</v>
      </c>
      <c r="AJ575" t="str">
        <v>Overturn moment arm for Y component</v>
      </c>
      <c r="AK575" t="str">
        <v>ft</v>
      </c>
      <c r="AL575">
        <v>0</v>
      </c>
      <c r="AM575">
        <v>0</v>
      </c>
      <c r="AP575">
        <f>IF(AP570="+Y",AK563+(AK558+2*AK560)*AK565/3/(AK558+AK560),0)</f>
        <v>0</v>
      </c>
      <c r="AQ575">
        <f>AP575</f>
        <v>0</v>
      </c>
      <c r="AR575">
        <v>0</v>
      </c>
      <c r="AS575">
        <v>0</v>
      </c>
      <c r="AT575">
        <v>0</v>
      </c>
      <c r="AU575">
        <v>0</v>
      </c>
      <c r="AV575">
        <v>0</v>
      </c>
      <c r="AW575">
        <v>0</v>
      </c>
      <c r="AX575">
        <v>0</v>
      </c>
      <c r="AY575">
        <v>0</v>
      </c>
      <c r="BA575" t="str">
        <v>Overturn moment arm for Y component</v>
      </c>
      <c r="BB575" t="str">
        <v>ft</v>
      </c>
      <c r="BC575">
        <v>0</v>
      </c>
      <c r="BD575">
        <v>0</v>
      </c>
      <c r="BG575">
        <f>IF(BG570="+Y",BB563+(BB558+2*BB560)*BB565/3/(BB558+BB560),0)</f>
        <v>0</v>
      </c>
      <c r="BH575">
        <f>BG575</f>
        <v>0</v>
      </c>
      <c r="BI575">
        <v>0</v>
      </c>
      <c r="BJ575">
        <v>0</v>
      </c>
      <c r="BK575">
        <v>0</v>
      </c>
      <c r="BL575">
        <v>0</v>
      </c>
      <c r="BM575">
        <v>0</v>
      </c>
      <c r="BN575">
        <v>0</v>
      </c>
      <c r="BO575">
        <v>0</v>
      </c>
      <c r="BP575">
        <v>0</v>
      </c>
      <c r="BR575" t="str">
        <v>Overturn moment arm for Y component</v>
      </c>
      <c r="BS575" t="str">
        <v>ft</v>
      </c>
      <c r="BT575">
        <f>$D$5-0.5*$D$14</f>
        <v>7.5</v>
      </c>
      <c r="BU575">
        <f>$D$5-0.5*$D$14</f>
        <v>7.5</v>
      </c>
      <c r="BX575">
        <f>IF(BX570="+Y",BS563+(BS558+2*BS560)*BS565/3/(BS558+BS560),0)</f>
        <v>10</v>
      </c>
      <c r="BY575">
        <f>BX575</f>
        <v>10</v>
      </c>
      <c r="BZ575">
        <v>0</v>
      </c>
      <c r="CA575">
        <v>0</v>
      </c>
      <c r="CB575">
        <v>0</v>
      </c>
      <c r="CC575">
        <v>0</v>
      </c>
      <c r="CD575">
        <v>0</v>
      </c>
      <c r="CE575">
        <v>0</v>
      </c>
      <c r="CF575">
        <v>0</v>
      </c>
      <c r="CG575">
        <v>0</v>
      </c>
      <c r="CI575" t="str">
        <v>Overturn moment arm for Y component</v>
      </c>
      <c r="CJ575" t="str">
        <v>ft</v>
      </c>
      <c r="CK575">
        <f>$D$5-0.5*$D$14</f>
        <v>7.5</v>
      </c>
      <c r="CL575">
        <f>$D$5-0.5*$D$14</f>
        <v>7.5</v>
      </c>
      <c r="CO575">
        <f>IF(CO570="+Y",CJ563+(CJ558+2*CJ560)*CJ565/3/(CJ558+CJ560),0)</f>
        <v>10</v>
      </c>
      <c r="CP575">
        <f>CO575</f>
        <v>10</v>
      </c>
      <c r="CQ575">
        <v>0</v>
      </c>
      <c r="CR575">
        <v>0</v>
      </c>
      <c r="CS575">
        <v>0</v>
      </c>
      <c r="CT575">
        <v>0</v>
      </c>
      <c r="CU575">
        <v>0</v>
      </c>
      <c r="CV575">
        <v>0</v>
      </c>
      <c r="CW575">
        <v>0</v>
      </c>
      <c r="CX575">
        <v>0</v>
      </c>
      <c r="CZ575" t="str">
        <v>Overturn moment arm for Y component</v>
      </c>
      <c r="DA575" t="str">
        <v>ft</v>
      </c>
      <c r="DB575">
        <f>$D$5-0.5*$D$14</f>
        <v>7.5</v>
      </c>
      <c r="DC575">
        <f>$D$5-0.5*$D$14</f>
        <v>7.5</v>
      </c>
      <c r="DF575">
        <f>IF(DF570="+Y",DA563+(DA558+2*DA560)*DA565/3/(DA558+DA560),0)</f>
        <v>10</v>
      </c>
      <c r="DG575">
        <f>DF575</f>
        <v>10</v>
      </c>
      <c r="DH575">
        <v>0</v>
      </c>
      <c r="DI575">
        <v>0</v>
      </c>
      <c r="DJ575">
        <v>0</v>
      </c>
      <c r="DK575">
        <v>0</v>
      </c>
      <c r="DL575">
        <v>0</v>
      </c>
      <c r="DM575">
        <v>0</v>
      </c>
      <c r="DN575">
        <v>0</v>
      </c>
      <c r="DO575">
        <v>0</v>
      </c>
      <c r="DQ575" t="str">
        <v>Overturn moment arm for Y component</v>
      </c>
      <c r="DR575" t="str">
        <v>ft</v>
      </c>
      <c r="DS575">
        <f>$D$5-0.5*$D$14</f>
        <v>7.5</v>
      </c>
      <c r="DT575">
        <f>$D$5-0.5*$D$14</f>
        <v>7.5</v>
      </c>
      <c r="DW575">
        <f>IF(DW570="+Y",DR563+(DR558+2*DR560)*DR565/3/(DR558+DR560),0)</f>
        <v>10</v>
      </c>
      <c r="DX575">
        <f>DW575</f>
        <v>10</v>
      </c>
      <c r="DY575">
        <v>0</v>
      </c>
      <c r="DZ575">
        <v>0</v>
      </c>
      <c r="EA575">
        <v>0</v>
      </c>
      <c r="EB575">
        <v>0</v>
      </c>
      <c r="EC575">
        <v>0</v>
      </c>
      <c r="ED575">
        <v>0</v>
      </c>
      <c r="EE575">
        <v>0</v>
      </c>
      <c r="EF575">
        <v>0</v>
      </c>
    </row>
    <row r="576">
      <c r="B576" t="str">
        <v>Overturn moment arm for Z component</v>
      </c>
      <c r="C576" t="str">
        <v>ft</v>
      </c>
      <c r="D576">
        <f>$D$76</f>
        <v>40</v>
      </c>
      <c r="E576">
        <v>0</v>
      </c>
      <c r="H576">
        <f>IF(H570="+X",C557-(C558+2*C560)*C565/3/(C558+C560)/TAN(C562*3.14159/180),C557-(C558+2*C560)*C565/3/(C558+C560)/TAN(C562*3.14159/180))</f>
        <v>33.333333333333336</v>
      </c>
      <c r="I576">
        <f>IF(H570="+X",(C558+2*C560)*C565/3/(C558+C560)/TAN(C562*3.14159/180),(C558+2*C560)*C565/3/(C558+C560)/TAN(C562*3.14159/180))</f>
        <v>6.666666666666667</v>
      </c>
      <c r="J576">
        <f>C557-J540</f>
        <v>36.333333333333336</v>
      </c>
      <c r="K576">
        <f>C557-K540</f>
        <v>31.444444444444443</v>
      </c>
      <c r="L576">
        <f>C557-L540</f>
        <v>22.984037558685444</v>
      </c>
      <c r="M576">
        <f>C557-M540</f>
        <v>11.99999999999999</v>
      </c>
      <c r="N576">
        <f>J576</f>
        <v>36.333333333333336</v>
      </c>
      <c r="O576">
        <f>K576</f>
        <v>31.444444444444443</v>
      </c>
      <c r="P576">
        <f>L576</f>
        <v>22.984037558685444</v>
      </c>
      <c r="Q576">
        <f>M576</f>
        <v>11.99999999999999</v>
      </c>
      <c r="S576" t="str">
        <v>Overturn moment arm for Z component</v>
      </c>
      <c r="T576" t="str">
        <v>ft</v>
      </c>
      <c r="U576">
        <f>$D$76</f>
        <v>40</v>
      </c>
      <c r="V576">
        <v>0</v>
      </c>
      <c r="Y576">
        <f>IF(Y570="+X",T557-(T558+2*T560)*T565/3/(T558+T560)/TAN(T562*3.14159/180),T557-(T558+2*T560)*T565/3/(T558+T560)/TAN(T562*3.14159/180))</f>
        <v>33.333333333333336</v>
      </c>
      <c r="Z576">
        <f>IF(Y570="+X",(T558+2*T560)*T565/3/(T558+T560)/TAN(T562*3.14159/180),(T558+2*T560)*T565/3/(T558+T560)/TAN(T562*3.14159/180))</f>
        <v>6.666666666666667</v>
      </c>
      <c r="AA576">
        <f>T557-AA540</f>
        <v>36.333333333333336</v>
      </c>
      <c r="AB576">
        <f>T557-AB540</f>
        <v>31.444444444444443</v>
      </c>
      <c r="AC576">
        <f>T557-AC540</f>
        <v>22.984037558685444</v>
      </c>
      <c r="AD576">
        <f>T557-AD540</f>
        <v>11.99999999999999</v>
      </c>
      <c r="AE576">
        <f>AA576</f>
        <v>36.333333333333336</v>
      </c>
      <c r="AF576">
        <f>AB576</f>
        <v>31.444444444444443</v>
      </c>
      <c r="AG576">
        <f>AC576</f>
        <v>22.984037558685444</v>
      </c>
      <c r="AH576">
        <f>AD576</f>
        <v>11.99999999999999</v>
      </c>
      <c r="AJ576" t="str">
        <v>Overturn moment arm for Z component</v>
      </c>
      <c r="AK576" t="str">
        <v>ft</v>
      </c>
      <c r="AL576">
        <f>$D$76</f>
        <v>40</v>
      </c>
      <c r="AM576">
        <v>0</v>
      </c>
      <c r="AP576">
        <f>IF(AP570="+X",AK557-(AK558+2*AK560)*AK565/3/(AK558+AK560)/TAN(AK562*3.14159/180),AK557-(AK558+2*AK560)*AK565/3/(AK558+AK560)/TAN(AK562*3.14159/180))</f>
        <v>33.333333333333336</v>
      </c>
      <c r="AQ576">
        <f>IF(AP570="+X",(AK558+2*AK560)*AK565/3/(AK558+AK560)/TAN(AK562*3.14159/180),(AK558+2*AK560)*AK565/3/(AK558+AK560)/TAN(AK562*3.14159/180))</f>
        <v>6.666666666666667</v>
      </c>
      <c r="AR576">
        <f>AK557-AR540</f>
        <v>36.333333333333336</v>
      </c>
      <c r="AS576">
        <f>AK557-AS540</f>
        <v>31.444444444444443</v>
      </c>
      <c r="AT576">
        <f>AK557-AT540</f>
        <v>22.984037558685444</v>
      </c>
      <c r="AU576">
        <f>AK557-AU540</f>
        <v>11.99999999999999</v>
      </c>
      <c r="AV576">
        <f>AR576</f>
        <v>36.333333333333336</v>
      </c>
      <c r="AW576">
        <f>AS576</f>
        <v>31.444444444444443</v>
      </c>
      <c r="AX576">
        <f>AT576</f>
        <v>22.984037558685444</v>
      </c>
      <c r="AY576">
        <f>AU576</f>
        <v>11.99999999999999</v>
      </c>
      <c r="BA576" t="str">
        <v>Overturn moment arm for Z component</v>
      </c>
      <c r="BB576" t="str">
        <v>ft</v>
      </c>
      <c r="BC576">
        <f>$D$76</f>
        <v>40</v>
      </c>
      <c r="BD576">
        <v>0</v>
      </c>
      <c r="BG576">
        <f>IF(BG570="+X",BB557-(BB558+2*BB560)*BB565/3/(BB558+BB560)/TAN(BB562*3.14159/180),BB557-(BB558+2*BB560)*BB565/3/(BB558+BB560)/TAN(BB562*3.14159/180))</f>
        <v>33.333333333333336</v>
      </c>
      <c r="BH576">
        <f>IF(BG570="+X",(BB558+2*BB560)*BB565/3/(BB558+BB560)/TAN(BB562*3.14159/180),(BB558+2*BB560)*BB565/3/(BB558+BB560)/TAN(BB562*3.14159/180))</f>
        <v>6.666666666666667</v>
      </c>
      <c r="BI576">
        <f>BB557-BI540</f>
        <v>36.333333333333336</v>
      </c>
      <c r="BJ576">
        <f>BB557-BJ540</f>
        <v>31.444444444444443</v>
      </c>
      <c r="BK576">
        <f>BB557-BK540</f>
        <v>22.984037558685444</v>
      </c>
      <c r="BL576">
        <f>BB557-BL540</f>
        <v>11.99999999999999</v>
      </c>
      <c r="BM576">
        <f>BI576</f>
        <v>36.333333333333336</v>
      </c>
      <c r="BN576">
        <f>BJ576</f>
        <v>31.444444444444443</v>
      </c>
      <c r="BO576">
        <f>BK576</f>
        <v>22.984037558685444</v>
      </c>
      <c r="BP576">
        <f>BL576</f>
        <v>11.99999999999999</v>
      </c>
      <c r="BR576" t="str">
        <v>Overturn moment arm for Z component</v>
      </c>
      <c r="BS576" t="str">
        <v>ft</v>
      </c>
      <c r="BT576">
        <v>0</v>
      </c>
      <c r="BU576">
        <v>0</v>
      </c>
      <c r="BX576">
        <f>IF(BX570="+X",BS557-(BS558+2*BS560)*BS565/3/(BS558+BS560)/TAN(BS562*3.14159/180),BS557-(BS558+2*BS560)*BS565/3/(BS558+BS560)/TAN(BS562*3.14159/180))</f>
        <v>16.666666666666668</v>
      </c>
      <c r="BY576">
        <f>IF(BX570="+X",(BS558+2*BS560)*BS565/3/(BS558+BS560)/TAN(BS562*3.14159/180),(BS558+2*BS560)*BS565/3/(BS558+BS560)/TAN(BS562*3.14159/180))</f>
        <v>3.3333333333333335</v>
      </c>
      <c r="BZ576">
        <f>BS557-BZ540</f>
        <v>16.333333333333332</v>
      </c>
      <c r="CA576">
        <f>BS557-CA540</f>
        <v>11.492018779342722</v>
      </c>
      <c r="CB576">
        <f>BS557-CB540</f>
        <v>5.999999999999995</v>
      </c>
      <c r="CC576">
        <f>BS557-CC540</f>
        <v>20</v>
      </c>
      <c r="CD576">
        <f>BZ576</f>
        <v>16.333333333333332</v>
      </c>
      <c r="CE576">
        <f>CA576</f>
        <v>11.492018779342722</v>
      </c>
      <c r="CF576">
        <f>CB576</f>
        <v>5.999999999999995</v>
      </c>
      <c r="CG576">
        <f>CC576</f>
        <v>20</v>
      </c>
      <c r="CI576" t="str">
        <v>Overturn moment arm for Z component</v>
      </c>
      <c r="CJ576" t="str">
        <v>ft</v>
      </c>
      <c r="CK576">
        <v>0</v>
      </c>
      <c r="CL576">
        <v>0</v>
      </c>
      <c r="CO576">
        <f>IF(CO570="+X",CJ557-(CJ558+2*CJ560)*CJ565/3/(CJ558+CJ560)/TAN(CJ562*3.14159/180),CJ557-(CJ558+2*CJ560)*CJ565/3/(CJ558+CJ560)/TAN(CJ562*3.14159/180))</f>
        <v>16.666666666666668</v>
      </c>
      <c r="CP576">
        <f>IF(CO570="+X",(CJ558+2*CJ560)*CJ565/3/(CJ558+CJ560)/TAN(CJ562*3.14159/180),(CJ558+2*CJ560)*CJ565/3/(CJ558+CJ560)/TAN(CJ562*3.14159/180))</f>
        <v>3.3333333333333335</v>
      </c>
      <c r="CQ576">
        <f>CJ557-CQ540</f>
        <v>16.333333333333332</v>
      </c>
      <c r="CR576">
        <f>CJ557-CR540</f>
        <v>11.492018779342722</v>
      </c>
      <c r="CS576">
        <f>CJ557-CS540</f>
        <v>5.999999999999995</v>
      </c>
      <c r="CT576">
        <f>CJ557-CT540</f>
        <v>20</v>
      </c>
      <c r="CU576">
        <f>CQ576</f>
        <v>16.333333333333332</v>
      </c>
      <c r="CV576">
        <f>CR576</f>
        <v>11.492018779342722</v>
      </c>
      <c r="CW576">
        <f>CS576</f>
        <v>5.999999999999995</v>
      </c>
      <c r="CX576">
        <f>CT576</f>
        <v>20</v>
      </c>
      <c r="CZ576" t="str">
        <v>Overturn moment arm for Z component</v>
      </c>
      <c r="DA576" t="str">
        <v>ft</v>
      </c>
      <c r="DB576">
        <v>0</v>
      </c>
      <c r="DC576">
        <v>0</v>
      </c>
      <c r="DF576">
        <f>IF(DF570="+X",DA557-(DA558+2*DA560)*DA565/3/(DA558+DA560)/TAN(DA562*3.14159/180),DA557-(DA558+2*DA560)*DA565/3/(DA558+DA560)/TAN(DA562*3.14159/180))</f>
        <v>16.666666666666668</v>
      </c>
      <c r="DG576">
        <f>IF(DF570="+X",(DA558+2*DA560)*DA565/3/(DA558+DA560)/TAN(DA562*3.14159/180),(DA558+2*DA560)*DA565/3/(DA558+DA560)/TAN(DA562*3.14159/180))</f>
        <v>3.3333333333333335</v>
      </c>
      <c r="DH576">
        <f>DA557-DH540</f>
        <v>16.333333333333332</v>
      </c>
      <c r="DI576">
        <f>DA557-DI540</f>
        <v>11.492018779342722</v>
      </c>
      <c r="DJ576">
        <f>DA557-DJ540</f>
        <v>5.999999999999995</v>
      </c>
      <c r="DK576">
        <f>DA557-DK540</f>
        <v>20</v>
      </c>
      <c r="DL576">
        <f>DH576</f>
        <v>16.333333333333332</v>
      </c>
      <c r="DM576">
        <f>DI576</f>
        <v>11.492018779342722</v>
      </c>
      <c r="DN576">
        <f>DJ576</f>
        <v>5.999999999999995</v>
      </c>
      <c r="DO576">
        <f>DK576</f>
        <v>20</v>
      </c>
      <c r="DQ576" t="str">
        <v>Overturn moment arm for Z component</v>
      </c>
      <c r="DR576" t="str">
        <v>ft</v>
      </c>
      <c r="DS576">
        <v>0</v>
      </c>
      <c r="DT576">
        <v>0</v>
      </c>
      <c r="DW576">
        <f>IF(DW570="+X",DR557-(DR558+2*DR560)*DR565/3/(DR558+DR560)/TAN(DR562*3.14159/180),DR557-(DR558+2*DR560)*DR565/3/(DR558+DR560)/TAN(DR562*3.14159/180))</f>
        <v>16.666666666666668</v>
      </c>
      <c r="DX576">
        <f>IF(DW570="+X",(DR558+2*DR560)*DR565/3/(DR558+DR560)/TAN(DR562*3.14159/180),(DR558+2*DR560)*DR565/3/(DR558+DR560)/TAN(DR562*3.14159/180))</f>
        <v>3.3333333333333335</v>
      </c>
      <c r="DY576">
        <f>DR557-DY540</f>
        <v>16.333333333333332</v>
      </c>
      <c r="DZ576">
        <f>DR557-DZ540</f>
        <v>11.492018779342722</v>
      </c>
      <c r="EA576">
        <f>DR557-EA540</f>
        <v>5.999999999999995</v>
      </c>
      <c r="EB576">
        <f>DR557-EB540</f>
        <v>20</v>
      </c>
      <c r="EC576">
        <f>DY576</f>
        <v>16.333333333333332</v>
      </c>
      <c r="ED576">
        <f>DZ576</f>
        <v>11.492018779342722</v>
      </c>
      <c r="EE576">
        <f>EA576</f>
        <v>5.999999999999995</v>
      </c>
      <c r="EF576">
        <f>EB576</f>
        <v>20</v>
      </c>
    </row>
    <row r="577">
      <c r="B577" t="str">
        <v>Horizontal force (+ in X)</v>
      </c>
      <c r="C577" t="str">
        <v>lbs</v>
      </c>
      <c r="D577">
        <f>D640*$D$14/$D$5</f>
        <v>-2.742883191798937</v>
      </c>
      <c r="E577">
        <f>E640*$D$14/$D$5</f>
        <v>-16.98477668767803</v>
      </c>
      <c r="H577">
        <f>H571*H539*H455</f>
        <v>-59.18297963843089</v>
      </c>
      <c r="I577">
        <f>I571*I539*I455</f>
        <v>-15.426103402309025</v>
      </c>
      <c r="J577">
        <f>J571*J539*J455</f>
        <v>0</v>
      </c>
      <c r="K577">
        <f>K571*K539*K455</f>
        <v>0</v>
      </c>
      <c r="L577">
        <f>L571*L539*L455</f>
        <v>0</v>
      </c>
      <c r="M577">
        <f>M571*M539*M455</f>
        <v>0</v>
      </c>
      <c r="N577">
        <f>N571*N539*N455</f>
        <v>0</v>
      </c>
      <c r="O577">
        <f>O571*O539*O455</f>
        <v>0</v>
      </c>
      <c r="P577">
        <f>P571*P539*P455</f>
        <v>0</v>
      </c>
      <c r="Q577">
        <f>Q571*Q539*Q455</f>
        <v>0</v>
      </c>
      <c r="S577" t="str">
        <v>Horizontal force (+ in X)</v>
      </c>
      <c r="T577" t="str">
        <v>lbs</v>
      </c>
      <c r="U577">
        <f>U640*$D$14/$D$5</f>
        <v>-2.742883191798937</v>
      </c>
      <c r="V577">
        <f>V640*$D$14/$D$5</f>
        <v>-16.98477668767803</v>
      </c>
      <c r="Y577">
        <f>Y571*Y539*Y455</f>
        <v>-2.9422788351910163</v>
      </c>
      <c r="Z577">
        <f>Z571*Z539*Z455</f>
        <v>-55.525991576885936</v>
      </c>
      <c r="AA577">
        <f>AA571*AA539*AA455</f>
        <v>0</v>
      </c>
      <c r="AB577">
        <f>AB571*AB539*AB455</f>
        <v>0</v>
      </c>
      <c r="AC577">
        <f>AC571*AC539*AC455</f>
        <v>0</v>
      </c>
      <c r="AD577">
        <f>AD571*AD539*AD455</f>
        <v>0</v>
      </c>
      <c r="AE577">
        <f>AE571*AE539*AE455</f>
        <v>0</v>
      </c>
      <c r="AF577">
        <f>AF571*AF539*AF455</f>
        <v>0</v>
      </c>
      <c r="AG577">
        <f>AG571*AG539*AG455</f>
        <v>0</v>
      </c>
      <c r="AH577">
        <f>AH571*AH539*AH455</f>
        <v>0</v>
      </c>
      <c r="AJ577" t="str">
        <v>Horizontal force (+ in X)</v>
      </c>
      <c r="AK577" t="str">
        <v>lbs</v>
      </c>
      <c r="AL577">
        <f>AL640*$D$14/$D$5</f>
        <v>-25.951894814713015</v>
      </c>
      <c r="AM577">
        <f>AM640*$D$14/$D$5</f>
        <v>6.224234935236048</v>
      </c>
      <c r="AP577">
        <f>AP571*AP539*AP455</f>
        <v>64.56325051465187</v>
      </c>
      <c r="AQ577">
        <f>AQ571*AQ539*AQ455</f>
        <v>-56.24070080323987</v>
      </c>
      <c r="AR577">
        <f>AR571*AR539*AR455</f>
        <v>0</v>
      </c>
      <c r="AS577">
        <f>AS571*AS539*AS455</f>
        <v>0</v>
      </c>
      <c r="AT577">
        <f>AT571*AT539*AT455</f>
        <v>0</v>
      </c>
      <c r="AU577">
        <f>AU571*AU539*AU455</f>
        <v>0</v>
      </c>
      <c r="AV577">
        <f>AV571*AV539*AV455</f>
        <v>0</v>
      </c>
      <c r="AW577">
        <f>AW571*AW539*AW455</f>
        <v>0</v>
      </c>
      <c r="AX577">
        <f>AX571*AX539*AX455</f>
        <v>0</v>
      </c>
      <c r="AY577">
        <f>AY571*AY539*AY455</f>
        <v>0</v>
      </c>
      <c r="BA577" t="str">
        <v>Horizontal force (+ in X)</v>
      </c>
      <c r="BB577" t="str">
        <v>lbs</v>
      </c>
      <c r="BC577">
        <f>BC640*$D$14/$D$5</f>
        <v>-25.951894814713015</v>
      </c>
      <c r="BD577">
        <f>BD640*$D$14/$D$5</f>
        <v>6.224234935236048</v>
      </c>
      <c r="BG577">
        <f>BG571*BG539*BG455</f>
        <v>34.71961729835592</v>
      </c>
      <c r="BH577">
        <f>BH571*BH539*BH455</f>
        <v>-87.30333004005084</v>
      </c>
      <c r="BI577">
        <f>BI571*BI539*BI455</f>
        <v>0</v>
      </c>
      <c r="BJ577">
        <f>BJ571*BJ539*BJ455</f>
        <v>0</v>
      </c>
      <c r="BK577">
        <f>BK571*BK539*BK455</f>
        <v>0</v>
      </c>
      <c r="BL577">
        <f>BL571*BL539*BL455</f>
        <v>0</v>
      </c>
      <c r="BM577">
        <f>BM571*BM539*BM455</f>
        <v>0</v>
      </c>
      <c r="BN577">
        <f>BN571*BN539*BN455</f>
        <v>0</v>
      </c>
      <c r="BO577">
        <f>BO571*BO539*BO455</f>
        <v>0</v>
      </c>
      <c r="BP577">
        <f>BP571*BP539*BP455</f>
        <v>0</v>
      </c>
      <c r="BR577" t="str">
        <v>Horizontal force (+ in X)</v>
      </c>
      <c r="BS577" t="str">
        <v>lbs</v>
      </c>
      <c r="BT577">
        <f>BT640*$D$14/$D$5</f>
        <v>0</v>
      </c>
      <c r="BU577">
        <f>BU640*$D$14/$D$5</f>
        <v>0</v>
      </c>
      <c r="BX577">
        <f>BX571*BX539*BX455</f>
        <v>0</v>
      </c>
      <c r="BY577">
        <f>BY571*BY539*BY455</f>
        <v>0</v>
      </c>
      <c r="BZ577">
        <f>BZ571*BZ539*BZ455</f>
        <v>6.510127760227398</v>
      </c>
      <c r="CA577">
        <f>CA571*CA539*CA455</f>
        <v>19.099961610584515</v>
      </c>
      <c r="CB577">
        <f>CB571*CB539*CB455</f>
        <v>13.074058229217005</v>
      </c>
      <c r="CC577">
        <f>CC571*CC539*CC455</f>
        <v>0</v>
      </c>
      <c r="CD577">
        <f>CD571*CD539*CD455</f>
        <v>-6.510127760227398</v>
      </c>
      <c r="CE577">
        <f>CE571*CE539*CE455</f>
        <v>-19.099961610584515</v>
      </c>
      <c r="CF577">
        <f>CF571*CF539*CF455</f>
        <v>-13.074058229217005</v>
      </c>
      <c r="CG577">
        <f>CG571*CG539*CG455</f>
        <v>0</v>
      </c>
      <c r="CI577" t="str">
        <v>Horizontal force (+ in X)</v>
      </c>
      <c r="CJ577" t="str">
        <v>lbs</v>
      </c>
      <c r="CK577">
        <f>CK640*$D$14/$D$5</f>
        <v>0</v>
      </c>
      <c r="CL577">
        <f>CL640*$D$14/$D$5</f>
        <v>0</v>
      </c>
      <c r="CO577">
        <f>CO571*CO539*CO455</f>
        <v>0</v>
      </c>
      <c r="CP577">
        <f>CP571*CP539*CP455</f>
        <v>0</v>
      </c>
      <c r="CQ577">
        <f>CQ571*CQ539*CQ455</f>
        <v>-6.510127760227398</v>
      </c>
      <c r="CR577">
        <f>CR571*CR539*CR455</f>
        <v>-19.099961610584515</v>
      </c>
      <c r="CS577">
        <f>CS571*CS539*CS455</f>
        <v>-10.895048524347505</v>
      </c>
      <c r="CT577">
        <f>CT571*CT539*CT455</f>
        <v>0</v>
      </c>
      <c r="CU577">
        <f>CU571*CU539*CU455</f>
        <v>6.510127760227398</v>
      </c>
      <c r="CV577">
        <f>CV571*CV539*CV455</f>
        <v>19.099961610584515</v>
      </c>
      <c r="CW577">
        <f>CW571*CW539*CW455</f>
        <v>10.895048524347505</v>
      </c>
      <c r="CX577">
        <f>CX571*CX539*CX455</f>
        <v>0</v>
      </c>
      <c r="CZ577" t="str">
        <v>Horizontal force (+ in X)</v>
      </c>
      <c r="DA577" t="str">
        <v>lbs</v>
      </c>
      <c r="DB577">
        <f>DB640*$D$14/$D$5</f>
        <v>0</v>
      </c>
      <c r="DC577">
        <f>DC640*$D$14/$D$5</f>
        <v>0</v>
      </c>
      <c r="DF577">
        <f>DF571*DF539*DF455</f>
        <v>0</v>
      </c>
      <c r="DG577">
        <f>DG571*DG539*DG455</f>
        <v>0</v>
      </c>
      <c r="DH577">
        <f>DH571*DH539*DH455</f>
        <v>9.765191640341095</v>
      </c>
      <c r="DI577">
        <f>DI571*DI539*DI455</f>
        <v>28.64994241587677</v>
      </c>
      <c r="DJ577">
        <f>DJ571*DJ539*DJ455</f>
        <v>19.61108734382551</v>
      </c>
      <c r="DK577">
        <f>DK571*DK539*DK455</f>
        <v>0</v>
      </c>
      <c r="DL577">
        <f>DL571*DL539*DL455</f>
        <v>-9.765191640341095</v>
      </c>
      <c r="DM577">
        <f>DM571*DM539*DM455</f>
        <v>-28.64994241587677</v>
      </c>
      <c r="DN577">
        <f>DN571*DN539*DN455</f>
        <v>-19.61108734382551</v>
      </c>
      <c r="DO577">
        <f>DO571*DO539*DO455</f>
        <v>0</v>
      </c>
      <c r="DQ577" t="str">
        <v>Horizontal force (+ in X)</v>
      </c>
      <c r="DR577" t="str">
        <v>lbs</v>
      </c>
      <c r="DS577">
        <f>DS640*$D$14/$D$5</f>
        <v>0</v>
      </c>
      <c r="DT577">
        <f>DT640*$D$14/$D$5</f>
        <v>0</v>
      </c>
      <c r="DW577">
        <f>DW571*DW539*DW455</f>
        <v>0</v>
      </c>
      <c r="DX577">
        <f>DX571*DX539*DX455</f>
        <v>0</v>
      </c>
      <c r="DY577">
        <f>DY571*DY539*DY455</f>
        <v>-4.068829850142123</v>
      </c>
      <c r="DZ577">
        <f>DZ571*DZ539*DZ455</f>
        <v>-11.937476006615322</v>
      </c>
      <c r="EA577">
        <f>EA571*EA539*EA455</f>
        <v>-10.895048524347505</v>
      </c>
      <c r="EB577">
        <f>EB571*EB539*EB455</f>
        <v>0</v>
      </c>
      <c r="EC577">
        <f>EC571*EC539*EC455</f>
        <v>4.068829850142123</v>
      </c>
      <c r="ED577">
        <f>ED571*ED539*ED455</f>
        <v>11.937476006615322</v>
      </c>
      <c r="EE577">
        <f>EE571*EE539*EE455</f>
        <v>10.895048524347505</v>
      </c>
      <c r="EF577">
        <f>EF571*EF539*EF455</f>
        <v>0</v>
      </c>
    </row>
    <row r="578">
      <c r="B578" t="str">
        <v>Horizontal force (+ in Y)</v>
      </c>
      <c r="C578" t="str">
        <v>lbs</v>
      </c>
      <c r="D578">
        <f>D641*$D$14/$D$5</f>
        <v>0</v>
      </c>
      <c r="E578">
        <f>E641*$D$14/$D$5</f>
        <v>0</v>
      </c>
      <c r="H578">
        <f>H572*H539*H455</f>
        <v>0</v>
      </c>
      <c r="I578">
        <f>I572*I539*I455</f>
        <v>0</v>
      </c>
      <c r="J578">
        <f>J572*J539*J455</f>
        <v>3.2550638801136995</v>
      </c>
      <c r="K578">
        <f>K572*K539*K455</f>
        <v>9.765191640341099</v>
      </c>
      <c r="L578">
        <f>L572*L539*L455</f>
        <v>28.64994241587677</v>
      </c>
      <c r="M578">
        <f>M572*M539*M455</f>
        <v>13.074058229217005</v>
      </c>
      <c r="N578">
        <f>N572*N539*N455</f>
        <v>-3.2550638801136995</v>
      </c>
      <c r="O578">
        <f>O572*O539*O455</f>
        <v>-9.765191640341099</v>
      </c>
      <c r="P578">
        <f>P572*P539*P455</f>
        <v>-28.64994241587677</v>
      </c>
      <c r="Q578">
        <f>Q572*Q539*Q455</f>
        <v>-13.074058229217005</v>
      </c>
      <c r="S578" t="str">
        <v>Horizontal force (+ in Y)</v>
      </c>
      <c r="T578" t="str">
        <v>lbs</v>
      </c>
      <c r="U578">
        <f>U641*$D$14/$D$5</f>
        <v>0</v>
      </c>
      <c r="V578">
        <f>V641*$D$14/$D$5</f>
        <v>0</v>
      </c>
      <c r="Y578">
        <f>Y572*Y539*Y455</f>
        <v>0</v>
      </c>
      <c r="Z578">
        <f>Z572*Z539*Z455</f>
        <v>0</v>
      </c>
      <c r="AA578">
        <f>AA572*AA539*AA455</f>
        <v>-3.2550638801136995</v>
      </c>
      <c r="AB578">
        <f>AB572*AB539*AB455</f>
        <v>-9.765191640341099</v>
      </c>
      <c r="AC578">
        <f>AC572*AC539*AC455</f>
        <v>-23.874952013230644</v>
      </c>
      <c r="AD578">
        <f>AD572*AD539*AD455</f>
        <v>-13.074058229217005</v>
      </c>
      <c r="AE578">
        <f>AE572*AE539*AE455</f>
        <v>3.2550638801136995</v>
      </c>
      <c r="AF578">
        <f>AF572*AF539*AF455</f>
        <v>9.765191640341099</v>
      </c>
      <c r="AG578">
        <f>AG572*AG539*AG455</f>
        <v>23.874952013230644</v>
      </c>
      <c r="AH578">
        <f>AH572*AH539*AH455</f>
        <v>13.074058229217005</v>
      </c>
      <c r="AJ578" t="str">
        <v>Horizontal force (+ in Y)</v>
      </c>
      <c r="AK578" t="str">
        <v>lbs</v>
      </c>
      <c r="AL578">
        <f>AL641*$D$14/$D$5</f>
        <v>0</v>
      </c>
      <c r="AM578">
        <f>AM641*$D$14/$D$5</f>
        <v>0</v>
      </c>
      <c r="AP578">
        <f>AP572*AP539*AP455</f>
        <v>0</v>
      </c>
      <c r="AQ578">
        <f>AQ572*AQ539*AQ455</f>
        <v>0</v>
      </c>
      <c r="AR578">
        <f>AR572*AR539*AR455</f>
        <v>4.882595820170549</v>
      </c>
      <c r="AS578">
        <f>AS572*AS539*AS455</f>
        <v>14.647787460511644</v>
      </c>
      <c r="AT578">
        <f>AT572*AT539*AT455</f>
        <v>42.97491362381516</v>
      </c>
      <c r="AU578">
        <f>AU572*AU539*AU455</f>
        <v>26.14811645843401</v>
      </c>
      <c r="AV578">
        <f>AV572*AV539*AV455</f>
        <v>-4.882595820170549</v>
      </c>
      <c r="AW578">
        <f>AW572*AW539*AW455</f>
        <v>-14.647787460511644</v>
      </c>
      <c r="AX578">
        <f>AX572*AX539*AX455</f>
        <v>-42.97491362381516</v>
      </c>
      <c r="AY578">
        <f>AY572*AY539*AY455</f>
        <v>-26.14811645843401</v>
      </c>
      <c r="BA578" t="str">
        <v>Horizontal force (+ in Y)</v>
      </c>
      <c r="BB578" t="str">
        <v>lbs</v>
      </c>
      <c r="BC578">
        <f>BC641*$D$14/$D$5</f>
        <v>0</v>
      </c>
      <c r="BD578">
        <f>BD641*$D$14/$D$5</f>
        <v>0</v>
      </c>
      <c r="BG578">
        <f>BG572*BG539*BG455</f>
        <v>0</v>
      </c>
      <c r="BH578">
        <f>BH572*BH539*BH455</f>
        <v>0</v>
      </c>
      <c r="BI578">
        <f>BI572*BI539*BI455</f>
        <v>-2.034414925071062</v>
      </c>
      <c r="BJ578">
        <f>BJ572*BJ539*BJ455</f>
        <v>-6.103244775213185</v>
      </c>
      <c r="BK578">
        <f>BK572*BK539*BK455</f>
        <v>-23.874952013230644</v>
      </c>
      <c r="BL578">
        <f>BL572*BL539*BL455</f>
        <v>-13.074058229217005</v>
      </c>
      <c r="BM578">
        <f>BM572*BM539*BM455</f>
        <v>2.034414925071062</v>
      </c>
      <c r="BN578">
        <f>BN572*BN539*BN455</f>
        <v>6.103244775213185</v>
      </c>
      <c r="BO578">
        <f>BO572*BO539*BO455</f>
        <v>23.874952013230644</v>
      </c>
      <c r="BP578">
        <f>BP572*BP539*BP455</f>
        <v>13.074058229217005</v>
      </c>
      <c r="BR578" t="str">
        <v>Horizontal force (+ in Y)</v>
      </c>
      <c r="BS578" t="str">
        <v>lbs</v>
      </c>
      <c r="BT578">
        <f>BT641*$D$14/$D$5</f>
        <v>-5.485766383597874</v>
      </c>
      <c r="BU578">
        <f>BU641*$D$14/$D$5</f>
        <v>-41.14324787698404</v>
      </c>
      <c r="BX578">
        <f>BX572*BX539*BX455</f>
        <v>-139.88704278174572</v>
      </c>
      <c r="BY578">
        <f>BY572*BY539*BY455</f>
        <v>36.429954790785764</v>
      </c>
      <c r="BZ578">
        <f>BZ572*BZ539*BZ455</f>
        <v>0</v>
      </c>
      <c r="CA578">
        <f>CA572*CA539*CA455</f>
        <v>0</v>
      </c>
      <c r="CB578">
        <f>CB572*CB539*CB455</f>
        <v>0</v>
      </c>
      <c r="CC578">
        <f>CC572*CC539*CC455</f>
        <v>0</v>
      </c>
      <c r="CD578">
        <f>CD572*CD539*CD455</f>
        <v>0</v>
      </c>
      <c r="CE578">
        <f>CE572*CE539*CE455</f>
        <v>0</v>
      </c>
      <c r="CF578">
        <f>CF572*CF539*CF455</f>
        <v>0</v>
      </c>
      <c r="CG578">
        <f>CG572*CG539*CG455</f>
        <v>0</v>
      </c>
      <c r="CI578" t="str">
        <v>Horizontal force (+ in Y)</v>
      </c>
      <c r="CJ578" t="str">
        <v>lbs</v>
      </c>
      <c r="CK578">
        <f>CK641*$D$14/$D$5</f>
        <v>-5.485766383597874</v>
      </c>
      <c r="CL578">
        <f>CL641*$D$14/$D$5</f>
        <v>-41.14324787698404</v>
      </c>
      <c r="CO578">
        <f>CO572*CO539*CO455</f>
        <v>12.143318263595257</v>
      </c>
      <c r="CP578">
        <f>CP572*CP539*CP455</f>
        <v>-92.69654623851798</v>
      </c>
      <c r="CQ578">
        <f>CQ572*CQ539*CQ455</f>
        <v>0</v>
      </c>
      <c r="CR578">
        <f>CR572*CR539*CR455</f>
        <v>0</v>
      </c>
      <c r="CS578">
        <f>CS572*CS539*CS455</f>
        <v>0</v>
      </c>
      <c r="CT578">
        <f>CT572*CT539*CT455</f>
        <v>0</v>
      </c>
      <c r="CU578">
        <f>CU572*CU539*CU455</f>
        <v>0</v>
      </c>
      <c r="CV578">
        <f>CV572*CV539*CV455</f>
        <v>0</v>
      </c>
      <c r="CW578">
        <f>CW572*CW539*CW455</f>
        <v>0</v>
      </c>
      <c r="CX578">
        <f>CX572*CX539*CX455</f>
        <v>0</v>
      </c>
      <c r="CZ578" t="str">
        <v>Horizontal force (+ in Y)</v>
      </c>
      <c r="DA578" t="str">
        <v>lbs</v>
      </c>
      <c r="DB578">
        <f>DB641*$D$14/$D$5</f>
        <v>-51.90378962942603</v>
      </c>
      <c r="DC578">
        <f>DC641*$D$14/$D$5</f>
        <v>5.274775368844109</v>
      </c>
      <c r="DF578">
        <f>DF572*DF539*DF455</f>
        <v>73.94101575594057</v>
      </c>
      <c r="DG578">
        <f>DG572*DG539*DG455</f>
        <v>-73.94101575594057</v>
      </c>
      <c r="DH578">
        <f>DH572*DH539*DH455</f>
        <v>0</v>
      </c>
      <c r="DI578">
        <f>DI572*DI539*DI455</f>
        <v>0</v>
      </c>
      <c r="DJ578">
        <f>DJ572*DJ539*DJ455</f>
        <v>0</v>
      </c>
      <c r="DK578">
        <f>DK572*DK539*DK455</f>
        <v>0</v>
      </c>
      <c r="DL578">
        <f>DL572*DL539*DL455</f>
        <v>0</v>
      </c>
      <c r="DM578">
        <f>DM572*DM539*DM455</f>
        <v>0</v>
      </c>
      <c r="DN578">
        <f>DN572*DN539*DN455</f>
        <v>0</v>
      </c>
      <c r="DO578">
        <f>DO572*DO539*DO455</f>
        <v>0</v>
      </c>
      <c r="DQ578" t="str">
        <v>Horizontal force (+ in Y)</v>
      </c>
      <c r="DR578" t="str">
        <v>lbs</v>
      </c>
      <c r="DS578">
        <f>DS641*$D$14/$D$5</f>
        <v>-51.90378962942603</v>
      </c>
      <c r="DT578">
        <f>DT641*$D$14/$D$5</f>
        <v>5.274775368844109</v>
      </c>
      <c r="DW578">
        <f>DW572*DW539*DW455</f>
        <v>22.90386001603724</v>
      </c>
      <c r="DX578">
        <f>DX572*DX539*DX455</f>
        <v>-115.60040625455522</v>
      </c>
      <c r="DY578">
        <f>DY572*DY539*DY455</f>
        <v>0</v>
      </c>
      <c r="DZ578">
        <f>DZ572*DZ539*DZ455</f>
        <v>0</v>
      </c>
      <c r="EA578">
        <f>EA572*EA539*EA455</f>
        <v>0</v>
      </c>
      <c r="EB578">
        <f>EB572*EB539*EB455</f>
        <v>0</v>
      </c>
      <c r="EC578">
        <f>EC572*EC539*EC455</f>
        <v>0</v>
      </c>
      <c r="ED578">
        <f>ED572*ED539*ED455</f>
        <v>0</v>
      </c>
      <c r="EE578">
        <f>EE572*EE539*EE455</f>
        <v>0</v>
      </c>
      <c r="EF578">
        <f>EF572*EF539*EF455</f>
        <v>0</v>
      </c>
    </row>
    <row r="579">
      <c r="B579" t="str">
        <v>Vertical force (+ in Z)</v>
      </c>
      <c r="C579" t="str">
        <v>lbs</v>
      </c>
      <c r="D579">
        <v>0</v>
      </c>
      <c r="E579">
        <v>0</v>
      </c>
      <c r="H579">
        <f>H573*H539*H455</f>
        <v>-197.27659879476965</v>
      </c>
      <c r="I579">
        <f>I573*I539*I455</f>
        <v>51.42034467436341</v>
      </c>
      <c r="J579">
        <f>J573*J539*J455</f>
        <v>5.425106466856166</v>
      </c>
      <c r="K579">
        <f>K573*K539*K455</f>
        <v>16.275319400568495</v>
      </c>
      <c r="L579">
        <f>L573*L539*L455</f>
        <v>47.74990402646128</v>
      </c>
      <c r="M579">
        <f>M573*M539*M455</f>
        <v>21.790097048695007</v>
      </c>
      <c r="N579">
        <f>N573*N539*N455</f>
        <v>5.425106466856166</v>
      </c>
      <c r="O579">
        <f>O573*O539*O455</f>
        <v>16.275319400568495</v>
      </c>
      <c r="P579">
        <f>P573*P539*P455</f>
        <v>47.74990402646128</v>
      </c>
      <c r="Q579">
        <f>Q573*Q539*Q455</f>
        <v>21.790097048695007</v>
      </c>
      <c r="S579" t="str">
        <v>Vertical force (+ in Z)</v>
      </c>
      <c r="T579" t="str">
        <v>lbs</v>
      </c>
      <c r="U579">
        <v>0</v>
      </c>
      <c r="V579">
        <v>0</v>
      </c>
      <c r="Y579">
        <f>Y573*Y539*Y455</f>
        <v>-9.807596117303389</v>
      </c>
      <c r="Z579">
        <f>Z573*Z539*Z455</f>
        <v>185.08663858961978</v>
      </c>
      <c r="AA579">
        <f>AA573*AA539*AA455</f>
        <v>-5.425106466856166</v>
      </c>
      <c r="AB579">
        <f>AB573*AB539*AB455</f>
        <v>-16.275319400568495</v>
      </c>
      <c r="AC579">
        <f>AC573*AC539*AC455</f>
        <v>-39.791586688717736</v>
      </c>
      <c r="AD579">
        <f>AD573*AD539*AD455</f>
        <v>-21.790097048695007</v>
      </c>
      <c r="AE579">
        <f>AE573*AE539*AE455</f>
        <v>-5.425106466856166</v>
      </c>
      <c r="AF579">
        <f>AF573*AF539*AF455</f>
        <v>-16.275319400568495</v>
      </c>
      <c r="AG579">
        <f>AG573*AG539*AG455</f>
        <v>-39.791586688717736</v>
      </c>
      <c r="AH579">
        <f>AH573*AH539*AH455</f>
        <v>-21.790097048695007</v>
      </c>
      <c r="AJ579" t="str">
        <v>Vertical force (+ in Z)</v>
      </c>
      <c r="AK579" t="str">
        <v>lbs</v>
      </c>
      <c r="AL579">
        <v>0</v>
      </c>
      <c r="AM579">
        <v>0</v>
      </c>
      <c r="AP579">
        <f>AP573*AP539*AP455</f>
        <v>215.21083504883958</v>
      </c>
      <c r="AQ579">
        <f>AQ573*AQ539*AQ455</f>
        <v>187.46900267746622</v>
      </c>
      <c r="AR579">
        <f>AR573*AR539*AR455</f>
        <v>8.137659700284248</v>
      </c>
      <c r="AS579">
        <f>AS573*AS539*AS455</f>
        <v>24.41297910085274</v>
      </c>
      <c r="AT579">
        <f>AT573*AT539*AT455</f>
        <v>71.62485603969193</v>
      </c>
      <c r="AU579">
        <f>AU573*AU539*AU455</f>
        <v>43.58019409739001</v>
      </c>
      <c r="AV579">
        <f>AV573*AV539*AV455</f>
        <v>8.137659700284248</v>
      </c>
      <c r="AW579">
        <f>AW573*AW539*AW455</f>
        <v>24.41297910085274</v>
      </c>
      <c r="AX579">
        <f>AX573*AX539*AX455</f>
        <v>71.62485603969193</v>
      </c>
      <c r="AY579">
        <f>AY573*AY539*AY455</f>
        <v>43.58019409739001</v>
      </c>
      <c r="BA579" t="str">
        <v>Vertical force (+ in Z)</v>
      </c>
      <c r="BB579" t="str">
        <v>lbs</v>
      </c>
      <c r="BC579">
        <v>0</v>
      </c>
      <c r="BD579">
        <v>0</v>
      </c>
      <c r="BG579">
        <f>BG573*BG539*BG455</f>
        <v>115.73205766118639</v>
      </c>
      <c r="BH579">
        <f>BH573*BH539*BH455</f>
        <v>291.0111001335028</v>
      </c>
      <c r="BI579">
        <f>BI573*BI539*BI455</f>
        <v>-3.3906915417851033</v>
      </c>
      <c r="BJ579">
        <f>BJ573*BJ539*BJ455</f>
        <v>-10.17207462535531</v>
      </c>
      <c r="BK579">
        <f>BK573*BK539*BK455</f>
        <v>-39.791586688717736</v>
      </c>
      <c r="BL579">
        <f>BL573*BL539*BL455</f>
        <v>-21.790097048695007</v>
      </c>
      <c r="BM579">
        <f>BM573*BM539*BM455</f>
        <v>-3.3906915417851033</v>
      </c>
      <c r="BN579">
        <f>BN573*BN539*BN455</f>
        <v>-10.17207462535531</v>
      </c>
      <c r="BO579">
        <f>BO573*BO539*BO455</f>
        <v>-39.791586688717736</v>
      </c>
      <c r="BP579">
        <f>BP573*BP539*BP455</f>
        <v>-21.790097048695007</v>
      </c>
      <c r="BR579" t="str">
        <v>Vertical force (+ in Z)</v>
      </c>
      <c r="BS579" t="str">
        <v>lbs</v>
      </c>
      <c r="BT579">
        <v>0</v>
      </c>
      <c r="BU579">
        <v>0</v>
      </c>
      <c r="BX579">
        <f>BX573*BX539*BX455</f>
        <v>-233.1450713029095</v>
      </c>
      <c r="BY579">
        <f>BY573*BY539*BY455</f>
        <v>-60.71659131797627</v>
      </c>
      <c r="BZ579">
        <f>BZ573*BZ539*BZ455</f>
        <v>21.700425867424663</v>
      </c>
      <c r="CA579">
        <f>CA573*CA539*CA455</f>
        <v>63.66653870194839</v>
      </c>
      <c r="CB579">
        <f>CB573*CB539*CB455</f>
        <v>43.58019409739001</v>
      </c>
      <c r="CC579">
        <f>CC573*CC539*CC455</f>
        <v>0</v>
      </c>
      <c r="CD579">
        <f>CD573*CD539*CD455</f>
        <v>21.700425867424663</v>
      </c>
      <c r="CE579">
        <f>CE573*CE539*CE455</f>
        <v>63.66653870194839</v>
      </c>
      <c r="CF579">
        <f>CF573*CF539*CF455</f>
        <v>43.58019409739001</v>
      </c>
      <c r="CG579">
        <f>CG573*CG539*CG455</f>
        <v>0</v>
      </c>
      <c r="CI579" t="str">
        <v>Vertical force (+ in Z)</v>
      </c>
      <c r="CJ579" t="str">
        <v>lbs</v>
      </c>
      <c r="CK579">
        <v>0</v>
      </c>
      <c r="CL579">
        <v>0</v>
      </c>
      <c r="CO579">
        <f>CO573*CO539*CO455</f>
        <v>20.238863772658757</v>
      </c>
      <c r="CP579">
        <f>CP573*CP539*CP455</f>
        <v>154.4942437308633</v>
      </c>
      <c r="CQ579">
        <f>CQ573*CQ539*CQ455</f>
        <v>-21.700425867424663</v>
      </c>
      <c r="CR579">
        <f>CR573*CR539*CR455</f>
        <v>-63.66653870194839</v>
      </c>
      <c r="CS579">
        <f>CS573*CS539*CS455</f>
        <v>-36.31682841449168</v>
      </c>
      <c r="CT579">
        <f>CT573*CT539*CT455</f>
        <v>0</v>
      </c>
      <c r="CU579">
        <f>CU573*CU539*CU455</f>
        <v>-21.700425867424663</v>
      </c>
      <c r="CV579">
        <f>CV573*CV539*CV455</f>
        <v>-63.66653870194839</v>
      </c>
      <c r="CW579">
        <f>CW573*CW539*CW455</f>
        <v>-36.31682841449168</v>
      </c>
      <c r="CX579">
        <f>CX573*CX539*CX455</f>
        <v>0</v>
      </c>
      <c r="CZ579" t="str">
        <v>Vertical force (+ in Z)</v>
      </c>
      <c r="DA579" t="str">
        <v>lbs</v>
      </c>
      <c r="DB579">
        <v>0</v>
      </c>
      <c r="DC579">
        <v>0</v>
      </c>
      <c r="DF579">
        <f>DF573*DF539*DF455</f>
        <v>123.23502625990093</v>
      </c>
      <c r="DG579">
        <f>DG573*DG539*DG455</f>
        <v>123.23502625990093</v>
      </c>
      <c r="DH579">
        <f>DH573*DH539*DH455</f>
        <v>32.550638801136984</v>
      </c>
      <c r="DI579">
        <f>DI573*DI539*DI455</f>
        <v>95.49980805292256</v>
      </c>
      <c r="DJ579">
        <f>DJ573*DJ539*DJ455</f>
        <v>65.37029114608504</v>
      </c>
      <c r="DK579">
        <f>DK573*DK539*DK455</f>
        <v>0</v>
      </c>
      <c r="DL579">
        <f>DL573*DL539*DL455</f>
        <v>32.550638801136984</v>
      </c>
      <c r="DM579">
        <f>DM573*DM539*DM455</f>
        <v>95.49980805292256</v>
      </c>
      <c r="DN579">
        <f>DN573*DN539*DN455</f>
        <v>65.37029114608504</v>
      </c>
      <c r="DO579">
        <f>DO573*DO539*DO455</f>
        <v>0</v>
      </c>
      <c r="DQ579" t="str">
        <v>Vertical force (+ in Z)</v>
      </c>
      <c r="DR579" t="str">
        <v>lbs</v>
      </c>
      <c r="DS579">
        <v>0</v>
      </c>
      <c r="DT579">
        <v>0</v>
      </c>
      <c r="DW579">
        <f>DW573*DW539*DW455</f>
        <v>38.173100026728726</v>
      </c>
      <c r="DX579">
        <f>DX573*DX539*DX455</f>
        <v>192.66734375759202</v>
      </c>
      <c r="DY579">
        <f>DY573*DY539*DY455</f>
        <v>-13.562766167140412</v>
      </c>
      <c r="DZ579">
        <f>DZ573*DZ539*DZ455</f>
        <v>-39.791586688717736</v>
      </c>
      <c r="EA579">
        <f>EA573*EA539*EA455</f>
        <v>-36.31682841449168</v>
      </c>
      <c r="EB579">
        <f>EB573*EB539*EB455</f>
        <v>0</v>
      </c>
      <c r="EC579">
        <f>EC573*EC539*EC455</f>
        <v>-13.562766167140412</v>
      </c>
      <c r="ED579">
        <f>ED573*ED539*ED455</f>
        <v>-39.791586688717736</v>
      </c>
      <c r="EE579">
        <f>EE573*EE539*EE455</f>
        <v>-36.31682841449168</v>
      </c>
      <c r="EF579">
        <f>EF573*EF539*EF455</f>
        <v>0</v>
      </c>
    </row>
    <row r="580">
      <c r="B580" t="str">
        <v>Overturn moment</v>
      </c>
      <c r="C580" t="str">
        <v>lbs.ft</v>
      </c>
      <c r="D580">
        <f>IF(D570="+X",D577*D574-D579*D576,-D575*D578+D576*D579)</f>
        <v>-20.571623938492028</v>
      </c>
      <c r="E580">
        <f>IF(D570="+X",E577*E574,-E575*E578)</f>
        <v>-127.38582515758522</v>
      </c>
      <c r="H580">
        <f>IF(H570="+X",H577*H574-H579*H576,-H575*H578+H576*H579)</f>
        <v>5984.056830108014</v>
      </c>
      <c r="I580">
        <f>IF(I570="-X",I577*I574-I579*I576,-I575*I578+I576*I579)</f>
        <v>-497.06333185217966</v>
      </c>
      <c r="J580">
        <f>IF(J570="+Y",-J579*J576,J579*J576)</f>
        <v>-197.11220162910737</v>
      </c>
      <c r="K580">
        <f>IF(J570="+Y",-K579*K576,K579*K576)</f>
        <v>-511.7683767067649</v>
      </c>
      <c r="L580">
        <f>IF(J570="+Y",-L579*L576,L579*L576)</f>
        <v>-1097.4855875678113</v>
      </c>
      <c r="M580">
        <f>IF(J570="+Y",-M579*M576,M579*M576)</f>
        <v>-261.48116458433987</v>
      </c>
      <c r="N580">
        <f>J580</f>
        <v>-197.11220162910737</v>
      </c>
      <c r="O580">
        <f>K580</f>
        <v>-511.7683767067649</v>
      </c>
      <c r="P580">
        <f>L580</f>
        <v>-1097.4855875678113</v>
      </c>
      <c r="Q580">
        <f>M580</f>
        <v>-261.48116458433987</v>
      </c>
      <c r="S580" t="str">
        <v>Overturn moment</v>
      </c>
      <c r="T580" t="str">
        <v>lbs.ft</v>
      </c>
      <c r="U580">
        <f>IF(U570="+X",U577*U574-U579*U576,-U575*U578+U576*U579)</f>
        <v>-20.571623938492028</v>
      </c>
      <c r="V580">
        <f>IF(U570="+X",V577*V574,-V575*V578)</f>
        <v>-127.38582515758522</v>
      </c>
      <c r="Y580">
        <f>IF(Y570="+X",Y577*Y574-Y579*Y576,-Y575*Y578+Y576*Y579)</f>
        <v>297.4970822248695</v>
      </c>
      <c r="Z580">
        <f>IF(Z570="-X",Z577*Z574-Z579*Z576,-Z575*Z578+Z576*Z579)</f>
        <v>-1789.170839699658</v>
      </c>
      <c r="AA580">
        <f>IF(AA570="+Y",-AA579*AA576,AA579*AA576)</f>
        <v>197.11220162910737</v>
      </c>
      <c r="AB580">
        <f>IF(AA570="+Y",-AB579*AB576,AB579*AB576)</f>
        <v>511.7683767067649</v>
      </c>
      <c r="AC580">
        <f>IF(AA570="+Y",-AC579*AC576,AC579*AC576)</f>
        <v>914.5713229731762</v>
      </c>
      <c r="AD580">
        <f>IF(AA570="+Y",-AD579*AD576,AD579*AD576)</f>
        <v>261.48116458433987</v>
      </c>
      <c r="AE580">
        <f>AA580</f>
        <v>197.11220162910737</v>
      </c>
      <c r="AF580">
        <f>AB580</f>
        <v>511.7683767067649</v>
      </c>
      <c r="AG580">
        <f>AC580</f>
        <v>914.5713229731762</v>
      </c>
      <c r="AH580">
        <f>AD580</f>
        <v>261.48116458433987</v>
      </c>
      <c r="AJ580" t="str">
        <v>Overturn moment</v>
      </c>
      <c r="AK580" t="str">
        <v>lbs.ft</v>
      </c>
      <c r="AL580">
        <f>IF(AL570="+X",AL577*AL574-AL579*AL576,-AL575*AL578+AL576*AL579)</f>
        <v>-194.63921111034762</v>
      </c>
      <c r="AM580">
        <f>IF(AL570="+X",AM577*AM574,-AM575*AM578)</f>
        <v>46.68176201427036</v>
      </c>
      <c r="AP580">
        <f>IF(AP570="+X",AP577*AP574-AP579*AP576,-AP575*AP578+AP576*AP579)</f>
        <v>-6528.061996481469</v>
      </c>
      <c r="AQ580">
        <f>IF(AQ570="-X",AQ577*AQ574-AQ579*AQ576,-AQ575*AQ578+AQ576*AQ579)</f>
        <v>-1812.200359215507</v>
      </c>
      <c r="AR580">
        <f>IF(AR570="+Y",-AR579*AR576,AR579*AR576)</f>
        <v>-295.668302443661</v>
      </c>
      <c r="AS580">
        <f>IF(AR570="+Y",-AS579*AS576,AS579*AS576)</f>
        <v>-767.6525650601473</v>
      </c>
      <c r="AT580">
        <f>IF(AR570="+Y",-AT579*AT576,AT579*AT576)</f>
        <v>-1646.2283813517174</v>
      </c>
      <c r="AU580">
        <f>IF(AR570="+Y",-AU579*AU576,AU579*AU576)</f>
        <v>-522.9623291686797</v>
      </c>
      <c r="AV580">
        <f>AR580</f>
        <v>-295.668302443661</v>
      </c>
      <c r="AW580">
        <f>AS580</f>
        <v>-767.6525650601473</v>
      </c>
      <c r="AX580">
        <f>AT580</f>
        <v>-1646.2283813517174</v>
      </c>
      <c r="AY580">
        <f>AU580</f>
        <v>-522.9623291686797</v>
      </c>
      <c r="BA580" t="str">
        <v>Overturn moment</v>
      </c>
      <c r="BB580" t="str">
        <v>lbs.ft</v>
      </c>
      <c r="BC580">
        <f>IF(BC570="+X",BC577*BC574-BC579*BC576,-BC575*BC578+BC576*BC579)</f>
        <v>-194.63921111034762</v>
      </c>
      <c r="BD580">
        <f>IF(BC570="+X",BD577*BD574,-BD575*BD578)</f>
        <v>46.68176201427036</v>
      </c>
      <c r="BG580">
        <f>IF(BG570="+X",BG577*BG574-BG579*BG576,-BG575*BG578+BG576*BG579)</f>
        <v>-3510.5390823893204</v>
      </c>
      <c r="BH580">
        <f>IF(BH570="-X",BH577*BH574-BH579*BH576,-BH575*BH578+BH576*BH579)</f>
        <v>-2813.107301290527</v>
      </c>
      <c r="BI580">
        <f>IF(BI570="+Y",-BI579*BI576,BI579*BI576)</f>
        <v>123.1951260181921</v>
      </c>
      <c r="BJ580">
        <f>IF(BI570="+Y",-BJ579*BJ576,BJ579*BJ576)</f>
        <v>319.85523544172804</v>
      </c>
      <c r="BK580">
        <f>IF(BI570="+Y",-BK579*BK576,BK579*BK576)</f>
        <v>914.5713229731762</v>
      </c>
      <c r="BL580">
        <f>IF(BI570="+Y",-BL579*BL576,BL579*BL576)</f>
        <v>261.48116458433987</v>
      </c>
      <c r="BM580">
        <f>BI580</f>
        <v>123.1951260181921</v>
      </c>
      <c r="BN580">
        <f>BJ580</f>
        <v>319.85523544172804</v>
      </c>
      <c r="BO580">
        <f>BK580</f>
        <v>914.5713229731762</v>
      </c>
      <c r="BP580">
        <f>BL580</f>
        <v>261.48116458433987</v>
      </c>
      <c r="BR580" t="str">
        <v>Overturn moment</v>
      </c>
      <c r="BS580" t="str">
        <v>lbs.ft</v>
      </c>
      <c r="BT580">
        <f>IF(BT570="+X",BT577*BT574-BT579*BT576,-BT575*BT578+BT576*BT579)</f>
        <v>41.143247876984056</v>
      </c>
      <c r="BU580">
        <f>IF(BT570="+X",BU577*BU574,-BU575*BU578)</f>
        <v>308.57435907738034</v>
      </c>
      <c r="BX580">
        <f>IF(BX570="+X",BX577*BX574-BX579*BX576,-BX575*BX578+BX576*BX579)</f>
        <v>-2486.8807605643683</v>
      </c>
      <c r="BY580">
        <f>IF(BY570="-X",BY577*BY574-BY579*BY576,-BY575*BY578+BY576*BY579)</f>
        <v>-566.6881856344452</v>
      </c>
      <c r="BZ580">
        <f>IF(BZ570="+Y",-BZ579*BZ576,BZ579*BZ576)</f>
        <v>354.44028916793616</v>
      </c>
      <c r="CA580">
        <f>IF(BZ570="+Y",-CA579*CA576,CA579*CA576)</f>
        <v>731.6570583785411</v>
      </c>
      <c r="CB580">
        <f>IF(BZ570="+Y",-CB579*CB576,CB579*CB576)</f>
        <v>261.48116458433987</v>
      </c>
      <c r="CC580">
        <f>IF(BZ570="+Y",-CC579*CC576,CC579*CC576)</f>
        <v>0</v>
      </c>
      <c r="CD580">
        <f>BZ580</f>
        <v>354.44028916793616</v>
      </c>
      <c r="CE580">
        <f>CA580</f>
        <v>731.6570583785411</v>
      </c>
      <c r="CF580">
        <f>CB580</f>
        <v>261.48116458433987</v>
      </c>
      <c r="CG580">
        <f>CC580</f>
        <v>0</v>
      </c>
      <c r="CI580" t="str">
        <v>Overturn moment</v>
      </c>
      <c r="CJ580" t="str">
        <v>lbs.ft</v>
      </c>
      <c r="CK580">
        <f>IF(CK570="+X",CK577*CK574-CK579*CK576,-CK575*CK578+CK576*CK579)</f>
        <v>41.143247876984056</v>
      </c>
      <c r="CL580">
        <f>IF(CK570="+X",CL577*CL574,-CL575*CL578)</f>
        <v>308.57435907738034</v>
      </c>
      <c r="CO580">
        <f>IF(CO570="+X",CO577*CO574-CO579*CO576,-CO575*CO578+CO576*CO579)</f>
        <v>215.88121357502672</v>
      </c>
      <c r="CP580">
        <f>IF(CP570="-X",CP577*CP574-CP579*CP576,-CP575*CP578+CP576*CP579)</f>
        <v>1441.946274821391</v>
      </c>
      <c r="CQ580">
        <f>IF(CQ570="+Y",-CQ579*CQ576,CQ579*CQ576)</f>
        <v>-354.44028916793616</v>
      </c>
      <c r="CR580">
        <f>IF(CQ570="+Y",-CR579*CR576,CR579*CR576)</f>
        <v>-731.6570583785411</v>
      </c>
      <c r="CS580">
        <f>IF(CQ570="+Y",-CS579*CS576,CS579*CS576)</f>
        <v>-217.9009704869499</v>
      </c>
      <c r="CT580">
        <f>IF(CQ570="+Y",-CT579*CT576,CT579*CT576)</f>
        <v>0</v>
      </c>
      <c r="CU580">
        <f>CQ580</f>
        <v>-354.44028916793616</v>
      </c>
      <c r="CV580">
        <f>CR580</f>
        <v>-731.6570583785411</v>
      </c>
      <c r="CW580">
        <f>CS580</f>
        <v>-217.9009704869499</v>
      </c>
      <c r="CX580">
        <f>CT580</f>
        <v>0</v>
      </c>
      <c r="CZ580" t="str">
        <v>Overturn moment</v>
      </c>
      <c r="DA580" t="str">
        <v>lbs.ft</v>
      </c>
      <c r="DB580">
        <f>IF(DB570="+X",DB577*DB574-DB579*DB576,-DB575*DB578+DB576*DB579)</f>
        <v>389.27842222069523</v>
      </c>
      <c r="DC580">
        <f>IF(DB570="+X",DC577*DC574,-DC575*DC578)</f>
        <v>-39.56081526633082</v>
      </c>
      <c r="DF580">
        <f>IF(DF570="+X",DF577*DF574-DF579*DF576,-DF575*DF578+DF576*DF579)</f>
        <v>1314.5069467722767</v>
      </c>
      <c r="DG580">
        <f>IF(DG570="-X",DG577*DG574-DG579*DG576,-DG575*DG578+DG576*DG579)</f>
        <v>1150.193578425742</v>
      </c>
      <c r="DH580">
        <f>IF(DH570="+Y",-DH579*DH576,DH579*DH576)</f>
        <v>531.6604337519041</v>
      </c>
      <c r="DI580">
        <f>IF(DH570="+Y",-DI579*DI576,DI579*DI576)</f>
        <v>1097.4855875678113</v>
      </c>
      <c r="DJ580">
        <f>IF(DH570="+Y",-DJ579*DJ576,DJ579*DJ576)</f>
        <v>392.2217468765099</v>
      </c>
      <c r="DK580">
        <f>IF(DH570="+Y",-DK579*DK576,DK579*DK576)</f>
        <v>0</v>
      </c>
      <c r="DL580">
        <f>DH580</f>
        <v>531.6604337519041</v>
      </c>
      <c r="DM580">
        <f>DI580</f>
        <v>1097.4855875678113</v>
      </c>
      <c r="DN580">
        <f>DJ580</f>
        <v>392.2217468765099</v>
      </c>
      <c r="DO580">
        <f>DK580</f>
        <v>0</v>
      </c>
      <c r="DQ580" t="str">
        <v>Overturn moment</v>
      </c>
      <c r="DR580" t="str">
        <v>lbs.ft</v>
      </c>
      <c r="DS580">
        <f>IF(DS570="+X",DS577*DS574-DS579*DS576,-DS575*DS578+DS576*DS579)</f>
        <v>389.27842222069523</v>
      </c>
      <c r="DT580">
        <f>IF(DS570="+X",DT577*DT574,-DT575*DT578)</f>
        <v>-39.56081526633082</v>
      </c>
      <c r="DW580">
        <f>IF(DW570="+X",DW577*DW574-DW579*DW576,-DW575*DW578+DW576*DW579)</f>
        <v>407.17973361843974</v>
      </c>
      <c r="DX580">
        <f>IF(DX570="-X",DX577*DX574-DX579*DX576,-DX575*DX578+DX576*DX579)</f>
        <v>1798.2285417375256</v>
      </c>
      <c r="DY580">
        <f>IF(DY570="+Y",-DY579*DY576,DY579*DY576)</f>
        <v>-221.52518072996003</v>
      </c>
      <c r="DZ580">
        <f>IF(DY570="+Y",-DZ579*DZ576,DZ579*DZ576)</f>
        <v>-457.2856614865881</v>
      </c>
      <c r="EA580">
        <f>IF(DY570="+Y",-EA579*EA576,EA579*EA576)</f>
        <v>-217.9009704869499</v>
      </c>
      <c r="EB580">
        <f>IF(DY570="+Y",-EB579*EB576,EB579*EB576)</f>
        <v>0</v>
      </c>
      <c r="EC580">
        <f>DY580</f>
        <v>-221.52518072996003</v>
      </c>
      <c r="ED580">
        <f>DZ580</f>
        <v>-457.2856614865881</v>
      </c>
      <c r="EE580">
        <f>EA580</f>
        <v>-217.9009704869499</v>
      </c>
      <c r="EF580">
        <f>EB580</f>
        <v>0</v>
      </c>
    </row>
    <row r="581">
      <c r="B581" t="str">
        <v>Total horizontal force (+ in X)</v>
      </c>
      <c r="C581" t="str">
        <v>lbs</v>
      </c>
      <c r="D581">
        <f>SUM(D577:Q577)</f>
        <v>-94.33674292021689</v>
      </c>
      <c r="S581" t="str">
        <v>Total horizontal force (+ in X)</v>
      </c>
      <c r="T581" t="str">
        <v>lbs</v>
      </c>
      <c r="U581">
        <f>SUM(U577:AH577)</f>
        <v>-78.19593029155392</v>
      </c>
      <c r="AJ581" t="str">
        <v>Total horizontal force (+ in X)</v>
      </c>
      <c r="AK581" t="str">
        <v>lbs</v>
      </c>
      <c r="AL581">
        <f>SUM(AL577:AY577)</f>
        <v>-11.405110168064965</v>
      </c>
      <c r="BA581" t="str">
        <v>Total horizontal force (+ in X)</v>
      </c>
      <c r="BB581" t="str">
        <v>lbs</v>
      </c>
      <c r="BC581">
        <f>SUM(BC577:BP577)</f>
        <v>-72.31137262117188</v>
      </c>
      <c r="BR581" t="str">
        <v>Total horizontal force (+ in X)</v>
      </c>
      <c r="BS581" t="str">
        <v>lbs</v>
      </c>
      <c r="BT581">
        <f>SUM(BT577:CG577)</f>
        <v>3.552713678800501e-15</v>
      </c>
      <c r="CI581" t="str">
        <v>Total horizontal force (+ in X)</v>
      </c>
      <c r="CJ581" t="str">
        <v>lbs</v>
      </c>
      <c r="CK581">
        <f>SUM(CK577:CX577)</f>
        <v>-3.552713678800501e-15</v>
      </c>
      <c r="CZ581" t="str">
        <v>Total horizontal force (+ in X)</v>
      </c>
      <c r="DA581" t="str">
        <v>lbs</v>
      </c>
      <c r="DB581">
        <f>SUM(DB577:DO577)</f>
        <v>3.552713678800501e-15</v>
      </c>
      <c r="DQ581" t="str">
        <v>Total horizontal force (+ in X)</v>
      </c>
      <c r="DR581" t="str">
        <v>lbs</v>
      </c>
      <c r="DS581">
        <f>SUM(DS577:EF577)</f>
        <v>1.7763568394002505e-15</v>
      </c>
    </row>
    <row r="582">
      <c r="B582" t="str">
        <v>Total horizontal force (+ in Y)</v>
      </c>
      <c r="C582" t="str">
        <v>lbs</v>
      </c>
      <c r="D582">
        <f>SUM(D578:Q578)</f>
        <v>0</v>
      </c>
      <c r="F582" t="str">
        <v>Highlighted section is for valence from prorated wall forces of partially enclosed</v>
      </c>
      <c r="S582" t="str">
        <v>Total horizontal force (+ in Y)</v>
      </c>
      <c r="T582" t="str">
        <v>lbs</v>
      </c>
      <c r="U582">
        <f>SUM(U578:AH578)</f>
        <v>0</v>
      </c>
      <c r="W582" t="str">
        <v>Highlighted section is for valence from prorated wall forces of partially enclosed</v>
      </c>
      <c r="AJ582" t="str">
        <v>Total horizontal force (+ in Y)</v>
      </c>
      <c r="AK582" t="str">
        <v>lbs</v>
      </c>
      <c r="AL582">
        <f>SUM(AL578:AY578)</f>
        <v>0</v>
      </c>
      <c r="AN582" t="str">
        <v>Highlighted section is for valence from prorated wall forces of partially enclosed</v>
      </c>
      <c r="BA582" t="str">
        <v>Total horizontal force (+ in Y)</v>
      </c>
      <c r="BB582" t="str">
        <v>lbs</v>
      </c>
      <c r="BC582">
        <f>SUM(BC578:BP578)</f>
        <v>0</v>
      </c>
      <c r="BE582" t="str">
        <v>Highlighted section is for valence from prorated wall forces of partially enclosed</v>
      </c>
      <c r="BR582" t="str">
        <v>Total horizontal force (+ in Y)</v>
      </c>
      <c r="BS582" t="str">
        <v>lbs</v>
      </c>
      <c r="BT582">
        <f>SUM(BT578:CG578)</f>
        <v>-150.0861022515419</v>
      </c>
      <c r="BV582" t="str">
        <v>Highlighted section is for valence from prorated wall forces of partially enclosed</v>
      </c>
      <c r="CI582" t="str">
        <v>Total horizontal force (+ in Y)</v>
      </c>
      <c r="CJ582" t="str">
        <v>lbs</v>
      </c>
      <c r="CK582">
        <f>SUM(CK578:CX578)</f>
        <v>-127.18224223550465</v>
      </c>
      <c r="CM582" t="str">
        <v>Highlighted section is for valence from prorated wall forces of partially enclosed</v>
      </c>
      <c r="CZ582" t="str">
        <v>Total horizontal force (+ in Y)</v>
      </c>
      <c r="DA582" t="str">
        <v>lbs</v>
      </c>
      <c r="DB582">
        <f>SUM(DB578:DO578)</f>
        <v>-46.62901426058192</v>
      </c>
      <c r="DD582" t="str">
        <v>Highlighted section is for valence from prorated wall forces of partially enclosed</v>
      </c>
      <c r="DQ582" t="str">
        <v>Total horizontal force (+ in Y)</v>
      </c>
      <c r="DR582" t="str">
        <v>lbs</v>
      </c>
      <c r="DS582">
        <f>SUM(DS578:EF578)</f>
        <v>-139.3255604990999</v>
      </c>
      <c r="DU582" t="str">
        <v>Highlighted section is for valence from prorated wall forces of partially enclosed</v>
      </c>
    </row>
    <row r="583">
      <c r="B583" t="str">
        <v>Total vertical force (+ in Z)</v>
      </c>
      <c r="C583" t="str">
        <v>lbs</v>
      </c>
      <c r="D583">
        <f>SUM(D579:Q579)</f>
        <v>36.62459976475563</v>
      </c>
      <c r="S583" t="str">
        <v>Total vertical force (+ in Z)</v>
      </c>
      <c r="T583" t="str">
        <v>lbs</v>
      </c>
      <c r="U583">
        <f>SUM(U579:AH579)</f>
        <v>8.71482326264162</v>
      </c>
      <c r="AJ583" t="str">
        <v>Total vertical force (+ in Z)</v>
      </c>
      <c r="AK583" t="str">
        <v>lbs</v>
      </c>
      <c r="AL583">
        <f>SUM(AL579:AY579)</f>
        <v>698.1912156027439</v>
      </c>
      <c r="BA583" t="str">
        <v>Total vertical force (+ in Z)</v>
      </c>
      <c r="BB583" t="str">
        <v>lbs</v>
      </c>
      <c r="BC583">
        <f>SUM(BC579:BP579)</f>
        <v>256.4542579855828</v>
      </c>
      <c r="BR583" t="str">
        <v>Total vertical force (+ in Z)</v>
      </c>
      <c r="BS583" t="str">
        <v>lbs</v>
      </c>
      <c r="BT583">
        <f>SUM(BT579:CG579)</f>
        <v>-35.9673452873597</v>
      </c>
      <c r="CI583" t="str">
        <v>Total vertical force (+ in Z)</v>
      </c>
      <c r="CJ583" t="str">
        <v>lbs</v>
      </c>
      <c r="CK583">
        <f>SUM(CK579:CX579)</f>
        <v>-68.63447846420739</v>
      </c>
      <c r="CZ583" t="str">
        <v>Total vertical force (+ in Z)</v>
      </c>
      <c r="DA583" t="str">
        <v>lbs</v>
      </c>
      <c r="DB583">
        <f>SUM(DB579:DO579)</f>
        <v>633.3115285200911</v>
      </c>
      <c r="DQ583" t="str">
        <v>Total vertical force (+ in Z)</v>
      </c>
      <c r="DR583" t="str">
        <v>lbs</v>
      </c>
      <c r="DS583">
        <f>SUM(DS579:EF579)</f>
        <v>51.4980812436211</v>
      </c>
    </row>
    <row r="584">
      <c r="B584" t="str">
        <v>Overturn moment</v>
      </c>
      <c r="C584" t="str">
        <v>lbs.ft</v>
      </c>
      <c r="D584">
        <f>SUM(D580:Q580)</f>
        <v>1203.3413881837098</v>
      </c>
      <c r="E584" t="str">
        <f>IF(D570="+X","Must be NEGATIVE for overturn","Must be POSITIVE for overturn")</f>
        <v>Must be NEGATIVE for overturn</v>
      </c>
      <c r="S584" t="str">
        <v>Overturn moment</v>
      </c>
      <c r="T584" t="str">
        <v>lbs.ft</v>
      </c>
      <c r="U584">
        <f>SUM(U580:AH580)</f>
        <v>2130.2349252159106</v>
      </c>
      <c r="V584" t="str">
        <f>IF(U570="+X","Must be NEGATIVE for overturn","Must be POSITIVE for overturn")</f>
        <v>Must be NEGATIVE for overturn</v>
      </c>
      <c r="AJ584" t="str">
        <v>Overturn moment</v>
      </c>
      <c r="AK584" t="str">
        <v>lbs.ft</v>
      </c>
      <c r="AL584">
        <f>SUM(AL580:AY580)</f>
        <v>-14953.242960841464</v>
      </c>
      <c r="AM584" t="str">
        <f>IF(AL570="+X","Must be NEGATIVE for overturn","Must be POSITIVE for overturn")</f>
        <v>Must be NEGATIVE for overturn</v>
      </c>
      <c r="BA584" t="str">
        <v>Overturn moment</v>
      </c>
      <c r="BB584" t="str">
        <v>lbs.ft</v>
      </c>
      <c r="BC584">
        <f>SUM(BC580:BP580)</f>
        <v>-3233.398134741052</v>
      </c>
      <c r="BD584" t="str">
        <f>IF(BC570="+X","Must be NEGATIVE for overturn","Must be POSITIVE for overturn")</f>
        <v>Must be NEGATIVE for overturn</v>
      </c>
      <c r="BR584" t="str">
        <v>Overturn moment</v>
      </c>
      <c r="BS584" t="str">
        <v>lbs.ft</v>
      </c>
      <c r="BT584">
        <f>SUM(BT580:CG580)</f>
        <v>-8.694314982815115</v>
      </c>
      <c r="BU584" t="str">
        <f>IF(BT570="+X","Must be NEGATIVE for overturn","Must be POSITIVE for overturn")</f>
        <v>Must be POSITIVE for overturn</v>
      </c>
      <c r="CI584" t="str">
        <v>Overturn moment</v>
      </c>
      <c r="CJ584" t="str">
        <v>lbs.ft</v>
      </c>
      <c r="CK584">
        <f>SUM(CK580:CX580)</f>
        <v>-600.4515407160721</v>
      </c>
      <c r="CL584" t="str">
        <f>IF(CK570="+X","Must be NEGATIVE for overturn","Must be POSITIVE for overturn")</f>
        <v>Must be POSITIVE for overturn</v>
      </c>
      <c r="CZ584" t="str">
        <v>Overturn moment</v>
      </c>
      <c r="DA584" t="str">
        <v>lbs.ft</v>
      </c>
      <c r="DB584">
        <f>SUM(DB580:DO580)</f>
        <v>6857.1536685448345</v>
      </c>
      <c r="DC584" t="str">
        <f>IF(DB570="+X","Must be NEGATIVE for overturn","Must be POSITIVE for overturn")</f>
        <v>Must be POSITIVE for overturn</v>
      </c>
      <c r="DQ584" t="str">
        <v>Overturn moment</v>
      </c>
      <c r="DR584" t="str">
        <v>lbs.ft</v>
      </c>
      <c r="DS584">
        <f>SUM(DS580:EF580)</f>
        <v>761.7022569033336</v>
      </c>
      <c r="DT584" t="str">
        <f>IF(DS570="+X","Must be NEGATIVE for overturn","Must be POSITIVE for overturn")</f>
        <v>Must be POSITIVE for overturn</v>
      </c>
    </row>
    <row r="587">
      <c r="J587" t="str">
        <v>Horizontal distance from windward edge</v>
      </c>
      <c r="N587" t="str">
        <v>Horizontal distance from windward edge</v>
      </c>
      <c r="AA587" t="str">
        <v>Horizontal distance from windward edge</v>
      </c>
      <c r="AE587" t="str">
        <v>Horizontal distance from windward edge</v>
      </c>
      <c r="AR587" t="str">
        <v>Horizontal distance from windward edge</v>
      </c>
      <c r="AV587" t="str">
        <v>Horizontal distance from windward edge</v>
      </c>
      <c r="BI587" t="str">
        <v>Horizontal distance from windward edge</v>
      </c>
      <c r="BM587" t="str">
        <v>Horizontal distance from windward edge</v>
      </c>
      <c r="BZ587" t="str">
        <v>Horizontal distance from windward edge</v>
      </c>
      <c r="CD587" t="str">
        <v>Horizontal distance from windward edge</v>
      </c>
      <c r="CQ587" t="str">
        <v>Horizontal distance from windward edge</v>
      </c>
      <c r="CU587" t="str">
        <v>Horizontal distance from windward edge</v>
      </c>
      <c r="DH587" t="str">
        <v>Horizontal distance from windward edge</v>
      </c>
      <c r="DL587" t="str">
        <v>Horizontal distance from windward edge</v>
      </c>
      <c r="DY587" t="str">
        <v>Horizontal distance from windward edge</v>
      </c>
      <c r="EC587" t="str">
        <v>Horizontal distance from windward edge</v>
      </c>
    </row>
    <row r="588">
      <c r="D588" t="str">
        <v>Valence</v>
      </c>
      <c r="J588" t="str">
        <v>0-h/2</v>
      </c>
      <c r="K588" t="str">
        <v>h/2-h</v>
      </c>
      <c r="L588" t="str">
        <v>h-2h</v>
      </c>
      <c r="M588" t="str">
        <v>&gt;2h</v>
      </c>
      <c r="N588" t="str">
        <v>0-h/2</v>
      </c>
      <c r="O588" t="str">
        <v>h/2-h</v>
      </c>
      <c r="P588" t="str">
        <v>h-2h</v>
      </c>
      <c r="Q588" t="str">
        <v>&gt;2h</v>
      </c>
      <c r="U588" t="str">
        <v>Valence</v>
      </c>
      <c r="AA588" t="str">
        <v>0-h/2</v>
      </c>
      <c r="AB588" t="str">
        <v>h/2-h</v>
      </c>
      <c r="AC588" t="str">
        <v>h-2h</v>
      </c>
      <c r="AD588" t="str">
        <v>&gt;2h</v>
      </c>
      <c r="AE588" t="str">
        <v>0-h/2</v>
      </c>
      <c r="AF588" t="str">
        <v>h/2-h</v>
      </c>
      <c r="AG588" t="str">
        <v>h-2h</v>
      </c>
      <c r="AH588" t="str">
        <v>&gt;2h</v>
      </c>
      <c r="AL588" t="str">
        <v>Valence</v>
      </c>
      <c r="AR588" t="str">
        <v>0-h/2</v>
      </c>
      <c r="AS588" t="str">
        <v>h/2-h</v>
      </c>
      <c r="AT588" t="str">
        <v>h-2h</v>
      </c>
      <c r="AU588" t="str">
        <v>&gt;2h</v>
      </c>
      <c r="AV588" t="str">
        <v>0-h/2</v>
      </c>
      <c r="AW588" t="str">
        <v>h/2-h</v>
      </c>
      <c r="AX588" t="str">
        <v>h-2h</v>
      </c>
      <c r="AY588" t="str">
        <v>&gt;2h</v>
      </c>
      <c r="BC588" t="str">
        <v>Valence</v>
      </c>
      <c r="BI588" t="str">
        <v>0-h/2</v>
      </c>
      <c r="BJ588" t="str">
        <v>h/2-h</v>
      </c>
      <c r="BK588" t="str">
        <v>h-2h</v>
      </c>
      <c r="BL588" t="str">
        <v>&gt;2h</v>
      </c>
      <c r="BM588" t="str">
        <v>0-h/2</v>
      </c>
      <c r="BN588" t="str">
        <v>h/2-h</v>
      </c>
      <c r="BO588" t="str">
        <v>h-2h</v>
      </c>
      <c r="BP588" t="str">
        <v>&gt;2h</v>
      </c>
      <c r="BT588" t="str">
        <v>Valence</v>
      </c>
      <c r="BZ588" t="str">
        <v>0-h/2</v>
      </c>
      <c r="CA588" t="str">
        <v>h/2-h</v>
      </c>
      <c r="CB588" t="str">
        <v>h-2h</v>
      </c>
      <c r="CC588" t="str">
        <v>&gt;2h</v>
      </c>
      <c r="CD588" t="str">
        <v>0-h/2</v>
      </c>
      <c r="CE588" t="str">
        <v>h/2-h</v>
      </c>
      <c r="CF588" t="str">
        <v>h-2h</v>
      </c>
      <c r="CG588" t="str">
        <v>&gt;2h</v>
      </c>
      <c r="CK588" t="str">
        <v>Valence</v>
      </c>
      <c r="CQ588" t="str">
        <v>0-h/2</v>
      </c>
      <c r="CR588" t="str">
        <v>h/2-h</v>
      </c>
      <c r="CS588" t="str">
        <v>h-2h</v>
      </c>
      <c r="CT588" t="str">
        <v>&gt;2h</v>
      </c>
      <c r="CU588" t="str">
        <v>0-h/2</v>
      </c>
      <c r="CV588" t="str">
        <v>h/2-h</v>
      </c>
      <c r="CW588" t="str">
        <v>h-2h</v>
      </c>
      <c r="CX588" t="str">
        <v>&gt;2h</v>
      </c>
      <c r="DB588" t="str">
        <v>Valence</v>
      </c>
      <c r="DH588" t="str">
        <v>0-h/2</v>
      </c>
      <c r="DI588" t="str">
        <v>h/2-h</v>
      </c>
      <c r="DJ588" t="str">
        <v>h-2h</v>
      </c>
      <c r="DK588" t="str">
        <v>&gt;2h</v>
      </c>
      <c r="DL588" t="str">
        <v>0-h/2</v>
      </c>
      <c r="DM588" t="str">
        <v>h/2-h</v>
      </c>
      <c r="DN588" t="str">
        <v>h-2h</v>
      </c>
      <c r="DO588" t="str">
        <v>&gt;2h</v>
      </c>
      <c r="DS588" t="str">
        <v>Valence</v>
      </c>
      <c r="DY588" t="str">
        <v>0-h/2</v>
      </c>
      <c r="DZ588" t="str">
        <v>h/2-h</v>
      </c>
      <c r="EA588" t="str">
        <v>h-2h</v>
      </c>
      <c r="EB588" t="str">
        <v>&gt;2h</v>
      </c>
      <c r="EC588" t="str">
        <v>0-h/2</v>
      </c>
      <c r="ED588" t="str">
        <v>h/2-h</v>
      </c>
      <c r="EE588" t="str">
        <v>h-2h</v>
      </c>
      <c r="EF588" t="str">
        <v>&gt;2h</v>
      </c>
    </row>
    <row r="589">
      <c r="B589" t="str">
        <v>IF GABLE ROOF</v>
      </c>
      <c r="D589" t="str">
        <f>D569</f>
        <v>WinWall</v>
      </c>
      <c r="E589" t="str">
        <f>E569</f>
        <v>LeeWall</v>
      </c>
      <c r="H589" t="str">
        <f>H569</f>
        <v>WinRoof</v>
      </c>
      <c r="I589" t="str">
        <f>I569</f>
        <v>LeeRoof</v>
      </c>
      <c r="J589" t="str">
        <v>Roof Side 1</v>
      </c>
      <c r="N589" t="str">
        <v>Roof Side 2</v>
      </c>
      <c r="S589" t="str">
        <v>IF GABLE ROOF</v>
      </c>
      <c r="U589" t="str">
        <f>U569</f>
        <v>WinWall</v>
      </c>
      <c r="V589" t="str">
        <f>V569</f>
        <v>LeeWall</v>
      </c>
      <c r="Y589" t="str">
        <f>Y569</f>
        <v>WinRoof</v>
      </c>
      <c r="Z589" t="str">
        <f>Z569</f>
        <v>LeeRoof</v>
      </c>
      <c r="AA589" t="str">
        <v>Roof Side 1</v>
      </c>
      <c r="AE589" t="str">
        <v>Roof Side 2</v>
      </c>
      <c r="AJ589" t="str">
        <v>IF GABLE ROOF</v>
      </c>
      <c r="AL589" t="str">
        <f>AL569</f>
        <v>WinWall</v>
      </c>
      <c r="AM589" t="str">
        <f>AM569</f>
        <v>LeeWall</v>
      </c>
      <c r="AP589" t="str">
        <f>AP569</f>
        <v>WinRoof</v>
      </c>
      <c r="AQ589" t="str">
        <f>AQ569</f>
        <v>LeeRoof</v>
      </c>
      <c r="AR589" t="str">
        <v>Roof Side 1</v>
      </c>
      <c r="AV589" t="str">
        <v>Roof Side 2</v>
      </c>
      <c r="BA589" t="str">
        <v>IF GABLE ROOF</v>
      </c>
      <c r="BC589" t="str">
        <f>BC569</f>
        <v>WinWall</v>
      </c>
      <c r="BD589" t="str">
        <f>BD569</f>
        <v>LeeWall</v>
      </c>
      <c r="BG589" t="str">
        <f>BG569</f>
        <v>WinRoof</v>
      </c>
      <c r="BH589" t="str">
        <f>BH569</f>
        <v>LeeRoof</v>
      </c>
      <c r="BI589" t="str">
        <v>Roof Side 1</v>
      </c>
      <c r="BM589" t="str">
        <v>Roof Side 2</v>
      </c>
      <c r="BR589" t="str">
        <v>IF GABLE ROOF</v>
      </c>
      <c r="BT589" t="str">
        <f>BT569</f>
        <v>WinWall</v>
      </c>
      <c r="BU589" t="str">
        <f>BU569</f>
        <v>LeeWall</v>
      </c>
      <c r="BX589" t="str">
        <f>BX569</f>
        <v>WinRoof</v>
      </c>
      <c r="BY589" t="str">
        <f>BY569</f>
        <v>LeeRoof</v>
      </c>
      <c r="BZ589" t="str">
        <v>Roof Side 1</v>
      </c>
      <c r="CD589" t="str">
        <v>Roof Side 2</v>
      </c>
      <c r="CI589" t="str">
        <v>IF GABLE ROOF</v>
      </c>
      <c r="CK589" t="str">
        <f>CK569</f>
        <v>WinWall</v>
      </c>
      <c r="CL589" t="str">
        <f>CL569</f>
        <v>LeeWall</v>
      </c>
      <c r="CO589" t="str">
        <f>CO569</f>
        <v>WinRoof</v>
      </c>
      <c r="CP589" t="str">
        <f>CP569</f>
        <v>LeeRoof</v>
      </c>
      <c r="CQ589" t="str">
        <v>Roof Side 1</v>
      </c>
      <c r="CU589" t="str">
        <v>Roof Side 2</v>
      </c>
      <c r="CZ589" t="str">
        <v>IF GABLE ROOF</v>
      </c>
      <c r="DB589" t="str">
        <f>DB569</f>
        <v>WinWall</v>
      </c>
      <c r="DC589" t="str">
        <f>DC569</f>
        <v>LeeWall</v>
      </c>
      <c r="DF589" t="str">
        <f>DF569</f>
        <v>WinRoof</v>
      </c>
      <c r="DG589" t="str">
        <f>DG569</f>
        <v>LeeRoof</v>
      </c>
      <c r="DH589" t="str">
        <v>Roof Side 1</v>
      </c>
      <c r="DL589" t="str">
        <v>Roof Side 2</v>
      </c>
      <c r="DQ589" t="str">
        <v>IF GABLE ROOF</v>
      </c>
      <c r="DS589" t="str">
        <f>DS569</f>
        <v>WinWall</v>
      </c>
      <c r="DT589" t="str">
        <f>DT569</f>
        <v>LeeWall</v>
      </c>
      <c r="DW589" t="str">
        <f>DW569</f>
        <v>WinRoof</v>
      </c>
      <c r="DX589" t="str">
        <f>DX569</f>
        <v>LeeRoof</v>
      </c>
      <c r="DY589" t="str">
        <v>Roof Side 1</v>
      </c>
      <c r="EC589" t="str">
        <v>Roof Side 2</v>
      </c>
    </row>
    <row r="590">
      <c r="D590" t="str">
        <f>D570</f>
        <v>+X</v>
      </c>
      <c r="E590" t="str">
        <f>E570</f>
        <v>-X</v>
      </c>
      <c r="H590" t="str">
        <f>H570</f>
        <v>+X</v>
      </c>
      <c r="I590" t="str">
        <f>I570</f>
        <v>-X</v>
      </c>
      <c r="J590" t="str">
        <f>J570</f>
        <v>+Y</v>
      </c>
      <c r="N590" t="str">
        <f>N570</f>
        <v>-Y</v>
      </c>
      <c r="U590" t="str">
        <f>U570</f>
        <v>+X</v>
      </c>
      <c r="V590" t="str">
        <f>V570</f>
        <v>-X</v>
      </c>
      <c r="Y590" t="str">
        <f>Y570</f>
        <v>+X</v>
      </c>
      <c r="Z590" t="str">
        <f>Z570</f>
        <v>-X</v>
      </c>
      <c r="AA590" t="str">
        <f>AA570</f>
        <v>+Y</v>
      </c>
      <c r="AE590" t="str">
        <f>AE570</f>
        <v>-Y</v>
      </c>
      <c r="AL590" t="str">
        <f>AL570</f>
        <v>+X</v>
      </c>
      <c r="AM590" t="str">
        <f>AM570</f>
        <v>-X</v>
      </c>
      <c r="AP590" t="str">
        <f>AP570</f>
        <v>+X</v>
      </c>
      <c r="AQ590" t="str">
        <f>AQ570</f>
        <v>-X</v>
      </c>
      <c r="AR590" t="str">
        <f>AR570</f>
        <v>+Y</v>
      </c>
      <c r="AV590" t="str">
        <f>AV570</f>
        <v>-Y</v>
      </c>
      <c r="BC590" t="str">
        <f>BC570</f>
        <v>+X</v>
      </c>
      <c r="BD590" t="str">
        <f>BD570</f>
        <v>-X</v>
      </c>
      <c r="BG590" t="str">
        <f>BG570</f>
        <v>+X</v>
      </c>
      <c r="BH590" t="str">
        <f>BH570</f>
        <v>-X</v>
      </c>
      <c r="BI590" t="str">
        <f>BI570</f>
        <v>+Y</v>
      </c>
      <c r="BM590" t="str">
        <f>BM570</f>
        <v>-Y</v>
      </c>
      <c r="BT590" t="str">
        <f>BT570</f>
        <v>+Y</v>
      </c>
      <c r="BU590" t="str">
        <f>BU570</f>
        <v>-Y</v>
      </c>
      <c r="BX590" t="str">
        <f>BX570</f>
        <v>+Y</v>
      </c>
      <c r="BY590" t="str">
        <f>BY570</f>
        <v>-Y</v>
      </c>
      <c r="BZ590" t="str">
        <f>BZ570</f>
        <v>+X</v>
      </c>
      <c r="CD590" t="str">
        <f>CD570</f>
        <v>-X</v>
      </c>
      <c r="CK590" t="str">
        <f>CK570</f>
        <v>+Y</v>
      </c>
      <c r="CL590" t="str">
        <f>CL570</f>
        <v>-Y</v>
      </c>
      <c r="CO590" t="str">
        <f>CO570</f>
        <v>+Y</v>
      </c>
      <c r="CP590" t="str">
        <f>CP570</f>
        <v>-Y</v>
      </c>
      <c r="CQ590" t="str">
        <f>CQ570</f>
        <v>+X</v>
      </c>
      <c r="CU590" t="str">
        <f>CU570</f>
        <v>-X</v>
      </c>
      <c r="DB590" t="str">
        <f>DB570</f>
        <v>+Y</v>
      </c>
      <c r="DC590" t="str">
        <f>DC570</f>
        <v>-Y</v>
      </c>
      <c r="DF590" t="str">
        <f>DF570</f>
        <v>+Y</v>
      </c>
      <c r="DG590" t="str">
        <f>DG570</f>
        <v>-Y</v>
      </c>
      <c r="DH590" t="str">
        <f>DH570</f>
        <v>+X</v>
      </c>
      <c r="DL590" t="str">
        <f>DL570</f>
        <v>-X</v>
      </c>
      <c r="DS590" t="str">
        <f>DS570</f>
        <v>+Y</v>
      </c>
      <c r="DT590" t="str">
        <f>DT570</f>
        <v>-Y</v>
      </c>
      <c r="DW590" t="str">
        <f>DW570</f>
        <v>+Y</v>
      </c>
      <c r="DX590" t="str">
        <f>DX570</f>
        <v>-Y</v>
      </c>
      <c r="DY590" t="str">
        <f>DY570</f>
        <v>+X</v>
      </c>
      <c r="EC590" t="str">
        <f>EC570</f>
        <v>-X</v>
      </c>
    </row>
    <row r="591">
      <c r="B591" t="str">
        <v>Length of rectangle in y-direction</v>
      </c>
      <c r="C591" t="str">
        <v>ft</v>
      </c>
      <c r="J591">
        <f>IF(J498/2&lt;J492,J498/2,J492)</f>
        <v>5.5</v>
      </c>
      <c r="K591">
        <f>IF(J591+K498/2&lt;K492,K498/2,K492-J591)</f>
        <v>5.5</v>
      </c>
      <c r="L591">
        <f>IF(J591+K591+L498&lt;L492,L498,L492-J591-K591)</f>
        <v>11</v>
      </c>
      <c r="M591">
        <f>IF(M492-2*M498&gt;0,M492-2*M498,0)</f>
        <v>18</v>
      </c>
      <c r="S591" t="str">
        <v>Length of rectangle in y-direction</v>
      </c>
      <c r="T591" t="str">
        <v>ft</v>
      </c>
      <c r="AA591">
        <f>IF(AA498/2&lt;AA492,AA498/2,AA492)</f>
        <v>5.5</v>
      </c>
      <c r="AB591">
        <f>IF(AA591+AB498/2&lt;AB492,AB498/2,AB492-AA591)</f>
        <v>5.5</v>
      </c>
      <c r="AC591">
        <f>IF(AA591+AB591+AC498&lt;AC492,AC498,AC492-AA591-AB591)</f>
        <v>11</v>
      </c>
      <c r="AD591">
        <f>IF(AD492-2*AD498&gt;0,AD492-2*AD498,0)</f>
        <v>18</v>
      </c>
      <c r="AJ591" t="str">
        <v>Length of rectangle in y-direction</v>
      </c>
      <c r="AK591" t="str">
        <v>ft</v>
      </c>
      <c r="AR591">
        <f>IF(AR498/2&lt;AR492,AR498/2,AR492)</f>
        <v>5.5</v>
      </c>
      <c r="AS591">
        <f>IF(AR591+AS498/2&lt;AS492,AS498/2,AS492-AR591)</f>
        <v>5.5</v>
      </c>
      <c r="AT591">
        <f>IF(AR591+AS591+AT498&lt;AT492,AT498,AT492-AR591-AS591)</f>
        <v>11</v>
      </c>
      <c r="AU591">
        <f>IF(AU492-2*AU498&gt;0,AU492-2*AU498,0)</f>
        <v>18</v>
      </c>
      <c r="BA591" t="str">
        <v>Length of rectangle in y-direction</v>
      </c>
      <c r="BB591" t="str">
        <v>ft</v>
      </c>
      <c r="BI591">
        <f>IF(BI498/2&lt;BI492,BI498/2,BI492)</f>
        <v>5.5</v>
      </c>
      <c r="BJ591">
        <f>IF(BI591+BJ498/2&lt;BJ492,BJ498/2,BJ492-BI591)</f>
        <v>5.5</v>
      </c>
      <c r="BK591">
        <f>IF(BI591+BJ591+BK498&lt;BK492,BK498,BK492-BI591-BJ591)</f>
        <v>11</v>
      </c>
      <c r="BL591">
        <f>IF(BL492-2*BL498&gt;0,BL492-2*BL498,0)</f>
        <v>18</v>
      </c>
      <c r="BR591" t="str">
        <v>Length of rectangle in y-direction</v>
      </c>
      <c r="BS591" t="str">
        <v>ft</v>
      </c>
      <c r="CI591" t="str">
        <v>Length of rectangle in y-direction</v>
      </c>
      <c r="CJ591" t="str">
        <v>ft</v>
      </c>
      <c r="CZ591" t="str">
        <v>Length of rectangle in y-direction</v>
      </c>
      <c r="DA591" t="str">
        <v>ft</v>
      </c>
      <c r="DQ591" t="str">
        <v>Length of rectangle in y-direction</v>
      </c>
      <c r="DR591" t="str">
        <v>ft</v>
      </c>
    </row>
    <row r="592">
      <c r="B592" t="str">
        <v>Areas</v>
      </c>
      <c r="C592" t="str">
        <v>ft2</v>
      </c>
      <c r="D592">
        <f>$D$14*$D$4</f>
        <v>20</v>
      </c>
      <c r="E592">
        <f>D592</f>
        <v>20</v>
      </c>
      <c r="H592">
        <f>$D$77*$D$82/2</f>
        <v>60</v>
      </c>
      <c r="I592">
        <f>H592</f>
        <v>60</v>
      </c>
      <c r="J592">
        <f>J591*SQRT((J493/2)^2+J499^2)</f>
        <v>64.1404708432983</v>
      </c>
      <c r="K592">
        <f>K591*SQRT((K493/2)^2+K499^2)</f>
        <v>64.1404708432983</v>
      </c>
      <c r="L592">
        <f>L591*SQRT((L493/2)^2+L499^2)</f>
        <v>128.2809416865966</v>
      </c>
      <c r="M592">
        <f>M591*SQRT((M493/2)^2+M499^2)</f>
        <v>209.91426821443082</v>
      </c>
      <c r="N592">
        <f>J592</f>
        <v>64.1404708432983</v>
      </c>
      <c r="O592">
        <f>K592</f>
        <v>64.1404708432983</v>
      </c>
      <c r="P592">
        <f>L592</f>
        <v>128.2809416865966</v>
      </c>
      <c r="Q592">
        <f>M592</f>
        <v>209.91426821443082</v>
      </c>
      <c r="S592" t="str">
        <v>Areas</v>
      </c>
      <c r="T592" t="str">
        <v>ft2</v>
      </c>
      <c r="U592">
        <f>$D$14*$D$4</f>
        <v>20</v>
      </c>
      <c r="V592">
        <f>U592</f>
        <v>20</v>
      </c>
      <c r="Y592">
        <f>$D$77*$D$82/2</f>
        <v>60</v>
      </c>
      <c r="Z592">
        <f>$D$77*$D$82/2</f>
        <v>60</v>
      </c>
      <c r="AA592">
        <f>AA591*SQRT((AA493/2)^2+AA499^2)</f>
        <v>64.1404708432983</v>
      </c>
      <c r="AB592">
        <f>AB591*SQRT((AB493/2)^2+AB499^2)</f>
        <v>64.1404708432983</v>
      </c>
      <c r="AC592">
        <f>AC591*SQRT((AC493/2)^2+AC499^2)</f>
        <v>128.2809416865966</v>
      </c>
      <c r="AD592">
        <f>AD591*SQRT((AD493/2)^2+AD499^2)</f>
        <v>209.91426821443082</v>
      </c>
      <c r="AE592">
        <f>AA592</f>
        <v>64.1404708432983</v>
      </c>
      <c r="AF592">
        <f>AB592</f>
        <v>64.1404708432983</v>
      </c>
      <c r="AG592">
        <f>AC592</f>
        <v>128.2809416865966</v>
      </c>
      <c r="AH592">
        <f>AD592</f>
        <v>209.91426821443082</v>
      </c>
      <c r="AJ592" t="str">
        <v>Areas</v>
      </c>
      <c r="AK592" t="str">
        <v>ft2</v>
      </c>
      <c r="AL592">
        <f>$D$14*$D$4</f>
        <v>20</v>
      </c>
      <c r="AM592">
        <f>AL592</f>
        <v>20</v>
      </c>
      <c r="AP592">
        <f>$D$77*$D$82/2</f>
        <v>60</v>
      </c>
      <c r="AQ592">
        <f>$D$77*$D$82/2</f>
        <v>60</v>
      </c>
      <c r="AR592">
        <f>AR591*SQRT((AR493/2)^2+AR499^2)</f>
        <v>64.1404708432983</v>
      </c>
      <c r="AS592">
        <f>AS591*SQRT((AS493/2)^2+AS499^2)</f>
        <v>64.1404708432983</v>
      </c>
      <c r="AT592">
        <f>AT591*SQRT((AT493/2)^2+AT499^2)</f>
        <v>128.2809416865966</v>
      </c>
      <c r="AU592">
        <f>AU591*SQRT((AU493/2)^2+AU499^2)</f>
        <v>209.91426821443082</v>
      </c>
      <c r="AV592">
        <f>AR592</f>
        <v>64.1404708432983</v>
      </c>
      <c r="AW592">
        <f>AS592</f>
        <v>64.1404708432983</v>
      </c>
      <c r="AX592">
        <f>AT592</f>
        <v>128.2809416865966</v>
      </c>
      <c r="AY592">
        <f>AU592</f>
        <v>209.91426821443082</v>
      </c>
      <c r="BA592" t="str">
        <v>Areas</v>
      </c>
      <c r="BB592" t="str">
        <v>ft2</v>
      </c>
      <c r="BC592">
        <f>$D$14*$D$4</f>
        <v>20</v>
      </c>
      <c r="BD592">
        <f>BC592</f>
        <v>20</v>
      </c>
      <c r="BG592">
        <f>$D$77*$D$82/2</f>
        <v>60</v>
      </c>
      <c r="BH592">
        <f>$D$77*$D$82/2</f>
        <v>60</v>
      </c>
      <c r="BI592">
        <f>BI591*SQRT((BI493/2)^2+BI499^2)</f>
        <v>64.1404708432983</v>
      </c>
      <c r="BJ592">
        <f>BJ591*SQRT((BJ493/2)^2+BJ499^2)</f>
        <v>64.1404708432983</v>
      </c>
      <c r="BK592">
        <f>BK591*SQRT((BK493/2)^2+BK499^2)</f>
        <v>128.2809416865966</v>
      </c>
      <c r="BL592">
        <f>BL591*SQRT((BL493/2)^2+BL499^2)</f>
        <v>209.91426821443082</v>
      </c>
      <c r="BM592">
        <f>BI592</f>
        <v>64.1404708432983</v>
      </c>
      <c r="BN592">
        <f>BJ592</f>
        <v>64.1404708432983</v>
      </c>
      <c r="BO592">
        <f>BK592</f>
        <v>128.2809416865966</v>
      </c>
      <c r="BP592">
        <f>BL592</f>
        <v>209.91426821443082</v>
      </c>
      <c r="BR592" t="str">
        <v>Areas</v>
      </c>
      <c r="BS592" t="str">
        <v>ft2</v>
      </c>
      <c r="BT592">
        <f>$D$14*$D$3</f>
        <v>40</v>
      </c>
      <c r="BU592">
        <f>BT592</f>
        <v>40</v>
      </c>
      <c r="BX592">
        <f>BX539</f>
        <v>233.238075793812</v>
      </c>
      <c r="BY592">
        <f>BY539</f>
        <v>233.238075793812</v>
      </c>
      <c r="CI592" t="str">
        <v>Areas</v>
      </c>
      <c r="CJ592" t="str">
        <v>ft2</v>
      </c>
      <c r="CK592">
        <f>$D$14*$D$3</f>
        <v>40</v>
      </c>
      <c r="CL592">
        <f>CK592</f>
        <v>40</v>
      </c>
      <c r="CO592">
        <f>CO539</f>
        <v>233.238075793812</v>
      </c>
      <c r="CP592">
        <f>CP539</f>
        <v>233.238075793812</v>
      </c>
      <c r="CZ592" t="str">
        <v>Areas</v>
      </c>
      <c r="DA592" t="str">
        <v>ft2</v>
      </c>
      <c r="DB592">
        <f>$D$14*$D$3</f>
        <v>40</v>
      </c>
      <c r="DC592">
        <f>DB592</f>
        <v>40</v>
      </c>
      <c r="DF592">
        <f>DF539</f>
        <v>233.238075793812</v>
      </c>
      <c r="DG592">
        <f>DG539</f>
        <v>233.238075793812</v>
      </c>
      <c r="DQ592" t="str">
        <v>Areas</v>
      </c>
      <c r="DR592" t="str">
        <v>ft2</v>
      </c>
      <c r="DS592">
        <f>$D$14*$D$3</f>
        <v>40</v>
      </c>
      <c r="DT592">
        <f>DS592</f>
        <v>40</v>
      </c>
      <c r="DW592">
        <f>DW539</f>
        <v>233.238075793812</v>
      </c>
      <c r="DX592">
        <f>DX539</f>
        <v>233.238075793812</v>
      </c>
    </row>
    <row r="593">
      <c r="B593" t="str">
        <f>B571</f>
        <v>X-component of normal vector (+inward)</v>
      </c>
      <c r="D593">
        <v>-1</v>
      </c>
      <c r="E593">
        <v>1</v>
      </c>
      <c r="H593">
        <v>-1</v>
      </c>
      <c r="I593">
        <v>1</v>
      </c>
      <c r="J593">
        <f>J571</f>
        <v>0</v>
      </c>
      <c r="K593">
        <f>K571</f>
        <v>0</v>
      </c>
      <c r="L593">
        <f>L571</f>
        <v>0</v>
      </c>
      <c r="M593">
        <f>M571</f>
        <v>0</v>
      </c>
      <c r="N593">
        <f>N571</f>
        <v>0</v>
      </c>
      <c r="O593">
        <f>O571</f>
        <v>0</v>
      </c>
      <c r="P593">
        <f>P571</f>
        <v>0</v>
      </c>
      <c r="Q593">
        <f>Q571</f>
        <v>0</v>
      </c>
      <c r="S593" t="str">
        <f>S571</f>
        <v>X-component of normal vector (+inward)</v>
      </c>
      <c r="U593">
        <v>-1</v>
      </c>
      <c r="V593">
        <v>1</v>
      </c>
      <c r="Y593">
        <v>-1</v>
      </c>
      <c r="Z593">
        <v>1</v>
      </c>
      <c r="AA593">
        <f>AA571</f>
        <v>0</v>
      </c>
      <c r="AB593">
        <f>AB571</f>
        <v>0</v>
      </c>
      <c r="AC593">
        <f>AC571</f>
        <v>0</v>
      </c>
      <c r="AD593">
        <f>AD571</f>
        <v>0</v>
      </c>
      <c r="AE593">
        <f>AE571</f>
        <v>0</v>
      </c>
      <c r="AF593">
        <f>AF571</f>
        <v>0</v>
      </c>
      <c r="AG593">
        <f>AG571</f>
        <v>0</v>
      </c>
      <c r="AH593">
        <f>AH571</f>
        <v>0</v>
      </c>
      <c r="AJ593" t="str">
        <f>AJ571</f>
        <v>X-component of normal vector (+inward)</v>
      </c>
      <c r="AL593">
        <v>-1</v>
      </c>
      <c r="AM593">
        <v>1</v>
      </c>
      <c r="AP593">
        <v>-1</v>
      </c>
      <c r="AQ593">
        <v>1</v>
      </c>
      <c r="AR593">
        <f>AR571</f>
        <v>0</v>
      </c>
      <c r="AS593">
        <f>AS571</f>
        <v>0</v>
      </c>
      <c r="AT593">
        <f>AT571</f>
        <v>0</v>
      </c>
      <c r="AU593">
        <f>AU571</f>
        <v>0</v>
      </c>
      <c r="AV593">
        <f>AV571</f>
        <v>0</v>
      </c>
      <c r="AW593">
        <f>AW571</f>
        <v>0</v>
      </c>
      <c r="AX593">
        <f>AX571</f>
        <v>0</v>
      </c>
      <c r="AY593">
        <f>AY571</f>
        <v>0</v>
      </c>
      <c r="BA593" t="str">
        <f>BA571</f>
        <v>X-component of normal vector (+inward)</v>
      </c>
      <c r="BC593">
        <v>-1</v>
      </c>
      <c r="BD593">
        <v>1</v>
      </c>
      <c r="BG593">
        <v>-1</v>
      </c>
      <c r="BH593">
        <v>1</v>
      </c>
      <c r="BI593">
        <f>BI571</f>
        <v>0</v>
      </c>
      <c r="BJ593">
        <f>BJ571</f>
        <v>0</v>
      </c>
      <c r="BK593">
        <f>BK571</f>
        <v>0</v>
      </c>
      <c r="BL593">
        <f>BL571</f>
        <v>0</v>
      </c>
      <c r="BM593">
        <f>BM571</f>
        <v>0</v>
      </c>
      <c r="BN593">
        <f>BN571</f>
        <v>0</v>
      </c>
      <c r="BO593">
        <f>BO571</f>
        <v>0</v>
      </c>
      <c r="BP593">
        <f>BP571</f>
        <v>0</v>
      </c>
      <c r="BR593" t="str">
        <f>BR571</f>
        <v>X-component of normal vector (+inward)</v>
      </c>
      <c r="BT593">
        <v>0</v>
      </c>
      <c r="BU593">
        <v>0</v>
      </c>
      <c r="BX593">
        <f>BX571</f>
        <v>0</v>
      </c>
      <c r="BY593">
        <f>BY571</f>
        <v>0</v>
      </c>
      <c r="CI593" t="str">
        <f>CI571</f>
        <v>X-component of normal vector (+inward)</v>
      </c>
      <c r="CK593">
        <v>0</v>
      </c>
      <c r="CL593">
        <v>0</v>
      </c>
      <c r="CO593">
        <f>CO571</f>
        <v>0</v>
      </c>
      <c r="CP593">
        <f>CP571</f>
        <v>0</v>
      </c>
      <c r="CZ593" t="str">
        <f>CZ571</f>
        <v>X-component of normal vector (+inward)</v>
      </c>
      <c r="DB593">
        <v>0</v>
      </c>
      <c r="DC593">
        <v>0</v>
      </c>
      <c r="DF593">
        <f>DF571</f>
        <v>0</v>
      </c>
      <c r="DG593">
        <f>DG571</f>
        <v>0</v>
      </c>
      <c r="DQ593" t="str">
        <f>DQ571</f>
        <v>X-component of normal vector (+inward)</v>
      </c>
      <c r="DS593">
        <v>0</v>
      </c>
      <c r="DT593">
        <v>0</v>
      </c>
      <c r="DW593">
        <f>DW571</f>
        <v>0</v>
      </c>
      <c r="DX593">
        <f>DX571</f>
        <v>0</v>
      </c>
    </row>
    <row r="594">
      <c r="B594" t="str">
        <f>B572</f>
        <v>Y-component of normal vector (+inward)</v>
      </c>
      <c r="D594">
        <v>0</v>
      </c>
      <c r="E594">
        <v>0</v>
      </c>
      <c r="H594">
        <v>0</v>
      </c>
      <c r="I594">
        <v>0</v>
      </c>
      <c r="J594">
        <f>J572</f>
        <v>-0.5144957554275266</v>
      </c>
      <c r="K594">
        <f>K572</f>
        <v>-0.5144957554275266</v>
      </c>
      <c r="L594">
        <f>L572</f>
        <v>-0.5144957554275266</v>
      </c>
      <c r="M594">
        <f>M572</f>
        <v>-0.5144957554275266</v>
      </c>
      <c r="N594">
        <f>N572</f>
        <v>0.5144957554275266</v>
      </c>
      <c r="O594">
        <f>O572</f>
        <v>0.5144957554275266</v>
      </c>
      <c r="P594">
        <f>P572</f>
        <v>0.5144957554275266</v>
      </c>
      <c r="Q594">
        <f>Q572</f>
        <v>0.5144957554275266</v>
      </c>
      <c r="S594" t="str">
        <f>S572</f>
        <v>Y-component of normal vector (+inward)</v>
      </c>
      <c r="U594">
        <v>0</v>
      </c>
      <c r="V594">
        <v>0</v>
      </c>
      <c r="Y594">
        <v>0</v>
      </c>
      <c r="Z594">
        <v>0</v>
      </c>
      <c r="AA594">
        <f>AA572</f>
        <v>-0.5144957554275266</v>
      </c>
      <c r="AB594">
        <f>AB572</f>
        <v>-0.5144957554275266</v>
      </c>
      <c r="AC594">
        <f>AC572</f>
        <v>-0.5144957554275266</v>
      </c>
      <c r="AD594">
        <f>AD572</f>
        <v>-0.5144957554275266</v>
      </c>
      <c r="AE594">
        <f>AE572</f>
        <v>0.5144957554275266</v>
      </c>
      <c r="AF594">
        <f>AF572</f>
        <v>0.5144957554275266</v>
      </c>
      <c r="AG594">
        <f>AG572</f>
        <v>0.5144957554275266</v>
      </c>
      <c r="AH594">
        <f>AH572</f>
        <v>0.5144957554275266</v>
      </c>
      <c r="AJ594" t="str">
        <f>AJ572</f>
        <v>Y-component of normal vector (+inward)</v>
      </c>
      <c r="AL594">
        <v>0</v>
      </c>
      <c r="AM594">
        <v>0</v>
      </c>
      <c r="AP594">
        <v>0</v>
      </c>
      <c r="AQ594">
        <v>0</v>
      </c>
      <c r="AR594">
        <f>AR572</f>
        <v>-0.5144957554275266</v>
      </c>
      <c r="AS594">
        <f>AS572</f>
        <v>-0.5144957554275266</v>
      </c>
      <c r="AT594">
        <f>AT572</f>
        <v>-0.5144957554275266</v>
      </c>
      <c r="AU594">
        <f>AU572</f>
        <v>-0.5144957554275266</v>
      </c>
      <c r="AV594">
        <f>AV572</f>
        <v>0.5144957554275266</v>
      </c>
      <c r="AW594">
        <f>AW572</f>
        <v>0.5144957554275266</v>
      </c>
      <c r="AX594">
        <f>AX572</f>
        <v>0.5144957554275266</v>
      </c>
      <c r="AY594">
        <f>AY572</f>
        <v>0.5144957554275266</v>
      </c>
      <c r="BA594" t="str">
        <f>BA572</f>
        <v>Y-component of normal vector (+inward)</v>
      </c>
      <c r="BC594">
        <v>0</v>
      </c>
      <c r="BD594">
        <v>0</v>
      </c>
      <c r="BG594">
        <v>0</v>
      </c>
      <c r="BH594">
        <v>0</v>
      </c>
      <c r="BI594">
        <f>BI572</f>
        <v>-0.5144957554275266</v>
      </c>
      <c r="BJ594">
        <f>BJ572</f>
        <v>-0.5144957554275266</v>
      </c>
      <c r="BK594">
        <f>BK572</f>
        <v>-0.5144957554275266</v>
      </c>
      <c r="BL594">
        <f>BL572</f>
        <v>-0.5144957554275266</v>
      </c>
      <c r="BM594">
        <f>BM572</f>
        <v>0.5144957554275266</v>
      </c>
      <c r="BN594">
        <f>BN572</f>
        <v>0.5144957554275266</v>
      </c>
      <c r="BO594">
        <f>BO572</f>
        <v>0.5144957554275266</v>
      </c>
      <c r="BP594">
        <f>BP572</f>
        <v>0.5144957554275266</v>
      </c>
      <c r="BR594" t="str">
        <f>BR572</f>
        <v>Y-component of normal vector (+inward)</v>
      </c>
      <c r="BT594">
        <v>-1</v>
      </c>
      <c r="BU594">
        <v>1</v>
      </c>
      <c r="BX594">
        <f>BX572</f>
        <v>-0.5144957554275266</v>
      </c>
      <c r="BY594">
        <f>BY572</f>
        <v>0.5144957554275266</v>
      </c>
      <c r="CI594" t="str">
        <f>CI572</f>
        <v>Y-component of normal vector (+inward)</v>
      </c>
      <c r="CK594">
        <v>-1</v>
      </c>
      <c r="CL594">
        <v>1</v>
      </c>
      <c r="CO594">
        <f>CO572</f>
        <v>-0.5144957554275266</v>
      </c>
      <c r="CP594">
        <f>CP572</f>
        <v>0.5144957554275266</v>
      </c>
      <c r="CZ594" t="str">
        <f>CZ572</f>
        <v>Y-component of normal vector (+inward)</v>
      </c>
      <c r="DB594">
        <v>-1</v>
      </c>
      <c r="DC594">
        <v>1</v>
      </c>
      <c r="DF594">
        <f>DF572</f>
        <v>-0.5144957554275266</v>
      </c>
      <c r="DG594">
        <f>DG572</f>
        <v>0.5144957554275266</v>
      </c>
      <c r="DQ594" t="str">
        <f>DQ572</f>
        <v>Y-component of normal vector (+inward)</v>
      </c>
      <c r="DS594">
        <v>-1</v>
      </c>
      <c r="DT594">
        <v>1</v>
      </c>
      <c r="DW594">
        <f>DW572</f>
        <v>-0.5144957554275266</v>
      </c>
      <c r="DX594">
        <f>DX572</f>
        <v>0.5144957554275266</v>
      </c>
    </row>
    <row r="595">
      <c r="B595" t="str">
        <f>B573</f>
        <v>Z-component of normal vector (+inward)</v>
      </c>
      <c r="D595">
        <v>0</v>
      </c>
      <c r="E595">
        <v>0</v>
      </c>
      <c r="H595">
        <v>0</v>
      </c>
      <c r="I595">
        <v>0</v>
      </c>
      <c r="J595">
        <f>J573</f>
        <v>-0.8574929257125442</v>
      </c>
      <c r="K595">
        <f>K573</f>
        <v>-0.8574929257125442</v>
      </c>
      <c r="L595">
        <f>L573</f>
        <v>-0.8574929257125442</v>
      </c>
      <c r="M595">
        <f>M573</f>
        <v>-0.8574929257125442</v>
      </c>
      <c r="N595">
        <f>N573</f>
        <v>-0.8574929257125442</v>
      </c>
      <c r="O595">
        <f>O573</f>
        <v>-0.8574929257125442</v>
      </c>
      <c r="P595">
        <f>P573</f>
        <v>-0.8574929257125442</v>
      </c>
      <c r="Q595">
        <f>Q573</f>
        <v>-0.8574929257125442</v>
      </c>
      <c r="S595" t="str">
        <f>S573</f>
        <v>Z-component of normal vector (+inward)</v>
      </c>
      <c r="U595">
        <v>0</v>
      </c>
      <c r="V595">
        <v>0</v>
      </c>
      <c r="Y595">
        <v>0</v>
      </c>
      <c r="Z595">
        <v>0</v>
      </c>
      <c r="AA595">
        <f>AA573</f>
        <v>-0.8574929257125442</v>
      </c>
      <c r="AB595">
        <f>AB573</f>
        <v>-0.8574929257125442</v>
      </c>
      <c r="AC595">
        <f>AC573</f>
        <v>-0.8574929257125442</v>
      </c>
      <c r="AD595">
        <f>AD573</f>
        <v>-0.8574929257125442</v>
      </c>
      <c r="AE595">
        <f>AE573</f>
        <v>-0.8574929257125442</v>
      </c>
      <c r="AF595">
        <f>AF573</f>
        <v>-0.8574929257125442</v>
      </c>
      <c r="AG595">
        <f>AG573</f>
        <v>-0.8574929257125442</v>
      </c>
      <c r="AH595">
        <f>AH573</f>
        <v>-0.8574929257125442</v>
      </c>
      <c r="AJ595" t="str">
        <f>AJ573</f>
        <v>Z-component of normal vector (+inward)</v>
      </c>
      <c r="AL595">
        <v>0</v>
      </c>
      <c r="AM595">
        <v>0</v>
      </c>
      <c r="AP595">
        <v>0</v>
      </c>
      <c r="AQ595">
        <v>0</v>
      </c>
      <c r="AR595">
        <f>AR573</f>
        <v>-0.8574929257125442</v>
      </c>
      <c r="AS595">
        <f>AS573</f>
        <v>-0.8574929257125442</v>
      </c>
      <c r="AT595">
        <f>AT573</f>
        <v>-0.8574929257125442</v>
      </c>
      <c r="AU595">
        <f>AU573</f>
        <v>-0.8574929257125442</v>
      </c>
      <c r="AV595">
        <f>AV573</f>
        <v>-0.8574929257125442</v>
      </c>
      <c r="AW595">
        <f>AW573</f>
        <v>-0.8574929257125442</v>
      </c>
      <c r="AX595">
        <f>AX573</f>
        <v>-0.8574929257125442</v>
      </c>
      <c r="AY595">
        <f>AY573</f>
        <v>-0.8574929257125442</v>
      </c>
      <c r="BA595" t="str">
        <f>BA573</f>
        <v>Z-component of normal vector (+inward)</v>
      </c>
      <c r="BC595">
        <v>0</v>
      </c>
      <c r="BD595">
        <v>0</v>
      </c>
      <c r="BG595">
        <v>0</v>
      </c>
      <c r="BH595">
        <v>0</v>
      </c>
      <c r="BI595">
        <f>BI573</f>
        <v>-0.8574929257125442</v>
      </c>
      <c r="BJ595">
        <f>BJ573</f>
        <v>-0.8574929257125442</v>
      </c>
      <c r="BK595">
        <f>BK573</f>
        <v>-0.8574929257125442</v>
      </c>
      <c r="BL595">
        <f>BL573</f>
        <v>-0.8574929257125442</v>
      </c>
      <c r="BM595">
        <f>BM573</f>
        <v>-0.8574929257125442</v>
      </c>
      <c r="BN595">
        <f>BN573</f>
        <v>-0.8574929257125442</v>
      </c>
      <c r="BO595">
        <f>BO573</f>
        <v>-0.8574929257125442</v>
      </c>
      <c r="BP595">
        <f>BP573</f>
        <v>-0.8574929257125442</v>
      </c>
      <c r="BR595" t="str">
        <f>BR573</f>
        <v>Z-component of normal vector (+inward)</v>
      </c>
      <c r="BT595">
        <v>0</v>
      </c>
      <c r="BU595">
        <v>0</v>
      </c>
      <c r="BX595">
        <f>BX573</f>
        <v>-0.8574929257125442</v>
      </c>
      <c r="BY595">
        <f>BY573</f>
        <v>-0.8574929257125442</v>
      </c>
      <c r="CI595" t="str">
        <f>CI573</f>
        <v>Z-component of normal vector (+inward)</v>
      </c>
      <c r="CK595">
        <v>0</v>
      </c>
      <c r="CL595">
        <v>0</v>
      </c>
      <c r="CO595">
        <f>CO573</f>
        <v>-0.8574929257125442</v>
      </c>
      <c r="CP595">
        <f>CP573</f>
        <v>-0.8574929257125442</v>
      </c>
      <c r="CZ595" t="str">
        <f>CZ573</f>
        <v>Z-component of normal vector (+inward)</v>
      </c>
      <c r="DB595">
        <v>0</v>
      </c>
      <c r="DC595">
        <v>0</v>
      </c>
      <c r="DF595">
        <f>DF573</f>
        <v>-0.8574929257125442</v>
      </c>
      <c r="DG595">
        <f>DG573</f>
        <v>-0.8574929257125442</v>
      </c>
      <c r="DQ595" t="str">
        <f>DQ573</f>
        <v>Z-component of normal vector (+inward)</v>
      </c>
      <c r="DS595">
        <v>0</v>
      </c>
      <c r="DT595">
        <v>0</v>
      </c>
      <c r="DW595">
        <f>DW573</f>
        <v>-0.8574929257125442</v>
      </c>
      <c r="DX595">
        <f>DX573</f>
        <v>-0.8574929257125442</v>
      </c>
    </row>
    <row r="596">
      <c r="B596" t="str">
        <f>B574</f>
        <v>Overturn moment arm for X component</v>
      </c>
      <c r="C596" t="str">
        <v>ft</v>
      </c>
      <c r="D596">
        <f>$D$5-0.5*$D$14</f>
        <v>7.5</v>
      </c>
      <c r="E596">
        <f>D596</f>
        <v>7.5</v>
      </c>
      <c r="H596">
        <f>$D$78+1/3*$D$82</f>
        <v>10</v>
      </c>
      <c r="I596">
        <f>$D$78+1/3*$D$82</f>
        <v>10</v>
      </c>
      <c r="J596">
        <v>0</v>
      </c>
      <c r="K596">
        <v>0</v>
      </c>
      <c r="L596">
        <v>0</v>
      </c>
      <c r="M596">
        <v>0</v>
      </c>
      <c r="N596">
        <f>J596</f>
        <v>0</v>
      </c>
      <c r="O596">
        <f>K596</f>
        <v>0</v>
      </c>
      <c r="P596">
        <f>L596</f>
        <v>0</v>
      </c>
      <c r="Q596">
        <f>M596</f>
        <v>0</v>
      </c>
      <c r="S596" t="str">
        <f>S574</f>
        <v>Overturn moment arm for X component</v>
      </c>
      <c r="T596" t="str">
        <v>ft</v>
      </c>
      <c r="U596">
        <f>$D$5-0.5*$D$14</f>
        <v>7.5</v>
      </c>
      <c r="V596">
        <f>U596</f>
        <v>7.5</v>
      </c>
      <c r="Y596">
        <f>$D$78+1/3*$D$82</f>
        <v>10</v>
      </c>
      <c r="Z596">
        <f>$D$78+1/3*$D$82</f>
        <v>10</v>
      </c>
      <c r="AA596">
        <v>0</v>
      </c>
      <c r="AB596">
        <v>0</v>
      </c>
      <c r="AC596">
        <v>0</v>
      </c>
      <c r="AD596">
        <v>0</v>
      </c>
      <c r="AE596">
        <f>AA596</f>
        <v>0</v>
      </c>
      <c r="AF596">
        <f>AB596</f>
        <v>0</v>
      </c>
      <c r="AG596">
        <f>AC596</f>
        <v>0</v>
      </c>
      <c r="AH596">
        <f>AD596</f>
        <v>0</v>
      </c>
      <c r="AJ596" t="str">
        <f>AJ574</f>
        <v>Overturn moment arm for X component</v>
      </c>
      <c r="AK596" t="str">
        <v>ft</v>
      </c>
      <c r="AL596">
        <f>$D$5-0.5*$D$14</f>
        <v>7.5</v>
      </c>
      <c r="AM596">
        <f>AL596</f>
        <v>7.5</v>
      </c>
      <c r="AP596">
        <f>$D$78+1/3*$D$82</f>
        <v>10</v>
      </c>
      <c r="AQ596">
        <f>$D$78+1/3*$D$82</f>
        <v>10</v>
      </c>
      <c r="AR596">
        <v>0</v>
      </c>
      <c r="AS596">
        <v>0</v>
      </c>
      <c r="AT596">
        <v>0</v>
      </c>
      <c r="AU596">
        <v>0</v>
      </c>
      <c r="AV596">
        <f>AR596</f>
        <v>0</v>
      </c>
      <c r="AW596">
        <f>AS596</f>
        <v>0</v>
      </c>
      <c r="AX596">
        <f>AT596</f>
        <v>0</v>
      </c>
      <c r="AY596">
        <f>AU596</f>
        <v>0</v>
      </c>
      <c r="BA596" t="str">
        <f>BA574</f>
        <v>Overturn moment arm for X component</v>
      </c>
      <c r="BB596" t="str">
        <v>ft</v>
      </c>
      <c r="BC596">
        <f>$D$5-0.5*$D$14</f>
        <v>7.5</v>
      </c>
      <c r="BD596">
        <f>BC596</f>
        <v>7.5</v>
      </c>
      <c r="BG596">
        <f>$D$78+1/3*$D$82</f>
        <v>10</v>
      </c>
      <c r="BH596">
        <f>$D$78+1/3*$D$82</f>
        <v>10</v>
      </c>
      <c r="BI596">
        <v>0</v>
      </c>
      <c r="BJ596">
        <v>0</v>
      </c>
      <c r="BK596">
        <v>0</v>
      </c>
      <c r="BL596">
        <v>0</v>
      </c>
      <c r="BM596">
        <f>BI596</f>
        <v>0</v>
      </c>
      <c r="BN596">
        <f>BJ596</f>
        <v>0</v>
      </c>
      <c r="BO596">
        <f>BK596</f>
        <v>0</v>
      </c>
      <c r="BP596">
        <f>BL596</f>
        <v>0</v>
      </c>
      <c r="BR596" t="str">
        <f>BR574</f>
        <v>Overturn moment arm for X component</v>
      </c>
      <c r="BS596" t="str">
        <v>ft</v>
      </c>
      <c r="BT596">
        <v>0</v>
      </c>
      <c r="BU596">
        <f>BT596</f>
        <v>0</v>
      </c>
      <c r="BX596">
        <v>0</v>
      </c>
      <c r="BY596">
        <v>0</v>
      </c>
      <c r="CI596" t="str">
        <f>CI574</f>
        <v>Overturn moment arm for X component</v>
      </c>
      <c r="CJ596" t="str">
        <v>ft</v>
      </c>
      <c r="CK596">
        <v>0</v>
      </c>
      <c r="CL596">
        <f>CK596</f>
        <v>0</v>
      </c>
      <c r="CO596">
        <v>0</v>
      </c>
      <c r="CP596">
        <v>0</v>
      </c>
      <c r="CZ596" t="str">
        <f>CZ574</f>
        <v>Overturn moment arm for X component</v>
      </c>
      <c r="DA596" t="str">
        <v>ft</v>
      </c>
      <c r="DB596">
        <v>0</v>
      </c>
      <c r="DC596">
        <f>DB596</f>
        <v>0</v>
      </c>
      <c r="DF596">
        <v>0</v>
      </c>
      <c r="DG596">
        <v>0</v>
      </c>
      <c r="DQ596" t="str">
        <f>DQ574</f>
        <v>Overturn moment arm for X component</v>
      </c>
      <c r="DR596" t="str">
        <v>ft</v>
      </c>
      <c r="DS596">
        <v>0</v>
      </c>
      <c r="DT596">
        <f>DS596</f>
        <v>0</v>
      </c>
      <c r="DW596">
        <v>0</v>
      </c>
      <c r="DX596">
        <v>0</v>
      </c>
    </row>
    <row r="597">
      <c r="B597" t="str">
        <f>B575</f>
        <v>Overturn moment arm for Y component</v>
      </c>
      <c r="C597" t="str">
        <v>ft</v>
      </c>
      <c r="D597">
        <v>0</v>
      </c>
      <c r="E597">
        <v>0</v>
      </c>
      <c r="H597">
        <v>0</v>
      </c>
      <c r="I597">
        <v>0</v>
      </c>
      <c r="J597">
        <v>0</v>
      </c>
      <c r="K597">
        <v>0</v>
      </c>
      <c r="L597">
        <v>0</v>
      </c>
      <c r="M597">
        <v>0</v>
      </c>
      <c r="N597">
        <f>J597</f>
        <v>0</v>
      </c>
      <c r="O597">
        <f>K597</f>
        <v>0</v>
      </c>
      <c r="P597">
        <f>L597</f>
        <v>0</v>
      </c>
      <c r="Q597">
        <f>M597</f>
        <v>0</v>
      </c>
      <c r="S597" t="str">
        <f>S575</f>
        <v>Overturn moment arm for Y component</v>
      </c>
      <c r="T597" t="str">
        <v>ft</v>
      </c>
      <c r="U597">
        <v>0</v>
      </c>
      <c r="V597">
        <v>0</v>
      </c>
      <c r="Y597">
        <v>0</v>
      </c>
      <c r="Z597">
        <v>0</v>
      </c>
      <c r="AA597">
        <v>0</v>
      </c>
      <c r="AB597">
        <v>0</v>
      </c>
      <c r="AC597">
        <v>0</v>
      </c>
      <c r="AD597">
        <v>0</v>
      </c>
      <c r="AE597">
        <f>AA597</f>
        <v>0</v>
      </c>
      <c r="AF597">
        <f>AB597</f>
        <v>0</v>
      </c>
      <c r="AG597">
        <f>AC597</f>
        <v>0</v>
      </c>
      <c r="AH597">
        <f>AD597</f>
        <v>0</v>
      </c>
      <c r="AJ597" t="str">
        <f>AJ575</f>
        <v>Overturn moment arm for Y component</v>
      </c>
      <c r="AK597" t="str">
        <v>ft</v>
      </c>
      <c r="AL597">
        <v>0</v>
      </c>
      <c r="AM597">
        <v>0</v>
      </c>
      <c r="AP597">
        <v>0</v>
      </c>
      <c r="AQ597">
        <v>0</v>
      </c>
      <c r="AR597">
        <v>0</v>
      </c>
      <c r="AS597">
        <v>0</v>
      </c>
      <c r="AT597">
        <v>0</v>
      </c>
      <c r="AU597">
        <v>0</v>
      </c>
      <c r="AV597">
        <f>AR597</f>
        <v>0</v>
      </c>
      <c r="AW597">
        <f>AS597</f>
        <v>0</v>
      </c>
      <c r="AX597">
        <f>AT597</f>
        <v>0</v>
      </c>
      <c r="AY597">
        <f>AU597</f>
        <v>0</v>
      </c>
      <c r="BA597" t="str">
        <f>BA575</f>
        <v>Overturn moment arm for Y component</v>
      </c>
      <c r="BB597" t="str">
        <v>ft</v>
      </c>
      <c r="BC597">
        <v>0</v>
      </c>
      <c r="BD597">
        <v>0</v>
      </c>
      <c r="BG597">
        <v>0</v>
      </c>
      <c r="BH597">
        <v>0</v>
      </c>
      <c r="BI597">
        <v>0</v>
      </c>
      <c r="BJ597">
        <v>0</v>
      </c>
      <c r="BK597">
        <v>0</v>
      </c>
      <c r="BL597">
        <v>0</v>
      </c>
      <c r="BM597">
        <f>BI597</f>
        <v>0</v>
      </c>
      <c r="BN597">
        <f>BJ597</f>
        <v>0</v>
      </c>
      <c r="BO597">
        <f>BK597</f>
        <v>0</v>
      </c>
      <c r="BP597">
        <f>BL597</f>
        <v>0</v>
      </c>
      <c r="BR597" t="str">
        <f>BR575</f>
        <v>Overturn moment arm for Y component</v>
      </c>
      <c r="BS597" t="str">
        <v>ft</v>
      </c>
      <c r="BT597">
        <f>$D$5-0.5*$D$14</f>
        <v>7.5</v>
      </c>
      <c r="BU597">
        <f>BT597</f>
        <v>7.5</v>
      </c>
      <c r="BX597">
        <f>$D$78+$D$82/2</f>
        <v>11</v>
      </c>
      <c r="BY597">
        <f>$D$78+$D$82/2</f>
        <v>11</v>
      </c>
      <c r="CI597" t="str">
        <f>CI575</f>
        <v>Overturn moment arm for Y component</v>
      </c>
      <c r="CJ597" t="str">
        <v>ft</v>
      </c>
      <c r="CK597">
        <f>$D$5-0.5*$D$14</f>
        <v>7.5</v>
      </c>
      <c r="CL597">
        <f>CK597</f>
        <v>7.5</v>
      </c>
      <c r="CO597">
        <f>$D$78+$D$82/2</f>
        <v>11</v>
      </c>
      <c r="CP597">
        <f>$D$78+$D$82/2</f>
        <v>11</v>
      </c>
      <c r="CZ597" t="str">
        <f>CZ575</f>
        <v>Overturn moment arm for Y component</v>
      </c>
      <c r="DA597" t="str">
        <v>ft</v>
      </c>
      <c r="DB597">
        <f>$D$5-0.5*$D$14</f>
        <v>7.5</v>
      </c>
      <c r="DC597">
        <f>DB597</f>
        <v>7.5</v>
      </c>
      <c r="DF597">
        <f>$D$78+$D$82/2</f>
        <v>11</v>
      </c>
      <c r="DG597">
        <f>$D$78+$D$82/2</f>
        <v>11</v>
      </c>
      <c r="DQ597" t="str">
        <f>DQ575</f>
        <v>Overturn moment arm for Y component</v>
      </c>
      <c r="DR597" t="str">
        <v>ft</v>
      </c>
      <c r="DS597">
        <f>$D$5-0.5*$D$14</f>
        <v>7.5</v>
      </c>
      <c r="DT597">
        <f>DS597</f>
        <v>7.5</v>
      </c>
      <c r="DW597">
        <f>$D$78+$D$82/2</f>
        <v>11</v>
      </c>
      <c r="DX597">
        <f>$D$78+$D$82/2</f>
        <v>11</v>
      </c>
    </row>
    <row r="598">
      <c r="B598" t="str">
        <f>B576</f>
        <v>Overturn moment arm for Z component</v>
      </c>
      <c r="C598" t="str">
        <v>ft</v>
      </c>
      <c r="D598">
        <f>$D$76</f>
        <v>40</v>
      </c>
      <c r="E598">
        <v>0</v>
      </c>
      <c r="H598">
        <f>$D$76</f>
        <v>40</v>
      </c>
      <c r="I598">
        <v>0</v>
      </c>
      <c r="J598">
        <f>J492-J591/2</f>
        <v>37.25</v>
      </c>
      <c r="K598">
        <f>K492-J591-K591/2</f>
        <v>31.75</v>
      </c>
      <c r="L598">
        <f>L492-J591-K591-L591/2</f>
        <v>23.5</v>
      </c>
      <c r="M598">
        <f>M591/2</f>
        <v>9</v>
      </c>
      <c r="N598">
        <f>J598</f>
        <v>37.25</v>
      </c>
      <c r="O598">
        <f>K598</f>
        <v>31.75</v>
      </c>
      <c r="P598">
        <f>L598</f>
        <v>23.5</v>
      </c>
      <c r="Q598">
        <f>M598</f>
        <v>9</v>
      </c>
      <c r="S598" t="str">
        <f>S576</f>
        <v>Overturn moment arm for Z component</v>
      </c>
      <c r="T598" t="str">
        <v>ft</v>
      </c>
      <c r="U598">
        <f>$D$76</f>
        <v>40</v>
      </c>
      <c r="V598">
        <v>0</v>
      </c>
      <c r="Y598">
        <f>$D$76</f>
        <v>40</v>
      </c>
      <c r="Z598">
        <v>0</v>
      </c>
      <c r="AA598">
        <f>AA492-AA591/2</f>
        <v>37.25</v>
      </c>
      <c r="AB598">
        <f>AB492-AA591-AB591/2</f>
        <v>31.75</v>
      </c>
      <c r="AC598">
        <f>AC492-AA591-AB591-AC591/2</f>
        <v>23.5</v>
      </c>
      <c r="AD598">
        <f>AD591/2</f>
        <v>9</v>
      </c>
      <c r="AE598">
        <f>AA598</f>
        <v>37.25</v>
      </c>
      <c r="AF598">
        <f>AB598</f>
        <v>31.75</v>
      </c>
      <c r="AG598">
        <f>AC598</f>
        <v>23.5</v>
      </c>
      <c r="AH598">
        <f>AD598</f>
        <v>9</v>
      </c>
      <c r="AJ598" t="str">
        <f>AJ576</f>
        <v>Overturn moment arm for Z component</v>
      </c>
      <c r="AK598" t="str">
        <v>ft</v>
      </c>
      <c r="AL598">
        <f>$D$76</f>
        <v>40</v>
      </c>
      <c r="AM598">
        <v>0</v>
      </c>
      <c r="AP598">
        <f>$D$76</f>
        <v>40</v>
      </c>
      <c r="AQ598">
        <v>0</v>
      </c>
      <c r="AR598">
        <f>AR492-AR591/2</f>
        <v>37.25</v>
      </c>
      <c r="AS598">
        <f>AS492-AR591-AS591/2</f>
        <v>31.75</v>
      </c>
      <c r="AT598">
        <f>AT492-AR591-AS591-AT591/2</f>
        <v>23.5</v>
      </c>
      <c r="AU598">
        <f>AU591/2</f>
        <v>9</v>
      </c>
      <c r="AV598">
        <f>AR598</f>
        <v>37.25</v>
      </c>
      <c r="AW598">
        <f>AS598</f>
        <v>31.75</v>
      </c>
      <c r="AX598">
        <f>AT598</f>
        <v>23.5</v>
      </c>
      <c r="AY598">
        <f>AU598</f>
        <v>9</v>
      </c>
      <c r="BA598" t="str">
        <f>BA576</f>
        <v>Overturn moment arm for Z component</v>
      </c>
      <c r="BB598" t="str">
        <v>ft</v>
      </c>
      <c r="BC598">
        <f>$D$76</f>
        <v>40</v>
      </c>
      <c r="BD598">
        <v>0</v>
      </c>
      <c r="BG598">
        <f>$D$76</f>
        <v>40</v>
      </c>
      <c r="BH598">
        <v>0</v>
      </c>
      <c r="BI598">
        <f>BI492-BI591/2</f>
        <v>37.25</v>
      </c>
      <c r="BJ598">
        <f>BJ492-BI591-BJ591/2</f>
        <v>31.75</v>
      </c>
      <c r="BK598">
        <f>BK492-BI591-BJ591-BK591/2</f>
        <v>23.5</v>
      </c>
      <c r="BL598">
        <f>BL591/2</f>
        <v>9</v>
      </c>
      <c r="BM598">
        <f>BI598</f>
        <v>37.25</v>
      </c>
      <c r="BN598">
        <f>BJ598</f>
        <v>31.75</v>
      </c>
      <c r="BO598">
        <f>BK598</f>
        <v>23.5</v>
      </c>
      <c r="BP598">
        <f>BL598</f>
        <v>9</v>
      </c>
      <c r="BR598" t="str">
        <f>BR576</f>
        <v>Overturn moment arm for Z component</v>
      </c>
      <c r="BS598" t="str">
        <v>ft</v>
      </c>
      <c r="BT598">
        <f>$D$77</f>
        <v>20</v>
      </c>
      <c r="BU598">
        <v>0</v>
      </c>
      <c r="BX598">
        <f>3*$D$77/4</f>
        <v>15</v>
      </c>
      <c r="BY598">
        <f>$D$77/4</f>
        <v>5</v>
      </c>
      <c r="CI598" t="str">
        <f>CI576</f>
        <v>Overturn moment arm for Z component</v>
      </c>
      <c r="CJ598" t="str">
        <v>ft</v>
      </c>
      <c r="CK598">
        <f>$D$77</f>
        <v>20</v>
      </c>
      <c r="CL598">
        <v>0</v>
      </c>
      <c r="CO598">
        <f>3*$D$77/4</f>
        <v>15</v>
      </c>
      <c r="CP598">
        <f>$D$77/4</f>
        <v>5</v>
      </c>
      <c r="CZ598" t="str">
        <f>CZ576</f>
        <v>Overturn moment arm for Z component</v>
      </c>
      <c r="DA598" t="str">
        <v>ft</v>
      </c>
      <c r="DB598">
        <f>$D$77</f>
        <v>20</v>
      </c>
      <c r="DC598">
        <v>0</v>
      </c>
      <c r="DF598">
        <f>3*$D$77/4</f>
        <v>15</v>
      </c>
      <c r="DG598">
        <f>$D$77/4</f>
        <v>5</v>
      </c>
      <c r="DQ598" t="str">
        <f>DQ576</f>
        <v>Overturn moment arm for Z component</v>
      </c>
      <c r="DR598" t="str">
        <v>ft</v>
      </c>
      <c r="DS598">
        <f>$D$77</f>
        <v>20</v>
      </c>
      <c r="DT598">
        <v>0</v>
      </c>
      <c r="DW598">
        <f>3*$D$77/4</f>
        <v>15</v>
      </c>
      <c r="DX598">
        <f>$D$77/4</f>
        <v>5</v>
      </c>
    </row>
    <row r="599">
      <c r="B599" t="str">
        <v>Pressure for OPEN using Part.-encl. value for gable wall</v>
      </c>
      <c r="C599" t="str">
        <v>lbs/ft2</v>
      </c>
      <c r="D599">
        <f>H599</f>
        <v>0.13714415958994686</v>
      </c>
      <c r="E599">
        <f>I599</f>
        <v>-0.8492388343839014</v>
      </c>
      <c r="H599">
        <f>D478</f>
        <v>0.13714415958994686</v>
      </c>
      <c r="I599">
        <f>E478</f>
        <v>-0.8492388343839014</v>
      </c>
      <c r="J599">
        <f>J455</f>
        <v>-0.7173694501627987</v>
      </c>
      <c r="K599">
        <f>K455</f>
        <v>-0.7173694501627987</v>
      </c>
      <c r="L599">
        <f>L455</f>
        <v>-0.5380270876220989</v>
      </c>
      <c r="M599">
        <f>M455</f>
        <v>-0.26901354381104947</v>
      </c>
      <c r="N599">
        <f>J599</f>
        <v>-0.7173694501627987</v>
      </c>
      <c r="O599">
        <f>K599</f>
        <v>-0.7173694501627987</v>
      </c>
      <c r="P599">
        <f>L599</f>
        <v>-0.5380270876220989</v>
      </c>
      <c r="Q599">
        <f>M599</f>
        <v>-0.26901354381104947</v>
      </c>
      <c r="S599" t="str">
        <v>Pressure for OPEN using Part.-encl. value for gable wall</v>
      </c>
      <c r="T599" t="str">
        <v>lbs/ft2</v>
      </c>
      <c r="U599">
        <f>Y599</f>
        <v>0.13714415958994686</v>
      </c>
      <c r="V599">
        <f>Z599</f>
        <v>-0.8492388343839014</v>
      </c>
      <c r="Y599">
        <f>U478</f>
        <v>0.13714415958994686</v>
      </c>
      <c r="Z599">
        <f>V478</f>
        <v>-0.8492388343839014</v>
      </c>
      <c r="AA599">
        <f>AA455</f>
        <v>0.7173694501627987</v>
      </c>
      <c r="AB599">
        <f>AB455</f>
        <v>0.7173694501627987</v>
      </c>
      <c r="AC599">
        <f>AC455</f>
        <v>0.44835590635174916</v>
      </c>
      <c r="AD599">
        <f>AD455</f>
        <v>0.26901354381104947</v>
      </c>
      <c r="AE599">
        <f>AA599</f>
        <v>0.7173694501627987</v>
      </c>
      <c r="AF599">
        <f>AB599</f>
        <v>0.7173694501627987</v>
      </c>
      <c r="AG599">
        <f>AC599</f>
        <v>0.44835590635174916</v>
      </c>
      <c r="AH599">
        <f>AD599</f>
        <v>0.26901354381104947</v>
      </c>
      <c r="AJ599" t="str">
        <v>Pressure for OPEN using Part.-encl. value for gable wall</v>
      </c>
      <c r="AK599" t="str">
        <v>lbs/ft2</v>
      </c>
      <c r="AL599">
        <f>AP599</f>
        <v>1.2975947407356507</v>
      </c>
      <c r="AM599">
        <f>AQ599</f>
        <v>0.3112117467618024</v>
      </c>
      <c r="AP599">
        <f>AL478</f>
        <v>1.2975947407356507</v>
      </c>
      <c r="AQ599">
        <f>AM478</f>
        <v>0.3112117467618024</v>
      </c>
      <c r="AR599">
        <f>AR455</f>
        <v>-1.0760541752441979</v>
      </c>
      <c r="AS599">
        <f>AS455</f>
        <v>-1.0760541752441979</v>
      </c>
      <c r="AT599">
        <f>AT455</f>
        <v>-0.8070406314331485</v>
      </c>
      <c r="AU599">
        <f>AU455</f>
        <v>-0.5380270876220989</v>
      </c>
      <c r="AV599">
        <f>AR599</f>
        <v>-1.0760541752441979</v>
      </c>
      <c r="AW599">
        <f>AS599</f>
        <v>-1.0760541752441979</v>
      </c>
      <c r="AX599">
        <f>AT599</f>
        <v>-0.8070406314331485</v>
      </c>
      <c r="AY599">
        <f>AU599</f>
        <v>-0.5380270876220989</v>
      </c>
      <c r="BA599" t="str">
        <v>Pressure for OPEN using Part.-encl. value for gable wall</v>
      </c>
      <c r="BB599" t="str">
        <v>lbs/ft2</v>
      </c>
      <c r="BC599">
        <f>BG599</f>
        <v>1.2975947407356507</v>
      </c>
      <c r="BD599">
        <f>BH599</f>
        <v>0.3112117467618024</v>
      </c>
      <c r="BG599">
        <f>BC478</f>
        <v>1.2975947407356507</v>
      </c>
      <c r="BH599">
        <f>BD478</f>
        <v>0.3112117467618024</v>
      </c>
      <c r="BI599">
        <f>BI455</f>
        <v>0.44835590635174916</v>
      </c>
      <c r="BJ599">
        <f>BJ455</f>
        <v>0.44835590635174916</v>
      </c>
      <c r="BK599">
        <f>BK455</f>
        <v>0.44835590635174916</v>
      </c>
      <c r="BL599">
        <f>BL455</f>
        <v>0.26901354381104947</v>
      </c>
      <c r="BM599">
        <f>BI599</f>
        <v>0.44835590635174916</v>
      </c>
      <c r="BN599">
        <f>BJ599</f>
        <v>0.44835590635174916</v>
      </c>
      <c r="BO599">
        <f>BK599</f>
        <v>0.44835590635174916</v>
      </c>
      <c r="BP599">
        <f>BL599</f>
        <v>0.26901354381104947</v>
      </c>
      <c r="BR599" t="str">
        <v>Pressure for OPEN using Part.-encl. value for gable wall</v>
      </c>
      <c r="BS599" t="str">
        <v>lbs/ft2</v>
      </c>
      <c r="BT599">
        <f>BX599</f>
        <v>0.13714415958994686</v>
      </c>
      <c r="BU599">
        <f>BY599</f>
        <v>-1.028581196924601</v>
      </c>
      <c r="BX599">
        <f>BT478</f>
        <v>0.13714415958994686</v>
      </c>
      <c r="BY599">
        <f>BU478</f>
        <v>-1.028581196924601</v>
      </c>
      <c r="CI599" t="str">
        <v>Pressure for OPEN using Part.-encl. value for gable wall</v>
      </c>
      <c r="CJ599" t="str">
        <v>lbs/ft2</v>
      </c>
      <c r="CK599">
        <f>CO599</f>
        <v>0.13714415958994686</v>
      </c>
      <c r="CL599">
        <f>CP599</f>
        <v>-1.028581196924601</v>
      </c>
      <c r="CO599">
        <f>CK478</f>
        <v>0.13714415958994686</v>
      </c>
      <c r="CP599">
        <f>CL478</f>
        <v>-1.028581196924601</v>
      </c>
      <c r="CZ599" t="str">
        <v>Pressure for OPEN using Part.-encl. value for gable wall</v>
      </c>
      <c r="DA599" t="str">
        <v>lbs/ft2</v>
      </c>
      <c r="DB599">
        <f>DF599</f>
        <v>1.2975947407356507</v>
      </c>
      <c r="DC599">
        <f>DG599</f>
        <v>0.13186938422110273</v>
      </c>
      <c r="DF599">
        <f>DB478</f>
        <v>1.2975947407356507</v>
      </c>
      <c r="DG599">
        <f>DC478</f>
        <v>0.13186938422110273</v>
      </c>
      <c r="DQ599" t="str">
        <v>Pressure for OPEN using Part.-encl. value for gable wall</v>
      </c>
      <c r="DR599" t="str">
        <v>lbs/ft2</v>
      </c>
      <c r="DS599">
        <f>DW599</f>
        <v>1.2975947407356507</v>
      </c>
      <c r="DT599">
        <f>DX599</f>
        <v>0.13186938422110273</v>
      </c>
      <c r="DW599">
        <f>DS478</f>
        <v>1.2975947407356507</v>
      </c>
      <c r="DX599">
        <f>DT478</f>
        <v>0.13186938422110273</v>
      </c>
    </row>
    <row r="600">
      <c r="B600" t="str">
        <v>Horizontal force (+ in X)</v>
      </c>
      <c r="C600" t="str">
        <v>lbs</v>
      </c>
      <c r="D600">
        <f>D599*D592*D593</f>
        <v>-2.742883191798937</v>
      </c>
      <c r="E600">
        <f>E599*E592*E593</f>
        <v>-16.98477668767803</v>
      </c>
      <c r="H600">
        <f>H599*H592*H593</f>
        <v>-8.228649575396812</v>
      </c>
      <c r="I600">
        <f>I599*I592*I593</f>
        <v>-50.95433006303408</v>
      </c>
      <c r="S600" t="str">
        <v>Horizontal force (+ in X)</v>
      </c>
      <c r="T600" t="str">
        <v>lbs</v>
      </c>
      <c r="U600">
        <f>U599*U592*U593</f>
        <v>-2.742883191798937</v>
      </c>
      <c r="V600">
        <f>V599*V592*V593</f>
        <v>-16.98477668767803</v>
      </c>
      <c r="Y600">
        <f>Y599*Y592*Y593</f>
        <v>-8.228649575396812</v>
      </c>
      <c r="Z600">
        <f>Z599*Z592*Z593</f>
        <v>-50.95433006303408</v>
      </c>
      <c r="AJ600" t="str">
        <v>Horizontal force (+ in X)</v>
      </c>
      <c r="AK600" t="str">
        <v>lbs</v>
      </c>
      <c r="AL600">
        <f>AL599*AL592*AL593</f>
        <v>-25.951894814713015</v>
      </c>
      <c r="AM600">
        <f>AM599*AM592*AM593</f>
        <v>6.224234935236048</v>
      </c>
      <c r="AP600">
        <f>AP599*AP592*AP593</f>
        <v>-77.85568444413904</v>
      </c>
      <c r="AQ600">
        <f>AQ599*AQ592*AQ593</f>
        <v>18.672704805708143</v>
      </c>
      <c r="BA600" t="str">
        <v>Horizontal force (+ in X)</v>
      </c>
      <c r="BB600" t="str">
        <v>lbs</v>
      </c>
      <c r="BC600">
        <f>BC599*BC592*BC593</f>
        <v>-25.951894814713015</v>
      </c>
      <c r="BD600">
        <f>BD599*BD592*BD593</f>
        <v>6.224234935236048</v>
      </c>
      <c r="BG600">
        <f>BG599*BG592*BG593</f>
        <v>-77.85568444413904</v>
      </c>
      <c r="BH600">
        <f>BH599*BH592*BH593</f>
        <v>18.672704805708143</v>
      </c>
      <c r="BR600" t="str">
        <v>Horizontal force (+ in X)</v>
      </c>
      <c r="BS600" t="str">
        <v>lbs</v>
      </c>
      <c r="CI600" t="str">
        <v>Horizontal force (+ in X)</v>
      </c>
      <c r="CJ600" t="str">
        <v>lbs</v>
      </c>
      <c r="CZ600" t="str">
        <v>Horizontal force (+ in X)</v>
      </c>
      <c r="DA600" t="str">
        <v>lbs</v>
      </c>
      <c r="DQ600" t="str">
        <v>Horizontal force (+ in X)</v>
      </c>
      <c r="DR600" t="str">
        <v>lbs</v>
      </c>
    </row>
    <row r="601">
      <c r="B601" t="str">
        <f>B578</f>
        <v>Horizontal force (+ in Y)</v>
      </c>
      <c r="C601" t="str">
        <v>lbs</v>
      </c>
      <c r="J601">
        <f>J599*J594*J592</f>
        <v>23.67319185537236</v>
      </c>
      <c r="K601">
        <f>K599*K594*K592</f>
        <v>23.67319185537236</v>
      </c>
      <c r="L601">
        <f>L599*L594*L592</f>
        <v>35.509787783058535</v>
      </c>
      <c r="M601">
        <f>M599*M594*M592</f>
        <v>29.05346273159335</v>
      </c>
      <c r="N601">
        <f>N599*N594*N592</f>
        <v>-23.67319185537236</v>
      </c>
      <c r="O601">
        <f>O599*O594*O592</f>
        <v>-23.67319185537236</v>
      </c>
      <c r="P601">
        <f>P599*P594*P592</f>
        <v>-35.509787783058535</v>
      </c>
      <c r="Q601">
        <f>Q599*Q594*Q592</f>
        <v>-29.05346273159335</v>
      </c>
      <c r="S601" t="str">
        <f>S578</f>
        <v>Horizontal force (+ in Y)</v>
      </c>
      <c r="T601" t="str">
        <v>lbs</v>
      </c>
      <c r="AA601">
        <f>AA599*AA594*AA592</f>
        <v>-23.67319185537236</v>
      </c>
      <c r="AB601">
        <f>AB599*AB594*AB592</f>
        <v>-23.67319185537236</v>
      </c>
      <c r="AC601">
        <f>AC599*AC594*AC592</f>
        <v>-29.591489819215447</v>
      </c>
      <c r="AD601">
        <f>AD599*AD594*AD592</f>
        <v>-29.05346273159335</v>
      </c>
      <c r="AE601">
        <f>AE599*AE594*AE592</f>
        <v>23.67319185537236</v>
      </c>
      <c r="AF601">
        <f>AF599*AF594*AF592</f>
        <v>23.67319185537236</v>
      </c>
      <c r="AG601">
        <f>AG599*AG594*AG592</f>
        <v>29.591489819215447</v>
      </c>
      <c r="AH601">
        <f>AH599*AH594*AH592</f>
        <v>29.05346273159335</v>
      </c>
      <c r="AJ601" t="str">
        <f>AJ578</f>
        <v>Horizontal force (+ in Y)</v>
      </c>
      <c r="AK601" t="str">
        <v>lbs</v>
      </c>
      <c r="AR601">
        <f>AR599*AR594*AR592</f>
        <v>35.509787783058535</v>
      </c>
      <c r="AS601">
        <f>AS599*AS594*AS592</f>
        <v>35.509787783058535</v>
      </c>
      <c r="AT601">
        <f>AT599*AT594*AT592</f>
        <v>53.264681674587806</v>
      </c>
      <c r="AU601">
        <f>AU599*AU594*AU592</f>
        <v>58.1069254631867</v>
      </c>
      <c r="AV601">
        <f>AV599*AV594*AV592</f>
        <v>-35.509787783058535</v>
      </c>
      <c r="AW601">
        <f>AW599*AW594*AW592</f>
        <v>-35.509787783058535</v>
      </c>
      <c r="AX601">
        <f>AX599*AX594*AX592</f>
        <v>-53.264681674587806</v>
      </c>
      <c r="AY601">
        <f>AY599*AY594*AY592</f>
        <v>-58.1069254631867</v>
      </c>
      <c r="BA601" t="str">
        <f>BA578</f>
        <v>Horizontal force (+ in Y)</v>
      </c>
      <c r="BB601" t="str">
        <v>lbs</v>
      </c>
      <c r="BI601">
        <f>BI599*BI594*BI592</f>
        <v>-14.795744909607723</v>
      </c>
      <c r="BJ601">
        <f>BJ599*BJ594*BJ592</f>
        <v>-14.795744909607723</v>
      </c>
      <c r="BK601">
        <f>BK599*BK594*BK592</f>
        <v>-29.591489819215447</v>
      </c>
      <c r="BL601">
        <f>BL599*BL594*BL592</f>
        <v>-29.05346273159335</v>
      </c>
      <c r="BM601">
        <f>BM599*BM594*BM592</f>
        <v>14.795744909607723</v>
      </c>
      <c r="BN601">
        <f>BN599*BN594*BN592</f>
        <v>14.795744909607723</v>
      </c>
      <c r="BO601">
        <f>BO599*BO594*BO592</f>
        <v>29.591489819215447</v>
      </c>
      <c r="BP601">
        <f>BP599*BP594*BP592</f>
        <v>29.05346273159335</v>
      </c>
      <c r="BR601" t="str">
        <f>BR578</f>
        <v>Horizontal force (+ in Y)</v>
      </c>
      <c r="BS601" t="str">
        <v>lbs</v>
      </c>
      <c r="BT601">
        <f>BT599*BT592*BT594</f>
        <v>-5.485766383597874</v>
      </c>
      <c r="BU601">
        <f>BU599*BU592*BU594</f>
        <v>-41.14324787698404</v>
      </c>
      <c r="BX601">
        <f>BX599*BX592*BX594</f>
        <v>-16.457299150793624</v>
      </c>
      <c r="BY601">
        <f>BY599*BY592*BY594</f>
        <v>-123.42974363095212</v>
      </c>
      <c r="CI601" t="str">
        <f>CI578</f>
        <v>Horizontal force (+ in Y)</v>
      </c>
      <c r="CJ601" t="str">
        <v>lbs</v>
      </c>
      <c r="CK601">
        <f>CK599*CK592*CK594</f>
        <v>-5.485766383597874</v>
      </c>
      <c r="CL601">
        <f>CL599*CL592*CL594</f>
        <v>-41.14324787698404</v>
      </c>
      <c r="CO601">
        <f>CO599*CO592*CO594</f>
        <v>-16.457299150793624</v>
      </c>
      <c r="CP601">
        <f>CP599*CP592*CP594</f>
        <v>-123.42974363095212</v>
      </c>
      <c r="CZ601" t="str">
        <f>CZ578</f>
        <v>Horizontal force (+ in Y)</v>
      </c>
      <c r="DA601" t="str">
        <v>lbs</v>
      </c>
      <c r="DB601">
        <f>DB599*DB592*DB594</f>
        <v>-51.90378962942603</v>
      </c>
      <c r="DC601">
        <f>DC599*DC592*DC594</f>
        <v>5.274775368844109</v>
      </c>
      <c r="DF601">
        <f>DF599*DF592*DF594</f>
        <v>-155.7113688882781</v>
      </c>
      <c r="DG601">
        <f>DG599*DG592*DG594</f>
        <v>15.824326106532327</v>
      </c>
      <c r="DQ601" t="str">
        <f>DQ578</f>
        <v>Horizontal force (+ in Y)</v>
      </c>
      <c r="DR601" t="str">
        <v>lbs</v>
      </c>
      <c r="DS601">
        <f>DS599*DS592*DS594</f>
        <v>-51.90378962942603</v>
      </c>
      <c r="DT601">
        <f>DT599*DT592*DT594</f>
        <v>5.274775368844109</v>
      </c>
      <c r="DW601">
        <f>DW599*DW592*DW594</f>
        <v>-155.7113688882781</v>
      </c>
      <c r="DX601">
        <f>DX599*DX592*DX594</f>
        <v>15.824326106532327</v>
      </c>
    </row>
    <row r="602">
      <c r="B602" t="str">
        <f>B579</f>
        <v>Vertical force (+ in Z)</v>
      </c>
      <c r="C602" t="str">
        <v>lbs</v>
      </c>
      <c r="J602">
        <f>J599*J595*J592</f>
        <v>39.455319758953934</v>
      </c>
      <c r="K602">
        <f>K599*K595*K592</f>
        <v>39.455319758953934</v>
      </c>
      <c r="L602">
        <f>L599*L595*L592</f>
        <v>59.182979638430886</v>
      </c>
      <c r="M602">
        <f>M599*M595*M592</f>
        <v>48.422437885988906</v>
      </c>
      <c r="N602">
        <f>N599*N595*N592</f>
        <v>39.455319758953934</v>
      </c>
      <c r="O602">
        <f>O599*O595*O592</f>
        <v>39.455319758953934</v>
      </c>
      <c r="P602">
        <f>P599*P595*P592</f>
        <v>59.182979638430886</v>
      </c>
      <c r="Q602">
        <f>Q599*Q595*Q592</f>
        <v>48.422437885988906</v>
      </c>
      <c r="S602" t="str">
        <f>S579</f>
        <v>Vertical force (+ in Z)</v>
      </c>
      <c r="T602" t="str">
        <v>lbs</v>
      </c>
      <c r="AA602">
        <f>AA599*AA595*AA592</f>
        <v>-39.455319758953934</v>
      </c>
      <c r="AB602">
        <f>AB599*AB595*AB592</f>
        <v>-39.455319758953934</v>
      </c>
      <c r="AC602">
        <f>AC599*AC595*AC592</f>
        <v>-49.31914969869241</v>
      </c>
      <c r="AD602">
        <f>AD599*AD595*AD592</f>
        <v>-48.422437885988906</v>
      </c>
      <c r="AE602">
        <f>AE599*AE595*AE592</f>
        <v>-39.455319758953934</v>
      </c>
      <c r="AF602">
        <f>AF599*AF595*AF592</f>
        <v>-39.455319758953934</v>
      </c>
      <c r="AG602">
        <f>AG599*AG595*AG592</f>
        <v>-49.31914969869241</v>
      </c>
      <c r="AH602">
        <f>AH599*AH595*AH592</f>
        <v>-48.422437885988906</v>
      </c>
      <c r="AJ602" t="str">
        <f>AJ579</f>
        <v>Vertical force (+ in Z)</v>
      </c>
      <c r="AK602" t="str">
        <v>lbs</v>
      </c>
      <c r="AR602">
        <f>AR599*AR595*AR592</f>
        <v>59.182979638430886</v>
      </c>
      <c r="AS602">
        <f>AS599*AS595*AS592</f>
        <v>59.182979638430886</v>
      </c>
      <c r="AT602">
        <f>AT599*AT595*AT592</f>
        <v>88.77446945764635</v>
      </c>
      <c r="AU602">
        <f>AU599*AU595*AU592</f>
        <v>96.84487577197781</v>
      </c>
      <c r="AV602">
        <f>AV599*AV595*AV592</f>
        <v>59.182979638430886</v>
      </c>
      <c r="AW602">
        <f>AW599*AW595*AW592</f>
        <v>59.182979638430886</v>
      </c>
      <c r="AX602">
        <f>AX599*AX595*AX592</f>
        <v>88.77446945764635</v>
      </c>
      <c r="AY602">
        <f>AY599*AY595*AY592</f>
        <v>96.84487577197781</v>
      </c>
      <c r="BA602" t="str">
        <f>BA579</f>
        <v>Vertical force (+ in Z)</v>
      </c>
      <c r="BB602" t="str">
        <v>lbs</v>
      </c>
      <c r="BI602">
        <f>BI599*BI595*BI592</f>
        <v>-24.659574849346203</v>
      </c>
      <c r="BJ602">
        <f>BJ599*BJ595*BJ592</f>
        <v>-24.659574849346203</v>
      </c>
      <c r="BK602">
        <f>BK599*BK595*BK592</f>
        <v>-49.31914969869241</v>
      </c>
      <c r="BL602">
        <f>BL599*BL595*BL592</f>
        <v>-48.422437885988906</v>
      </c>
      <c r="BM602">
        <f>BM599*BM595*BM592</f>
        <v>-24.659574849346203</v>
      </c>
      <c r="BN602">
        <f>BN599*BN595*BN592</f>
        <v>-24.659574849346203</v>
      </c>
      <c r="BO602">
        <f>BO599*BO595*BO592</f>
        <v>-49.31914969869241</v>
      </c>
      <c r="BP602">
        <f>BP599*BP595*BP592</f>
        <v>-48.422437885988906</v>
      </c>
      <c r="BR602" t="str">
        <f>BR579</f>
        <v>Vertical force (+ in Z)</v>
      </c>
      <c r="BS602" t="str">
        <v>lbs</v>
      </c>
      <c r="BX602">
        <f>BX599*BX592*BX595</f>
        <v>-27.42883191798937</v>
      </c>
      <c r="BY602">
        <f>BY599*BY592*BY595</f>
        <v>205.7162393849202</v>
      </c>
      <c r="CI602" t="str">
        <f>CI579</f>
        <v>Vertical force (+ in Z)</v>
      </c>
      <c r="CJ602" t="str">
        <v>lbs</v>
      </c>
      <c r="CO602">
        <f>CO599*CO592*CO595</f>
        <v>-27.42883191798937</v>
      </c>
      <c r="CP602">
        <f>CP599*CP592*CP595</f>
        <v>205.7162393849202</v>
      </c>
      <c r="CZ602" t="str">
        <f>CZ579</f>
        <v>Vertical force (+ in Z)</v>
      </c>
      <c r="DA602" t="str">
        <v>lbs</v>
      </c>
      <c r="DF602">
        <f>DF599*DF592*DF595</f>
        <v>-259.5189481471301</v>
      </c>
      <c r="DG602">
        <f>DG599*DG592*DG595</f>
        <v>-26.373876844220543</v>
      </c>
      <c r="DQ602" t="str">
        <f>DQ579</f>
        <v>Vertical force (+ in Z)</v>
      </c>
      <c r="DR602" t="str">
        <v>lbs</v>
      </c>
      <c r="DW602">
        <f>DW599*DW592*DW595</f>
        <v>-259.5189481471301</v>
      </c>
      <c r="DX602">
        <f>DX599*DX592*DX595</f>
        <v>-26.373876844220543</v>
      </c>
    </row>
    <row r="603">
      <c r="B603" t="str">
        <v>Overturn moment</v>
      </c>
      <c r="C603" t="str">
        <v>lbs.ft</v>
      </c>
      <c r="D603">
        <f>D600*D596</f>
        <v>-20.571623938492028</v>
      </c>
      <c r="E603">
        <f>E600*E596</f>
        <v>-127.38582515758522</v>
      </c>
      <c r="H603">
        <f>H600*H596</f>
        <v>-82.28649575396813</v>
      </c>
      <c r="I603">
        <f>I600*I596</f>
        <v>-509.5433006303408</v>
      </c>
      <c r="J603">
        <f>IF(J590="+Y",-J598*J602,J598*J602)</f>
        <v>-1469.710661021034</v>
      </c>
      <c r="K603">
        <f>IF(J590="+Y",-K598*K602,K598*K602)</f>
        <v>-1252.7064023467874</v>
      </c>
      <c r="L603">
        <f>IF(J590="+Y",-L598*L602,L598*L602)</f>
        <v>-1390.800021503126</v>
      </c>
      <c r="M603">
        <f>IF(J590="+Y",-M598*M602,M598*M602)</f>
        <v>-435.8019409739002</v>
      </c>
      <c r="N603">
        <f>J603</f>
        <v>-1469.710661021034</v>
      </c>
      <c r="O603">
        <f>K603</f>
        <v>-1252.7064023467874</v>
      </c>
      <c r="P603">
        <f>L603</f>
        <v>-1390.800021503126</v>
      </c>
      <c r="Q603">
        <f>M603</f>
        <v>-435.8019409739002</v>
      </c>
      <c r="S603" t="str">
        <v>Overturn moment</v>
      </c>
      <c r="T603" t="str">
        <v>lbs.ft</v>
      </c>
      <c r="U603">
        <f>U600*U596</f>
        <v>-20.571623938492028</v>
      </c>
      <c r="V603">
        <f>V600*V596</f>
        <v>-127.38582515758522</v>
      </c>
      <c r="Y603">
        <f>Y600*Y596</f>
        <v>-82.28649575396813</v>
      </c>
      <c r="Z603">
        <f>Z600*Z596</f>
        <v>-509.5433006303408</v>
      </c>
      <c r="AA603">
        <f>IF(AA590="+Y",-AA598*AA602,AA598*AA602)</f>
        <v>1469.710661021034</v>
      </c>
      <c r="AB603">
        <f>IF(AA590="+Y",-AB598*AB602,AB598*AB602)</f>
        <v>1252.7064023467874</v>
      </c>
      <c r="AC603">
        <f>IF(AA590="+Y",-AC598*AC602,AC598*AC602)</f>
        <v>1159.0000179192716</v>
      </c>
      <c r="AD603">
        <f>IF(AA590="+Y",-AD598*AD602,AD598*AD602)</f>
        <v>435.8019409739002</v>
      </c>
      <c r="AE603">
        <f>AA603</f>
        <v>1469.710661021034</v>
      </c>
      <c r="AF603">
        <f>AB603</f>
        <v>1252.7064023467874</v>
      </c>
      <c r="AG603">
        <f>AC603</f>
        <v>1159.0000179192716</v>
      </c>
      <c r="AH603">
        <f>AD603</f>
        <v>435.8019409739002</v>
      </c>
      <c r="AJ603" t="str">
        <v>Overturn moment</v>
      </c>
      <c r="AK603" t="str">
        <v>lbs.ft</v>
      </c>
      <c r="AL603">
        <f>AL600*AL596</f>
        <v>-194.63921111034762</v>
      </c>
      <c r="AM603">
        <f>AM600*AM596</f>
        <v>46.68176201427036</v>
      </c>
      <c r="AP603">
        <f>AP600*AP596</f>
        <v>-778.5568444413905</v>
      </c>
      <c r="AQ603">
        <f>AQ600*AQ596</f>
        <v>186.72704805708145</v>
      </c>
      <c r="AR603">
        <f>IF(AR590="+Y",-AR598*AR602,AR598*AR602)</f>
        <v>-2204.5659915315505</v>
      </c>
      <c r="AS603">
        <f>IF(AR590="+Y",-AS598*AS602,AS598*AS602)</f>
        <v>-1879.0596035201806</v>
      </c>
      <c r="AT603">
        <f>IF(AR590="+Y",-AT598*AT602,AT598*AT602)</f>
        <v>-2086.200032254689</v>
      </c>
      <c r="AU603">
        <f>IF(AR590="+Y",-AU598*AU602,AU598*AU602)</f>
        <v>-871.6038819478003</v>
      </c>
      <c r="AV603">
        <f>AR603</f>
        <v>-2204.5659915315505</v>
      </c>
      <c r="AW603">
        <f>AS603</f>
        <v>-1879.0596035201806</v>
      </c>
      <c r="AX603">
        <f>AT603</f>
        <v>-2086.200032254689</v>
      </c>
      <c r="AY603">
        <f>AU603</f>
        <v>-871.6038819478003</v>
      </c>
      <c r="BA603" t="str">
        <v>Overturn moment</v>
      </c>
      <c r="BB603" t="str">
        <v>lbs.ft</v>
      </c>
      <c r="BC603">
        <f>BC600*BC596</f>
        <v>-194.63921111034762</v>
      </c>
      <c r="BD603">
        <f>BD600*BD596</f>
        <v>46.68176201427036</v>
      </c>
      <c r="BG603">
        <f>BG600*BG596</f>
        <v>-778.5568444413905</v>
      </c>
      <c r="BH603">
        <f>BH600*BH596</f>
        <v>186.72704805708145</v>
      </c>
      <c r="BI603">
        <f>IF(BI590="+Y",-BI598*BI602,BI598*BI602)</f>
        <v>918.5691631381461</v>
      </c>
      <c r="BJ603">
        <f>IF(BI590="+Y",-BJ598*BJ602,BJ598*BJ602)</f>
        <v>782.9415014667419</v>
      </c>
      <c r="BK603">
        <f>IF(BI590="+Y",-BK598*BK602,BK598*BK602)</f>
        <v>1159.0000179192716</v>
      </c>
      <c r="BL603">
        <f>IF(BI590="+Y",-BL598*BL602,BL598*BL602)</f>
        <v>435.8019409739002</v>
      </c>
      <c r="BM603">
        <f>BI603</f>
        <v>918.5691631381461</v>
      </c>
      <c r="BN603">
        <f>BJ603</f>
        <v>782.9415014667419</v>
      </c>
      <c r="BO603">
        <f>BK603</f>
        <v>1159.0000179192716</v>
      </c>
      <c r="BP603">
        <f>BL603</f>
        <v>435.8019409739002</v>
      </c>
      <c r="BR603" t="str">
        <v>Overturn moment</v>
      </c>
      <c r="BS603" t="str">
        <v>lbs.ft</v>
      </c>
      <c r="BT603">
        <f>BT601*BT597</f>
        <v>-41.143247876984056</v>
      </c>
      <c r="BU603">
        <f>BU601*BU597</f>
        <v>-308.57435907738034</v>
      </c>
      <c r="BX603">
        <f>BX601*BX597+BX602*BX598</f>
        <v>-592.4627694285704</v>
      </c>
      <c r="BY603">
        <f>BY601*BY597+BY602*BY598</f>
        <v>-329.14598301587216</v>
      </c>
      <c r="CI603" t="str">
        <v>Overturn moment</v>
      </c>
      <c r="CJ603" t="str">
        <v>lbs.ft</v>
      </c>
      <c r="CK603">
        <f>CK601*CK597</f>
        <v>-41.143247876984056</v>
      </c>
      <c r="CL603">
        <f>CL601*CL597</f>
        <v>-308.57435907738034</v>
      </c>
      <c r="CO603">
        <f>CO601*CO597+CO602*CO598</f>
        <v>-592.4627694285704</v>
      </c>
      <c r="CP603">
        <f>CP601*CP597+CP602*CP598</f>
        <v>-329.14598301587216</v>
      </c>
      <c r="CZ603" t="str">
        <v>Overturn moment</v>
      </c>
      <c r="DA603" t="str">
        <v>lbs.ft</v>
      </c>
      <c r="DB603">
        <f>DB601*DB597</f>
        <v>-389.27842222069523</v>
      </c>
      <c r="DC603">
        <f>DC601*DC597</f>
        <v>39.56081526633082</v>
      </c>
      <c r="DF603">
        <f>DF601*DF597+DF602*DF598</f>
        <v>-5605.609279978011</v>
      </c>
      <c r="DG603">
        <f>DG601*DG597+DG602*DG598</f>
        <v>42.198202950752886</v>
      </c>
      <c r="DQ603" t="str">
        <v>Overturn moment</v>
      </c>
      <c r="DR603" t="str">
        <v>lbs.ft</v>
      </c>
      <c r="DS603">
        <f>DS601*DS597</f>
        <v>-389.27842222069523</v>
      </c>
      <c r="DT603">
        <f>DT601*DT597</f>
        <v>39.56081526633082</v>
      </c>
      <c r="DW603">
        <f>DW601*DW597+DW602*DW598</f>
        <v>-5605.609279978011</v>
      </c>
      <c r="DX603">
        <f>DX601*DX597+DX602*DX598</f>
        <v>42.198202950752886</v>
      </c>
    </row>
    <row r="604">
      <c r="B604" t="str">
        <v>Total horizontal force (+ in X)</v>
      </c>
      <c r="C604" t="str">
        <v>lbs</v>
      </c>
      <c r="D604">
        <f>SUM(D600:I600)</f>
        <v>-78.91063951790785</v>
      </c>
      <c r="S604" t="str">
        <v>Total horizontal force (+ in X)</v>
      </c>
      <c r="T604" t="str">
        <v>lbs</v>
      </c>
      <c r="U604">
        <f>SUM(U600:Z600)</f>
        <v>-78.91063951790785</v>
      </c>
      <c r="AJ604" t="str">
        <v>Total horizontal force (+ in X)</v>
      </c>
      <c r="AK604" t="str">
        <v>lbs</v>
      </c>
      <c r="AL604">
        <f>SUM(AL600:AQ600)</f>
        <v>-78.91063951790787</v>
      </c>
      <c r="BA604" t="str">
        <v>Total horizontal force (+ in X)</v>
      </c>
      <c r="BB604" t="str">
        <v>lbs</v>
      </c>
      <c r="BC604">
        <f>SUM(BC600:BH600)</f>
        <v>-78.91063951790787</v>
      </c>
      <c r="BR604" t="str">
        <v>Total horizontal force (+ in X)</v>
      </c>
      <c r="BS604" t="str">
        <v>lbs</v>
      </c>
      <c r="BT604">
        <f>SUM(BT600:BY600)</f>
        <v>0</v>
      </c>
      <c r="CI604" t="str">
        <v>Total horizontal force (+ in X)</v>
      </c>
      <c r="CJ604" t="str">
        <v>lbs</v>
      </c>
      <c r="CK604">
        <f>SUM(CK600:CP600)</f>
        <v>0</v>
      </c>
      <c r="CZ604" t="str">
        <v>Total horizontal force (+ in X)</v>
      </c>
      <c r="DA604" t="str">
        <v>lbs</v>
      </c>
      <c r="DB604">
        <f>SUM(DB600:DG600)</f>
        <v>0</v>
      </c>
      <c r="DQ604" t="str">
        <v>Total horizontal force (+ in X)</v>
      </c>
      <c r="DR604" t="str">
        <v>lbs</v>
      </c>
      <c r="DS604">
        <f>SUM(DS600:DX600)</f>
        <v>0</v>
      </c>
    </row>
    <row r="605">
      <c r="B605" t="str">
        <f>B582</f>
        <v>Total horizontal force (+ in Y)</v>
      </c>
      <c r="C605" t="str">
        <v>lbs</v>
      </c>
      <c r="D605">
        <f>SUM(D601:Q601)</f>
        <v>2.842170943040401e-14</v>
      </c>
      <c r="S605" t="str">
        <f>S582</f>
        <v>Total horizontal force (+ in Y)</v>
      </c>
      <c r="T605" t="str">
        <v>lbs</v>
      </c>
      <c r="U605">
        <f>SUM(U601:AH601)</f>
        <v>0</v>
      </c>
      <c r="AJ605" t="str">
        <f>AJ582</f>
        <v>Total horizontal force (+ in Y)</v>
      </c>
      <c r="AK605" t="str">
        <v>lbs</v>
      </c>
      <c r="AL605">
        <f>SUM(AL601:AY601)</f>
        <v>0</v>
      </c>
      <c r="BA605" t="str">
        <f>BA582</f>
        <v>Total horizontal force (+ in Y)</v>
      </c>
      <c r="BB605" t="str">
        <v>lbs</v>
      </c>
      <c r="BC605">
        <f>SUM(BC601:BP601)</f>
        <v>0</v>
      </c>
      <c r="BR605" t="str">
        <f>BR582</f>
        <v>Total horizontal force (+ in Y)</v>
      </c>
      <c r="BS605" t="str">
        <v>lbs</v>
      </c>
      <c r="BT605">
        <f>SUM(BT601:BY601)</f>
        <v>-186.51605704232765</v>
      </c>
      <c r="CI605" t="str">
        <f>CI582</f>
        <v>Total horizontal force (+ in Y)</v>
      </c>
      <c r="CJ605" t="str">
        <v>lbs</v>
      </c>
      <c r="CK605">
        <f>SUM(CK601:CP601)</f>
        <v>-186.51605704232765</v>
      </c>
      <c r="CZ605" t="str">
        <f>CZ582</f>
        <v>Total horizontal force (+ in Y)</v>
      </c>
      <c r="DA605" t="str">
        <v>lbs</v>
      </c>
      <c r="DB605">
        <f>SUM(DB601:DG601)</f>
        <v>-186.51605704232767</v>
      </c>
      <c r="DQ605" t="str">
        <f>DQ582</f>
        <v>Total horizontal force (+ in Y)</v>
      </c>
      <c r="DR605" t="str">
        <v>lbs</v>
      </c>
      <c r="DS605">
        <f>SUM(DS601:DX601)</f>
        <v>-186.51605704232767</v>
      </c>
    </row>
    <row r="606">
      <c r="B606" t="str">
        <f>B583</f>
        <v>Total vertical force (+ in Z)</v>
      </c>
      <c r="C606" t="str">
        <v>lbs</v>
      </c>
      <c r="D606">
        <f>SUM(J602:Q602)</f>
        <v>373.0321140846553</v>
      </c>
      <c r="S606" t="str">
        <f>S583</f>
        <v>Total vertical force (+ in Z)</v>
      </c>
      <c r="T606" t="str">
        <v>lbs</v>
      </c>
      <c r="U606">
        <f>SUM(AA602:AH602)</f>
        <v>-353.30445420517833</v>
      </c>
      <c r="AJ606" t="str">
        <f>AJ583</f>
        <v>Total vertical force (+ in Z)</v>
      </c>
      <c r="AK606" t="str">
        <v>lbs</v>
      </c>
      <c r="AL606">
        <f>SUM(AR602:AY602)</f>
        <v>607.9706090129719</v>
      </c>
      <c r="BA606" t="str">
        <f>BA583</f>
        <v>Total vertical force (+ in Z)</v>
      </c>
      <c r="BB606" t="str">
        <v>lbs</v>
      </c>
      <c r="BC606">
        <f>SUM(BI602:BP602)</f>
        <v>-294.12147456674745</v>
      </c>
      <c r="BR606" t="str">
        <f>BR583</f>
        <v>Total vertical force (+ in Z)</v>
      </c>
      <c r="BS606" t="str">
        <v>lbs</v>
      </c>
      <c r="BT606">
        <f>SUM(BT602:BY602)</f>
        <v>178.2874074669308</v>
      </c>
      <c r="CI606" t="str">
        <f>CI583</f>
        <v>Total vertical force (+ in Z)</v>
      </c>
      <c r="CJ606" t="str">
        <v>lbs</v>
      </c>
      <c r="CK606">
        <f>SUM(CK602:CP602)</f>
        <v>178.2874074669308</v>
      </c>
      <c r="CZ606" t="str">
        <f>CZ583</f>
        <v>Total vertical force (+ in Z)</v>
      </c>
      <c r="DA606" t="str">
        <v>lbs</v>
      </c>
      <c r="DB606">
        <f>SUM(DB602:DG602)</f>
        <v>-285.89282499135066</v>
      </c>
      <c r="DQ606" t="str">
        <f>DQ583</f>
        <v>Total vertical force (+ in Z)</v>
      </c>
      <c r="DR606" t="str">
        <v>lbs</v>
      </c>
      <c r="DS606">
        <f>SUM(DS602:DX602)</f>
        <v>-285.89282499135066</v>
      </c>
    </row>
    <row r="607">
      <c r="B607" t="str">
        <v>Overturn moment</v>
      </c>
      <c r="C607" t="str">
        <v>lbs.ft</v>
      </c>
      <c r="D607">
        <f>SUM(D603:Q603)</f>
        <v>-9837.825297170082</v>
      </c>
      <c r="E607" t="str">
        <f>E584</f>
        <v>Must be NEGATIVE for overturn</v>
      </c>
      <c r="S607" t="str">
        <v>Overturn moment</v>
      </c>
      <c r="T607" t="str">
        <v>lbs.ft</v>
      </c>
      <c r="U607">
        <f>SUM(U603:AH603)</f>
        <v>7894.6507990416</v>
      </c>
      <c r="V607" t="str">
        <f>V584</f>
        <v>Must be NEGATIVE for overturn</v>
      </c>
      <c r="AJ607" t="str">
        <v>Overturn moment</v>
      </c>
      <c r="AK607" t="str">
        <v>lbs.ft</v>
      </c>
      <c r="AL607">
        <f>SUM(AL603:AY603)</f>
        <v>-14822.646263988825</v>
      </c>
      <c r="AM607" t="str">
        <f>AM584</f>
        <v>Must be NEGATIVE for overturn</v>
      </c>
      <c r="BA607" t="str">
        <v>Overturn moment</v>
      </c>
      <c r="BB607" t="str">
        <v>lbs.ft</v>
      </c>
      <c r="BC607">
        <f>SUM(BC603:BP603)</f>
        <v>5852.838001515734</v>
      </c>
      <c r="BD607" t="str">
        <f>BD584</f>
        <v>Must be NEGATIVE for overturn</v>
      </c>
      <c r="BR607" t="str">
        <v>Overturn moment</v>
      </c>
      <c r="BS607" t="str">
        <v>lbs.ft</v>
      </c>
      <c r="BT607">
        <f>SUM(BT603:BY603)</f>
        <v>-1271.326359398807</v>
      </c>
      <c r="BU607" t="str">
        <f>BU584</f>
        <v>Must be POSITIVE for overturn</v>
      </c>
      <c r="CI607" t="str">
        <v>Overturn moment</v>
      </c>
      <c r="CJ607" t="str">
        <v>lbs.ft</v>
      </c>
      <c r="CK607">
        <f>SUM(CK603:CP603)</f>
        <v>-1271.326359398807</v>
      </c>
      <c r="CL607" t="str">
        <f>CL584</f>
        <v>Must be POSITIVE for overturn</v>
      </c>
      <c r="CZ607" t="str">
        <v>Overturn moment</v>
      </c>
      <c r="DA607" t="str">
        <v>lbs.ft</v>
      </c>
      <c r="DB607">
        <f>SUM(DB603:DG603)</f>
        <v>-5913.128683981623</v>
      </c>
      <c r="DC607" t="str">
        <f>DC584</f>
        <v>Must be POSITIVE for overturn</v>
      </c>
      <c r="DQ607" t="str">
        <v>Overturn moment</v>
      </c>
      <c r="DR607" t="str">
        <v>lbs.ft</v>
      </c>
      <c r="DS607">
        <f>SUM(DS603:DX603)</f>
        <v>-5913.128683981623</v>
      </c>
      <c r="DT607" t="str">
        <f>DT584</f>
        <v>Must be POSITIVE for overturn</v>
      </c>
    </row>
    <row r="609">
      <c r="A609" t="str">
        <v>9.2 - FORCES FOR PARTIALLY ENCLOSED</v>
      </c>
      <c r="R609" t="str">
        <v>9.2 - FORCES FOR PARTIALLY ENCLOSED</v>
      </c>
      <c r="AI609" t="str">
        <v>9.2 - FORCES FOR PARTIALLY ENCLOSED</v>
      </c>
      <c r="AZ609" t="str">
        <v>9.2 - FORCES FOR PARTIALLY ENCLOSED</v>
      </c>
      <c r="BQ609" t="str">
        <v>9.2 - FORCES FOR PARTIALLY ENCLOSED</v>
      </c>
      <c r="CH609" t="str">
        <v>9.2 - FORCES FOR PARTIALLY ENCLOSED</v>
      </c>
      <c r="CY609" t="str">
        <v>9.2 - FORCES FOR PARTIALLY ENCLOSED</v>
      </c>
      <c r="DP609" t="str">
        <v>9.2 - FORCES FOR PARTIALLY ENCLOSED</v>
      </c>
    </row>
    <row r="610">
      <c r="A610" t="str">
        <v>Step 9: Calculate total force applied on each building surface</v>
      </c>
      <c r="R610" t="str">
        <v>Step 9: Calculate total force applied on each building surface</v>
      </c>
      <c r="AI610" t="str">
        <v>Step 9: Calculate total force applied on each building surface</v>
      </c>
      <c r="AZ610" t="str">
        <v>Step 9: Calculate total force applied on each building surface</v>
      </c>
      <c r="BQ610" t="str">
        <v>Step 9: Calculate total force applied on each building surface</v>
      </c>
      <c r="CH610" t="str">
        <v>Step 9: Calculate total force applied on each building surface</v>
      </c>
      <c r="CY610" t="str">
        <v>Step 9: Calculate total force applied on each building surface</v>
      </c>
      <c r="DP610" t="str">
        <v>Step 9: Calculate total force applied on each building surface</v>
      </c>
    </row>
    <row r="612">
      <c r="B612" t="str">
        <v>Winward wall</v>
      </c>
      <c r="C612" t="str">
        <f>IF(C169="X","+X","+Y")</f>
        <v>+X</v>
      </c>
      <c r="S612" t="str">
        <v>Winward wall</v>
      </c>
      <c r="T612" t="str">
        <f>IF(T169="X","+X","+Y")</f>
        <v>+X</v>
      </c>
      <c r="AJ612" t="str">
        <v>Winward wall</v>
      </c>
      <c r="AK612" t="str">
        <f>IF(AK169="X","+X","+Y")</f>
        <v>+X</v>
      </c>
      <c r="BA612" t="str">
        <v>Winward wall</v>
      </c>
      <c r="BB612" t="str">
        <f>IF(BB169="X","+X","+Y")</f>
        <v>+X</v>
      </c>
      <c r="BR612" t="str">
        <v>Winward wall</v>
      </c>
      <c r="BS612" t="str">
        <f>IF(BS169="X","+X","+Y")</f>
        <v>+Y</v>
      </c>
      <c r="CI612" t="str">
        <v>Winward wall</v>
      </c>
      <c r="CJ612" t="str">
        <f>IF(CJ169="X","+X","+Y")</f>
        <v>+Y</v>
      </c>
      <c r="CZ612" t="str">
        <v>Winward wall</v>
      </c>
      <c r="DA612" t="str">
        <f>IF(DA169="X","+X","+Y")</f>
        <v>+Y</v>
      </c>
      <c r="DQ612" t="str">
        <v>Winward wall</v>
      </c>
      <c r="DR612" t="str">
        <f>IF(DR169="X","+X","+Y")</f>
        <v>+Y</v>
      </c>
    </row>
    <row r="613">
      <c r="B613" t="str">
        <v>Leeward wall</v>
      </c>
      <c r="C613" t="str">
        <f>IF(C169="X","-X","-Y")</f>
        <v>-X</v>
      </c>
      <c r="S613" t="str">
        <v>Leeward wall</v>
      </c>
      <c r="T613" t="str">
        <f>IF(T169="X","-X","-Y")</f>
        <v>-X</v>
      </c>
      <c r="AJ613" t="str">
        <v>Leeward wall</v>
      </c>
      <c r="AK613" t="str">
        <f>IF(AK169="X","-X","-Y")</f>
        <v>-X</v>
      </c>
      <c r="BA613" t="str">
        <v>Leeward wall</v>
      </c>
      <c r="BB613" t="str">
        <f>IF(BB169="X","-X","-Y")</f>
        <v>-X</v>
      </c>
      <c r="BR613" t="str">
        <v>Leeward wall</v>
      </c>
      <c r="BS613" t="str">
        <f>IF(BS169="X","-X","-Y")</f>
        <v>-Y</v>
      </c>
      <c r="CI613" t="str">
        <v>Leeward wall</v>
      </c>
      <c r="CJ613" t="str">
        <f>IF(CJ169="X","-X","-Y")</f>
        <v>-Y</v>
      </c>
      <c r="CZ613" t="str">
        <v>Leeward wall</v>
      </c>
      <c r="DA613" t="str">
        <f>IF(DA169="X","-X","-Y")</f>
        <v>-Y</v>
      </c>
      <c r="DQ613" t="str">
        <v>Leeward wall</v>
      </c>
      <c r="DR613" t="str">
        <f>IF(DR169="X","-X","-Y")</f>
        <v>-Y</v>
      </c>
    </row>
    <row r="614">
      <c r="B614" t="str">
        <v>Side Wall 1</v>
      </c>
      <c r="C614" t="str">
        <f>IF(C169="X","+Y","+X")</f>
        <v>+Y</v>
      </c>
      <c r="S614" t="str">
        <v>Side Wall 1</v>
      </c>
      <c r="T614" t="str">
        <f>IF(T169="X","+Y","+X")</f>
        <v>+Y</v>
      </c>
      <c r="AJ614" t="str">
        <v>Side Wall 1</v>
      </c>
      <c r="AK614" t="str">
        <f>IF(AK169="X","+Y","+X")</f>
        <v>+Y</v>
      </c>
      <c r="BA614" t="str">
        <v>Side Wall 1</v>
      </c>
      <c r="BB614" t="str">
        <f>IF(BB169="X","+Y","+X")</f>
        <v>+Y</v>
      </c>
      <c r="BR614" t="str">
        <v>Side Wall 1</v>
      </c>
      <c r="BS614" t="str">
        <f>IF(BS169="X","+Y","+X")</f>
        <v>+X</v>
      </c>
      <c r="CI614" t="str">
        <v>Side Wall 1</v>
      </c>
      <c r="CJ614" t="str">
        <f>IF(CJ169="X","+Y","+X")</f>
        <v>+X</v>
      </c>
      <c r="CZ614" t="str">
        <v>Side Wall 1</v>
      </c>
      <c r="DA614" t="str">
        <f>IF(DA169="X","+Y","+X")</f>
        <v>+X</v>
      </c>
      <c r="DQ614" t="str">
        <v>Side Wall 1</v>
      </c>
      <c r="DR614" t="str">
        <f>IF(DR169="X","+Y","+X")</f>
        <v>+X</v>
      </c>
    </row>
    <row r="615">
      <c r="B615" t="str">
        <v>Side Wall 2</v>
      </c>
      <c r="C615" t="str">
        <f>IF(C169="X","-Y","-X")</f>
        <v>-Y</v>
      </c>
      <c r="S615" t="str">
        <v>Side Wall 2</v>
      </c>
      <c r="T615" t="str">
        <f>IF(T169="X","-Y","-X")</f>
        <v>-Y</v>
      </c>
      <c r="AJ615" t="str">
        <v>Side Wall 2</v>
      </c>
      <c r="AK615" t="str">
        <f>IF(AK169="X","-Y","-X")</f>
        <v>-Y</v>
      </c>
      <c r="BA615" t="str">
        <v>Side Wall 2</v>
      </c>
      <c r="BB615" t="str">
        <f>IF(BB169="X","-Y","-X")</f>
        <v>-Y</v>
      </c>
      <c r="BR615" t="str">
        <v>Side Wall 2</v>
      </c>
      <c r="BS615" t="str">
        <f>IF(BS169="X","-Y","-X")</f>
        <v>-X</v>
      </c>
      <c r="CI615" t="str">
        <v>Side Wall 2</v>
      </c>
      <c r="CJ615" t="str">
        <f>IF(CJ169="X","-Y","-X")</f>
        <v>-X</v>
      </c>
      <c r="CZ615" t="str">
        <v>Side Wall 2</v>
      </c>
      <c r="DA615" t="str">
        <f>IF(DA169="X","-Y","-X")</f>
        <v>-X</v>
      </c>
      <c r="DQ615" t="str">
        <v>Side Wall 2</v>
      </c>
      <c r="DR615" t="str">
        <f>IF(DR169="X","-Y","-X")</f>
        <v>-X</v>
      </c>
    </row>
    <row r="616">
      <c r="B616" t="str">
        <v>Winward roof</v>
      </c>
      <c r="C616" t="str">
        <f>IF(C169="X","+X","+Y")</f>
        <v>+X</v>
      </c>
      <c r="S616" t="str">
        <v>Winward roof</v>
      </c>
      <c r="T616" t="str">
        <f>IF(T169="X","+X","+Y")</f>
        <v>+X</v>
      </c>
      <c r="AJ616" t="str">
        <v>Winward roof</v>
      </c>
      <c r="AK616" t="str">
        <f>IF(AK169="X","+X","+Y")</f>
        <v>+X</v>
      </c>
      <c r="BA616" t="str">
        <v>Winward roof</v>
      </c>
      <c r="BB616" t="str">
        <f>IF(BB169="X","+X","+Y")</f>
        <v>+X</v>
      </c>
      <c r="BR616" t="str">
        <v>Winward roof</v>
      </c>
      <c r="BS616" t="str">
        <f>IF(BS169="X","+X","+Y")</f>
        <v>+Y</v>
      </c>
      <c r="CI616" t="str">
        <v>Winward roof</v>
      </c>
      <c r="CJ616" t="str">
        <f>IF(CJ169="X","+X","+Y")</f>
        <v>+Y</v>
      </c>
      <c r="CZ616" t="str">
        <v>Winward roof</v>
      </c>
      <c r="DA616" t="str">
        <f>IF(DA169="X","+X","+Y")</f>
        <v>+Y</v>
      </c>
      <c r="DQ616" t="str">
        <v>Winward roof</v>
      </c>
      <c r="DR616" t="str">
        <f>IF(DR169="X","+X","+Y")</f>
        <v>+Y</v>
      </c>
    </row>
    <row r="617">
      <c r="B617" t="str">
        <v>Leeward roof</v>
      </c>
      <c r="C617" t="str">
        <f>IF(C169="X","-X","-Y")</f>
        <v>-X</v>
      </c>
      <c r="S617" t="str">
        <v>Leeward roof</v>
      </c>
      <c r="T617" t="str">
        <f>IF(T169="X","-X","-Y")</f>
        <v>-X</v>
      </c>
      <c r="AJ617" t="str">
        <v>Leeward roof</v>
      </c>
      <c r="AK617" t="str">
        <f>IF(AK169="X","-X","-Y")</f>
        <v>-X</v>
      </c>
      <c r="BA617" t="str">
        <v>Leeward roof</v>
      </c>
      <c r="BB617" t="str">
        <f>IF(BB169="X","-X","-Y")</f>
        <v>-X</v>
      </c>
      <c r="BR617" t="str">
        <v>Leeward roof</v>
      </c>
      <c r="BS617" t="str">
        <f>IF(BS169="X","-X","-Y")</f>
        <v>-Y</v>
      </c>
      <c r="CI617" t="str">
        <v>Leeward roof</v>
      </c>
      <c r="CJ617" t="str">
        <f>IF(CJ169="X","-X","-Y")</f>
        <v>-Y</v>
      </c>
      <c r="CZ617" t="str">
        <v>Leeward roof</v>
      </c>
      <c r="DA617" t="str">
        <f>IF(DA169="X","-X","-Y")</f>
        <v>-Y</v>
      </c>
      <c r="DQ617" t="str">
        <v>Leeward roof</v>
      </c>
      <c r="DR617" t="str">
        <f>IF(DR169="X","-X","-Y")</f>
        <v>-Y</v>
      </c>
    </row>
    <row r="618">
      <c r="B618" t="str">
        <v>Roof side 1</v>
      </c>
      <c r="C618" t="str">
        <f>IF(C169="X","+Y","+X")</f>
        <v>+Y</v>
      </c>
      <c r="S618" t="str">
        <v>Roof side 1</v>
      </c>
      <c r="T618" t="str">
        <f>IF(T169="X","+Y","+X")</f>
        <v>+Y</v>
      </c>
      <c r="AJ618" t="str">
        <v>Roof side 1</v>
      </c>
      <c r="AK618" t="str">
        <f>IF(AK169="X","+Y","+X")</f>
        <v>+Y</v>
      </c>
      <c r="BA618" t="str">
        <v>Roof side 1</v>
      </c>
      <c r="BB618" t="str">
        <f>IF(BB169="X","+Y","+X")</f>
        <v>+Y</v>
      </c>
      <c r="BR618" t="str">
        <v>Roof side 1</v>
      </c>
      <c r="BS618" t="str">
        <f>IF(BS169="X","+Y","+X")</f>
        <v>+X</v>
      </c>
      <c r="CI618" t="str">
        <v>Roof side 1</v>
      </c>
      <c r="CJ618" t="str">
        <f>IF(CJ169="X","+Y","+X")</f>
        <v>+X</v>
      </c>
      <c r="CZ618" t="str">
        <v>Roof side 1</v>
      </c>
      <c r="DA618" t="str">
        <f>IF(DA169="X","+Y","+X")</f>
        <v>+X</v>
      </c>
      <c r="DQ618" t="str">
        <v>Roof side 1</v>
      </c>
      <c r="DR618" t="str">
        <f>IF(DR169="X","+Y","+X")</f>
        <v>+X</v>
      </c>
    </row>
    <row r="619">
      <c r="B619" t="str">
        <v>Roof side 2</v>
      </c>
      <c r="C619" t="str">
        <f>IF(C169="X","-Y","-X")</f>
        <v>-Y</v>
      </c>
      <c r="S619" t="str">
        <v>Roof side 2</v>
      </c>
      <c r="T619" t="str">
        <f>IF(T169="X","-Y","-X")</f>
        <v>-Y</v>
      </c>
      <c r="AJ619" t="str">
        <v>Roof side 2</v>
      </c>
      <c r="AK619" t="str">
        <f>IF(AK169="X","-Y","-X")</f>
        <v>-Y</v>
      </c>
      <c r="BA619" t="str">
        <v>Roof side 2</v>
      </c>
      <c r="BB619" t="str">
        <f>IF(BB169="X","-Y","-X")</f>
        <v>-Y</v>
      </c>
      <c r="BR619" t="str">
        <v>Roof side 2</v>
      </c>
      <c r="BS619" t="str">
        <f>IF(BS169="X","-Y","-X")</f>
        <v>-X</v>
      </c>
      <c r="CI619" t="str">
        <v>Roof side 2</v>
      </c>
      <c r="CJ619" t="str">
        <f>IF(CJ169="X","-Y","-X")</f>
        <v>-X</v>
      </c>
      <c r="CZ619" t="str">
        <v>Roof side 2</v>
      </c>
      <c r="DA619" t="str">
        <f>IF(DA169="X","-Y","-X")</f>
        <v>-X</v>
      </c>
      <c r="DQ619" t="str">
        <v>Roof side 2</v>
      </c>
      <c r="DR619" t="str">
        <f>IF(DR169="X","-Y","-X")</f>
        <v>-X</v>
      </c>
    </row>
    <row r="620">
      <c r="B620" t="str">
        <v>Dimension parallel to wind direction</v>
      </c>
      <c r="C620">
        <f>IF(C549="+X",D151,D152)</f>
        <v>40</v>
      </c>
      <c r="S620" t="str">
        <v>Dimension parallel to wind direction</v>
      </c>
      <c r="T620">
        <f>IF(T549="+X",U151,U152)</f>
        <v>40</v>
      </c>
      <c r="AJ620" t="str">
        <v>Dimension parallel to wind direction</v>
      </c>
      <c r="AK620">
        <f>IF(AK549="+X",AL151,AL152)</f>
        <v>40</v>
      </c>
      <c r="BA620" t="str">
        <v>Dimension parallel to wind direction</v>
      </c>
      <c r="BB620">
        <f>IF(BB549="+X",BC151,BC152)</f>
        <v>40</v>
      </c>
      <c r="BR620" t="str">
        <v>Dimension parallel to wind direction</v>
      </c>
      <c r="BS620">
        <f>IF(BS549="+X",BT151,BT152)</f>
        <v>20</v>
      </c>
      <c r="CI620" t="str">
        <v>Dimension parallel to wind direction</v>
      </c>
      <c r="CJ620">
        <f>IF(CJ549="+X",CK151,CK152)</f>
        <v>20</v>
      </c>
      <c r="CZ620" t="str">
        <v>Dimension parallel to wind direction</v>
      </c>
      <c r="DA620">
        <f>IF(DA549="+X",DB151,DB152)</f>
        <v>20</v>
      </c>
      <c r="DQ620" t="str">
        <v>Dimension parallel to wind direction</v>
      </c>
      <c r="DR620">
        <f>IF(DR549="+X",DS151,DS152)</f>
        <v>20</v>
      </c>
    </row>
    <row r="621">
      <c r="B621" t="str">
        <v>Dimension perpendicular to wind direction</v>
      </c>
      <c r="C621">
        <f>IF(C549="+X",D152,D151)</f>
        <v>20</v>
      </c>
      <c r="S621" t="str">
        <v>Dimension perpendicular to wind direction</v>
      </c>
      <c r="T621">
        <f>IF(T549="+X",U152,U151)</f>
        <v>20</v>
      </c>
      <c r="AJ621" t="str">
        <v>Dimension perpendicular to wind direction</v>
      </c>
      <c r="AK621">
        <f>IF(AK549="+X",AL152,AL151)</f>
        <v>20</v>
      </c>
      <c r="BA621" t="str">
        <v>Dimension perpendicular to wind direction</v>
      </c>
      <c r="BB621">
        <f>IF(BB549="+X",BC152,BC151)</f>
        <v>20</v>
      </c>
      <c r="BR621" t="str">
        <v>Dimension perpendicular to wind direction</v>
      </c>
      <c r="BS621">
        <f>IF(BS549="+X",BT152,BT151)</f>
        <v>40</v>
      </c>
      <c r="CI621" t="str">
        <v>Dimension perpendicular to wind direction</v>
      </c>
      <c r="CJ621">
        <f>IF(CJ549="+X",CK152,CK151)</f>
        <v>40</v>
      </c>
      <c r="CZ621" t="str">
        <v>Dimension perpendicular to wind direction</v>
      </c>
      <c r="DA621">
        <f>IF(DA549="+X",DB152,DB151)</f>
        <v>40</v>
      </c>
      <c r="DQ621" t="str">
        <v>Dimension perpendicular to wind direction</v>
      </c>
      <c r="DR621">
        <f>IF(DR549="+X",DS152,DS151)</f>
        <v>40</v>
      </c>
    </row>
    <row r="622">
      <c r="B622" t="str">
        <v>Ridge length parallel to wind direction</v>
      </c>
      <c r="C622">
        <f>IF(C549="+X",D157,D158)</f>
        <v>0</v>
      </c>
      <c r="S622" t="str">
        <v>Ridge length parallel to wind direction</v>
      </c>
      <c r="T622">
        <f>IF(T549="+X",U157,U158)</f>
        <v>0</v>
      </c>
      <c r="AJ622" t="str">
        <v>Ridge length parallel to wind direction</v>
      </c>
      <c r="AK622">
        <f>IF(AK549="+X",AL157,AL158)</f>
        <v>0</v>
      </c>
      <c r="BA622" t="str">
        <v>Ridge length parallel to wind direction</v>
      </c>
      <c r="BB622">
        <f>IF(BB549="+X",BC157,BC158)</f>
        <v>0</v>
      </c>
      <c r="BR622" t="str">
        <v>Ridge length parallel to wind direction</v>
      </c>
      <c r="BS622">
        <f>IF(BS549="+X",BT157,BT158)</f>
        <v>0</v>
      </c>
      <c r="CI622" t="str">
        <v>Ridge length parallel to wind direction</v>
      </c>
      <c r="CJ622">
        <f>IF(CJ549="+X",CK157,CK158)</f>
        <v>0</v>
      </c>
      <c r="CZ622" t="str">
        <v>Ridge length parallel to wind direction</v>
      </c>
      <c r="DA622">
        <f>IF(DA549="+X",DB157,DB158)</f>
        <v>0</v>
      </c>
      <c r="DQ622" t="str">
        <v>Ridge length parallel to wind direction</v>
      </c>
      <c r="DR622">
        <f>IF(DR549="+X",DS157,DS158)</f>
        <v>0</v>
      </c>
    </row>
    <row r="623">
      <c r="B623" t="str">
        <v>Ridge length perpendicular to wind direction</v>
      </c>
      <c r="C623">
        <f>IF(C549="+X",D158,D157)</f>
        <v>0</v>
      </c>
      <c r="S623" t="str">
        <v>Ridge length perpendicular to wind direction</v>
      </c>
      <c r="T623">
        <f>IF(T549="+X",U158,U157)</f>
        <v>0</v>
      </c>
      <c r="AJ623" t="str">
        <v>Ridge length perpendicular to wind direction</v>
      </c>
      <c r="AK623">
        <f>IF(AK549="+X",AL158,AL157)</f>
        <v>0</v>
      </c>
      <c r="BA623" t="str">
        <v>Ridge length perpendicular to wind direction</v>
      </c>
      <c r="BB623">
        <f>IF(BB549="+X",BC158,BC157)</f>
        <v>0</v>
      </c>
      <c r="BR623" t="str">
        <v>Ridge length perpendicular to wind direction</v>
      </c>
      <c r="BS623">
        <f>IF(BS549="+X",BT158,BT157)</f>
        <v>0</v>
      </c>
      <c r="CI623" t="str">
        <v>Ridge length perpendicular to wind direction</v>
      </c>
      <c r="CJ623">
        <f>IF(CJ549="+X",CK158,CK157)</f>
        <v>0</v>
      </c>
      <c r="CZ623" t="str">
        <v>Ridge length perpendicular to wind direction</v>
      </c>
      <c r="DA623">
        <f>IF(DA549="+X",DB158,DB157)</f>
        <v>0</v>
      </c>
      <c r="DQ623" t="str">
        <v>Ridge length perpendicular to wind direction</v>
      </c>
      <c r="DR623">
        <f>IF(DR549="+X",DS158,DS157)</f>
        <v>0</v>
      </c>
    </row>
    <row r="624">
      <c r="B624" t="str">
        <v>Pitch angle of roof parallel to wind direction</v>
      </c>
      <c r="C624">
        <f>IF(C549="+X",D159,D160)</f>
        <v>30.963782686061883</v>
      </c>
      <c r="S624" t="str">
        <v>Pitch angle of roof parallel to wind direction</v>
      </c>
      <c r="T624">
        <f>IF(T549="+X",U159,U160)</f>
        <v>30.963782686061883</v>
      </c>
      <c r="AJ624" t="str">
        <v>Pitch angle of roof parallel to wind direction</v>
      </c>
      <c r="AK624">
        <f>IF(AK549="+X",AL159,AL160)</f>
        <v>30.963782686061883</v>
      </c>
      <c r="BA624" t="str">
        <v>Pitch angle of roof parallel to wind direction</v>
      </c>
      <c r="BB624">
        <f>IF(BB549="+X",BC159,BC160)</f>
        <v>30.963782686061883</v>
      </c>
      <c r="BR624" t="str">
        <v>Pitch angle of roof parallel to wind direction</v>
      </c>
      <c r="BS624">
        <f>IF(BS549="+X",BT159,BT160)</f>
        <v>16.699258339253714</v>
      </c>
      <c r="CI624" t="str">
        <v>Pitch angle of roof parallel to wind direction</v>
      </c>
      <c r="CJ624">
        <f>IF(CJ549="+X",CK159,CK160)</f>
        <v>16.699258339253714</v>
      </c>
      <c r="CZ624" t="str">
        <v>Pitch angle of roof parallel to wind direction</v>
      </c>
      <c r="DA624">
        <f>IF(DA549="+X",DB159,DB160)</f>
        <v>16.699258339253714</v>
      </c>
      <c r="DQ624" t="str">
        <v>Pitch angle of roof parallel to wind direction</v>
      </c>
      <c r="DR624">
        <f>IF(DR549="+X",DS159,DS160)</f>
        <v>16.699258339253714</v>
      </c>
    </row>
    <row r="625">
      <c r="B625" t="str">
        <v>Pitch angle of roof perpendicular to wind direction</v>
      </c>
      <c r="C625">
        <f>IF(C549="+X",D160,D159)</f>
        <v>16.699258339253714</v>
      </c>
      <c r="S625" t="str">
        <v>Pitch angle of roof perpendicular to wind direction</v>
      </c>
      <c r="T625">
        <f>IF(T549="+X",U160,U159)</f>
        <v>16.699258339253714</v>
      </c>
      <c r="AJ625" t="str">
        <v>Pitch angle of roof perpendicular to wind direction</v>
      </c>
      <c r="AK625">
        <f>IF(AK549="+X",AL160,AL159)</f>
        <v>16.699258339253714</v>
      </c>
      <c r="BA625" t="str">
        <v>Pitch angle of roof perpendicular to wind direction</v>
      </c>
      <c r="BB625">
        <f>IF(BB549="+X",BC160,BC159)</f>
        <v>16.699258339253714</v>
      </c>
      <c r="BR625" t="str">
        <v>Pitch angle of roof perpendicular to wind direction</v>
      </c>
      <c r="BS625">
        <f>IF(BS549="+X",BT160,BT159)</f>
        <v>30.963782686061883</v>
      </c>
      <c r="CI625" t="str">
        <v>Pitch angle of roof perpendicular to wind direction</v>
      </c>
      <c r="CJ625">
        <f>IF(CJ549="+X",CK160,CK159)</f>
        <v>30.963782686061883</v>
      </c>
      <c r="CZ625" t="str">
        <v>Pitch angle of roof perpendicular to wind direction</v>
      </c>
      <c r="DA625">
        <f>IF(DA549="+X",DB160,DB159)</f>
        <v>30.963782686061883</v>
      </c>
      <c r="DQ625" t="str">
        <v>Pitch angle of roof perpendicular to wind direction</v>
      </c>
      <c r="DR625">
        <f>IF(DR549="+X",DS160,DS159)</f>
        <v>30.963782686061883</v>
      </c>
    </row>
    <row r="626">
      <c r="B626" t="str">
        <v>Eave height</v>
      </c>
      <c r="C626">
        <f>D153</f>
        <v>8</v>
      </c>
      <c r="S626" t="str">
        <v>Eave height</v>
      </c>
      <c r="T626">
        <f>U153</f>
        <v>8</v>
      </c>
      <c r="AJ626" t="str">
        <v>Eave height</v>
      </c>
      <c r="AK626">
        <f>AL153</f>
        <v>8</v>
      </c>
      <c r="BA626" t="str">
        <v>Eave height</v>
      </c>
      <c r="BB626">
        <f>BC153</f>
        <v>8</v>
      </c>
      <c r="BR626" t="str">
        <v>Eave height</v>
      </c>
      <c r="BS626">
        <f>BT153</f>
        <v>8</v>
      </c>
      <c r="CI626" t="str">
        <v>Eave height</v>
      </c>
      <c r="CJ626">
        <f>CK153</f>
        <v>8</v>
      </c>
      <c r="CZ626" t="str">
        <v>Eave height</v>
      </c>
      <c r="DA626">
        <f>DB153</f>
        <v>8</v>
      </c>
      <c r="DQ626" t="str">
        <v>Eave height</v>
      </c>
      <c r="DR626">
        <f>DS153</f>
        <v>8</v>
      </c>
    </row>
    <row r="627">
      <c r="B627" t="str">
        <v>Mean roof height</v>
      </c>
      <c r="C627">
        <f>D164</f>
        <v>11</v>
      </c>
      <c r="S627" t="str">
        <v>Mean roof height</v>
      </c>
      <c r="T627">
        <f>U164</f>
        <v>11</v>
      </c>
      <c r="AJ627" t="str">
        <v>Mean roof height</v>
      </c>
      <c r="AK627">
        <f>AL164</f>
        <v>11</v>
      </c>
      <c r="BA627" t="str">
        <v>Mean roof height</v>
      </c>
      <c r="BB627">
        <f>BC164</f>
        <v>11</v>
      </c>
      <c r="BR627" t="str">
        <v>Mean roof height</v>
      </c>
      <c r="BS627">
        <f>BT164</f>
        <v>11</v>
      </c>
      <c r="CI627" t="str">
        <v>Mean roof height</v>
      </c>
      <c r="CJ627">
        <f>CK164</f>
        <v>11</v>
      </c>
      <c r="CZ627" t="str">
        <v>Mean roof height</v>
      </c>
      <c r="DA627">
        <f>DB164</f>
        <v>11</v>
      </c>
      <c r="DQ627" t="str">
        <v>Mean roof height</v>
      </c>
      <c r="DR627">
        <f>DS164</f>
        <v>11</v>
      </c>
    </row>
    <row r="628">
      <c r="B628" t="str">
        <v>Roof height</v>
      </c>
      <c r="C628">
        <f>D163</f>
        <v>6</v>
      </c>
      <c r="S628" t="str">
        <v>Roof height</v>
      </c>
      <c r="T628">
        <f>U163</f>
        <v>6</v>
      </c>
      <c r="AJ628" t="str">
        <v>Roof height</v>
      </c>
      <c r="AK628">
        <f>AL163</f>
        <v>6</v>
      </c>
      <c r="BA628" t="str">
        <v>Roof height</v>
      </c>
      <c r="BB628">
        <f>BC163</f>
        <v>6</v>
      </c>
      <c r="BR628" t="str">
        <v>Roof height</v>
      </c>
      <c r="BS628">
        <f>BT163</f>
        <v>6</v>
      </c>
      <c r="CI628" t="str">
        <v>Roof height</v>
      </c>
      <c r="CJ628">
        <f>CK163</f>
        <v>6</v>
      </c>
      <c r="CZ628" t="str">
        <v>Roof height</v>
      </c>
      <c r="DA628">
        <f>DB163</f>
        <v>6</v>
      </c>
      <c r="DQ628" t="str">
        <v>Roof height</v>
      </c>
      <c r="DR628">
        <f>DS163</f>
        <v>6</v>
      </c>
    </row>
    <row r="630">
      <c r="B630" t="str">
        <v>PARTIALLY ENCLOSED</v>
      </c>
      <c r="J630" t="str">
        <v>Horizontal distance from windward edge</v>
      </c>
      <c r="N630" t="str">
        <v>Horizontal distance from windward edge</v>
      </c>
      <c r="S630" t="str">
        <v>PARTIALLY ENCLOSED</v>
      </c>
      <c r="AA630" t="str">
        <v>Horizontal distance from windward edge</v>
      </c>
      <c r="AE630" t="str">
        <v>Horizontal distance from windward edge</v>
      </c>
      <c r="AJ630" t="str">
        <v>PARTIALLY ENCLOSED</v>
      </c>
      <c r="AR630" t="str">
        <v>Horizontal distance from windward edge</v>
      </c>
      <c r="AV630" t="str">
        <v>Horizontal distance from windward edge</v>
      </c>
      <c r="BA630" t="str">
        <v>PARTIALLY ENCLOSED</v>
      </c>
      <c r="BI630" t="str">
        <v>Horizontal distance from windward edge</v>
      </c>
      <c r="BM630" t="str">
        <v>Horizontal distance from windward edge</v>
      </c>
      <c r="BR630" t="str">
        <v>PARTIALLY ENCLOSED</v>
      </c>
      <c r="BZ630" t="str">
        <v>Horizontal distance from windward edge</v>
      </c>
      <c r="CD630" t="str">
        <v>Horizontal distance from windward edge</v>
      </c>
      <c r="CI630" t="str">
        <v>PARTIALLY ENCLOSED</v>
      </c>
      <c r="CQ630" t="str">
        <v>Horizontal distance from windward edge</v>
      </c>
      <c r="CU630" t="str">
        <v>Horizontal distance from windward edge</v>
      </c>
      <c r="CZ630" t="str">
        <v>PARTIALLY ENCLOSED</v>
      </c>
      <c r="DH630" t="str">
        <v>Horizontal distance from windward edge</v>
      </c>
      <c r="DL630" t="str">
        <v>Horizontal distance from windward edge</v>
      </c>
      <c r="DQ630" t="str">
        <v>PARTIALLY ENCLOSED</v>
      </c>
      <c r="DY630" t="str">
        <v>Horizontal distance from windward edge</v>
      </c>
      <c r="EC630" t="str">
        <v>Horizontal distance from windward edge</v>
      </c>
    </row>
    <row r="631">
      <c r="J631" t="str">
        <v>0-h/2</v>
      </c>
      <c r="K631" t="str">
        <v>h/2-h</v>
      </c>
      <c r="L631" t="str">
        <v>h-2h</v>
      </c>
      <c r="M631" t="str">
        <v>&gt;2h</v>
      </c>
      <c r="N631" t="str">
        <v>0-h/2</v>
      </c>
      <c r="O631" t="str">
        <v>h/2-h</v>
      </c>
      <c r="P631" t="str">
        <v>h-2h</v>
      </c>
      <c r="Q631" t="str">
        <v>&gt;2h</v>
      </c>
      <c r="AA631" t="str">
        <v>0-h/2</v>
      </c>
      <c r="AB631" t="str">
        <v>h/2-h</v>
      </c>
      <c r="AC631" t="str">
        <v>h-2h</v>
      </c>
      <c r="AD631" t="str">
        <v>&gt;2h</v>
      </c>
      <c r="AE631" t="str">
        <v>0-h/2</v>
      </c>
      <c r="AF631" t="str">
        <v>h/2-h</v>
      </c>
      <c r="AG631" t="str">
        <v>h-2h</v>
      </c>
      <c r="AH631" t="str">
        <v>&gt;2h</v>
      </c>
      <c r="AR631" t="str">
        <v>0-h/2</v>
      </c>
      <c r="AS631" t="str">
        <v>h/2-h</v>
      </c>
      <c r="AT631" t="str">
        <v>h-2h</v>
      </c>
      <c r="AU631" t="str">
        <v>&gt;2h</v>
      </c>
      <c r="AV631" t="str">
        <v>0-h/2</v>
      </c>
      <c r="AW631" t="str">
        <v>h/2-h</v>
      </c>
      <c r="AX631" t="str">
        <v>h-2h</v>
      </c>
      <c r="AY631" t="str">
        <v>&gt;2h</v>
      </c>
      <c r="BI631" t="str">
        <v>0-h/2</v>
      </c>
      <c r="BJ631" t="str">
        <v>h/2-h</v>
      </c>
      <c r="BK631" t="str">
        <v>h-2h</v>
      </c>
      <c r="BL631" t="str">
        <v>&gt;2h</v>
      </c>
      <c r="BM631" t="str">
        <v>0-h/2</v>
      </c>
      <c r="BN631" t="str">
        <v>h/2-h</v>
      </c>
      <c r="BO631" t="str">
        <v>h-2h</v>
      </c>
      <c r="BP631" t="str">
        <v>&gt;2h</v>
      </c>
      <c r="BZ631" t="str">
        <v>0-h/2</v>
      </c>
      <c r="CA631" t="str">
        <v>h/2-h</v>
      </c>
      <c r="CB631" t="str">
        <v>h-2h</v>
      </c>
      <c r="CC631" t="str">
        <v>&gt;2h</v>
      </c>
      <c r="CD631" t="str">
        <v>0-h/2</v>
      </c>
      <c r="CE631" t="str">
        <v>h/2-h</v>
      </c>
      <c r="CF631" t="str">
        <v>h-2h</v>
      </c>
      <c r="CG631" t="str">
        <v>&gt;2h</v>
      </c>
      <c r="CQ631" t="str">
        <v>0-h/2</v>
      </c>
      <c r="CR631" t="str">
        <v>h/2-h</v>
      </c>
      <c r="CS631" t="str">
        <v>h-2h</v>
      </c>
      <c r="CT631" t="str">
        <v>&gt;2h</v>
      </c>
      <c r="CU631" t="str">
        <v>0-h/2</v>
      </c>
      <c r="CV631" t="str">
        <v>h/2-h</v>
      </c>
      <c r="CW631" t="str">
        <v>h-2h</v>
      </c>
      <c r="CX631" t="str">
        <v>&gt;2h</v>
      </c>
      <c r="DH631" t="str">
        <v>0-h/2</v>
      </c>
      <c r="DI631" t="str">
        <v>h/2-h</v>
      </c>
      <c r="DJ631" t="str">
        <v>h-2h</v>
      </c>
      <c r="DK631" t="str">
        <v>&gt;2h</v>
      </c>
      <c r="DL631" t="str">
        <v>0-h/2</v>
      </c>
      <c r="DM631" t="str">
        <v>h/2-h</v>
      </c>
      <c r="DN631" t="str">
        <v>h-2h</v>
      </c>
      <c r="DO631" t="str">
        <v>&gt;2h</v>
      </c>
      <c r="DY631" t="str">
        <v>0-h/2</v>
      </c>
      <c r="DZ631" t="str">
        <v>h/2-h</v>
      </c>
      <c r="EA631" t="str">
        <v>h-2h</v>
      </c>
      <c r="EB631" t="str">
        <v>&gt;2h</v>
      </c>
      <c r="EC631" t="str">
        <v>0-h/2</v>
      </c>
      <c r="ED631" t="str">
        <v>h/2-h</v>
      </c>
      <c r="EE631" t="str">
        <v>h-2h</v>
      </c>
      <c r="EF631" t="str">
        <v>&gt;2h</v>
      </c>
    </row>
    <row r="632">
      <c r="D632" t="str">
        <v>WinWall</v>
      </c>
      <c r="E632" t="str">
        <v>LeeWall</v>
      </c>
      <c r="F632" t="str">
        <v>SideWall1</v>
      </c>
      <c r="G632" t="str">
        <v>SideWall2</v>
      </c>
      <c r="H632" t="str">
        <v>WinRoof</v>
      </c>
      <c r="I632" t="str">
        <v>LeeRoof</v>
      </c>
      <c r="J632" t="str">
        <v>Roof Side 1</v>
      </c>
      <c r="N632" t="str">
        <v>Roof Side 2</v>
      </c>
      <c r="U632" t="str">
        <v>WinWall</v>
      </c>
      <c r="V632" t="str">
        <v>LeeWall</v>
      </c>
      <c r="W632" t="str">
        <v>SideWall1</v>
      </c>
      <c r="X632" t="str">
        <v>SideWall2</v>
      </c>
      <c r="Y632" t="str">
        <v>WinRoof</v>
      </c>
      <c r="Z632" t="str">
        <v>LeeRoof</v>
      </c>
      <c r="AA632" t="str">
        <v>Roof Side 1</v>
      </c>
      <c r="AE632" t="str">
        <v>Roof Side 2</v>
      </c>
      <c r="AL632" t="str">
        <v>WinWall</v>
      </c>
      <c r="AM632" t="str">
        <v>LeeWall</v>
      </c>
      <c r="AN632" t="str">
        <v>SideWall1</v>
      </c>
      <c r="AO632" t="str">
        <v>SideWall2</v>
      </c>
      <c r="AP632" t="str">
        <v>WinRoof</v>
      </c>
      <c r="AQ632" t="str">
        <v>LeeRoof</v>
      </c>
      <c r="AR632" t="str">
        <v>Roof Side 1</v>
      </c>
      <c r="AV632" t="str">
        <v>Roof Side 2</v>
      </c>
      <c r="BC632" t="str">
        <v>WinWall</v>
      </c>
      <c r="BD632" t="str">
        <v>LeeWall</v>
      </c>
      <c r="BE632" t="str">
        <v>SideWall1</v>
      </c>
      <c r="BF632" t="str">
        <v>SideWall2</v>
      </c>
      <c r="BG632" t="str">
        <v>WinRoof</v>
      </c>
      <c r="BH632" t="str">
        <v>LeeRoof</v>
      </c>
      <c r="BI632" t="str">
        <v>Roof Side 1</v>
      </c>
      <c r="BM632" t="str">
        <v>Roof Side 2</v>
      </c>
      <c r="BT632" t="str">
        <v>WinWall</v>
      </c>
      <c r="BU632" t="str">
        <v>LeeWall</v>
      </c>
      <c r="BV632" t="str">
        <v>SideWall1</v>
      </c>
      <c r="BW632" t="str">
        <v>SideWall2</v>
      </c>
      <c r="BX632" t="str">
        <v>WinRoof</v>
      </c>
      <c r="BY632" t="str">
        <v>LeeRoof</v>
      </c>
      <c r="BZ632" t="str">
        <v>Roof Side 1</v>
      </c>
      <c r="CD632" t="str">
        <v>Roof Side 2</v>
      </c>
      <c r="CK632" t="str">
        <v>WinWall</v>
      </c>
      <c r="CL632" t="str">
        <v>LeeWall</v>
      </c>
      <c r="CM632" t="str">
        <v>SideWall1</v>
      </c>
      <c r="CN632" t="str">
        <v>SideWall2</v>
      </c>
      <c r="CO632" t="str">
        <v>WinRoof</v>
      </c>
      <c r="CP632" t="str">
        <v>LeeRoof</v>
      </c>
      <c r="CQ632" t="str">
        <v>Roof Side 1</v>
      </c>
      <c r="CU632" t="str">
        <v>Roof Side 2</v>
      </c>
      <c r="DB632" t="str">
        <v>WinWall</v>
      </c>
      <c r="DC632" t="str">
        <v>LeeWall</v>
      </c>
      <c r="DD632" t="str">
        <v>SideWall1</v>
      </c>
      <c r="DE632" t="str">
        <v>SideWall2</v>
      </c>
      <c r="DF632" t="str">
        <v>WinRoof</v>
      </c>
      <c r="DG632" t="str">
        <v>LeeRoof</v>
      </c>
      <c r="DH632" t="str">
        <v>Roof Side 1</v>
      </c>
      <c r="DL632" t="str">
        <v>Roof Side 2</v>
      </c>
      <c r="DS632" t="str">
        <v>WinWall</v>
      </c>
      <c r="DT632" t="str">
        <v>LeeWall</v>
      </c>
      <c r="DU632" t="str">
        <v>SideWall1</v>
      </c>
      <c r="DV632" t="str">
        <v>SideWall2</v>
      </c>
      <c r="DW632" t="str">
        <v>WinRoof</v>
      </c>
      <c r="DX632" t="str">
        <v>LeeRoof</v>
      </c>
      <c r="DY632" t="str">
        <v>Roof Side 1</v>
      </c>
      <c r="EC632" t="str">
        <v>Roof Side 2</v>
      </c>
    </row>
    <row r="633">
      <c r="D633" t="str">
        <f>C612</f>
        <v>+X</v>
      </c>
      <c r="E633" t="str">
        <f>C613</f>
        <v>-X</v>
      </c>
      <c r="F633" t="str">
        <f>C614</f>
        <v>+Y</v>
      </c>
      <c r="G633" t="str">
        <f>C615</f>
        <v>-Y</v>
      </c>
      <c r="H633" t="str">
        <f>C616</f>
        <v>+X</v>
      </c>
      <c r="I633" t="str">
        <f>C617</f>
        <v>-X</v>
      </c>
      <c r="J633" t="str">
        <f>C618</f>
        <v>+Y</v>
      </c>
      <c r="N633" t="str">
        <f>C619</f>
        <v>-Y</v>
      </c>
      <c r="U633" t="str">
        <f>T612</f>
        <v>+X</v>
      </c>
      <c r="V633" t="str">
        <f>T613</f>
        <v>-X</v>
      </c>
      <c r="W633" t="str">
        <f>T614</f>
        <v>+Y</v>
      </c>
      <c r="X633" t="str">
        <f>T615</f>
        <v>-Y</v>
      </c>
      <c r="Y633" t="str">
        <f>T616</f>
        <v>+X</v>
      </c>
      <c r="Z633" t="str">
        <f>T617</f>
        <v>-X</v>
      </c>
      <c r="AA633" t="str">
        <f>T618</f>
        <v>+Y</v>
      </c>
      <c r="AE633" t="str">
        <f>T619</f>
        <v>-Y</v>
      </c>
      <c r="AL633" t="str">
        <f>AK612</f>
        <v>+X</v>
      </c>
      <c r="AM633" t="str">
        <f>AK613</f>
        <v>-X</v>
      </c>
      <c r="AN633" t="str">
        <f>AK614</f>
        <v>+Y</v>
      </c>
      <c r="AO633" t="str">
        <f>AK615</f>
        <v>-Y</v>
      </c>
      <c r="AP633" t="str">
        <f>AK616</f>
        <v>+X</v>
      </c>
      <c r="AQ633" t="str">
        <f>AK617</f>
        <v>-X</v>
      </c>
      <c r="AR633" t="str">
        <f>AK618</f>
        <v>+Y</v>
      </c>
      <c r="AV633" t="str">
        <f>AK619</f>
        <v>-Y</v>
      </c>
      <c r="BC633" t="str">
        <f>BB612</f>
        <v>+X</v>
      </c>
      <c r="BD633" t="str">
        <f>BB613</f>
        <v>-X</v>
      </c>
      <c r="BE633" t="str">
        <f>BB614</f>
        <v>+Y</v>
      </c>
      <c r="BF633" t="str">
        <f>BB615</f>
        <v>-Y</v>
      </c>
      <c r="BG633" t="str">
        <f>BB616</f>
        <v>+X</v>
      </c>
      <c r="BH633" t="str">
        <f>BB617</f>
        <v>-X</v>
      </c>
      <c r="BI633" t="str">
        <f>BB618</f>
        <v>+Y</v>
      </c>
      <c r="BM633" t="str">
        <f>BB619</f>
        <v>-Y</v>
      </c>
      <c r="BT633" t="str">
        <f>BS612</f>
        <v>+Y</v>
      </c>
      <c r="BU633" t="str">
        <f>BS613</f>
        <v>-Y</v>
      </c>
      <c r="BV633" t="str">
        <f>BS614</f>
        <v>+X</v>
      </c>
      <c r="BW633" t="str">
        <f>BS615</f>
        <v>-X</v>
      </c>
      <c r="BX633" t="str">
        <f>BS616</f>
        <v>+Y</v>
      </c>
      <c r="BY633" t="str">
        <f>BS617</f>
        <v>-Y</v>
      </c>
      <c r="BZ633" t="str">
        <f>BS618</f>
        <v>+X</v>
      </c>
      <c r="CD633" t="str">
        <f>BS619</f>
        <v>-X</v>
      </c>
      <c r="CK633" t="str">
        <f>CJ612</f>
        <v>+Y</v>
      </c>
      <c r="CL633" t="str">
        <f>CJ613</f>
        <v>-Y</v>
      </c>
      <c r="CM633" t="str">
        <f>CJ614</f>
        <v>+X</v>
      </c>
      <c r="CN633" t="str">
        <f>CJ615</f>
        <v>-X</v>
      </c>
      <c r="CO633" t="str">
        <f>CJ616</f>
        <v>+Y</v>
      </c>
      <c r="CP633" t="str">
        <f>CJ617</f>
        <v>-Y</v>
      </c>
      <c r="CQ633" t="str">
        <f>CJ618</f>
        <v>+X</v>
      </c>
      <c r="CU633" t="str">
        <f>CJ619</f>
        <v>-X</v>
      </c>
      <c r="DB633" t="str">
        <f>DA612</f>
        <v>+Y</v>
      </c>
      <c r="DC633" t="str">
        <f>DA613</f>
        <v>-Y</v>
      </c>
      <c r="DD633" t="str">
        <f>DA614</f>
        <v>+X</v>
      </c>
      <c r="DE633" t="str">
        <f>DA615</f>
        <v>-X</v>
      </c>
      <c r="DF633" t="str">
        <f>DA616</f>
        <v>+Y</v>
      </c>
      <c r="DG633" t="str">
        <f>DA617</f>
        <v>-Y</v>
      </c>
      <c r="DH633" t="str">
        <f>DA618</f>
        <v>+X</v>
      </c>
      <c r="DL633" t="str">
        <f>DA619</f>
        <v>-X</v>
      </c>
      <c r="DS633" t="str">
        <f>DR612</f>
        <v>+Y</v>
      </c>
      <c r="DT633" t="str">
        <f>DR613</f>
        <v>-Y</v>
      </c>
      <c r="DU633" t="str">
        <f>DR614</f>
        <v>+X</v>
      </c>
      <c r="DV633" t="str">
        <f>DR615</f>
        <v>-X</v>
      </c>
      <c r="DW633" t="str">
        <f>DR616</f>
        <v>+Y</v>
      </c>
      <c r="DX633" t="str">
        <f>DR617</f>
        <v>-Y</v>
      </c>
      <c r="DY633" t="str">
        <f>DR618</f>
        <v>+X</v>
      </c>
      <c r="EC633" t="str">
        <f>DR619</f>
        <v>-X</v>
      </c>
    </row>
    <row r="634">
      <c r="B634" t="str">
        <v>X-component of normal vector (+inward)</v>
      </c>
      <c r="D634">
        <f>IF(D633="+X",-1,0)</f>
        <v>-1</v>
      </c>
      <c r="E634">
        <f>IF(D633="+X",1,0)</f>
        <v>1</v>
      </c>
      <c r="F634">
        <f>IF(F633="+X",-1,0)</f>
        <v>0</v>
      </c>
      <c r="G634">
        <f>IF(F633="+X",1,0)</f>
        <v>0</v>
      </c>
      <c r="H634">
        <f>IF(H633="+X",-SIN(C625*3.14159/180),0)</f>
        <v>-0.28734788556634544</v>
      </c>
      <c r="I634">
        <f>-H634</f>
        <v>0.28734788556634544</v>
      </c>
      <c r="J634">
        <f>IF(J633="+X",-SIN(C624*3.14159/180),0)</f>
        <v>0</v>
      </c>
      <c r="K634">
        <f>J634</f>
        <v>0</v>
      </c>
      <c r="L634">
        <f>K634</f>
        <v>0</v>
      </c>
      <c r="M634">
        <f>L634</f>
        <v>0</v>
      </c>
      <c r="N634">
        <f>-J634</f>
        <v>0</v>
      </c>
      <c r="O634">
        <f>N634</f>
        <v>0</v>
      </c>
      <c r="P634">
        <f>O634</f>
        <v>0</v>
      </c>
      <c r="Q634">
        <f>P634</f>
        <v>0</v>
      </c>
      <c r="S634" t="str">
        <v>X-component of normal vector (+inward)</v>
      </c>
      <c r="U634">
        <f>IF(U633="+X",-1,0)</f>
        <v>-1</v>
      </c>
      <c r="V634">
        <f>IF(U633="+X",1,0)</f>
        <v>1</v>
      </c>
      <c r="W634">
        <f>IF(W633="+X",-1,0)</f>
        <v>0</v>
      </c>
      <c r="X634">
        <f>IF(W633="+X",1,0)</f>
        <v>0</v>
      </c>
      <c r="Y634">
        <f>IF(Y633="+X",-SIN(T625*3.14159/180),0)</f>
        <v>-0.28734788556634544</v>
      </c>
      <c r="Z634">
        <f>-Y634</f>
        <v>0.28734788556634544</v>
      </c>
      <c r="AA634">
        <f>IF(AA633="+X",-SIN(T624*3.14159/180),0)</f>
        <v>0</v>
      </c>
      <c r="AB634">
        <f>AA634</f>
        <v>0</v>
      </c>
      <c r="AC634">
        <f>AB634</f>
        <v>0</v>
      </c>
      <c r="AD634">
        <f>AC634</f>
        <v>0</v>
      </c>
      <c r="AE634">
        <f>-AA634</f>
        <v>0</v>
      </c>
      <c r="AF634">
        <f>AE634</f>
        <v>0</v>
      </c>
      <c r="AG634">
        <f>AF634</f>
        <v>0</v>
      </c>
      <c r="AH634">
        <f>AG634</f>
        <v>0</v>
      </c>
      <c r="AJ634" t="str">
        <v>X-component of normal vector (+inward)</v>
      </c>
      <c r="AL634">
        <f>IF(AL633="+X",-1,0)</f>
        <v>-1</v>
      </c>
      <c r="AM634">
        <f>IF(AL633="+X",1,0)</f>
        <v>1</v>
      </c>
      <c r="AN634">
        <f>IF(AN633="+X",-1,0)</f>
        <v>0</v>
      </c>
      <c r="AO634">
        <f>IF(AN633="+X",1,0)</f>
        <v>0</v>
      </c>
      <c r="AP634">
        <f>IF(AP633="+X",-SIN(AK625*3.14159/180),0)</f>
        <v>-0.28734788556634544</v>
      </c>
      <c r="AQ634">
        <f>-AP634</f>
        <v>0.28734788556634544</v>
      </c>
      <c r="AR634">
        <f>IF(AR633="+X",-SIN(AK624*3.14159/180),0)</f>
        <v>0</v>
      </c>
      <c r="AS634">
        <f>AR634</f>
        <v>0</v>
      </c>
      <c r="AT634">
        <f>AS634</f>
        <v>0</v>
      </c>
      <c r="AU634">
        <f>AT634</f>
        <v>0</v>
      </c>
      <c r="AV634">
        <f>-AR634</f>
        <v>0</v>
      </c>
      <c r="AW634">
        <f>AV634</f>
        <v>0</v>
      </c>
      <c r="AX634">
        <f>AW634</f>
        <v>0</v>
      </c>
      <c r="AY634">
        <f>AX634</f>
        <v>0</v>
      </c>
      <c r="BA634" t="str">
        <v>X-component of normal vector (+inward)</v>
      </c>
      <c r="BC634">
        <f>IF(BC633="+X",-1,0)</f>
        <v>-1</v>
      </c>
      <c r="BD634">
        <f>IF(BC633="+X",1,0)</f>
        <v>1</v>
      </c>
      <c r="BE634">
        <f>IF(BE633="+X",-1,0)</f>
        <v>0</v>
      </c>
      <c r="BF634">
        <f>IF(BE633="+X",1,0)</f>
        <v>0</v>
      </c>
      <c r="BG634">
        <f>IF(BG633="+X",-SIN(BB625*3.14159/180),0)</f>
        <v>-0.28734788556634544</v>
      </c>
      <c r="BH634">
        <f>-BG634</f>
        <v>0.28734788556634544</v>
      </c>
      <c r="BI634">
        <f>IF(BI633="+X",-SIN(BB624*3.14159/180),0)</f>
        <v>0</v>
      </c>
      <c r="BJ634">
        <f>BI634</f>
        <v>0</v>
      </c>
      <c r="BK634">
        <f>BJ634</f>
        <v>0</v>
      </c>
      <c r="BL634">
        <f>BK634</f>
        <v>0</v>
      </c>
      <c r="BM634">
        <f>-BI634</f>
        <v>0</v>
      </c>
      <c r="BN634">
        <f>BM634</f>
        <v>0</v>
      </c>
      <c r="BO634">
        <f>BN634</f>
        <v>0</v>
      </c>
      <c r="BP634">
        <f>BO634</f>
        <v>0</v>
      </c>
      <c r="BR634" t="str">
        <v>X-component of normal vector (+inward)</v>
      </c>
      <c r="BT634">
        <f>IF(BT633="+X",-1,0)</f>
        <v>0</v>
      </c>
      <c r="BU634">
        <f>IF(BT633="+X",1,0)</f>
        <v>0</v>
      </c>
      <c r="BV634">
        <f>IF(BV633="+X",-1,0)</f>
        <v>-1</v>
      </c>
      <c r="BW634">
        <f>IF(BV633="+X",1,0)</f>
        <v>1</v>
      </c>
      <c r="BX634">
        <f>IF(BX633="+X",-SIN(BS625*3.14159/180),0)</f>
        <v>0</v>
      </c>
      <c r="BY634">
        <f>-BX634</f>
        <v>0</v>
      </c>
      <c r="BZ634">
        <f>IF(BZ633="+X",-SIN(BS624*3.14159/180),0)</f>
        <v>-0.28734788556634544</v>
      </c>
      <c r="CA634">
        <f>BZ634</f>
        <v>-0.28734788556634544</v>
      </c>
      <c r="CB634">
        <f>CA634</f>
        <v>-0.28734788556634544</v>
      </c>
      <c r="CC634">
        <f>CB634</f>
        <v>-0.28734788556634544</v>
      </c>
      <c r="CD634">
        <f>-BZ634</f>
        <v>0.28734788556634544</v>
      </c>
      <c r="CE634">
        <f>CD634</f>
        <v>0.28734788556634544</v>
      </c>
      <c r="CF634">
        <f>CE634</f>
        <v>0.28734788556634544</v>
      </c>
      <c r="CG634">
        <f>CF634</f>
        <v>0.28734788556634544</v>
      </c>
      <c r="CI634" t="str">
        <v>X-component of normal vector (+inward)</v>
      </c>
      <c r="CK634">
        <f>IF(CK633="+X",-1,0)</f>
        <v>0</v>
      </c>
      <c r="CL634">
        <f>IF(CK633="+X",1,0)</f>
        <v>0</v>
      </c>
      <c r="CM634">
        <f>IF(CM633="+X",-1,0)</f>
        <v>-1</v>
      </c>
      <c r="CN634">
        <f>IF(CM633="+X",1,0)</f>
        <v>1</v>
      </c>
      <c r="CO634">
        <f>IF(CO633="+X",-SIN(CJ625*3.14159/180),0)</f>
        <v>0</v>
      </c>
      <c r="CP634">
        <f>-CO634</f>
        <v>0</v>
      </c>
      <c r="CQ634">
        <f>IF(CQ633="+X",-SIN(CJ624*3.14159/180),0)</f>
        <v>-0.28734788556634544</v>
      </c>
      <c r="CR634">
        <f>CQ634</f>
        <v>-0.28734788556634544</v>
      </c>
      <c r="CS634">
        <f>CR634</f>
        <v>-0.28734788556634544</v>
      </c>
      <c r="CT634">
        <f>CS634</f>
        <v>-0.28734788556634544</v>
      </c>
      <c r="CU634">
        <f>-CQ634</f>
        <v>0.28734788556634544</v>
      </c>
      <c r="CV634">
        <f>CU634</f>
        <v>0.28734788556634544</v>
      </c>
      <c r="CW634">
        <f>CV634</f>
        <v>0.28734788556634544</v>
      </c>
      <c r="CX634">
        <f>CW634</f>
        <v>0.28734788556634544</v>
      </c>
      <c r="CZ634" t="str">
        <v>X-component of normal vector (+inward)</v>
      </c>
      <c r="DB634">
        <f>IF(DB633="+X",-1,0)</f>
        <v>0</v>
      </c>
      <c r="DC634">
        <f>IF(DB633="+X",1,0)</f>
        <v>0</v>
      </c>
      <c r="DD634">
        <f>IF(DD633="+X",-1,0)</f>
        <v>-1</v>
      </c>
      <c r="DE634">
        <f>IF(DD633="+X",1,0)</f>
        <v>1</v>
      </c>
      <c r="DF634">
        <f>IF(DF633="+X",-SIN(DA625*3.14159/180),0)</f>
        <v>0</v>
      </c>
      <c r="DG634">
        <f>-DF634</f>
        <v>0</v>
      </c>
      <c r="DH634">
        <f>IF(DH633="+X",-SIN(DA624*3.14159/180),0)</f>
        <v>-0.28734788556634544</v>
      </c>
      <c r="DI634">
        <f>DH634</f>
        <v>-0.28734788556634544</v>
      </c>
      <c r="DJ634">
        <f>DI634</f>
        <v>-0.28734788556634544</v>
      </c>
      <c r="DK634">
        <f>DJ634</f>
        <v>-0.28734788556634544</v>
      </c>
      <c r="DL634">
        <f>-DH634</f>
        <v>0.28734788556634544</v>
      </c>
      <c r="DM634">
        <f>DL634</f>
        <v>0.28734788556634544</v>
      </c>
      <c r="DN634">
        <f>DM634</f>
        <v>0.28734788556634544</v>
      </c>
      <c r="DO634">
        <f>DN634</f>
        <v>0.28734788556634544</v>
      </c>
      <c r="DQ634" t="str">
        <v>X-component of normal vector (+inward)</v>
      </c>
      <c r="DS634">
        <f>IF(DS633="+X",-1,0)</f>
        <v>0</v>
      </c>
      <c r="DT634">
        <f>IF(DS633="+X",1,0)</f>
        <v>0</v>
      </c>
      <c r="DU634">
        <f>IF(DU633="+X",-1,0)</f>
        <v>-1</v>
      </c>
      <c r="DV634">
        <f>IF(DU633="+X",1,0)</f>
        <v>1</v>
      </c>
      <c r="DW634">
        <f>IF(DW633="+X",-SIN(DR625*3.14159/180),0)</f>
        <v>0</v>
      </c>
      <c r="DX634">
        <f>-DW634</f>
        <v>0</v>
      </c>
      <c r="DY634">
        <f>IF(DY633="+X",-SIN(DR624*3.14159/180),0)</f>
        <v>-0.28734788556634544</v>
      </c>
      <c r="DZ634">
        <f>DY634</f>
        <v>-0.28734788556634544</v>
      </c>
      <c r="EA634">
        <f>DZ634</f>
        <v>-0.28734788556634544</v>
      </c>
      <c r="EB634">
        <f>EA634</f>
        <v>-0.28734788556634544</v>
      </c>
      <c r="EC634">
        <f>-DY634</f>
        <v>0.28734788556634544</v>
      </c>
      <c r="ED634">
        <f>EC634</f>
        <v>0.28734788556634544</v>
      </c>
      <c r="EE634">
        <f>ED634</f>
        <v>0.28734788556634544</v>
      </c>
      <c r="EF634">
        <f>EE634</f>
        <v>0.28734788556634544</v>
      </c>
    </row>
    <row r="635">
      <c r="B635" t="str">
        <v>Y-component of normal vector (+inward)</v>
      </c>
      <c r="D635">
        <f>IF(D633="+X",0,-1)</f>
        <v>0</v>
      </c>
      <c r="E635">
        <f>IF(D633="+X",0,1)</f>
        <v>0</v>
      </c>
      <c r="F635">
        <f>IF(F633="+X",0,-1)</f>
        <v>-1</v>
      </c>
      <c r="G635">
        <f>IF(F633="+X",0,1)</f>
        <v>1</v>
      </c>
      <c r="H635">
        <f>IF(H633="+Y",-SIN(C625*3.14159/180),0)</f>
        <v>0</v>
      </c>
      <c r="I635">
        <f>-H635</f>
        <v>0</v>
      </c>
      <c r="J635">
        <f>IF(J633="+Y",-SIN(C624*3.14159/180),0)</f>
        <v>-0.5144957554275266</v>
      </c>
      <c r="K635">
        <f>J635</f>
        <v>-0.5144957554275266</v>
      </c>
      <c r="L635">
        <f>K635</f>
        <v>-0.5144957554275266</v>
      </c>
      <c r="M635">
        <f>L635</f>
        <v>-0.5144957554275266</v>
      </c>
      <c r="N635">
        <f>-J635</f>
        <v>0.5144957554275266</v>
      </c>
      <c r="O635">
        <f>N635</f>
        <v>0.5144957554275266</v>
      </c>
      <c r="P635">
        <f>O635</f>
        <v>0.5144957554275266</v>
      </c>
      <c r="Q635">
        <f>P635</f>
        <v>0.5144957554275266</v>
      </c>
      <c r="S635" t="str">
        <v>Y-component of normal vector (+inward)</v>
      </c>
      <c r="U635">
        <f>IF(U633="+X",0,-1)</f>
        <v>0</v>
      </c>
      <c r="V635">
        <f>IF(U633="+X",0,1)</f>
        <v>0</v>
      </c>
      <c r="W635">
        <f>IF(W633="+X",0,-1)</f>
        <v>-1</v>
      </c>
      <c r="X635">
        <f>IF(W633="+X",0,1)</f>
        <v>1</v>
      </c>
      <c r="Y635">
        <f>IF(Y633="+Y",-SIN(T625*3.14159/180),0)</f>
        <v>0</v>
      </c>
      <c r="Z635">
        <f>-Y635</f>
        <v>0</v>
      </c>
      <c r="AA635">
        <f>IF(AA633="+Y",-SIN(T624*3.14159/180),0)</f>
        <v>-0.5144957554275266</v>
      </c>
      <c r="AB635">
        <f>AA635</f>
        <v>-0.5144957554275266</v>
      </c>
      <c r="AC635">
        <f>AB635</f>
        <v>-0.5144957554275266</v>
      </c>
      <c r="AD635">
        <f>AC635</f>
        <v>-0.5144957554275266</v>
      </c>
      <c r="AE635">
        <f>-AA635</f>
        <v>0.5144957554275266</v>
      </c>
      <c r="AF635">
        <f>AE635</f>
        <v>0.5144957554275266</v>
      </c>
      <c r="AG635">
        <f>AF635</f>
        <v>0.5144957554275266</v>
      </c>
      <c r="AH635">
        <f>AG635</f>
        <v>0.5144957554275266</v>
      </c>
      <c r="AJ635" t="str">
        <v>Y-component of normal vector (+inward)</v>
      </c>
      <c r="AL635">
        <f>IF(AL633="+X",0,-1)</f>
        <v>0</v>
      </c>
      <c r="AM635">
        <f>IF(AL633="+X",0,1)</f>
        <v>0</v>
      </c>
      <c r="AN635">
        <f>IF(AN633="+X",0,-1)</f>
        <v>-1</v>
      </c>
      <c r="AO635">
        <f>IF(AN633="+X",0,1)</f>
        <v>1</v>
      </c>
      <c r="AP635">
        <f>IF(AP633="+Y",-SIN(AK625*3.14159/180),0)</f>
        <v>0</v>
      </c>
      <c r="AQ635">
        <f>-AP635</f>
        <v>0</v>
      </c>
      <c r="AR635">
        <f>IF(AR633="+Y",-SIN(AK624*3.14159/180),0)</f>
        <v>-0.5144957554275266</v>
      </c>
      <c r="AS635">
        <f>AR635</f>
        <v>-0.5144957554275266</v>
      </c>
      <c r="AT635">
        <f>AS635</f>
        <v>-0.5144957554275266</v>
      </c>
      <c r="AU635">
        <f>AT635</f>
        <v>-0.5144957554275266</v>
      </c>
      <c r="AV635">
        <f>-AR635</f>
        <v>0.5144957554275266</v>
      </c>
      <c r="AW635">
        <f>AV635</f>
        <v>0.5144957554275266</v>
      </c>
      <c r="AX635">
        <f>AW635</f>
        <v>0.5144957554275266</v>
      </c>
      <c r="AY635">
        <f>AX635</f>
        <v>0.5144957554275266</v>
      </c>
      <c r="BA635" t="str">
        <v>Y-component of normal vector (+inward)</v>
      </c>
      <c r="BC635">
        <f>IF(BC633="+X",0,-1)</f>
        <v>0</v>
      </c>
      <c r="BD635">
        <f>IF(BC633="+X",0,1)</f>
        <v>0</v>
      </c>
      <c r="BE635">
        <f>IF(BE633="+X",0,-1)</f>
        <v>-1</v>
      </c>
      <c r="BF635">
        <f>IF(BE633="+X",0,1)</f>
        <v>1</v>
      </c>
      <c r="BG635">
        <f>IF(BG633="+Y",-SIN(BB625*3.14159/180),0)</f>
        <v>0</v>
      </c>
      <c r="BH635">
        <f>-BG635</f>
        <v>0</v>
      </c>
      <c r="BI635">
        <f>IF(BI633="+Y",-SIN(BB624*3.14159/180),0)</f>
        <v>-0.5144957554275266</v>
      </c>
      <c r="BJ635">
        <f>BI635</f>
        <v>-0.5144957554275266</v>
      </c>
      <c r="BK635">
        <f>BJ635</f>
        <v>-0.5144957554275266</v>
      </c>
      <c r="BL635">
        <f>BK635</f>
        <v>-0.5144957554275266</v>
      </c>
      <c r="BM635">
        <f>-BI635</f>
        <v>0.5144957554275266</v>
      </c>
      <c r="BN635">
        <f>BM635</f>
        <v>0.5144957554275266</v>
      </c>
      <c r="BO635">
        <f>BN635</f>
        <v>0.5144957554275266</v>
      </c>
      <c r="BP635">
        <f>BO635</f>
        <v>0.5144957554275266</v>
      </c>
      <c r="BR635" t="str">
        <v>Y-component of normal vector (+inward)</v>
      </c>
      <c r="BT635">
        <f>IF(BT633="+X",0,-1)</f>
        <v>-1</v>
      </c>
      <c r="BU635">
        <f>IF(BT633="+X",0,1)</f>
        <v>1</v>
      </c>
      <c r="BV635">
        <f>IF(BV633="+X",0,-1)</f>
        <v>0</v>
      </c>
      <c r="BW635">
        <f>IF(BV633="+X",0,1)</f>
        <v>0</v>
      </c>
      <c r="BX635">
        <f>IF(BX633="+Y",-SIN(BS625*3.14159/180),0)</f>
        <v>-0.5144957554275266</v>
      </c>
      <c r="BY635">
        <f>-BX635</f>
        <v>0.5144957554275266</v>
      </c>
      <c r="BZ635">
        <f>IF(BZ633="+Y",-SIN(BS624*3.14159/180),0)</f>
        <v>0</v>
      </c>
      <c r="CA635">
        <f>BZ635</f>
        <v>0</v>
      </c>
      <c r="CB635">
        <f>CA635</f>
        <v>0</v>
      </c>
      <c r="CC635">
        <f>CB635</f>
        <v>0</v>
      </c>
      <c r="CD635">
        <f>-BZ635</f>
        <v>0</v>
      </c>
      <c r="CE635">
        <f>CD635</f>
        <v>0</v>
      </c>
      <c r="CF635">
        <f>CE635</f>
        <v>0</v>
      </c>
      <c r="CG635">
        <f>CF635</f>
        <v>0</v>
      </c>
      <c r="CI635" t="str">
        <v>Y-component of normal vector (+inward)</v>
      </c>
      <c r="CK635">
        <f>IF(CK633="+X",0,-1)</f>
        <v>-1</v>
      </c>
      <c r="CL635">
        <f>IF(CK633="+X",0,1)</f>
        <v>1</v>
      </c>
      <c r="CM635">
        <f>IF(CM633="+X",0,-1)</f>
        <v>0</v>
      </c>
      <c r="CN635">
        <f>IF(CM633="+X",0,1)</f>
        <v>0</v>
      </c>
      <c r="CO635">
        <f>IF(CO633="+Y",-SIN(CJ625*3.14159/180),0)</f>
        <v>-0.5144957554275266</v>
      </c>
      <c r="CP635">
        <f>-CO635</f>
        <v>0.5144957554275266</v>
      </c>
      <c r="CQ635">
        <f>IF(CQ633="+Y",-SIN(CJ624*3.14159/180),0)</f>
        <v>0</v>
      </c>
      <c r="CR635">
        <f>CQ635</f>
        <v>0</v>
      </c>
      <c r="CS635">
        <f>CR635</f>
        <v>0</v>
      </c>
      <c r="CT635">
        <f>CS635</f>
        <v>0</v>
      </c>
      <c r="CU635">
        <f>-CQ635</f>
        <v>0</v>
      </c>
      <c r="CV635">
        <f>CU635</f>
        <v>0</v>
      </c>
      <c r="CW635">
        <f>CV635</f>
        <v>0</v>
      </c>
      <c r="CX635">
        <f>CW635</f>
        <v>0</v>
      </c>
      <c r="CZ635" t="str">
        <v>Y-component of normal vector (+inward)</v>
      </c>
      <c r="DB635">
        <f>IF(DB633="+X",0,-1)</f>
        <v>-1</v>
      </c>
      <c r="DC635">
        <f>IF(DB633="+X",0,1)</f>
        <v>1</v>
      </c>
      <c r="DD635">
        <f>IF(DD633="+X",0,-1)</f>
        <v>0</v>
      </c>
      <c r="DE635">
        <f>IF(DD633="+X",0,1)</f>
        <v>0</v>
      </c>
      <c r="DF635">
        <f>IF(DF633="+Y",-SIN(DA625*3.14159/180),0)</f>
        <v>-0.5144957554275266</v>
      </c>
      <c r="DG635">
        <f>-DF635</f>
        <v>0.5144957554275266</v>
      </c>
      <c r="DH635">
        <f>IF(DH633="+Y",-SIN(DA624*3.14159/180),0)</f>
        <v>0</v>
      </c>
      <c r="DI635">
        <f>DH635</f>
        <v>0</v>
      </c>
      <c r="DJ635">
        <f>DI635</f>
        <v>0</v>
      </c>
      <c r="DK635">
        <f>DJ635</f>
        <v>0</v>
      </c>
      <c r="DL635">
        <f>-DH635</f>
        <v>0</v>
      </c>
      <c r="DM635">
        <f>DL635</f>
        <v>0</v>
      </c>
      <c r="DN635">
        <f>DM635</f>
        <v>0</v>
      </c>
      <c r="DO635">
        <f>DN635</f>
        <v>0</v>
      </c>
      <c r="DQ635" t="str">
        <v>Y-component of normal vector (+inward)</v>
      </c>
      <c r="DS635">
        <f>IF(DS633="+X",0,-1)</f>
        <v>-1</v>
      </c>
      <c r="DT635">
        <f>IF(DS633="+X",0,1)</f>
        <v>1</v>
      </c>
      <c r="DU635">
        <f>IF(DU633="+X",0,-1)</f>
        <v>0</v>
      </c>
      <c r="DV635">
        <f>IF(DU633="+X",0,1)</f>
        <v>0</v>
      </c>
      <c r="DW635">
        <f>IF(DW633="+Y",-SIN(DR625*3.14159/180),0)</f>
        <v>-0.5144957554275266</v>
      </c>
      <c r="DX635">
        <f>-DW635</f>
        <v>0.5144957554275266</v>
      </c>
      <c r="DY635">
        <f>IF(DY633="+Y",-SIN(DR624*3.14159/180),0)</f>
        <v>0</v>
      </c>
      <c r="DZ635">
        <f>DY635</f>
        <v>0</v>
      </c>
      <c r="EA635">
        <f>DZ635</f>
        <v>0</v>
      </c>
      <c r="EB635">
        <f>EA635</f>
        <v>0</v>
      </c>
      <c r="EC635">
        <f>-DY635</f>
        <v>0</v>
      </c>
      <c r="ED635">
        <f>EC635</f>
        <v>0</v>
      </c>
      <c r="EE635">
        <f>ED635</f>
        <v>0</v>
      </c>
      <c r="EF635">
        <f>EE635</f>
        <v>0</v>
      </c>
    </row>
    <row r="636">
      <c r="B636" t="str">
        <v>Z-component of normal vector (+inward)</v>
      </c>
      <c r="D636">
        <v>0</v>
      </c>
      <c r="E636">
        <v>0</v>
      </c>
      <c r="F636">
        <v>0</v>
      </c>
      <c r="G636">
        <v>0</v>
      </c>
      <c r="H636">
        <f>-COS(C625*3.14159/180)</f>
        <v>-0.9578262852211514</v>
      </c>
      <c r="I636">
        <f>H636</f>
        <v>-0.9578262852211514</v>
      </c>
      <c r="J636">
        <f>-COS(C624*3.14159/180)</f>
        <v>-0.8574929257125442</v>
      </c>
      <c r="K636">
        <f>J636</f>
        <v>-0.8574929257125442</v>
      </c>
      <c r="L636">
        <f>K636</f>
        <v>-0.8574929257125442</v>
      </c>
      <c r="M636">
        <f>L636</f>
        <v>-0.8574929257125442</v>
      </c>
      <c r="N636">
        <f>J636</f>
        <v>-0.8574929257125442</v>
      </c>
      <c r="O636">
        <f>N636</f>
        <v>-0.8574929257125442</v>
      </c>
      <c r="P636">
        <f>O636</f>
        <v>-0.8574929257125442</v>
      </c>
      <c r="Q636">
        <f>P636</f>
        <v>-0.8574929257125442</v>
      </c>
      <c r="S636" t="str">
        <v>Z-component of normal vector (+inward)</v>
      </c>
      <c r="U636">
        <v>0</v>
      </c>
      <c r="V636">
        <v>0</v>
      </c>
      <c r="W636">
        <v>0</v>
      </c>
      <c r="X636">
        <v>0</v>
      </c>
      <c r="Y636">
        <f>-COS(T625*3.14159/180)</f>
        <v>-0.9578262852211514</v>
      </c>
      <c r="Z636">
        <f>Y636</f>
        <v>-0.9578262852211514</v>
      </c>
      <c r="AA636">
        <f>-COS(T624*3.14159/180)</f>
        <v>-0.8574929257125442</v>
      </c>
      <c r="AB636">
        <f>AA636</f>
        <v>-0.8574929257125442</v>
      </c>
      <c r="AC636">
        <f>AB636</f>
        <v>-0.8574929257125442</v>
      </c>
      <c r="AD636">
        <f>AC636</f>
        <v>-0.8574929257125442</v>
      </c>
      <c r="AE636">
        <f>AA636</f>
        <v>-0.8574929257125442</v>
      </c>
      <c r="AF636">
        <f>AE636</f>
        <v>-0.8574929257125442</v>
      </c>
      <c r="AG636">
        <f>AF636</f>
        <v>-0.8574929257125442</v>
      </c>
      <c r="AH636">
        <f>AG636</f>
        <v>-0.8574929257125442</v>
      </c>
      <c r="AJ636" t="str">
        <v>Z-component of normal vector (+inward)</v>
      </c>
      <c r="AL636">
        <v>0</v>
      </c>
      <c r="AM636">
        <v>0</v>
      </c>
      <c r="AN636">
        <v>0</v>
      </c>
      <c r="AO636">
        <v>0</v>
      </c>
      <c r="AP636">
        <f>-COS(AK625*3.14159/180)</f>
        <v>-0.9578262852211514</v>
      </c>
      <c r="AQ636">
        <f>AP636</f>
        <v>-0.9578262852211514</v>
      </c>
      <c r="AR636">
        <f>-COS(AK624*3.14159/180)</f>
        <v>-0.8574929257125442</v>
      </c>
      <c r="AS636">
        <f>AR636</f>
        <v>-0.8574929257125442</v>
      </c>
      <c r="AT636">
        <f>AS636</f>
        <v>-0.8574929257125442</v>
      </c>
      <c r="AU636">
        <f>AT636</f>
        <v>-0.8574929257125442</v>
      </c>
      <c r="AV636">
        <f>AR636</f>
        <v>-0.8574929257125442</v>
      </c>
      <c r="AW636">
        <f>AV636</f>
        <v>-0.8574929257125442</v>
      </c>
      <c r="AX636">
        <f>AW636</f>
        <v>-0.8574929257125442</v>
      </c>
      <c r="AY636">
        <f>AX636</f>
        <v>-0.8574929257125442</v>
      </c>
      <c r="BA636" t="str">
        <v>Z-component of normal vector (+inward)</v>
      </c>
      <c r="BC636">
        <v>0</v>
      </c>
      <c r="BD636">
        <v>0</v>
      </c>
      <c r="BE636">
        <v>0</v>
      </c>
      <c r="BF636">
        <v>0</v>
      </c>
      <c r="BG636">
        <f>-COS(BB625*3.14159/180)</f>
        <v>-0.9578262852211514</v>
      </c>
      <c r="BH636">
        <f>BG636</f>
        <v>-0.9578262852211514</v>
      </c>
      <c r="BI636">
        <f>-COS(BB624*3.14159/180)</f>
        <v>-0.8574929257125442</v>
      </c>
      <c r="BJ636">
        <f>BI636</f>
        <v>-0.8574929257125442</v>
      </c>
      <c r="BK636">
        <f>BJ636</f>
        <v>-0.8574929257125442</v>
      </c>
      <c r="BL636">
        <f>BK636</f>
        <v>-0.8574929257125442</v>
      </c>
      <c r="BM636">
        <f>BI636</f>
        <v>-0.8574929257125442</v>
      </c>
      <c r="BN636">
        <f>BM636</f>
        <v>-0.8574929257125442</v>
      </c>
      <c r="BO636">
        <f>BN636</f>
        <v>-0.8574929257125442</v>
      </c>
      <c r="BP636">
        <f>BO636</f>
        <v>-0.8574929257125442</v>
      </c>
      <c r="BR636" t="str">
        <v>Z-component of normal vector (+inward)</v>
      </c>
      <c r="BT636">
        <v>0</v>
      </c>
      <c r="BU636">
        <v>0</v>
      </c>
      <c r="BV636">
        <v>0</v>
      </c>
      <c r="BW636">
        <v>0</v>
      </c>
      <c r="BX636">
        <f>-COS(BS625*3.14159/180)</f>
        <v>-0.8574929257125442</v>
      </c>
      <c r="BY636">
        <f>BX636</f>
        <v>-0.8574929257125442</v>
      </c>
      <c r="BZ636">
        <f>-COS(BS624*3.14159/180)</f>
        <v>-0.9578262852211514</v>
      </c>
      <c r="CA636">
        <f>BZ636</f>
        <v>-0.9578262852211514</v>
      </c>
      <c r="CB636">
        <f>CA636</f>
        <v>-0.9578262852211514</v>
      </c>
      <c r="CC636">
        <f>CB636</f>
        <v>-0.9578262852211514</v>
      </c>
      <c r="CD636">
        <f>BZ636</f>
        <v>-0.9578262852211514</v>
      </c>
      <c r="CE636">
        <f>CD636</f>
        <v>-0.9578262852211514</v>
      </c>
      <c r="CF636">
        <f>CE636</f>
        <v>-0.9578262852211514</v>
      </c>
      <c r="CG636">
        <f>CF636</f>
        <v>-0.9578262852211514</v>
      </c>
      <c r="CI636" t="str">
        <v>Z-component of normal vector (+inward)</v>
      </c>
      <c r="CK636">
        <v>0</v>
      </c>
      <c r="CL636">
        <v>0</v>
      </c>
      <c r="CM636">
        <v>0</v>
      </c>
      <c r="CN636">
        <v>0</v>
      </c>
      <c r="CO636">
        <f>-COS(CJ625*3.14159/180)</f>
        <v>-0.8574929257125442</v>
      </c>
      <c r="CP636">
        <f>CO636</f>
        <v>-0.8574929257125442</v>
      </c>
      <c r="CQ636">
        <f>-COS(CJ624*3.14159/180)</f>
        <v>-0.9578262852211514</v>
      </c>
      <c r="CR636">
        <f>CQ636</f>
        <v>-0.9578262852211514</v>
      </c>
      <c r="CS636">
        <f>CR636</f>
        <v>-0.9578262852211514</v>
      </c>
      <c r="CT636">
        <f>CS636</f>
        <v>-0.9578262852211514</v>
      </c>
      <c r="CU636">
        <f>CQ636</f>
        <v>-0.9578262852211514</v>
      </c>
      <c r="CV636">
        <f>CU636</f>
        <v>-0.9578262852211514</v>
      </c>
      <c r="CW636">
        <f>CV636</f>
        <v>-0.9578262852211514</v>
      </c>
      <c r="CX636">
        <f>CW636</f>
        <v>-0.9578262852211514</v>
      </c>
      <c r="CZ636" t="str">
        <v>Z-component of normal vector (+inward)</v>
      </c>
      <c r="DB636">
        <v>0</v>
      </c>
      <c r="DC636">
        <v>0</v>
      </c>
      <c r="DD636">
        <v>0</v>
      </c>
      <c r="DE636">
        <v>0</v>
      </c>
      <c r="DF636">
        <f>-COS(DA625*3.14159/180)</f>
        <v>-0.8574929257125442</v>
      </c>
      <c r="DG636">
        <f>DF636</f>
        <v>-0.8574929257125442</v>
      </c>
      <c r="DH636">
        <f>-COS(DA624*3.14159/180)</f>
        <v>-0.9578262852211514</v>
      </c>
      <c r="DI636">
        <f>DH636</f>
        <v>-0.9578262852211514</v>
      </c>
      <c r="DJ636">
        <f>DI636</f>
        <v>-0.9578262852211514</v>
      </c>
      <c r="DK636">
        <f>DJ636</f>
        <v>-0.9578262852211514</v>
      </c>
      <c r="DL636">
        <f>DH636</f>
        <v>-0.9578262852211514</v>
      </c>
      <c r="DM636">
        <f>DL636</f>
        <v>-0.9578262852211514</v>
      </c>
      <c r="DN636">
        <f>DM636</f>
        <v>-0.9578262852211514</v>
      </c>
      <c r="DO636">
        <f>DN636</f>
        <v>-0.9578262852211514</v>
      </c>
      <c r="DQ636" t="str">
        <v>Z-component of normal vector (+inward)</v>
      </c>
      <c r="DS636">
        <v>0</v>
      </c>
      <c r="DT636">
        <v>0</v>
      </c>
      <c r="DU636">
        <v>0</v>
      </c>
      <c r="DV636">
        <v>0</v>
      </c>
      <c r="DW636">
        <f>-COS(DR625*3.14159/180)</f>
        <v>-0.8574929257125442</v>
      </c>
      <c r="DX636">
        <f>DW636</f>
        <v>-0.8574929257125442</v>
      </c>
      <c r="DY636">
        <f>-COS(DR624*3.14159/180)</f>
        <v>-0.9578262852211514</v>
      </c>
      <c r="DZ636">
        <f>DY636</f>
        <v>-0.9578262852211514</v>
      </c>
      <c r="EA636">
        <f>DZ636</f>
        <v>-0.9578262852211514</v>
      </c>
      <c r="EB636">
        <f>EA636</f>
        <v>-0.9578262852211514</v>
      </c>
      <c r="EC636">
        <f>DY636</f>
        <v>-0.9578262852211514</v>
      </c>
      <c r="ED636">
        <f>EC636</f>
        <v>-0.9578262852211514</v>
      </c>
      <c r="EE636">
        <f>ED636</f>
        <v>-0.9578262852211514</v>
      </c>
      <c r="EF636">
        <f>EE636</f>
        <v>-0.9578262852211514</v>
      </c>
    </row>
    <row r="637">
      <c r="B637" t="str">
        <v>Overturn moment arm for X component</v>
      </c>
      <c r="C637" t="str">
        <v>ft</v>
      </c>
      <c r="D637">
        <f>IF(D633="+X",C626/2,0)</f>
        <v>4</v>
      </c>
      <c r="E637">
        <f>IF(D633="+X",C626/2,0)</f>
        <v>4</v>
      </c>
      <c r="F637">
        <v>0</v>
      </c>
      <c r="G637">
        <v>0</v>
      </c>
      <c r="H637">
        <f>IF(H633="+X",C626+(C621+2*C623)*C628/3/(C621+C623),0)</f>
        <v>10</v>
      </c>
      <c r="I637">
        <f>H637</f>
        <v>10</v>
      </c>
      <c r="J637">
        <v>0</v>
      </c>
      <c r="K637">
        <v>0</v>
      </c>
      <c r="L637">
        <v>0</v>
      </c>
      <c r="M637">
        <v>0</v>
      </c>
      <c r="N637">
        <v>0</v>
      </c>
      <c r="O637">
        <v>0</v>
      </c>
      <c r="P637">
        <v>0</v>
      </c>
      <c r="Q637">
        <v>0</v>
      </c>
      <c r="S637" t="str">
        <v>Overturn moment arm for X component</v>
      </c>
      <c r="T637" t="str">
        <v>ft</v>
      </c>
      <c r="U637">
        <f>IF(U633="+X",T626/2,0)</f>
        <v>4</v>
      </c>
      <c r="V637">
        <f>IF(U633="+X",T626/2,0)</f>
        <v>4</v>
      </c>
      <c r="W637">
        <v>0</v>
      </c>
      <c r="X637">
        <v>0</v>
      </c>
      <c r="Y637">
        <f>IF(Y633="+X",T626+(T621+2*T623)*T628/3/(T621+T623),0)</f>
        <v>10</v>
      </c>
      <c r="Z637">
        <f>Y637</f>
        <v>10</v>
      </c>
      <c r="AA637">
        <v>0</v>
      </c>
      <c r="AB637">
        <v>0</v>
      </c>
      <c r="AC637">
        <v>0</v>
      </c>
      <c r="AD637">
        <v>0</v>
      </c>
      <c r="AE637">
        <v>0</v>
      </c>
      <c r="AF637">
        <v>0</v>
      </c>
      <c r="AG637">
        <v>0</v>
      </c>
      <c r="AH637">
        <v>0</v>
      </c>
      <c r="AJ637" t="str">
        <v>Overturn moment arm for X component</v>
      </c>
      <c r="AK637" t="str">
        <v>ft</v>
      </c>
      <c r="AL637">
        <f>IF(AL633="+X",AK626/2,0)</f>
        <v>4</v>
      </c>
      <c r="AM637">
        <f>IF(AL633="+X",AK626/2,0)</f>
        <v>4</v>
      </c>
      <c r="AN637">
        <v>0</v>
      </c>
      <c r="AO637">
        <v>0</v>
      </c>
      <c r="AP637">
        <f>IF(AP633="+X",AK626+(AK621+2*AK623)*AK628/3/(AK621+AK623),0)</f>
        <v>10</v>
      </c>
      <c r="AQ637">
        <f>AP637</f>
        <v>10</v>
      </c>
      <c r="AR637">
        <v>0</v>
      </c>
      <c r="AS637">
        <v>0</v>
      </c>
      <c r="AT637">
        <v>0</v>
      </c>
      <c r="AU637">
        <v>0</v>
      </c>
      <c r="AV637">
        <v>0</v>
      </c>
      <c r="AW637">
        <v>0</v>
      </c>
      <c r="AX637">
        <v>0</v>
      </c>
      <c r="AY637">
        <v>0</v>
      </c>
      <c r="BA637" t="str">
        <v>Overturn moment arm for X component</v>
      </c>
      <c r="BB637" t="str">
        <v>ft</v>
      </c>
      <c r="BC637">
        <f>IF(BC633="+X",BB626/2,0)</f>
        <v>4</v>
      </c>
      <c r="BD637">
        <f>IF(BC633="+X",BB626/2,0)</f>
        <v>4</v>
      </c>
      <c r="BE637">
        <v>0</v>
      </c>
      <c r="BF637">
        <v>0</v>
      </c>
      <c r="BG637">
        <f>IF(BG633="+X",BB626+(BB621+2*BB623)*BB628/3/(BB621+BB623),0)</f>
        <v>10</v>
      </c>
      <c r="BH637">
        <f>BG637</f>
        <v>10</v>
      </c>
      <c r="BI637">
        <v>0</v>
      </c>
      <c r="BJ637">
        <v>0</v>
      </c>
      <c r="BK637">
        <v>0</v>
      </c>
      <c r="BL637">
        <v>0</v>
      </c>
      <c r="BM637">
        <v>0</v>
      </c>
      <c r="BN637">
        <v>0</v>
      </c>
      <c r="BO637">
        <v>0</v>
      </c>
      <c r="BP637">
        <v>0</v>
      </c>
      <c r="BR637" t="str">
        <v>Overturn moment arm for X component</v>
      </c>
      <c r="BS637" t="str">
        <v>ft</v>
      </c>
      <c r="BT637">
        <f>IF(BT633="+X",BS626/2,0)</f>
        <v>0</v>
      </c>
      <c r="BU637">
        <f>IF(BT633="+X",BS626/2,0)</f>
        <v>0</v>
      </c>
      <c r="BV637">
        <v>0</v>
      </c>
      <c r="BW637">
        <v>0</v>
      </c>
      <c r="BX637">
        <f>IF(BX633="+X",BS626+(BS621+2*BS623)*BS628/3/(BS621+BS623),0)</f>
        <v>0</v>
      </c>
      <c r="BY637">
        <f>BX637</f>
        <v>0</v>
      </c>
      <c r="BZ637">
        <v>0</v>
      </c>
      <c r="CA637">
        <v>0</v>
      </c>
      <c r="CB637">
        <v>0</v>
      </c>
      <c r="CC637">
        <v>0</v>
      </c>
      <c r="CD637">
        <v>0</v>
      </c>
      <c r="CE637">
        <v>0</v>
      </c>
      <c r="CF637">
        <v>0</v>
      </c>
      <c r="CG637">
        <v>0</v>
      </c>
      <c r="CI637" t="str">
        <v>Overturn moment arm for X component</v>
      </c>
      <c r="CJ637" t="str">
        <v>ft</v>
      </c>
      <c r="CK637">
        <f>IF(CK633="+X",CJ626/2,0)</f>
        <v>0</v>
      </c>
      <c r="CL637">
        <f>IF(CK633="+X",CJ626/2,0)</f>
        <v>0</v>
      </c>
      <c r="CM637">
        <v>0</v>
      </c>
      <c r="CN637">
        <v>0</v>
      </c>
      <c r="CO637">
        <f>IF(CO633="+X",CJ626+(CJ621+2*CJ623)*CJ628/3/(CJ621+CJ623),0)</f>
        <v>0</v>
      </c>
      <c r="CP637">
        <f>CO637</f>
        <v>0</v>
      </c>
      <c r="CQ637">
        <v>0</v>
      </c>
      <c r="CR637">
        <v>0</v>
      </c>
      <c r="CS637">
        <v>0</v>
      </c>
      <c r="CT637">
        <v>0</v>
      </c>
      <c r="CU637">
        <v>0</v>
      </c>
      <c r="CV637">
        <v>0</v>
      </c>
      <c r="CW637">
        <v>0</v>
      </c>
      <c r="CX637">
        <v>0</v>
      </c>
      <c r="CZ637" t="str">
        <v>Overturn moment arm for X component</v>
      </c>
      <c r="DA637" t="str">
        <v>ft</v>
      </c>
      <c r="DB637">
        <f>IF(DB633="+X",DA626/2,0)</f>
        <v>0</v>
      </c>
      <c r="DC637">
        <f>IF(DB633="+X",DA626/2,0)</f>
        <v>0</v>
      </c>
      <c r="DD637">
        <v>0</v>
      </c>
      <c r="DE637">
        <v>0</v>
      </c>
      <c r="DF637">
        <f>IF(DF633="+X",DA626+(DA621+2*DA623)*DA628/3/(DA621+DA623),0)</f>
        <v>0</v>
      </c>
      <c r="DG637">
        <f>DF637</f>
        <v>0</v>
      </c>
      <c r="DH637">
        <v>0</v>
      </c>
      <c r="DI637">
        <v>0</v>
      </c>
      <c r="DJ637">
        <v>0</v>
      </c>
      <c r="DK637">
        <v>0</v>
      </c>
      <c r="DL637">
        <v>0</v>
      </c>
      <c r="DM637">
        <v>0</v>
      </c>
      <c r="DN637">
        <v>0</v>
      </c>
      <c r="DO637">
        <v>0</v>
      </c>
      <c r="DQ637" t="str">
        <v>Overturn moment arm for X component</v>
      </c>
      <c r="DR637" t="str">
        <v>ft</v>
      </c>
      <c r="DS637">
        <f>IF(DS633="+X",DR626/2,0)</f>
        <v>0</v>
      </c>
      <c r="DT637">
        <f>IF(DS633="+X",DR626/2,0)</f>
        <v>0</v>
      </c>
      <c r="DU637">
        <v>0</v>
      </c>
      <c r="DV637">
        <v>0</v>
      </c>
      <c r="DW637">
        <f>IF(DW633="+X",DR626+(DR621+2*DR623)*DR628/3/(DR621+DR623),0)</f>
        <v>0</v>
      </c>
      <c r="DX637">
        <f>DW637</f>
        <v>0</v>
      </c>
      <c r="DY637">
        <v>0</v>
      </c>
      <c r="DZ637">
        <v>0</v>
      </c>
      <c r="EA637">
        <v>0</v>
      </c>
      <c r="EB637">
        <v>0</v>
      </c>
      <c r="EC637">
        <v>0</v>
      </c>
      <c r="ED637">
        <v>0</v>
      </c>
      <c r="EE637">
        <v>0</v>
      </c>
      <c r="EF637">
        <v>0</v>
      </c>
    </row>
    <row r="638">
      <c r="B638" t="str">
        <v>Overturn moment arm for Y component</v>
      </c>
      <c r="C638" t="str">
        <v>ft</v>
      </c>
      <c r="D638">
        <f>IF(D633="+X",0,C626/2)</f>
        <v>0</v>
      </c>
      <c r="E638">
        <f>IF(D633="+X",0,C626/2)</f>
        <v>0</v>
      </c>
      <c r="F638">
        <v>0</v>
      </c>
      <c r="G638">
        <v>0</v>
      </c>
      <c r="H638">
        <f>IF(H633="+Y",C626+(C621+2*C623)*C628/3/(C621+C623),0)</f>
        <v>0</v>
      </c>
      <c r="I638">
        <f>H638</f>
        <v>0</v>
      </c>
      <c r="J638">
        <v>0</v>
      </c>
      <c r="K638">
        <v>0</v>
      </c>
      <c r="L638">
        <v>0</v>
      </c>
      <c r="M638">
        <v>0</v>
      </c>
      <c r="N638">
        <v>0</v>
      </c>
      <c r="O638">
        <v>0</v>
      </c>
      <c r="P638">
        <v>0</v>
      </c>
      <c r="Q638">
        <v>0</v>
      </c>
      <c r="S638" t="str">
        <v>Overturn moment arm for Y component</v>
      </c>
      <c r="T638" t="str">
        <v>ft</v>
      </c>
      <c r="U638">
        <f>IF(U633="+X",0,T626/2)</f>
        <v>0</v>
      </c>
      <c r="V638">
        <f>IF(U633="+X",0,T626/2)</f>
        <v>0</v>
      </c>
      <c r="W638">
        <v>0</v>
      </c>
      <c r="X638">
        <v>0</v>
      </c>
      <c r="Y638">
        <f>IF(Y633="+Y",T626+(T621+2*T623)*T628/3/(T621+T623),0)</f>
        <v>0</v>
      </c>
      <c r="Z638">
        <f>Y638</f>
        <v>0</v>
      </c>
      <c r="AA638">
        <v>0</v>
      </c>
      <c r="AB638">
        <v>0</v>
      </c>
      <c r="AC638">
        <v>0</v>
      </c>
      <c r="AD638">
        <v>0</v>
      </c>
      <c r="AE638">
        <v>0</v>
      </c>
      <c r="AF638">
        <v>0</v>
      </c>
      <c r="AG638">
        <v>0</v>
      </c>
      <c r="AH638">
        <v>0</v>
      </c>
      <c r="AJ638" t="str">
        <v>Overturn moment arm for Y component</v>
      </c>
      <c r="AK638" t="str">
        <v>ft</v>
      </c>
      <c r="AL638">
        <f>IF(AL633="+X",0,AK626/2)</f>
        <v>0</v>
      </c>
      <c r="AM638">
        <f>IF(AL633="+X",0,AK626/2)</f>
        <v>0</v>
      </c>
      <c r="AN638">
        <v>0</v>
      </c>
      <c r="AO638">
        <v>0</v>
      </c>
      <c r="AP638">
        <f>IF(AP633="+Y",AK626+(AK621+2*AK623)*AK628/3/(AK621+AK623),0)</f>
        <v>0</v>
      </c>
      <c r="AQ638">
        <f>AP638</f>
        <v>0</v>
      </c>
      <c r="AR638">
        <v>0</v>
      </c>
      <c r="AS638">
        <v>0</v>
      </c>
      <c r="AT638">
        <v>0</v>
      </c>
      <c r="AU638">
        <v>0</v>
      </c>
      <c r="AV638">
        <v>0</v>
      </c>
      <c r="AW638">
        <v>0</v>
      </c>
      <c r="AX638">
        <v>0</v>
      </c>
      <c r="AY638">
        <v>0</v>
      </c>
      <c r="BA638" t="str">
        <v>Overturn moment arm for Y component</v>
      </c>
      <c r="BB638" t="str">
        <v>ft</v>
      </c>
      <c r="BC638">
        <f>IF(BC633="+X",0,BB626/2)</f>
        <v>0</v>
      </c>
      <c r="BD638">
        <f>IF(BC633="+X",0,BB626/2)</f>
        <v>0</v>
      </c>
      <c r="BE638">
        <v>0</v>
      </c>
      <c r="BF638">
        <v>0</v>
      </c>
      <c r="BG638">
        <f>IF(BG633="+Y",BB626+(BB621+2*BB623)*BB628/3/(BB621+BB623),0)</f>
        <v>0</v>
      </c>
      <c r="BH638">
        <f>BG638</f>
        <v>0</v>
      </c>
      <c r="BI638">
        <v>0</v>
      </c>
      <c r="BJ638">
        <v>0</v>
      </c>
      <c r="BK638">
        <v>0</v>
      </c>
      <c r="BL638">
        <v>0</v>
      </c>
      <c r="BM638">
        <v>0</v>
      </c>
      <c r="BN638">
        <v>0</v>
      </c>
      <c r="BO638">
        <v>0</v>
      </c>
      <c r="BP638">
        <v>0</v>
      </c>
      <c r="BR638" t="str">
        <v>Overturn moment arm for Y component</v>
      </c>
      <c r="BS638" t="str">
        <v>ft</v>
      </c>
      <c r="BT638">
        <f>IF(BT633="+X",0,BS626/2)</f>
        <v>4</v>
      </c>
      <c r="BU638">
        <f>IF(BT633="+X",0,BS626/2)</f>
        <v>4</v>
      </c>
      <c r="BV638">
        <v>0</v>
      </c>
      <c r="BW638">
        <v>0</v>
      </c>
      <c r="BX638">
        <f>IF(BX633="+Y",BS626+(BS621+2*BS623)*BS628/3/(BS621+BS623),0)</f>
        <v>10</v>
      </c>
      <c r="BY638">
        <f>BX638</f>
        <v>10</v>
      </c>
      <c r="BZ638">
        <v>0</v>
      </c>
      <c r="CA638">
        <v>0</v>
      </c>
      <c r="CB638">
        <v>0</v>
      </c>
      <c r="CC638">
        <v>0</v>
      </c>
      <c r="CD638">
        <v>0</v>
      </c>
      <c r="CE638">
        <v>0</v>
      </c>
      <c r="CF638">
        <v>0</v>
      </c>
      <c r="CG638">
        <v>0</v>
      </c>
      <c r="CI638" t="str">
        <v>Overturn moment arm for Y component</v>
      </c>
      <c r="CJ638" t="str">
        <v>ft</v>
      </c>
      <c r="CK638">
        <f>IF(CK633="+X",0,CJ626/2)</f>
        <v>4</v>
      </c>
      <c r="CL638">
        <f>IF(CK633="+X",0,CJ626/2)</f>
        <v>4</v>
      </c>
      <c r="CM638">
        <v>0</v>
      </c>
      <c r="CN638">
        <v>0</v>
      </c>
      <c r="CO638">
        <f>IF(CO633="+Y",CJ626+(CJ621+2*CJ623)*CJ628/3/(CJ621+CJ623),0)</f>
        <v>10</v>
      </c>
      <c r="CP638">
        <f>CO638</f>
        <v>10</v>
      </c>
      <c r="CQ638">
        <v>0</v>
      </c>
      <c r="CR638">
        <v>0</v>
      </c>
      <c r="CS638">
        <v>0</v>
      </c>
      <c r="CT638">
        <v>0</v>
      </c>
      <c r="CU638">
        <v>0</v>
      </c>
      <c r="CV638">
        <v>0</v>
      </c>
      <c r="CW638">
        <v>0</v>
      </c>
      <c r="CX638">
        <v>0</v>
      </c>
      <c r="CZ638" t="str">
        <v>Overturn moment arm for Y component</v>
      </c>
      <c r="DA638" t="str">
        <v>ft</v>
      </c>
      <c r="DB638">
        <f>IF(DB633="+X",0,DA626/2)</f>
        <v>4</v>
      </c>
      <c r="DC638">
        <f>IF(DB633="+X",0,DA626/2)</f>
        <v>4</v>
      </c>
      <c r="DD638">
        <v>0</v>
      </c>
      <c r="DE638">
        <v>0</v>
      </c>
      <c r="DF638">
        <f>IF(DF633="+Y",DA626+(DA621+2*DA623)*DA628/3/(DA621+DA623),0)</f>
        <v>10</v>
      </c>
      <c r="DG638">
        <f>DF638</f>
        <v>10</v>
      </c>
      <c r="DH638">
        <v>0</v>
      </c>
      <c r="DI638">
        <v>0</v>
      </c>
      <c r="DJ638">
        <v>0</v>
      </c>
      <c r="DK638">
        <v>0</v>
      </c>
      <c r="DL638">
        <v>0</v>
      </c>
      <c r="DM638">
        <v>0</v>
      </c>
      <c r="DN638">
        <v>0</v>
      </c>
      <c r="DO638">
        <v>0</v>
      </c>
      <c r="DQ638" t="str">
        <v>Overturn moment arm for Y component</v>
      </c>
      <c r="DR638" t="str">
        <v>ft</v>
      </c>
      <c r="DS638">
        <f>IF(DS633="+X",0,DR626/2)</f>
        <v>4</v>
      </c>
      <c r="DT638">
        <f>IF(DS633="+X",0,DR626/2)</f>
        <v>4</v>
      </c>
      <c r="DU638">
        <v>0</v>
      </c>
      <c r="DV638">
        <v>0</v>
      </c>
      <c r="DW638">
        <f>IF(DW633="+Y",DR626+(DR621+2*DR623)*DR628/3/(DR621+DR623),0)</f>
        <v>10</v>
      </c>
      <c r="DX638">
        <f>DW638</f>
        <v>10</v>
      </c>
      <c r="DY638">
        <v>0</v>
      </c>
      <c r="DZ638">
        <v>0</v>
      </c>
      <c r="EA638">
        <v>0</v>
      </c>
      <c r="EB638">
        <v>0</v>
      </c>
      <c r="EC638">
        <v>0</v>
      </c>
      <c r="ED638">
        <v>0</v>
      </c>
      <c r="EE638">
        <v>0</v>
      </c>
      <c r="EF638">
        <v>0</v>
      </c>
    </row>
    <row r="639">
      <c r="B639" t="str">
        <v>Overturn moment arm for Z component</v>
      </c>
      <c r="C639" t="str">
        <v>ft</v>
      </c>
      <c r="D639">
        <v>0</v>
      </c>
      <c r="E639">
        <v>0</v>
      </c>
      <c r="F639">
        <v>0</v>
      </c>
      <c r="G639">
        <v>0</v>
      </c>
      <c r="H639">
        <f>IF(H633="+X",C620-(C621+2*C623)*C628/3/(C621+C623)/TAN(C625*3.14159/180),C620-(C621+2*C623)*C628/3/(C621+C623)/TAN(C625*3.14159/180))</f>
        <v>33.333333333333336</v>
      </c>
      <c r="I639">
        <f>IF(H633="+X",(C621+2*C623)*C628/3/(C621+C623)/TAN(C625*3.14159/180),(C621+2*C623)*C628/3/(C621+C623)/TAN(C625*3.14159/180))</f>
        <v>6.666666666666667</v>
      </c>
      <c r="J639">
        <f>C620-J540</f>
        <v>36.333333333333336</v>
      </c>
      <c r="K639">
        <f>C620-K540</f>
        <v>31.444444444444443</v>
      </c>
      <c r="L639">
        <f>C620-L540</f>
        <v>22.984037558685444</v>
      </c>
      <c r="M639">
        <f>C620-M540</f>
        <v>11.99999999999999</v>
      </c>
      <c r="N639">
        <f>J639</f>
        <v>36.333333333333336</v>
      </c>
      <c r="O639">
        <f>K639</f>
        <v>31.444444444444443</v>
      </c>
      <c r="P639">
        <f>L639</f>
        <v>22.984037558685444</v>
      </c>
      <c r="Q639">
        <f>M639</f>
        <v>11.99999999999999</v>
      </c>
      <c r="S639" t="str">
        <v>Overturn moment arm for Z component</v>
      </c>
      <c r="T639" t="str">
        <v>ft</v>
      </c>
      <c r="U639">
        <v>0</v>
      </c>
      <c r="V639">
        <v>0</v>
      </c>
      <c r="W639">
        <v>0</v>
      </c>
      <c r="X639">
        <v>0</v>
      </c>
      <c r="Y639">
        <f>IF(Y633="+X",T620-(T621+2*T623)*T628/3/(T621+T623)/TAN(T625*3.14159/180),T620-(T621+2*T623)*T628/3/(T621+T623)/TAN(T625*3.14159/180))</f>
        <v>33.333333333333336</v>
      </c>
      <c r="Z639">
        <f>IF(Y633="+X",(T621+2*T623)*T628/3/(T621+T623)/TAN(T625*3.14159/180),(T621+2*T623)*T628/3/(T621+T623)/TAN(T625*3.14159/180))</f>
        <v>6.666666666666667</v>
      </c>
      <c r="AA639">
        <f>T620-AA540</f>
        <v>36.333333333333336</v>
      </c>
      <c r="AB639">
        <f>T620-AB540</f>
        <v>31.444444444444443</v>
      </c>
      <c r="AC639">
        <f>T620-AC540</f>
        <v>22.984037558685444</v>
      </c>
      <c r="AD639">
        <f>T620-AD540</f>
        <v>11.99999999999999</v>
      </c>
      <c r="AE639">
        <f>AA639</f>
        <v>36.333333333333336</v>
      </c>
      <c r="AF639">
        <f>AB639</f>
        <v>31.444444444444443</v>
      </c>
      <c r="AG639">
        <f>AC639</f>
        <v>22.984037558685444</v>
      </c>
      <c r="AH639">
        <f>AD639</f>
        <v>11.99999999999999</v>
      </c>
      <c r="AJ639" t="str">
        <v>Overturn moment arm for Z component</v>
      </c>
      <c r="AK639" t="str">
        <v>ft</v>
      </c>
      <c r="AL639">
        <v>0</v>
      </c>
      <c r="AM639">
        <v>0</v>
      </c>
      <c r="AN639">
        <v>0</v>
      </c>
      <c r="AO639">
        <v>0</v>
      </c>
      <c r="AP639">
        <f>IF(AP633="+X",AK620-(AK621+2*AK623)*AK628/3/(AK621+AK623)/TAN(AK625*3.14159/180),AK620-(AK621+2*AK623)*AK628/3/(AK621+AK623)/TAN(AK625*3.14159/180))</f>
        <v>33.333333333333336</v>
      </c>
      <c r="AQ639">
        <f>IF(AP633="+X",(AK621+2*AK623)*AK628/3/(AK621+AK623)/TAN(AK625*3.14159/180),(AK621+2*AK623)*AK628/3/(AK621+AK623)/TAN(AK625*3.14159/180))</f>
        <v>6.666666666666667</v>
      </c>
      <c r="AR639">
        <f>AK620-AR540</f>
        <v>36.333333333333336</v>
      </c>
      <c r="AS639">
        <f>AK620-AS540</f>
        <v>31.444444444444443</v>
      </c>
      <c r="AT639">
        <f>AK620-AT540</f>
        <v>22.984037558685444</v>
      </c>
      <c r="AU639">
        <f>AK620-AU540</f>
        <v>11.99999999999999</v>
      </c>
      <c r="AV639">
        <f>AR639</f>
        <v>36.333333333333336</v>
      </c>
      <c r="AW639">
        <f>AS639</f>
        <v>31.444444444444443</v>
      </c>
      <c r="AX639">
        <f>AT639</f>
        <v>22.984037558685444</v>
      </c>
      <c r="AY639">
        <f>AU639</f>
        <v>11.99999999999999</v>
      </c>
      <c r="BA639" t="str">
        <v>Overturn moment arm for Z component</v>
      </c>
      <c r="BB639" t="str">
        <v>ft</v>
      </c>
      <c r="BC639">
        <v>0</v>
      </c>
      <c r="BD639">
        <v>0</v>
      </c>
      <c r="BE639">
        <v>0</v>
      </c>
      <c r="BF639">
        <v>0</v>
      </c>
      <c r="BG639">
        <f>IF(BG633="+X",BB620-(BB621+2*BB623)*BB628/3/(BB621+BB623)/TAN(BB625*3.14159/180),BB620-(BB621+2*BB623)*BB628/3/(BB621+BB623)/TAN(BB625*3.14159/180))</f>
        <v>33.333333333333336</v>
      </c>
      <c r="BH639">
        <f>IF(BG633="+X",(BB621+2*BB623)*BB628/3/(BB621+BB623)/TAN(BB625*3.14159/180),(BB621+2*BB623)*BB628/3/(BB621+BB623)/TAN(BB625*3.14159/180))</f>
        <v>6.666666666666667</v>
      </c>
      <c r="BI639">
        <f>BB620-BI540</f>
        <v>36.333333333333336</v>
      </c>
      <c r="BJ639">
        <f>BB620-BJ540</f>
        <v>31.444444444444443</v>
      </c>
      <c r="BK639">
        <f>BB620-BK540</f>
        <v>22.984037558685444</v>
      </c>
      <c r="BL639">
        <f>BB620-BL540</f>
        <v>11.99999999999999</v>
      </c>
      <c r="BM639">
        <f>BI639</f>
        <v>36.333333333333336</v>
      </c>
      <c r="BN639">
        <f>BJ639</f>
        <v>31.444444444444443</v>
      </c>
      <c r="BO639">
        <f>BK639</f>
        <v>22.984037558685444</v>
      </c>
      <c r="BP639">
        <f>BL639</f>
        <v>11.99999999999999</v>
      </c>
      <c r="BR639" t="str">
        <v>Overturn moment arm for Z component</v>
      </c>
      <c r="BS639" t="str">
        <v>ft</v>
      </c>
      <c r="BT639">
        <v>0</v>
      </c>
      <c r="BU639">
        <v>0</v>
      </c>
      <c r="BV639">
        <v>0</v>
      </c>
      <c r="BW639">
        <v>0</v>
      </c>
      <c r="BX639">
        <f>IF(BX633="+X",BS620-(BS621+2*BS623)*BS628/3/(BS621+BS623)/TAN(BS625*3.14159/180),BS620-(BS621+2*BS623)*BS628/3/(BS621+BS623)/TAN(BS625*3.14159/180))</f>
        <v>16.666666666666668</v>
      </c>
      <c r="BY639">
        <f>IF(BX633="+X",(BS621+2*BS623)*BS628/3/(BS621+BS623)/TAN(BS625*3.14159/180),(BS621+2*BS623)*BS628/3/(BS621+BS623)/TAN(BS625*3.14159/180))</f>
        <v>3.3333333333333335</v>
      </c>
      <c r="BZ639">
        <f>BS620-BZ540</f>
        <v>16.333333333333332</v>
      </c>
      <c r="CA639">
        <f>BS620-CA540</f>
        <v>11.492018779342722</v>
      </c>
      <c r="CB639">
        <f>BS620-CB540</f>
        <v>5.999999999999995</v>
      </c>
      <c r="CC639">
        <f>BS620-CC540</f>
        <v>20</v>
      </c>
      <c r="CD639">
        <f>BZ639</f>
        <v>16.333333333333332</v>
      </c>
      <c r="CE639">
        <f>CA639</f>
        <v>11.492018779342722</v>
      </c>
      <c r="CF639">
        <f>CB639</f>
        <v>5.999999999999995</v>
      </c>
      <c r="CG639">
        <f>CC639</f>
        <v>20</v>
      </c>
      <c r="CI639" t="str">
        <v>Overturn moment arm for Z component</v>
      </c>
      <c r="CJ639" t="str">
        <v>ft</v>
      </c>
      <c r="CK639">
        <v>0</v>
      </c>
      <c r="CL639">
        <v>0</v>
      </c>
      <c r="CM639">
        <v>0</v>
      </c>
      <c r="CN639">
        <v>0</v>
      </c>
      <c r="CO639">
        <f>IF(CO633="+X",CJ620-(CJ621+2*CJ623)*CJ628/3/(CJ621+CJ623)/TAN(CJ625*3.14159/180),CJ620-(CJ621+2*CJ623)*CJ628/3/(CJ621+CJ623)/TAN(CJ625*3.14159/180))</f>
        <v>16.666666666666668</v>
      </c>
      <c r="CP639">
        <f>IF(CO633="+X",(CJ621+2*CJ623)*CJ628/3/(CJ621+CJ623)/TAN(CJ625*3.14159/180),(CJ621+2*CJ623)*CJ628/3/(CJ621+CJ623)/TAN(CJ625*3.14159/180))</f>
        <v>3.3333333333333335</v>
      </c>
      <c r="CQ639">
        <f>CJ620-CQ540</f>
        <v>16.333333333333332</v>
      </c>
      <c r="CR639">
        <f>CJ620-CR540</f>
        <v>11.492018779342722</v>
      </c>
      <c r="CS639">
        <f>CJ620-CS540</f>
        <v>5.999999999999995</v>
      </c>
      <c r="CT639">
        <f>CJ620-CT540</f>
        <v>20</v>
      </c>
      <c r="CU639">
        <f>CQ639</f>
        <v>16.333333333333332</v>
      </c>
      <c r="CV639">
        <f>CR639</f>
        <v>11.492018779342722</v>
      </c>
      <c r="CW639">
        <f>CS639</f>
        <v>5.999999999999995</v>
      </c>
      <c r="CX639">
        <f>CT639</f>
        <v>20</v>
      </c>
      <c r="CZ639" t="str">
        <v>Overturn moment arm for Z component</v>
      </c>
      <c r="DA639" t="str">
        <v>ft</v>
      </c>
      <c r="DB639">
        <v>0</v>
      </c>
      <c r="DC639">
        <v>0</v>
      </c>
      <c r="DD639">
        <v>0</v>
      </c>
      <c r="DE639">
        <v>0</v>
      </c>
      <c r="DF639">
        <f>IF(DF633="+X",DA620-(DA621+2*DA623)*DA628/3/(DA621+DA623)/TAN(DA625*3.14159/180),DA620-(DA621+2*DA623)*DA628/3/(DA621+DA623)/TAN(DA625*3.14159/180))</f>
        <v>16.666666666666668</v>
      </c>
      <c r="DG639">
        <f>IF(DF633="+X",(DA621+2*DA623)*DA628/3/(DA621+DA623)/TAN(DA625*3.14159/180),(DA621+2*DA623)*DA628/3/(DA621+DA623)/TAN(DA625*3.14159/180))</f>
        <v>3.3333333333333335</v>
      </c>
      <c r="DH639">
        <f>DA620-DH540</f>
        <v>16.333333333333332</v>
      </c>
      <c r="DI639">
        <f>DA620-DI540</f>
        <v>11.492018779342722</v>
      </c>
      <c r="DJ639">
        <f>DA620-DJ540</f>
        <v>5.999999999999995</v>
      </c>
      <c r="DK639">
        <f>DA620-DK540</f>
        <v>20</v>
      </c>
      <c r="DL639">
        <f>DH639</f>
        <v>16.333333333333332</v>
      </c>
      <c r="DM639">
        <f>DI639</f>
        <v>11.492018779342722</v>
      </c>
      <c r="DN639">
        <f>DJ639</f>
        <v>5.999999999999995</v>
      </c>
      <c r="DO639">
        <f>DK639</f>
        <v>20</v>
      </c>
      <c r="DQ639" t="str">
        <v>Overturn moment arm for Z component</v>
      </c>
      <c r="DR639" t="str">
        <v>ft</v>
      </c>
      <c r="DS639">
        <v>0</v>
      </c>
      <c r="DT639">
        <v>0</v>
      </c>
      <c r="DU639">
        <v>0</v>
      </c>
      <c r="DV639">
        <v>0</v>
      </c>
      <c r="DW639">
        <f>IF(DW633="+X",DR620-(DR621+2*DR623)*DR628/3/(DR621+DR623)/TAN(DR625*3.14159/180),DR620-(DR621+2*DR623)*DR628/3/(DR621+DR623)/TAN(DR625*3.14159/180))</f>
        <v>16.666666666666668</v>
      </c>
      <c r="DX639">
        <f>IF(DW633="+X",(DR621+2*DR623)*DR628/3/(DR621+DR623)/TAN(DR625*3.14159/180),(DR621+2*DR623)*DR628/3/(DR621+DR623)/TAN(DR625*3.14159/180))</f>
        <v>3.3333333333333335</v>
      </c>
      <c r="DY639">
        <f>DR620-DY540</f>
        <v>16.333333333333332</v>
      </c>
      <c r="DZ639">
        <f>DR620-DZ540</f>
        <v>11.492018779342722</v>
      </c>
      <c r="EA639">
        <f>DR620-EA540</f>
        <v>5.999999999999995</v>
      </c>
      <c r="EB639">
        <f>DR620-EB540</f>
        <v>20</v>
      </c>
      <c r="EC639">
        <f>DY639</f>
        <v>16.333333333333332</v>
      </c>
      <c r="ED639">
        <f>DZ639</f>
        <v>11.492018779342722</v>
      </c>
      <c r="EE639">
        <f>EA639</f>
        <v>5.999999999999995</v>
      </c>
      <c r="EF639">
        <f>EB639</f>
        <v>20</v>
      </c>
    </row>
    <row r="640">
      <c r="B640" t="str">
        <v>Horizontal force (+ in X)</v>
      </c>
      <c r="C640" t="str">
        <v>lbs</v>
      </c>
      <c r="D640">
        <f>D634*D539*D478</f>
        <v>-21.943065534391497</v>
      </c>
      <c r="E640">
        <f>E634*E539*E478</f>
        <v>-135.87821350142423</v>
      </c>
      <c r="F640">
        <f>F634*F539*F478</f>
        <v>0</v>
      </c>
      <c r="G640">
        <f>G634*G539*G478</f>
        <v>0</v>
      </c>
      <c r="H640">
        <f>H634*H539*H478</f>
        <v>58.951088526098054</v>
      </c>
      <c r="I640">
        <f>I634*I539*I478</f>
        <v>-63.54336584624854</v>
      </c>
      <c r="J640">
        <f>J634*J539*J478</f>
        <v>0</v>
      </c>
      <c r="K640">
        <f>K634*K539*K478</f>
        <v>0</v>
      </c>
      <c r="L640">
        <f>L634*L539*L478</f>
        <v>0</v>
      </c>
      <c r="M640">
        <f>M634*M539*M478</f>
        <v>0</v>
      </c>
      <c r="N640">
        <f>N634*N539*N478</f>
        <v>0</v>
      </c>
      <c r="O640">
        <f>O634*O539*O478</f>
        <v>0</v>
      </c>
      <c r="P640">
        <f>P634*P539*P478</f>
        <v>0</v>
      </c>
      <c r="Q640">
        <f>Q634*Q539*Q478</f>
        <v>0</v>
      </c>
      <c r="S640" t="str">
        <v>Horizontal force (+ in X)</v>
      </c>
      <c r="T640" t="str">
        <v>lbs</v>
      </c>
      <c r="U640">
        <f>U634*U539*U478</f>
        <v>-21.943065534391497</v>
      </c>
      <c r="V640">
        <f>V634*V539*V478</f>
        <v>-135.87821350142423</v>
      </c>
      <c r="W640">
        <f>W634*W539*W478</f>
        <v>0</v>
      </c>
      <c r="X640">
        <f>X634*X539*X478</f>
        <v>0</v>
      </c>
      <c r="Y640">
        <f>Y634*Y539*Y478</f>
        <v>32.16154801116138</v>
      </c>
      <c r="Z640">
        <f>Z634*Z539*Z478</f>
        <v>-63.54336584624854</v>
      </c>
      <c r="AA640">
        <f>AA634*AA539*AA478</f>
        <v>0</v>
      </c>
      <c r="AB640">
        <f>AB634*AB539*AB478</f>
        <v>0</v>
      </c>
      <c r="AC640">
        <f>AC634*AC539*AC478</f>
        <v>0</v>
      </c>
      <c r="AD640">
        <f>AD634*AD539*AD478</f>
        <v>0</v>
      </c>
      <c r="AE640">
        <f>AE634*AE539*AE478</f>
        <v>0</v>
      </c>
      <c r="AF640">
        <f>AF634*AF539*AF478</f>
        <v>0</v>
      </c>
      <c r="AG640">
        <f>AG634*AG539*AG478</f>
        <v>0</v>
      </c>
      <c r="AH640">
        <f>AH634*AH539*AH478</f>
        <v>0</v>
      </c>
      <c r="AJ640" t="str">
        <v>Horizontal force (+ in X)</v>
      </c>
      <c r="AK640" t="str">
        <v>lbs</v>
      </c>
      <c r="AL640">
        <f>AL634*AL539*AL478</f>
        <v>-207.61515851770412</v>
      </c>
      <c r="AM640">
        <f>AM634*AM539*AM478</f>
        <v>49.79387948188838</v>
      </c>
      <c r="AN640">
        <f>AN634*AN539*AN478</f>
        <v>0</v>
      </c>
      <c r="AO640">
        <f>AO634*AO539*AO478</f>
        <v>0</v>
      </c>
      <c r="AP640">
        <f>AP634*AP539*AP478</f>
        <v>-10.675946342644174</v>
      </c>
      <c r="AQ640">
        <f>AQ634*AQ539*AQ478</f>
        <v>6.083669022493684</v>
      </c>
      <c r="AR640">
        <f>AR634*AR539*AR478</f>
        <v>0</v>
      </c>
      <c r="AS640">
        <f>AS634*AS539*AS478</f>
        <v>0</v>
      </c>
      <c r="AT640">
        <f>AT634*AT539*AT478</f>
        <v>0</v>
      </c>
      <c r="AU640">
        <f>AU634*AU539*AU478</f>
        <v>0</v>
      </c>
      <c r="AV640">
        <f>AV634*AV539*AV478</f>
        <v>0</v>
      </c>
      <c r="AW640">
        <f>AW634*AW539*AW478</f>
        <v>0</v>
      </c>
      <c r="AX640">
        <f>AX634*AX539*AX478</f>
        <v>0</v>
      </c>
      <c r="AY640">
        <f>AY634*AY539*AY478</f>
        <v>0</v>
      </c>
      <c r="BA640" t="str">
        <v>Horizontal force (+ in X)</v>
      </c>
      <c r="BB640" t="str">
        <v>lbs</v>
      </c>
      <c r="BC640">
        <f>BC634*BC539*BC478</f>
        <v>-207.61515851770412</v>
      </c>
      <c r="BD640">
        <f>BD634*BD539*BD478</f>
        <v>49.79387948188838</v>
      </c>
      <c r="BE640">
        <f>BE634*BE539*BE478</f>
        <v>0</v>
      </c>
      <c r="BF640">
        <f>BF634*BF539*BF478</f>
        <v>0</v>
      </c>
      <c r="BG640">
        <f>BG634*BG539*BG478</f>
        <v>-37.46548685758085</v>
      </c>
      <c r="BH640">
        <f>BH634*BH539*BH478</f>
        <v>6.083669022493684</v>
      </c>
      <c r="BI640">
        <f>BI634*BI539*BI478</f>
        <v>0</v>
      </c>
      <c r="BJ640">
        <f>BJ634*BJ539*BJ478</f>
        <v>0</v>
      </c>
      <c r="BK640">
        <f>BK634*BK539*BK478</f>
        <v>0</v>
      </c>
      <c r="BL640">
        <f>BL634*BL539*BL478</f>
        <v>0</v>
      </c>
      <c r="BM640">
        <f>BM634*BM539*BM478</f>
        <v>0</v>
      </c>
      <c r="BN640">
        <f>BN634*BN539*BN478</f>
        <v>0</v>
      </c>
      <c r="BO640">
        <f>BO634*BO539*BO478</f>
        <v>0</v>
      </c>
      <c r="BP640">
        <f>BP634*BP539*BP478</f>
        <v>0</v>
      </c>
      <c r="BR640" t="str">
        <v>Horizontal force (+ in X)</v>
      </c>
      <c r="BS640" t="str">
        <v>lbs</v>
      </c>
      <c r="BT640">
        <f>BT634*BT539*BT478</f>
        <v>0</v>
      </c>
      <c r="BU640">
        <f>BU634*BU539*BU478</f>
        <v>0</v>
      </c>
      <c r="BV640">
        <f>BV634*BV539*BV478</f>
        <v>193.2677695144481</v>
      </c>
      <c r="BW640">
        <f>BW634*BW539*BW478</f>
        <v>-193.2677695144481</v>
      </c>
      <c r="BX640">
        <f>BX634*BX539*BX478</f>
        <v>0</v>
      </c>
      <c r="BY640">
        <f>BY634*BY539*BY478</f>
        <v>0</v>
      </c>
      <c r="BZ640">
        <f>BZ634*BZ539*BZ478</f>
        <v>12.914944630215823</v>
      </c>
      <c r="CA640">
        <f>CA634*CA539*CA478</f>
        <v>36.45845613314515</v>
      </c>
      <c r="CB640">
        <f>CB634*CB539*CB478</f>
        <v>25.430325026241707</v>
      </c>
      <c r="CC640">
        <f>CC634*CC539*CC478</f>
        <v>0</v>
      </c>
      <c r="CD640">
        <f>CD634*CD539*CD478</f>
        <v>-12.914944630215823</v>
      </c>
      <c r="CE640">
        <f>CE634*CE539*CE478</f>
        <v>-36.45845613314515</v>
      </c>
      <c r="CF640">
        <f>CF634*CF539*CF478</f>
        <v>-25.430325026241707</v>
      </c>
      <c r="CG640">
        <f>CG634*CG539*CG478</f>
        <v>0</v>
      </c>
      <c r="CI640" t="str">
        <v>Horizontal force (+ in X)</v>
      </c>
      <c r="CJ640" t="str">
        <v>lbs</v>
      </c>
      <c r="CK640">
        <f>CK634*CK539*CK478</f>
        <v>0</v>
      </c>
      <c r="CL640">
        <f>CL634*CL539*CL478</f>
        <v>0</v>
      </c>
      <c r="CM640">
        <f>CM634*CM539*CM478</f>
        <v>193.2677695144481</v>
      </c>
      <c r="CN640">
        <f>CN634*CN539*CN478</f>
        <v>-193.2677695144481</v>
      </c>
      <c r="CO640">
        <f>CO634*CO539*CO478</f>
        <v>0</v>
      </c>
      <c r="CP640">
        <f>CP634*CP539*CP478</f>
        <v>0</v>
      </c>
      <c r="CQ640">
        <f>CQ634*CQ539*CQ478</f>
        <v>6.730323257999795</v>
      </c>
      <c r="CR640">
        <f>CR634*CR539*CR478</f>
        <v>19.745989723883696</v>
      </c>
      <c r="CS640">
        <f>CS634*CS539*CS478</f>
        <v>18.021692029685404</v>
      </c>
      <c r="CT640">
        <f>CT634*CT539*CT478</f>
        <v>0</v>
      </c>
      <c r="CU640">
        <f>CU634*CU539*CU478</f>
        <v>-6.730323257999795</v>
      </c>
      <c r="CV640">
        <f>CV634*CV539*CV478</f>
        <v>-19.745989723883696</v>
      </c>
      <c r="CW640">
        <f>CW634*CW539*CW478</f>
        <v>-18.021692029685404</v>
      </c>
      <c r="CX640">
        <f>CX634*CX539*CX478</f>
        <v>0</v>
      </c>
      <c r="CZ640" t="str">
        <v>Horizontal force (+ in X)</v>
      </c>
      <c r="DA640" t="str">
        <v>lbs</v>
      </c>
      <c r="DB640">
        <f>DB634*DB539*DB478</f>
        <v>0</v>
      </c>
      <c r="DC640">
        <f>DC634*DC539*DC478</f>
        <v>0</v>
      </c>
      <c r="DD640">
        <f>DD634*DD539*DD478</f>
        <v>7.595676531135496</v>
      </c>
      <c r="DE640">
        <f>DE634*DE539*DE478</f>
        <v>-7.595676531135496</v>
      </c>
      <c r="DF640">
        <f>DF634*DF539*DF478</f>
        <v>0</v>
      </c>
      <c r="DG640">
        <f>DG634*DG539*DG478</f>
        <v>0</v>
      </c>
      <c r="DH640">
        <f>DH634*DH539*DH478</f>
        <v>2.383855606318562</v>
      </c>
      <c r="DI640">
        <f>DI634*DI539*DI478</f>
        <v>5.561459410140785</v>
      </c>
      <c r="DJ640">
        <f>DJ634*DJ539*DJ478</f>
        <v>-2.768624095598896</v>
      </c>
      <c r="DK640">
        <f>DK634*DK539*DK478</f>
        <v>0</v>
      </c>
      <c r="DL640">
        <f>DL634*DL539*DL478</f>
        <v>-2.383855606318562</v>
      </c>
      <c r="DM640">
        <f>DM634*DM539*DM478</f>
        <v>-5.561459410140785</v>
      </c>
      <c r="DN640">
        <f>DN634*DN539*DN478</f>
        <v>2.768624095598896</v>
      </c>
      <c r="DO640">
        <f>DO634*DO539*DO478</f>
        <v>0</v>
      </c>
      <c r="DQ640" t="str">
        <v>Horizontal force (+ in X)</v>
      </c>
      <c r="DR640" t="str">
        <v>lbs</v>
      </c>
      <c r="DS640">
        <f>DS634*DS539*DS478</f>
        <v>0</v>
      </c>
      <c r="DT640">
        <f>DT634*DT539*DT478</f>
        <v>0</v>
      </c>
      <c r="DU640">
        <f>DU634*DU539*DU478</f>
        <v>7.595676531135496</v>
      </c>
      <c r="DV640">
        <f>DV634*DV539*DV478</f>
        <v>-7.595676531135496</v>
      </c>
      <c r="DW640">
        <f>DW634*DW539*DW478</f>
        <v>0</v>
      </c>
      <c r="DX640">
        <f>DX634*DX539*DX478</f>
        <v>0</v>
      </c>
      <c r="DY640">
        <f>DY634*DY539*DY478</f>
        <v>-3.800765765897466</v>
      </c>
      <c r="DZ640">
        <f>DZ634*DZ539*DZ478</f>
        <v>-11.151006999120666</v>
      </c>
      <c r="EA640">
        <f>EA634*EA539*EA478</f>
        <v>-10.1772570921552</v>
      </c>
      <c r="EB640">
        <f>EB634*EB539*EB478</f>
        <v>0</v>
      </c>
      <c r="EC640">
        <f>EC634*EC539*EC478</f>
        <v>3.800765765897466</v>
      </c>
      <c r="ED640">
        <f>ED634*ED539*ED478</f>
        <v>11.151006999120666</v>
      </c>
      <c r="EE640">
        <f>EE634*EE539*EE478</f>
        <v>10.1772570921552</v>
      </c>
      <c r="EF640">
        <f>EF634*EF539*EF478</f>
        <v>0</v>
      </c>
    </row>
    <row r="641">
      <c r="B641" t="str">
        <v>Horizontal force (+ in Y)</v>
      </c>
      <c r="C641" t="str">
        <v>lbs</v>
      </c>
      <c r="D641">
        <f>D635*D539*D478</f>
        <v>0</v>
      </c>
      <c r="E641">
        <f>E635*E539*E478</f>
        <v>0</v>
      </c>
      <c r="F641">
        <f>F635*F539*F478</f>
        <v>386.5355390288962</v>
      </c>
      <c r="G641">
        <f>G635*G539*G478</f>
        <v>-386.5355390288962</v>
      </c>
      <c r="H641">
        <f>H635*H539*H478</f>
        <v>0</v>
      </c>
      <c r="I641">
        <f>I635*I539*I478</f>
        <v>0</v>
      </c>
      <c r="J641">
        <f>J635*J539*J478</f>
        <v>6.2947191211022275</v>
      </c>
      <c r="K641">
        <f>K635*K539*K478</f>
        <v>18.88415736330668</v>
      </c>
      <c r="L641">
        <f>L635*L539*L478</f>
        <v>54.771948736235004</v>
      </c>
      <c r="M641">
        <f>M635*M539*M478</f>
        <v>41.27300735105761</v>
      </c>
      <c r="N641">
        <f>N635*N539*N478</f>
        <v>-6.2947191211022275</v>
      </c>
      <c r="O641">
        <f>O635*O539*O478</f>
        <v>-18.88415736330668</v>
      </c>
      <c r="P641">
        <f>P635*P539*P478</f>
        <v>-54.771948736235004</v>
      </c>
      <c r="Q641">
        <f>Q635*Q539*Q478</f>
        <v>-41.27300735105761</v>
      </c>
      <c r="S641" t="str">
        <v>Horizontal force (+ in Y)</v>
      </c>
      <c r="T641" t="str">
        <v>lbs</v>
      </c>
      <c r="U641">
        <f>U635*U539*U478</f>
        <v>0</v>
      </c>
      <c r="V641">
        <f>V635*V539*V478</f>
        <v>0</v>
      </c>
      <c r="W641">
        <f>W635*W539*W478</f>
        <v>386.5355390288962</v>
      </c>
      <c r="X641">
        <f>X635*X539*X478</f>
        <v>-386.5355390288962</v>
      </c>
      <c r="Y641">
        <f>Y635*Y539*Y478</f>
        <v>0</v>
      </c>
      <c r="Z641">
        <f>Z635*Z539*Z478</f>
        <v>0</v>
      </c>
      <c r="AA641">
        <f>AA635*AA539*AA478</f>
        <v>3.365161628999898</v>
      </c>
      <c r="AB641">
        <f>AB635*AB539*AB478</f>
        <v>10.095484886999694</v>
      </c>
      <c r="AC641">
        <f>AC635*AC539*AC478</f>
        <v>39.49197944776739</v>
      </c>
      <c r="AD641">
        <f>AD635*AD539*AD478</f>
        <v>36.04338405937081</v>
      </c>
      <c r="AE641">
        <f>AE635*AE539*AE478</f>
        <v>-3.365161628999898</v>
      </c>
      <c r="AF641">
        <f>AF635*AF539*AF478</f>
        <v>-10.095484886999694</v>
      </c>
      <c r="AG641">
        <f>AG635*AG539*AG478</f>
        <v>-39.49197944776739</v>
      </c>
      <c r="AH641">
        <f>AH635*AH539*AH478</f>
        <v>-36.04338405937081</v>
      </c>
      <c r="AJ641" t="str">
        <v>Horizontal force (+ in Y)</v>
      </c>
      <c r="AK641" t="str">
        <v>lbs</v>
      </c>
      <c r="AL641">
        <f>AL635*AL539*AL478</f>
        <v>0</v>
      </c>
      <c r="AM641">
        <f>AM635*AM539*AM478</f>
        <v>0</v>
      </c>
      <c r="AN641">
        <f>AN635*AN539*AN478</f>
        <v>15.191353062270991</v>
      </c>
      <c r="AO641">
        <f>AO635*AO539*AO478</f>
        <v>-15.191353062270991</v>
      </c>
      <c r="AP641">
        <f>AP635*AP539*AP478</f>
        <v>0</v>
      </c>
      <c r="AQ641">
        <f>AQ635*AQ539*AQ478</f>
        <v>0</v>
      </c>
      <c r="AR641">
        <f>AR635*AR539*AR478</f>
        <v>1.029174609153596</v>
      </c>
      <c r="AS641">
        <f>AS635*AS539*AS478</f>
        <v>3.0875238274607884</v>
      </c>
      <c r="AT641">
        <f>AT635*AT539*AT478</f>
        <v>-7.02204470977372</v>
      </c>
      <c r="AU641">
        <f>AU635*AU539*AU478</f>
        <v>-15.124890892623597</v>
      </c>
      <c r="AV641">
        <f>AV635*AV539*AV478</f>
        <v>-1.029174609153596</v>
      </c>
      <c r="AW641">
        <f>AW635*AW539*AW478</f>
        <v>-3.0875238274607884</v>
      </c>
      <c r="AX641">
        <f>AX635*AX539*AX478</f>
        <v>7.02204470977372</v>
      </c>
      <c r="AY641">
        <f>AY635*AY539*AY478</f>
        <v>15.124890892623597</v>
      </c>
      <c r="BA641" t="str">
        <v>Horizontal force (+ in Y)</v>
      </c>
      <c r="BB641" t="str">
        <v>lbs</v>
      </c>
      <c r="BC641">
        <f>BC635*BC539*BC478</f>
        <v>0</v>
      </c>
      <c r="BD641">
        <f>BD635*BD539*BD478</f>
        <v>0</v>
      </c>
      <c r="BE641">
        <f>BE635*BE539*BE478</f>
        <v>15.191353062270991</v>
      </c>
      <c r="BF641">
        <f>BF635*BF539*BF478</f>
        <v>-15.191353062270991</v>
      </c>
      <c r="BG641">
        <f>BG635*BG539*BG478</f>
        <v>0</v>
      </c>
      <c r="BH641">
        <f>BH635*BH539*BH478</f>
        <v>0</v>
      </c>
      <c r="BI641">
        <f>BI635*BI539*BI478</f>
        <v>-1.9003828829487333</v>
      </c>
      <c r="BJ641">
        <f>BJ635*BJ539*BJ478</f>
        <v>-5.7011486488462</v>
      </c>
      <c r="BK641">
        <f>BK635*BK539*BK478</f>
        <v>-22.302013998241332</v>
      </c>
      <c r="BL641">
        <f>BL635*BL539*BL478</f>
        <v>-20.3545141843104</v>
      </c>
      <c r="BM641">
        <f>BM635*BM539*BM478</f>
        <v>1.9003828829487333</v>
      </c>
      <c r="BN641">
        <f>BN635*BN539*BN478</f>
        <v>5.7011486488462</v>
      </c>
      <c r="BO641">
        <f>BO635*BO539*BO478</f>
        <v>22.302013998241332</v>
      </c>
      <c r="BP641">
        <f>BP635*BP539*BP478</f>
        <v>20.3545141843104</v>
      </c>
      <c r="BR641" t="str">
        <v>Horizontal force (+ in Y)</v>
      </c>
      <c r="BS641" t="str">
        <v>lbs</v>
      </c>
      <c r="BT641">
        <f>BT635*BT539*BT478</f>
        <v>-43.886131068782994</v>
      </c>
      <c r="BU641">
        <f>BU635*BU539*BU478</f>
        <v>-329.14598301587233</v>
      </c>
      <c r="BV641">
        <f>BV635*BV539*BV478</f>
        <v>0</v>
      </c>
      <c r="BW641">
        <f>BW635*BW539*BW478</f>
        <v>0</v>
      </c>
      <c r="BX641">
        <f>BX635*BX539*BX478</f>
        <v>92.0167560721974</v>
      </c>
      <c r="BY641">
        <f>BY635*BY539*BY478</f>
        <v>-134.1902853833941</v>
      </c>
      <c r="BZ641">
        <f>BZ635*BZ539*BZ478</f>
        <v>0</v>
      </c>
      <c r="CA641">
        <f>CA635*CA539*CA478</f>
        <v>0</v>
      </c>
      <c r="CB641">
        <f>CB635*CB539*CB478</f>
        <v>0</v>
      </c>
      <c r="CC641">
        <f>CC635*CC539*CC478</f>
        <v>0</v>
      </c>
      <c r="CD641">
        <f>CD635*CD539*CD478</f>
        <v>0</v>
      </c>
      <c r="CE641">
        <f>CE635*CE539*CE478</f>
        <v>0</v>
      </c>
      <c r="CF641">
        <f>CF635*CF539*CF478</f>
        <v>0</v>
      </c>
      <c r="CG641">
        <f>CG635*CG539*CG478</f>
        <v>0</v>
      </c>
      <c r="CI641" t="str">
        <v>Horizontal force (+ in Y)</v>
      </c>
      <c r="CJ641" t="str">
        <v>lbs</v>
      </c>
      <c r="CK641">
        <f>CK635*CK539*CK478</f>
        <v>-43.886131068782994</v>
      </c>
      <c r="CL641">
        <f>CL635*CL539*CL478</f>
        <v>-329.14598301587233</v>
      </c>
      <c r="CM641">
        <f>CM635*CM539*CM478</f>
        <v>0</v>
      </c>
      <c r="CN641">
        <f>CN635*CN539*CN478</f>
        <v>0</v>
      </c>
      <c r="CO641">
        <f>CO635*CO539*CO478</f>
        <v>46.239203073801335</v>
      </c>
      <c r="CP641">
        <f>CP635*CP539*CP478</f>
        <v>-134.1902853833941</v>
      </c>
      <c r="CQ641">
        <f>CQ635*CQ539*CQ478</f>
        <v>0</v>
      </c>
      <c r="CR641">
        <f>CR635*CR539*CR478</f>
        <v>0</v>
      </c>
      <c r="CS641">
        <f>CS635*CS539*CS478</f>
        <v>0</v>
      </c>
      <c r="CT641">
        <f>CT635*CT539*CT478</f>
        <v>0</v>
      </c>
      <c r="CU641">
        <f>CU635*CU539*CU478</f>
        <v>0</v>
      </c>
      <c r="CV641">
        <f>CV635*CV539*CV478</f>
        <v>0</v>
      </c>
      <c r="CW641">
        <f>CW635*CW539*CW478</f>
        <v>0</v>
      </c>
      <c r="CX641">
        <f>CX635*CX539*CX478</f>
        <v>0</v>
      </c>
      <c r="CZ641" t="str">
        <v>Horizontal force (+ in Y)</v>
      </c>
      <c r="DA641" t="str">
        <v>lbs</v>
      </c>
      <c r="DB641">
        <f>DB635*DB539*DB478</f>
        <v>-415.23031703540823</v>
      </c>
      <c r="DC641">
        <f>DC635*DC539*DC478</f>
        <v>42.19820295075287</v>
      </c>
      <c r="DD641">
        <f>DD635*DD539*DD478</f>
        <v>0</v>
      </c>
      <c r="DE641">
        <f>DE635*DE539*DE478</f>
        <v>0</v>
      </c>
      <c r="DF641">
        <f>DF635*DF539*DF478</f>
        <v>-47.237313665287054</v>
      </c>
      <c r="DG641">
        <f>DG635*DG539*DG478</f>
        <v>5.063784354090353</v>
      </c>
      <c r="DH641">
        <f>DH635*DH539*DH478</f>
        <v>0</v>
      </c>
      <c r="DI641">
        <f>DI635*DI539*DI478</f>
        <v>0</v>
      </c>
      <c r="DJ641">
        <f>DJ635*DJ539*DJ478</f>
        <v>0</v>
      </c>
      <c r="DK641">
        <f>DK635*DK539*DK478</f>
        <v>0</v>
      </c>
      <c r="DL641">
        <f>DL635*DL539*DL478</f>
        <v>0</v>
      </c>
      <c r="DM641">
        <f>DM635*DM539*DM478</f>
        <v>0</v>
      </c>
      <c r="DN641">
        <f>DN635*DN539*DN478</f>
        <v>0</v>
      </c>
      <c r="DO641">
        <f>DO635*DO539*DO478</f>
        <v>0</v>
      </c>
      <c r="DQ641" t="str">
        <v>Horizontal force (+ in Y)</v>
      </c>
      <c r="DR641" t="str">
        <v>lbs</v>
      </c>
      <c r="DS641">
        <f>DS635*DS539*DS478</f>
        <v>-415.23031703540823</v>
      </c>
      <c r="DT641">
        <f>DT635*DT539*DT478</f>
        <v>42.19820295075287</v>
      </c>
      <c r="DU641">
        <f>DU635*DU539*DU478</f>
        <v>0</v>
      </c>
      <c r="DV641">
        <f>DV635*DV539*DV478</f>
        <v>0</v>
      </c>
      <c r="DW641">
        <f>DW635*DW539*DW478</f>
        <v>-93.01486666368311</v>
      </c>
      <c r="DX641">
        <f>DX635*DX539*DX478</f>
        <v>5.063784354090353</v>
      </c>
      <c r="DY641">
        <f>DY635*DY539*DY478</f>
        <v>0</v>
      </c>
      <c r="DZ641">
        <f>DZ635*DZ539*DZ478</f>
        <v>0</v>
      </c>
      <c r="EA641">
        <f>EA635*EA539*EA478</f>
        <v>0</v>
      </c>
      <c r="EB641">
        <f>EB635*EB539*EB478</f>
        <v>0</v>
      </c>
      <c r="EC641">
        <f>EC635*EC539*EC478</f>
        <v>0</v>
      </c>
      <c r="ED641">
        <f>ED635*ED539*ED478</f>
        <v>0</v>
      </c>
      <c r="EE641">
        <f>EE635*EE539*EE478</f>
        <v>0</v>
      </c>
      <c r="EF641">
        <f>EF635*EF539*EF478</f>
        <v>0</v>
      </c>
    </row>
    <row r="642">
      <c r="B642" t="str">
        <v>Vertical force (+ in Z)</v>
      </c>
      <c r="C642" t="str">
        <v>lbs</v>
      </c>
      <c r="D642">
        <f>D636*D539*D478</f>
        <v>0</v>
      </c>
      <c r="E642">
        <f>E636*E539*E478</f>
        <v>0</v>
      </c>
      <c r="F642">
        <f>F636*F539*F478</f>
        <v>0</v>
      </c>
      <c r="G642">
        <f>G636*G539*G478</f>
        <v>0</v>
      </c>
      <c r="H642">
        <f>H636*H539*H478</f>
        <v>196.50362842032683</v>
      </c>
      <c r="I642">
        <f>I636*I539*I478</f>
        <v>211.81121948749512</v>
      </c>
      <c r="J642">
        <f>J636*J539*J478</f>
        <v>10.49119853517038</v>
      </c>
      <c r="K642">
        <f>K636*K539*K478</f>
        <v>31.473595605511136</v>
      </c>
      <c r="L642">
        <f>L636*L539*L478</f>
        <v>91.28658122705835</v>
      </c>
      <c r="M642">
        <f>M636*M539*M478</f>
        <v>68.78834558509601</v>
      </c>
      <c r="N642">
        <f>N636*N539*N478</f>
        <v>10.49119853517038</v>
      </c>
      <c r="O642">
        <f>O636*O539*O478</f>
        <v>31.473595605511136</v>
      </c>
      <c r="P642">
        <f>P636*P539*P478</f>
        <v>91.28658122705835</v>
      </c>
      <c r="Q642">
        <f>Q636*Q539*Q478</f>
        <v>68.78834558509601</v>
      </c>
      <c r="S642" t="str">
        <v>Vertical force (+ in Z)</v>
      </c>
      <c r="T642" t="str">
        <v>lbs</v>
      </c>
      <c r="U642">
        <f>U636*U539*U478</f>
        <v>0</v>
      </c>
      <c r="V642">
        <f>V636*V539*V478</f>
        <v>0</v>
      </c>
      <c r="W642">
        <f>W636*W539*W478</f>
        <v>0</v>
      </c>
      <c r="X642">
        <f>X636*X539*X478</f>
        <v>0</v>
      </c>
      <c r="Y642">
        <f>Y636*Y539*Y478</f>
        <v>107.20516003720459</v>
      </c>
      <c r="Z642">
        <f>Z636*Z539*Z478</f>
        <v>211.81121948749512</v>
      </c>
      <c r="AA642">
        <f>AA636*AA539*AA478</f>
        <v>5.60860271499983</v>
      </c>
      <c r="AB642">
        <f>AB636*AB539*AB478</f>
        <v>16.82580814499949</v>
      </c>
      <c r="AC642">
        <f>AC636*AC539*AC478</f>
        <v>65.819965746279</v>
      </c>
      <c r="AD642">
        <f>AD636*AD539*AD478</f>
        <v>60.07230676561801</v>
      </c>
      <c r="AE642">
        <f>AE636*AE539*AE478</f>
        <v>5.60860271499983</v>
      </c>
      <c r="AF642">
        <f>AF636*AF539*AF478</f>
        <v>16.82580814499949</v>
      </c>
      <c r="AG642">
        <f>AG636*AG539*AG478</f>
        <v>65.819965746279</v>
      </c>
      <c r="AH642">
        <f>AH636*AH539*AH478</f>
        <v>60.07230676561801</v>
      </c>
      <c r="AJ642" t="str">
        <v>Vertical force (+ in Z)</v>
      </c>
      <c r="AK642" t="str">
        <v>lbs</v>
      </c>
      <c r="AL642">
        <f>AL636*AL539*AL478</f>
        <v>0</v>
      </c>
      <c r="AM642">
        <f>AM636*AM539*AM478</f>
        <v>0</v>
      </c>
      <c r="AN642">
        <f>AN636*AN539*AN478</f>
        <v>0</v>
      </c>
      <c r="AO642">
        <f>AO636*AO539*AO478</f>
        <v>0</v>
      </c>
      <c r="AP642">
        <f>AP636*AP539*AP478</f>
        <v>-35.586487808813914</v>
      </c>
      <c r="AQ642">
        <f>AQ636*AQ539*AQ478</f>
        <v>-20.278896741645614</v>
      </c>
      <c r="AR642">
        <f>AR636*AR539*AR478</f>
        <v>1.7152910152559935</v>
      </c>
      <c r="AS642">
        <f>AS636*AS539*AS478</f>
        <v>5.14587304576798</v>
      </c>
      <c r="AT642">
        <f>AT636*AT539*AT478</f>
        <v>-11.703407849622867</v>
      </c>
      <c r="AU642">
        <f>AU636*AU539*AU478</f>
        <v>-25.208151487705994</v>
      </c>
      <c r="AV642">
        <f>AV636*AV539*AV478</f>
        <v>1.7152910152559935</v>
      </c>
      <c r="AW642">
        <f>AW636*AW539*AW478</f>
        <v>5.14587304576798</v>
      </c>
      <c r="AX642">
        <f>AX636*AX539*AX478</f>
        <v>-11.703407849622867</v>
      </c>
      <c r="AY642">
        <f>AY636*AY539*AY478</f>
        <v>-25.208151487705994</v>
      </c>
      <c r="BA642" t="str">
        <v>Vertical force (+ in Z)</v>
      </c>
      <c r="BB642" t="str">
        <v>lbs</v>
      </c>
      <c r="BC642">
        <f>BC636*BC539*BC478</f>
        <v>0</v>
      </c>
      <c r="BD642">
        <f>BD636*BD539*BD478</f>
        <v>0</v>
      </c>
      <c r="BE642">
        <f>BE636*BE539*BE478</f>
        <v>0</v>
      </c>
      <c r="BF642">
        <f>BF636*BF539*BF478</f>
        <v>0</v>
      </c>
      <c r="BG642">
        <f>BG636*BG539*BG478</f>
        <v>-124.88495619193615</v>
      </c>
      <c r="BH642">
        <f>BH636*BH539*BH478</f>
        <v>-20.278896741645614</v>
      </c>
      <c r="BI642">
        <f>BI636*BI539*BI478</f>
        <v>-3.1673048049145556</v>
      </c>
      <c r="BJ642">
        <f>BJ636*BJ539*BJ478</f>
        <v>-9.501914414743666</v>
      </c>
      <c r="BK642">
        <f>BK636*BK539*BK478</f>
        <v>-37.170023330402216</v>
      </c>
      <c r="BL642">
        <f>BL636*BL539*BL478</f>
        <v>-33.924190307184</v>
      </c>
      <c r="BM642">
        <f>BM636*BM539*BM478</f>
        <v>-3.1673048049145556</v>
      </c>
      <c r="BN642">
        <f>BN636*BN539*BN478</f>
        <v>-9.501914414743666</v>
      </c>
      <c r="BO642">
        <f>BO636*BO539*BO478</f>
        <v>-37.170023330402216</v>
      </c>
      <c r="BP642">
        <f>BP636*BP539*BP478</f>
        <v>-33.924190307184</v>
      </c>
      <c r="BR642" t="str">
        <v>Vertical force (+ in Z)</v>
      </c>
      <c r="BS642" t="str">
        <v>lbs</v>
      </c>
      <c r="BT642">
        <f>BT636*BT539*BT478</f>
        <v>0</v>
      </c>
      <c r="BU642">
        <f>BU636*BU539*BU478</f>
        <v>0</v>
      </c>
      <c r="BV642">
        <f>BV636*BV539*BV478</f>
        <v>0</v>
      </c>
      <c r="BW642">
        <f>BW636*BW539*BW478</f>
        <v>0</v>
      </c>
      <c r="BX642">
        <f>BX636*BX539*BX478</f>
        <v>153.36126012032898</v>
      </c>
      <c r="BY642">
        <f>BY636*BY539*BY478</f>
        <v>223.65047563899014</v>
      </c>
      <c r="BZ642">
        <f>BZ636*BZ539*BZ478</f>
        <v>43.049815434052746</v>
      </c>
      <c r="CA642">
        <f>CA636*CA539*CA478</f>
        <v>121.52818711048383</v>
      </c>
      <c r="CB642">
        <f>CB636*CB539*CB478</f>
        <v>84.76775008747235</v>
      </c>
      <c r="CC642">
        <f>CC636*CC539*CC478</f>
        <v>0</v>
      </c>
      <c r="CD642">
        <f>CD636*CD539*CD478</f>
        <v>43.049815434052746</v>
      </c>
      <c r="CE642">
        <f>CE636*CE539*CE478</f>
        <v>121.52818711048383</v>
      </c>
      <c r="CF642">
        <f>CF636*CF539*CF478</f>
        <v>84.76775008747235</v>
      </c>
      <c r="CG642">
        <f>CG636*CG539*CG478</f>
        <v>0</v>
      </c>
      <c r="CI642" t="str">
        <v>Vertical force (+ in Z)</v>
      </c>
      <c r="CJ642" t="str">
        <v>lbs</v>
      </c>
      <c r="CK642">
        <f>CK636*CK539*CK478</f>
        <v>0</v>
      </c>
      <c r="CL642">
        <f>CL636*CL539*CL478</f>
        <v>0</v>
      </c>
      <c r="CM642">
        <f>CM636*CM539*CM478</f>
        <v>0</v>
      </c>
      <c r="CN642">
        <f>CN636*CN539*CN478</f>
        <v>0</v>
      </c>
      <c r="CO642">
        <f>CO636*CO539*CO478</f>
        <v>77.06533845633555</v>
      </c>
      <c r="CP642">
        <f>CP636*CP539*CP478</f>
        <v>223.65047563899014</v>
      </c>
      <c r="CQ642">
        <f>CQ636*CQ539*CQ478</f>
        <v>22.434410859999318</v>
      </c>
      <c r="CR642">
        <f>CR636*CR539*CR478</f>
        <v>65.819965746279</v>
      </c>
      <c r="CS642">
        <f>CS636*CS539*CS478</f>
        <v>60.07230676561801</v>
      </c>
      <c r="CT642">
        <f>CT636*CT539*CT478</f>
        <v>0</v>
      </c>
      <c r="CU642">
        <f>CU636*CU539*CU478</f>
        <v>22.434410859999318</v>
      </c>
      <c r="CV642">
        <f>CV636*CV539*CV478</f>
        <v>65.819965746279</v>
      </c>
      <c r="CW642">
        <f>CW636*CW539*CW478</f>
        <v>60.07230676561801</v>
      </c>
      <c r="CX642">
        <f>CX636*CX539*CX478</f>
        <v>0</v>
      </c>
      <c r="CZ642" t="str">
        <v>Vertical force (+ in Z)</v>
      </c>
      <c r="DA642" t="str">
        <v>lbs</v>
      </c>
      <c r="DB642">
        <f>DB636*DB539*DB478</f>
        <v>0</v>
      </c>
      <c r="DC642">
        <f>DC636*DC539*DC478</f>
        <v>0</v>
      </c>
      <c r="DD642">
        <f>DD636*DD539*DD478</f>
        <v>0</v>
      </c>
      <c r="DE642">
        <f>DE636*DE539*DE478</f>
        <v>0</v>
      </c>
      <c r="DF642">
        <f>DF636*DF539*DF478</f>
        <v>-78.72885610881175</v>
      </c>
      <c r="DG642">
        <f>DG636*DG539*DG478</f>
        <v>-8.439640590150587</v>
      </c>
      <c r="DH642">
        <f>DH636*DH539*DH478</f>
        <v>7.946185354395207</v>
      </c>
      <c r="DI642">
        <f>DI636*DI539*DI478</f>
        <v>18.538198033802615</v>
      </c>
      <c r="DJ642">
        <f>DJ636*DJ539*DJ478</f>
        <v>-9.228746985329652</v>
      </c>
      <c r="DK642">
        <f>DK636*DK539*DK478</f>
        <v>0</v>
      </c>
      <c r="DL642">
        <f>DL636*DL539*DL478</f>
        <v>7.946185354395207</v>
      </c>
      <c r="DM642">
        <f>DM636*DM539*DM478</f>
        <v>18.538198033802615</v>
      </c>
      <c r="DN642">
        <f>DN636*DN539*DN478</f>
        <v>-9.228746985329652</v>
      </c>
      <c r="DO642">
        <f>DO636*DO539*DO478</f>
        <v>0</v>
      </c>
      <c r="DQ642" t="str">
        <v>Vertical force (+ in Z)</v>
      </c>
      <c r="DR642" t="str">
        <v>lbs</v>
      </c>
      <c r="DS642">
        <f>DS636*DS539*DS478</f>
        <v>0</v>
      </c>
      <c r="DT642">
        <f>DT636*DT539*DT478</f>
        <v>0</v>
      </c>
      <c r="DU642">
        <f>DU636*DU539*DU478</f>
        <v>0</v>
      </c>
      <c r="DV642">
        <f>DV636*DV539*DV478</f>
        <v>0</v>
      </c>
      <c r="DW642">
        <f>DW636*DW539*DW478</f>
        <v>-155.02477777280518</v>
      </c>
      <c r="DX642">
        <f>DX636*DX539*DX478</f>
        <v>-8.439640590150587</v>
      </c>
      <c r="DY642">
        <f>DY636*DY539*DY478</f>
        <v>-12.66921921965822</v>
      </c>
      <c r="DZ642">
        <f>DZ636*DZ539*DZ478</f>
        <v>-37.170023330402216</v>
      </c>
      <c r="EA642">
        <f>EA636*EA539*EA478</f>
        <v>-33.924190307184</v>
      </c>
      <c r="EB642">
        <f>EB636*EB539*EB478</f>
        <v>0</v>
      </c>
      <c r="EC642">
        <f>EC636*EC539*EC478</f>
        <v>-12.66921921965822</v>
      </c>
      <c r="ED642">
        <f>ED636*ED539*ED478</f>
        <v>-37.170023330402216</v>
      </c>
      <c r="EE642">
        <f>EE636*EE539*EE478</f>
        <v>-33.924190307184</v>
      </c>
      <c r="EF642">
        <f>EF636*EF539*EF478</f>
        <v>0</v>
      </c>
    </row>
    <row r="643">
      <c r="B643" t="str">
        <v>Overturn moment</v>
      </c>
      <c r="C643" t="str">
        <v>lbs.ft</v>
      </c>
      <c r="D643">
        <f>IF(D633="+X",D640*D637-D642*D639,-D638*D641+D639*D642)</f>
        <v>-87.77226213756599</v>
      </c>
      <c r="E643">
        <f>IF(D633="+X",E640*E637,-E638*E641)</f>
        <v>-543.5128540056969</v>
      </c>
      <c r="F643">
        <v>0</v>
      </c>
      <c r="G643">
        <v>0</v>
      </c>
      <c r="H643">
        <f>IF(H633="+X",H640*H637-H642*H639,-H638*H641+H639*H642)</f>
        <v>-5960.610062083248</v>
      </c>
      <c r="I643">
        <f>IF(I633="-X",I640*I637-I642*I639,-I638*I641+I639*I642)</f>
        <v>-2047.5084550457864</v>
      </c>
      <c r="J643">
        <f>IF(J633="+Y",-J642*J639,J642*J639)</f>
        <v>-381.1802134445238</v>
      </c>
      <c r="K643">
        <f>IF(J633="+Y",-K642*K639,K642*K639)</f>
        <v>-989.6697284844057</v>
      </c>
      <c r="L643">
        <f>IF(J633="+Y",-L642*L639,L642*L639)</f>
        <v>-2098.1342115266984</v>
      </c>
      <c r="M643">
        <f>IF(J633="+Y",-M642*M639,M642*M639)</f>
        <v>-825.4601470211514</v>
      </c>
      <c r="N643">
        <f>J643</f>
        <v>-381.1802134445238</v>
      </c>
      <c r="O643">
        <f>K643</f>
        <v>-989.6697284844057</v>
      </c>
      <c r="P643">
        <f>L643</f>
        <v>-2098.1342115266984</v>
      </c>
      <c r="Q643">
        <f>M643</f>
        <v>-825.4601470211514</v>
      </c>
      <c r="S643" t="str">
        <v>Overturn moment</v>
      </c>
      <c r="T643" t="str">
        <v>lbs.ft</v>
      </c>
      <c r="U643">
        <f>IF(U633="+X",U640*U637-U642*U639,-U638*U641+U639*U642)</f>
        <v>-87.77226213756599</v>
      </c>
      <c r="V643">
        <f>IF(U633="+X",V640*V637,-V638*V641)</f>
        <v>-543.5128540056969</v>
      </c>
      <c r="W643">
        <v>0</v>
      </c>
      <c r="X643">
        <v>0</v>
      </c>
      <c r="Y643">
        <f>IF(Y633="+X",Y640*Y637-Y642*Y639,-Y638*Y641+Y639*Y642)</f>
        <v>-3251.8898544618733</v>
      </c>
      <c r="Z643">
        <f>IF(Z633="-X",Z640*Z637-Z642*Z639,-Z638*Z641+Z639*Z642)</f>
        <v>-2047.5084550457864</v>
      </c>
      <c r="AA643">
        <f>IF(AA633="+Y",-AA642*AA639,AA642*AA639)</f>
        <v>-203.77923197832718</v>
      </c>
      <c r="AB643">
        <f>IF(AA633="+Y",-AB642*AB639,AB642*AB639)</f>
        <v>-529.0781894483172</v>
      </c>
      <c r="AC643">
        <f>IF(AA633="+Y",-AC642*AC639,AC642*AC639)</f>
        <v>-1512.8085648238657</v>
      </c>
      <c r="AD643">
        <f>IF(AA633="+Y",-AD642*AD639,AD642*AD639)</f>
        <v>-720.8676811874154</v>
      </c>
      <c r="AE643">
        <f>AA643</f>
        <v>-203.77923197832718</v>
      </c>
      <c r="AF643">
        <f>AB643</f>
        <v>-529.0781894483172</v>
      </c>
      <c r="AG643">
        <f>AC643</f>
        <v>-1512.8085648238657</v>
      </c>
      <c r="AH643">
        <f>AD643</f>
        <v>-720.8676811874154</v>
      </c>
      <c r="AJ643" t="str">
        <v>Overturn moment</v>
      </c>
      <c r="AK643" t="str">
        <v>lbs.ft</v>
      </c>
      <c r="AL643">
        <f>IF(AL633="+X",AL640*AL637-AL642*AL639,-AL638*AL641+AL639*AL642)</f>
        <v>-830.4606340708165</v>
      </c>
      <c r="AM643">
        <f>IF(AL633="+X",AM640*AM637,-AM638*AM641)</f>
        <v>199.17551792755353</v>
      </c>
      <c r="AN643">
        <v>0</v>
      </c>
      <c r="AO643">
        <v>0</v>
      </c>
      <c r="AP643">
        <f>IF(AP633="+X",AP640*AP637-AP642*AP639,-AP638*AP641+AP639*AP642)</f>
        <v>1079.4567968673555</v>
      </c>
      <c r="AQ643">
        <f>IF(AQ633="-X",AQ640*AQ637-AQ642*AQ639,-AQ638*AQ641+AQ639*AQ642)</f>
        <v>196.02933516924094</v>
      </c>
      <c r="AR643">
        <f>IF(AR633="+Y",-AR642*AR639,AR642*AR639)</f>
        <v>-62.322240220967764</v>
      </c>
      <c r="AS643">
        <f>IF(AR633="+Y",-AS642*AS639,AS642*AS639)</f>
        <v>-161.80911910581537</v>
      </c>
      <c r="AT643">
        <f>IF(AR633="+Y",-AT642*AT639,AT642*AT639)</f>
        <v>268.991565580346</v>
      </c>
      <c r="AU643">
        <f>IF(AR633="+Y",-AU642*AU639,AU642*AU639)</f>
        <v>302.49781785247166</v>
      </c>
      <c r="AV643">
        <f>AR643</f>
        <v>-62.322240220967764</v>
      </c>
      <c r="AW643">
        <f>AS643</f>
        <v>-161.80911910581537</v>
      </c>
      <c r="AX643">
        <f>AT643</f>
        <v>268.991565580346</v>
      </c>
      <c r="AY643">
        <f>AU643</f>
        <v>302.49781785247166</v>
      </c>
      <c r="BA643" t="str">
        <v>Overturn moment</v>
      </c>
      <c r="BB643" t="str">
        <v>lbs.ft</v>
      </c>
      <c r="BC643">
        <f>IF(BC633="+X",BC640*BC637-BC642*BC639,-BC638*BC641+BC639*BC642)</f>
        <v>-830.4606340708165</v>
      </c>
      <c r="BD643">
        <f>IF(BC633="+X",BD640*BD637,-BD638*BD641)</f>
        <v>199.17551792755353</v>
      </c>
      <c r="BE643">
        <v>0</v>
      </c>
      <c r="BF643">
        <v>0</v>
      </c>
      <c r="BG643">
        <f>IF(BG633="+X",BG640*BG637-BG642*BG639,-BG638*BG641+BG639*BG642)</f>
        <v>3788.1770044887303</v>
      </c>
      <c r="BH643">
        <f>IF(BH633="-X",BH640*BH637-BH642*BH639,-BH638*BH641+BH639*BH642)</f>
        <v>196.02933516924094</v>
      </c>
      <c r="BI643">
        <f>IF(BI633="+Y",-BI642*BI639,BI642*BI639)</f>
        <v>115.07874124522885</v>
      </c>
      <c r="BJ643">
        <f>IF(BI633="+Y",-BJ642*BJ639,BJ642*BJ639)</f>
        <v>298.782419930273</v>
      </c>
      <c r="BK643">
        <f>IF(BI633="+Y",-BK642*BK639,BK642*BK639)</f>
        <v>854.3172122831787</v>
      </c>
      <c r="BL643">
        <f>IF(BI633="+Y",-BL642*BL639,BL642*BL639)</f>
        <v>407.0902836862076</v>
      </c>
      <c r="BM643">
        <f>BI643</f>
        <v>115.07874124522885</v>
      </c>
      <c r="BN643">
        <f>BJ643</f>
        <v>298.782419930273</v>
      </c>
      <c r="BO643">
        <f>BK643</f>
        <v>854.3172122831787</v>
      </c>
      <c r="BP643">
        <f>BL643</f>
        <v>407.0902836862076</v>
      </c>
      <c r="BR643" t="str">
        <v>Overturn moment</v>
      </c>
      <c r="BS643" t="str">
        <v>lbs.ft</v>
      </c>
      <c r="BT643">
        <f>IF(BT633="+X",BT640*BT637-BT642*BT639,-BT638*BT641+BT639*BT642)</f>
        <v>175.54452427513198</v>
      </c>
      <c r="BU643">
        <f>IF(BT633="+X",BU640*BU637,-BU638*BU641)</f>
        <v>1316.5839320634893</v>
      </c>
      <c r="BV643">
        <v>0</v>
      </c>
      <c r="BW643">
        <v>0</v>
      </c>
      <c r="BX643">
        <f>IF(BX633="+X",BX640*BX637-BX642*BX639,-BX638*BX641+BX639*BX642)</f>
        <v>1635.8534412835093</v>
      </c>
      <c r="BY643">
        <f>IF(BY633="-X",BY640*BY637-BY642*BY639,-BY638*BY641+BY639*BY642)</f>
        <v>2087.4044392972414</v>
      </c>
      <c r="BZ643">
        <f>IF(BZ633="+Y",-BZ642*BZ639,BZ642*BZ639)</f>
        <v>703.1469854228615</v>
      </c>
      <c r="CA643">
        <f>IF(BZ633="+Y",-CA642*CA639,CA642*CA639)</f>
        <v>1396.6042084931562</v>
      </c>
      <c r="CB643">
        <f>IF(BZ633="+Y",-CB642*CB639,CB642*CB639)</f>
        <v>508.6065005248337</v>
      </c>
      <c r="CC643">
        <f>IF(BZ633="+Y",-CC642*CC639,CC642*CC639)</f>
        <v>0</v>
      </c>
      <c r="CD643">
        <f>BZ643</f>
        <v>703.1469854228615</v>
      </c>
      <c r="CE643">
        <f>CA643</f>
        <v>1396.6042084931562</v>
      </c>
      <c r="CF643">
        <f>CB643</f>
        <v>508.6065005248337</v>
      </c>
      <c r="CG643">
        <f>CC643</f>
        <v>0</v>
      </c>
      <c r="CI643" t="str">
        <v>Overturn moment</v>
      </c>
      <c r="CJ643" t="str">
        <v>lbs.ft</v>
      </c>
      <c r="CK643">
        <f>IF(CK633="+X",CK640*CK637-CK642*CK639,-CK638*CK641+CK639*CK642)</f>
        <v>175.54452427513198</v>
      </c>
      <c r="CL643">
        <f>IF(CK633="+X",CL640*CL637,-CL638*CL641)</f>
        <v>1316.5839320634893</v>
      </c>
      <c r="CM643">
        <v>0</v>
      </c>
      <c r="CN643">
        <v>0</v>
      </c>
      <c r="CO643">
        <f>IF(CO633="+X",CO640*CO637-CO642*CO639,-CO638*CO641+CO639*CO642)</f>
        <v>822.0302768675792</v>
      </c>
      <c r="CP643">
        <f>IF(CP633="-X",CP640*CP637-CP642*CP639,-CP638*CP641+CP639*CP642)</f>
        <v>2087.4044392972414</v>
      </c>
      <c r="CQ643">
        <f>IF(CQ633="+Y",-CQ642*CQ639,CQ642*CQ639)</f>
        <v>366.4287107133222</v>
      </c>
      <c r="CR643">
        <f>IF(CQ633="+Y",-CR642*CR639,CR642*CR639)</f>
        <v>756.4042824119329</v>
      </c>
      <c r="CS643">
        <f>IF(CQ633="+Y",-CS642*CS639,CS642*CS639)</f>
        <v>360.4338405937077</v>
      </c>
      <c r="CT643">
        <f>IF(CQ633="+Y",-CT642*CT639,CT642*CT639)</f>
        <v>0</v>
      </c>
      <c r="CU643">
        <f>CQ643</f>
        <v>366.4287107133222</v>
      </c>
      <c r="CV643">
        <f>CR643</f>
        <v>756.4042824119329</v>
      </c>
      <c r="CW643">
        <f>CS643</f>
        <v>360.4338405937077</v>
      </c>
      <c r="CX643">
        <f>CT643</f>
        <v>0</v>
      </c>
      <c r="CZ643" t="str">
        <v>Overturn moment</v>
      </c>
      <c r="DA643" t="str">
        <v>lbs.ft</v>
      </c>
      <c r="DB643">
        <f>IF(DB633="+X",DB640*DB637-DB642*DB639,-DB638*DB641+DB639*DB642)</f>
        <v>1660.921268141633</v>
      </c>
      <c r="DC643">
        <f>IF(DB633="+X",DC640*DC637,-DC638*DC641)</f>
        <v>-168.7928118030115</v>
      </c>
      <c r="DD643">
        <v>0</v>
      </c>
      <c r="DE643">
        <v>0</v>
      </c>
      <c r="DF643">
        <f>IF(DF633="+X",DF640*DF637-DF642*DF639,-DF638*DF641+DF639*DF642)</f>
        <v>-839.7744651606588</v>
      </c>
      <c r="DG643">
        <f>IF(DG633="-X",DG640*DG637-DG642*DG639,-DG638*DG641+DG639*DG642)</f>
        <v>-78.76997884140548</v>
      </c>
      <c r="DH643">
        <f>IF(DH633="+Y",-DH642*DH639,DH642*DH639)</f>
        <v>129.78769412178838</v>
      </c>
      <c r="DI643">
        <f>IF(DH633="+Y",-DI642*DI639,DI642*DI639)</f>
        <v>213.04131993963398</v>
      </c>
      <c r="DJ643">
        <f>IF(DH633="+Y",-DJ642*DJ639,DJ642*DJ639)</f>
        <v>-55.372481911977864</v>
      </c>
      <c r="DK643">
        <f>IF(DH633="+Y",-DK642*DK639,DK642*DK639)</f>
        <v>0</v>
      </c>
      <c r="DL643">
        <f>DH643</f>
        <v>129.78769412178838</v>
      </c>
      <c r="DM643">
        <f>DI643</f>
        <v>213.04131993963398</v>
      </c>
      <c r="DN643">
        <f>DJ643</f>
        <v>-55.372481911977864</v>
      </c>
      <c r="DO643">
        <f>DK643</f>
        <v>0</v>
      </c>
      <c r="DQ643" t="str">
        <v>Overturn moment</v>
      </c>
      <c r="DR643" t="str">
        <v>lbs.ft</v>
      </c>
      <c r="DS643">
        <f>IF(DS633="+X",DS640*DS637-DS642*DS639,-DS638*DS641+DS639*DS642)</f>
        <v>1660.921268141633</v>
      </c>
      <c r="DT643">
        <f>IF(DS633="+X",DT640*DT637,-DT638*DT641)</f>
        <v>-168.7928118030115</v>
      </c>
      <c r="DU643">
        <v>0</v>
      </c>
      <c r="DV643">
        <v>0</v>
      </c>
      <c r="DW643">
        <f>IF(DW633="+X",DW640*DW637-DW642*DW639,-DW638*DW641+DW639*DW642)</f>
        <v>-1653.597629576589</v>
      </c>
      <c r="DX643">
        <f>IF(DX633="-X",DX640*DX637-DX642*DX639,-DX638*DX641+DX639*DX642)</f>
        <v>-78.76997884140548</v>
      </c>
      <c r="DY643">
        <f>IF(DY633="+Y",-DY642*DY639,DY642*DY639)</f>
        <v>-206.9305805877509</v>
      </c>
      <c r="DZ643">
        <f>IF(DY633="+Y",-DZ642*DZ639,DZ642*DZ639)</f>
        <v>-427.15860614158936</v>
      </c>
      <c r="EA643">
        <f>IF(DY633="+Y",-EA642*EA639,EA642*EA639)</f>
        <v>-203.5451418431038</v>
      </c>
      <c r="EB643">
        <f>IF(DY633="+Y",-EB642*EB639,EB642*EB639)</f>
        <v>0</v>
      </c>
      <c r="EC643">
        <f>DY643</f>
        <v>-206.9305805877509</v>
      </c>
      <c r="ED643">
        <f>DZ643</f>
        <v>-427.15860614158936</v>
      </c>
      <c r="EE643">
        <f>EA643</f>
        <v>-203.5451418431038</v>
      </c>
      <c r="EF643">
        <f>EB643</f>
        <v>0</v>
      </c>
    </row>
    <row r="644">
      <c r="B644" t="str">
        <v>Total horizontal force (+ in X)</v>
      </c>
      <c r="C644" t="str">
        <v>lbs</v>
      </c>
      <c r="D644">
        <f>SUM(D640:Q640)</f>
        <v>-162.41355635596622</v>
      </c>
      <c r="S644" t="str">
        <v>Total horizontal force (+ in X)</v>
      </c>
      <c r="T644" t="str">
        <v>lbs</v>
      </c>
      <c r="U644">
        <f>SUM(U640:AH640)</f>
        <v>-189.2030968709029</v>
      </c>
      <c r="AJ644" t="str">
        <v>Total horizontal force (+ in X)</v>
      </c>
      <c r="AK644" t="str">
        <v>lbs</v>
      </c>
      <c r="AL644">
        <f>SUM(AL640:AY640)</f>
        <v>-162.41355635596622</v>
      </c>
      <c r="BA644" t="str">
        <v>Total horizontal force (+ in X)</v>
      </c>
      <c r="BB644" t="str">
        <v>lbs</v>
      </c>
      <c r="BC644">
        <f>SUM(BC640:BP640)</f>
        <v>-189.2030968709029</v>
      </c>
      <c r="BR644" t="str">
        <v>Total horizontal force (+ in X)</v>
      </c>
      <c r="BS644" t="str">
        <v>lbs</v>
      </c>
      <c r="BT644">
        <f>SUM(BT640:CG640)</f>
        <v>3.552713678800501e-15</v>
      </c>
      <c r="CI644" t="str">
        <v>Total horizontal force (+ in X)</v>
      </c>
      <c r="CJ644" t="str">
        <v>lbs</v>
      </c>
      <c r="CK644">
        <f>SUM(CK640:CX640)</f>
        <v>0</v>
      </c>
      <c r="CZ644" t="str">
        <v>Total horizontal force (+ in X)</v>
      </c>
      <c r="DA644" t="str">
        <v>lbs</v>
      </c>
      <c r="DB644">
        <f>SUM(DB640:DO640)</f>
        <v>0</v>
      </c>
      <c r="DQ644" t="str">
        <v>Total horizontal force (+ in X)</v>
      </c>
      <c r="DR644" t="str">
        <v>lbs</v>
      </c>
      <c r="DS644">
        <f>SUM(DS640:EF640)</f>
        <v>0</v>
      </c>
    </row>
    <row r="645">
      <c r="B645" t="str">
        <v>Total horizontal force (+ in Y)</v>
      </c>
      <c r="C645" t="str">
        <v>lbs</v>
      </c>
      <c r="D645">
        <f>SUM(D641:Q641)</f>
        <v>0</v>
      </c>
      <c r="S645" t="str">
        <v>Total horizontal force (+ in Y)</v>
      </c>
      <c r="T645" t="str">
        <v>lbs</v>
      </c>
      <c r="U645">
        <f>SUM(U641:AH641)</f>
        <v>0</v>
      </c>
      <c r="AJ645" t="str">
        <v>Total horizontal force (+ in Y)</v>
      </c>
      <c r="AK645" t="str">
        <v>lbs</v>
      </c>
      <c r="AL645">
        <f>SUM(AL641:AY641)</f>
        <v>0</v>
      </c>
      <c r="BA645" t="str">
        <v>Total horizontal force (+ in Y)</v>
      </c>
      <c r="BB645" t="str">
        <v>lbs</v>
      </c>
      <c r="BC645">
        <f>SUM(BC641:BP641)</f>
        <v>0</v>
      </c>
      <c r="BR645" t="str">
        <v>Total horizontal force (+ in Y)</v>
      </c>
      <c r="BS645" t="str">
        <v>lbs</v>
      </c>
      <c r="BT645">
        <f>SUM(BT641:CG641)</f>
        <v>-415.20564339585206</v>
      </c>
      <c r="CI645" t="str">
        <v>Total horizontal force (+ in Y)</v>
      </c>
      <c r="CJ645" t="str">
        <v>lbs</v>
      </c>
      <c r="CK645">
        <f>SUM(CK641:CX641)</f>
        <v>-460.9831963942481</v>
      </c>
      <c r="CZ645" t="str">
        <v>Total horizontal force (+ in Y)</v>
      </c>
      <c r="DA645" t="str">
        <v>lbs</v>
      </c>
      <c r="DB645">
        <f>SUM(DB641:DO641)</f>
        <v>-415.20564339585206</v>
      </c>
      <c r="DQ645" t="str">
        <v>Total horizontal force (+ in Y)</v>
      </c>
      <c r="DR645" t="str">
        <v>lbs</v>
      </c>
      <c r="DS645">
        <f>SUM(DS641:EF641)</f>
        <v>-460.9831963942481</v>
      </c>
    </row>
    <row r="646">
      <c r="B646" t="str">
        <v>Total vertical force (+ in Z)</v>
      </c>
      <c r="C646" t="str">
        <v>lbs</v>
      </c>
      <c r="D646">
        <f>SUM(D642:Q642)</f>
        <v>812.3942898134937</v>
      </c>
      <c r="S646" t="str">
        <v>Total vertical force (+ in Z)</v>
      </c>
      <c r="T646" t="str">
        <v>lbs</v>
      </c>
      <c r="U646">
        <f>SUM(U642:AH642)</f>
        <v>615.6697462684924</v>
      </c>
      <c r="AJ646" t="str">
        <v>Total vertical force (+ in Z)</v>
      </c>
      <c r="AK646" t="str">
        <v>lbs</v>
      </c>
      <c r="AL646">
        <f>SUM(AL642:AY642)</f>
        <v>-115.96617510306928</v>
      </c>
      <c r="BA646" t="str">
        <v>Total vertical force (+ in Z)</v>
      </c>
      <c r="BB646" t="str">
        <v>lbs</v>
      </c>
      <c r="BC646">
        <f>SUM(BC642:BP642)</f>
        <v>-312.69071864807063</v>
      </c>
      <c r="BR646" t="str">
        <v>Total vertical force (+ in Z)</v>
      </c>
      <c r="BS646" t="str">
        <v>lbs</v>
      </c>
      <c r="BT646">
        <f>SUM(BT642:CG642)</f>
        <v>875.703241023337</v>
      </c>
      <c r="CI646" t="str">
        <v>Total vertical force (+ in Z)</v>
      </c>
      <c r="CJ646" t="str">
        <v>lbs</v>
      </c>
      <c r="CK646">
        <f>SUM(CK642:CX642)</f>
        <v>597.3691808391184</v>
      </c>
      <c r="CZ646" t="str">
        <v>Total vertical force (+ in Z)</v>
      </c>
      <c r="DA646" t="str">
        <v>lbs</v>
      </c>
      <c r="DB646">
        <f>SUM(DB642:DO642)</f>
        <v>-52.657223893225996</v>
      </c>
      <c r="DQ646" t="str">
        <v>Total vertical force (+ in Z)</v>
      </c>
      <c r="DR646" t="str">
        <v>lbs</v>
      </c>
      <c r="DS646">
        <f>SUM(DS642:EF642)</f>
        <v>-330.9912840774447</v>
      </c>
    </row>
    <row r="647">
      <c r="B647" t="str">
        <v>Overturn moment</v>
      </c>
      <c r="C647" t="str">
        <v>lbs.ft</v>
      </c>
      <c r="D647">
        <f>SUM(D643:Q643)</f>
        <v>-17228.292234225857</v>
      </c>
      <c r="E647" t="str">
        <f>IF(D633="+X","Must be NEGATIVE for overturn","Must be POSITIVE for overturn")</f>
        <v>Must be NEGATIVE for overturn</v>
      </c>
      <c r="S647" t="str">
        <v>Overturn moment</v>
      </c>
      <c r="T647" t="str">
        <v>lbs.ft</v>
      </c>
      <c r="U647">
        <f>SUM(U643:AH643)</f>
        <v>-11863.750760526773</v>
      </c>
      <c r="V647" t="str">
        <f>IF(U633="+X","Must be NEGATIVE for overturn","Must be POSITIVE for overturn")</f>
        <v>Must be NEGATIVE for overturn</v>
      </c>
      <c r="AJ647" t="str">
        <v>Overturn moment</v>
      </c>
      <c r="AK647" t="str">
        <v>lbs.ft</v>
      </c>
      <c r="AL647">
        <f>SUM(AL643:AY643)</f>
        <v>1338.9170641054025</v>
      </c>
      <c r="AM647" t="str">
        <f>IF(AL633="+X","Must be NEGATIVE for overturn","Must be POSITIVE for overturn")</f>
        <v>Must be NEGATIVE for overturn</v>
      </c>
      <c r="BA647" t="str">
        <v>Overturn moment</v>
      </c>
      <c r="BB647" t="str">
        <v>lbs.ft</v>
      </c>
      <c r="BC647">
        <f>SUM(BC643:BP643)</f>
        <v>6703.458537804485</v>
      </c>
      <c r="BD647" t="str">
        <f>IF(BC633="+X","Must be NEGATIVE for overturn","Must be POSITIVE for overturn")</f>
        <v>Must be NEGATIVE for overturn</v>
      </c>
      <c r="BR647" t="str">
        <v>Overturn moment</v>
      </c>
      <c r="BS647" t="str">
        <v>lbs.ft</v>
      </c>
      <c r="BT647">
        <f>SUM(BT643:CG643)</f>
        <v>10432.101725801072</v>
      </c>
      <c r="BU647" t="str">
        <f>IF(BT633="+X","Must be NEGATIVE for overturn","Must be POSITIVE for overturn")</f>
        <v>Must be POSITIVE for overturn</v>
      </c>
      <c r="CI647" t="str">
        <v>Overturn moment</v>
      </c>
      <c r="CJ647" t="str">
        <v>lbs.ft</v>
      </c>
      <c r="CK647">
        <f>SUM(CK643:CX643)</f>
        <v>7368.096839941368</v>
      </c>
      <c r="CL647" t="str">
        <f>IF(CK633="+X","Must be NEGATIVE for overturn","Must be POSITIVE for overturn")</f>
        <v>Must be POSITIVE for overturn</v>
      </c>
      <c r="CZ647" t="str">
        <v>Overturn moment</v>
      </c>
      <c r="DA647" t="str">
        <v>lbs.ft</v>
      </c>
      <c r="DB647">
        <f>SUM(DB643:DO643)</f>
        <v>1148.497076635446</v>
      </c>
      <c r="DC647" t="str">
        <f>IF(DB633="+X","Must be NEGATIVE for overturn","Must be POSITIVE for overturn")</f>
        <v>Must be POSITIVE for overturn</v>
      </c>
      <c r="DQ647" t="str">
        <v>Overturn moment</v>
      </c>
      <c r="DR647" t="str">
        <v>lbs.ft</v>
      </c>
      <c r="DS647">
        <f>SUM(DS643:EF643)</f>
        <v>-1915.5078092242616</v>
      </c>
      <c r="DT647" t="str">
        <f>IF(DS633="+X","Must be NEGATIVE for overturn","Must be POSITIVE for overturn")</f>
        <v>Must be POSITIVE for overturn</v>
      </c>
    </row>
    <row r="649">
      <c r="J649" t="str">
        <v>Horizontal distance from windward edge</v>
      </c>
      <c r="N649" t="str">
        <v>Horizontal distance from windward edge</v>
      </c>
      <c r="AA649" t="str">
        <v>Horizontal distance from windward edge</v>
      </c>
      <c r="AE649" t="str">
        <v>Horizontal distance from windward edge</v>
      </c>
      <c r="AR649" t="str">
        <v>Horizontal distance from windward edge</v>
      </c>
      <c r="AV649" t="str">
        <v>Horizontal distance from windward edge</v>
      </c>
      <c r="BI649" t="str">
        <v>Horizontal distance from windward edge</v>
      </c>
      <c r="BM649" t="str">
        <v>Horizontal distance from windward edge</v>
      </c>
      <c r="BZ649" t="str">
        <v>Horizontal distance from windward edge</v>
      </c>
      <c r="CD649" t="str">
        <v>Horizontal distance from windward edge</v>
      </c>
      <c r="CQ649" t="str">
        <v>Horizontal distance from windward edge</v>
      </c>
      <c r="CU649" t="str">
        <v>Horizontal distance from windward edge</v>
      </c>
      <c r="DH649" t="str">
        <v>Horizontal distance from windward edge</v>
      </c>
      <c r="DL649" t="str">
        <v>Horizontal distance from windward edge</v>
      </c>
      <c r="DY649" t="str">
        <v>Horizontal distance from windward edge</v>
      </c>
      <c r="EC649" t="str">
        <v>Horizontal distance from windward edge</v>
      </c>
    </row>
    <row r="650">
      <c r="J650" t="str">
        <v>0-h/2</v>
      </c>
      <c r="K650" t="str">
        <v>h/2-h</v>
      </c>
      <c r="L650" t="str">
        <v>h-2h</v>
      </c>
      <c r="M650" t="str">
        <v>&gt;2h</v>
      </c>
      <c r="N650" t="str">
        <v>0-h/2</v>
      </c>
      <c r="O650" t="str">
        <v>h/2-h</v>
      </c>
      <c r="P650" t="str">
        <v>h-2h</v>
      </c>
      <c r="Q650" t="str">
        <v>&gt;2h</v>
      </c>
      <c r="AA650" t="str">
        <v>0-h/2</v>
      </c>
      <c r="AB650" t="str">
        <v>h/2-h</v>
      </c>
      <c r="AC650" t="str">
        <v>h-2h</v>
      </c>
      <c r="AD650" t="str">
        <v>&gt;2h</v>
      </c>
      <c r="AE650" t="str">
        <v>0-h/2</v>
      </c>
      <c r="AF650" t="str">
        <v>h/2-h</v>
      </c>
      <c r="AG650" t="str">
        <v>h-2h</v>
      </c>
      <c r="AH650" t="str">
        <v>&gt;2h</v>
      </c>
      <c r="AR650" t="str">
        <v>0-h/2</v>
      </c>
      <c r="AS650" t="str">
        <v>h/2-h</v>
      </c>
      <c r="AT650" t="str">
        <v>h-2h</v>
      </c>
      <c r="AU650" t="str">
        <v>&gt;2h</v>
      </c>
      <c r="AV650" t="str">
        <v>0-h/2</v>
      </c>
      <c r="AW650" t="str">
        <v>h/2-h</v>
      </c>
      <c r="AX650" t="str">
        <v>h-2h</v>
      </c>
      <c r="AY650" t="str">
        <v>&gt;2h</v>
      </c>
      <c r="BI650" t="str">
        <v>0-h/2</v>
      </c>
      <c r="BJ650" t="str">
        <v>h/2-h</v>
      </c>
      <c r="BK650" t="str">
        <v>h-2h</v>
      </c>
      <c r="BL650" t="str">
        <v>&gt;2h</v>
      </c>
      <c r="BM650" t="str">
        <v>0-h/2</v>
      </c>
      <c r="BN650" t="str">
        <v>h/2-h</v>
      </c>
      <c r="BO650" t="str">
        <v>h-2h</v>
      </c>
      <c r="BP650" t="str">
        <v>&gt;2h</v>
      </c>
      <c r="BZ650" t="str">
        <v>0-h/2</v>
      </c>
      <c r="CA650" t="str">
        <v>h/2-h</v>
      </c>
      <c r="CB650" t="str">
        <v>h-2h</v>
      </c>
      <c r="CC650" t="str">
        <v>&gt;2h</v>
      </c>
      <c r="CD650" t="str">
        <v>0-h/2</v>
      </c>
      <c r="CE650" t="str">
        <v>h/2-h</v>
      </c>
      <c r="CF650" t="str">
        <v>h-2h</v>
      </c>
      <c r="CG650" t="str">
        <v>&gt;2h</v>
      </c>
      <c r="CQ650" t="str">
        <v>0-h/2</v>
      </c>
      <c r="CR650" t="str">
        <v>h/2-h</v>
      </c>
      <c r="CS650" t="str">
        <v>h-2h</v>
      </c>
      <c r="CT650" t="str">
        <v>&gt;2h</v>
      </c>
      <c r="CU650" t="str">
        <v>0-h/2</v>
      </c>
      <c r="CV650" t="str">
        <v>h/2-h</v>
      </c>
      <c r="CW650" t="str">
        <v>h-2h</v>
      </c>
      <c r="CX650" t="str">
        <v>&gt;2h</v>
      </c>
      <c r="DH650" t="str">
        <v>0-h/2</v>
      </c>
      <c r="DI650" t="str">
        <v>h/2-h</v>
      </c>
      <c r="DJ650" t="str">
        <v>h-2h</v>
      </c>
      <c r="DK650" t="str">
        <v>&gt;2h</v>
      </c>
      <c r="DL650" t="str">
        <v>0-h/2</v>
      </c>
      <c r="DM650" t="str">
        <v>h/2-h</v>
      </c>
      <c r="DN650" t="str">
        <v>h-2h</v>
      </c>
      <c r="DO650" t="str">
        <v>&gt;2h</v>
      </c>
      <c r="DY650" t="str">
        <v>0-h/2</v>
      </c>
      <c r="DZ650" t="str">
        <v>h/2-h</v>
      </c>
      <c r="EA650" t="str">
        <v>h-2h</v>
      </c>
      <c r="EB650" t="str">
        <v>&gt;2h</v>
      </c>
      <c r="EC650" t="str">
        <v>0-h/2</v>
      </c>
      <c r="ED650" t="str">
        <v>h/2-h</v>
      </c>
      <c r="EE650" t="str">
        <v>h-2h</v>
      </c>
      <c r="EF650" t="str">
        <v>&gt;2h</v>
      </c>
    </row>
    <row r="651">
      <c r="B651" t="str">
        <v>IF GABLE ROOF</v>
      </c>
      <c r="D651" t="str">
        <f>D632</f>
        <v>WinWall</v>
      </c>
      <c r="E651" t="str">
        <f>E632</f>
        <v>LeeWall</v>
      </c>
      <c r="F651" t="str">
        <f>F632</f>
        <v>SideWall1</v>
      </c>
      <c r="G651" t="str">
        <f>G632</f>
        <v>SideWall2</v>
      </c>
      <c r="H651" t="str">
        <f>H632</f>
        <v>WinRoof</v>
      </c>
      <c r="I651" t="str">
        <f>I632</f>
        <v>LeeRoof</v>
      </c>
      <c r="J651" t="str">
        <v>Roof Side 1</v>
      </c>
      <c r="N651" t="str">
        <v>Roof Side 2</v>
      </c>
      <c r="S651" t="str">
        <v>IF GABLE ROOF</v>
      </c>
      <c r="U651" t="str">
        <f>U632</f>
        <v>WinWall</v>
      </c>
      <c r="V651" t="str">
        <f>V632</f>
        <v>LeeWall</v>
      </c>
      <c r="W651" t="str">
        <f>W632</f>
        <v>SideWall1</v>
      </c>
      <c r="X651" t="str">
        <f>X632</f>
        <v>SideWall2</v>
      </c>
      <c r="Y651" t="str">
        <f>Y632</f>
        <v>WinRoof</v>
      </c>
      <c r="Z651" t="str">
        <f>Z632</f>
        <v>LeeRoof</v>
      </c>
      <c r="AA651" t="str">
        <v>Roof Side 1</v>
      </c>
      <c r="AE651" t="str">
        <v>Roof Side 2</v>
      </c>
      <c r="AJ651" t="str">
        <v>IF GABLE ROOF</v>
      </c>
      <c r="AL651" t="str">
        <f>AL632</f>
        <v>WinWall</v>
      </c>
      <c r="AM651" t="str">
        <f>AM632</f>
        <v>LeeWall</v>
      </c>
      <c r="AN651" t="str">
        <f>AN632</f>
        <v>SideWall1</v>
      </c>
      <c r="AO651" t="str">
        <f>AO632</f>
        <v>SideWall2</v>
      </c>
      <c r="AP651" t="str">
        <f>AP632</f>
        <v>WinRoof</v>
      </c>
      <c r="AQ651" t="str">
        <f>AQ632</f>
        <v>LeeRoof</v>
      </c>
      <c r="AR651" t="str">
        <v>Roof Side 1</v>
      </c>
      <c r="AV651" t="str">
        <v>Roof Side 2</v>
      </c>
      <c r="BA651" t="str">
        <v>IF GABLE ROOF</v>
      </c>
      <c r="BC651" t="str">
        <f>BC632</f>
        <v>WinWall</v>
      </c>
      <c r="BD651" t="str">
        <f>BD632</f>
        <v>LeeWall</v>
      </c>
      <c r="BE651" t="str">
        <f>BE632</f>
        <v>SideWall1</v>
      </c>
      <c r="BF651" t="str">
        <f>BF632</f>
        <v>SideWall2</v>
      </c>
      <c r="BG651" t="str">
        <f>BG632</f>
        <v>WinRoof</v>
      </c>
      <c r="BH651" t="str">
        <f>BH632</f>
        <v>LeeRoof</v>
      </c>
      <c r="BI651" t="str">
        <v>Roof Side 1</v>
      </c>
      <c r="BM651" t="str">
        <v>Roof Side 2</v>
      </c>
      <c r="BR651" t="str">
        <v>IF GABLE ROOF</v>
      </c>
      <c r="BT651" t="str">
        <f>BT632</f>
        <v>WinWall</v>
      </c>
      <c r="BU651" t="str">
        <f>BU632</f>
        <v>LeeWall</v>
      </c>
      <c r="BV651" t="str">
        <f>BV632</f>
        <v>SideWall1</v>
      </c>
      <c r="BW651" t="str">
        <f>BW632</f>
        <v>SideWall2</v>
      </c>
      <c r="BX651" t="str">
        <f>BX632</f>
        <v>WinRoof</v>
      </c>
      <c r="BY651" t="str">
        <f>BY632</f>
        <v>LeeRoof</v>
      </c>
      <c r="BZ651" t="str">
        <v>Roof Side 1</v>
      </c>
      <c r="CD651" t="str">
        <v>Roof Side 2</v>
      </c>
      <c r="CI651" t="str">
        <v>IF GABLE ROOF</v>
      </c>
      <c r="CK651" t="str">
        <f>CK632</f>
        <v>WinWall</v>
      </c>
      <c r="CL651" t="str">
        <f>CL632</f>
        <v>LeeWall</v>
      </c>
      <c r="CM651" t="str">
        <f>CM632</f>
        <v>SideWall1</v>
      </c>
      <c r="CN651" t="str">
        <f>CN632</f>
        <v>SideWall2</v>
      </c>
      <c r="CO651" t="str">
        <f>CO632</f>
        <v>WinRoof</v>
      </c>
      <c r="CP651" t="str">
        <f>CP632</f>
        <v>LeeRoof</v>
      </c>
      <c r="CQ651" t="str">
        <v>Roof Side 1</v>
      </c>
      <c r="CU651" t="str">
        <v>Roof Side 2</v>
      </c>
      <c r="CZ651" t="str">
        <v>IF GABLE ROOF</v>
      </c>
      <c r="DB651" t="str">
        <f>DB632</f>
        <v>WinWall</v>
      </c>
      <c r="DC651" t="str">
        <f>DC632</f>
        <v>LeeWall</v>
      </c>
      <c r="DD651" t="str">
        <f>DD632</f>
        <v>SideWall1</v>
      </c>
      <c r="DE651" t="str">
        <f>DE632</f>
        <v>SideWall2</v>
      </c>
      <c r="DF651" t="str">
        <f>DF632</f>
        <v>WinRoof</v>
      </c>
      <c r="DG651" t="str">
        <f>DG632</f>
        <v>LeeRoof</v>
      </c>
      <c r="DH651" t="str">
        <v>Roof Side 1</v>
      </c>
      <c r="DL651" t="str">
        <v>Roof Side 2</v>
      </c>
      <c r="DQ651" t="str">
        <v>IF GABLE ROOF</v>
      </c>
      <c r="DS651" t="str">
        <f>DS632</f>
        <v>WinWall</v>
      </c>
      <c r="DT651" t="str">
        <f>DT632</f>
        <v>LeeWall</v>
      </c>
      <c r="DU651" t="str">
        <f>DU632</f>
        <v>SideWall1</v>
      </c>
      <c r="DV651" t="str">
        <f>DV632</f>
        <v>SideWall2</v>
      </c>
      <c r="DW651" t="str">
        <f>DW632</f>
        <v>WinRoof</v>
      </c>
      <c r="DX651" t="str">
        <f>DX632</f>
        <v>LeeRoof</v>
      </c>
      <c r="DY651" t="str">
        <v>Roof Side 1</v>
      </c>
      <c r="EC651" t="str">
        <v>Roof Side 2</v>
      </c>
    </row>
    <row r="652">
      <c r="D652" t="str">
        <f>D633</f>
        <v>+X</v>
      </c>
      <c r="E652" t="str">
        <f>E633</f>
        <v>-X</v>
      </c>
      <c r="F652" t="str">
        <f>F633</f>
        <v>+Y</v>
      </c>
      <c r="G652" t="str">
        <f>G633</f>
        <v>-Y</v>
      </c>
      <c r="H652" t="str">
        <f>H633</f>
        <v>+X</v>
      </c>
      <c r="I652" t="str">
        <f>I633</f>
        <v>-X</v>
      </c>
      <c r="J652" t="str">
        <f>J633</f>
        <v>+Y</v>
      </c>
      <c r="N652" t="str">
        <f>N633</f>
        <v>-Y</v>
      </c>
      <c r="U652" t="str">
        <f>U633</f>
        <v>+X</v>
      </c>
      <c r="V652" t="str">
        <f>V633</f>
        <v>-X</v>
      </c>
      <c r="W652" t="str">
        <f>W633</f>
        <v>+Y</v>
      </c>
      <c r="X652" t="str">
        <f>X633</f>
        <v>-Y</v>
      </c>
      <c r="Y652" t="str">
        <f>Y633</f>
        <v>+X</v>
      </c>
      <c r="Z652" t="str">
        <f>Z633</f>
        <v>-X</v>
      </c>
      <c r="AA652" t="str">
        <f>AA633</f>
        <v>+Y</v>
      </c>
      <c r="AE652" t="str">
        <f>AE633</f>
        <v>-Y</v>
      </c>
      <c r="AL652" t="str">
        <f>AL633</f>
        <v>+X</v>
      </c>
      <c r="AM652" t="str">
        <f>AM633</f>
        <v>-X</v>
      </c>
      <c r="AN652" t="str">
        <f>AN633</f>
        <v>+Y</v>
      </c>
      <c r="AO652" t="str">
        <f>AO633</f>
        <v>-Y</v>
      </c>
      <c r="AP652" t="str">
        <f>AP633</f>
        <v>+X</v>
      </c>
      <c r="AQ652" t="str">
        <f>AQ633</f>
        <v>-X</v>
      </c>
      <c r="AR652" t="str">
        <f>AR633</f>
        <v>+Y</v>
      </c>
      <c r="AV652" t="str">
        <f>AV633</f>
        <v>-Y</v>
      </c>
      <c r="BC652" t="str">
        <f>BC633</f>
        <v>+X</v>
      </c>
      <c r="BD652" t="str">
        <f>BD633</f>
        <v>-X</v>
      </c>
      <c r="BE652" t="str">
        <f>BE633</f>
        <v>+Y</v>
      </c>
      <c r="BF652" t="str">
        <f>BF633</f>
        <v>-Y</v>
      </c>
      <c r="BG652" t="str">
        <f>BG633</f>
        <v>+X</v>
      </c>
      <c r="BH652" t="str">
        <f>BH633</f>
        <v>-X</v>
      </c>
      <c r="BI652" t="str">
        <f>BI633</f>
        <v>+Y</v>
      </c>
      <c r="BM652" t="str">
        <f>BM633</f>
        <v>-Y</v>
      </c>
      <c r="BT652" t="str">
        <f>BT633</f>
        <v>+Y</v>
      </c>
      <c r="BU652" t="str">
        <f>BU633</f>
        <v>-Y</v>
      </c>
      <c r="BV652" t="str">
        <f>BV633</f>
        <v>+X</v>
      </c>
      <c r="BW652" t="str">
        <f>BW633</f>
        <v>-X</v>
      </c>
      <c r="BX652" t="str">
        <f>BX633</f>
        <v>+Y</v>
      </c>
      <c r="BY652" t="str">
        <f>BY633</f>
        <v>-Y</v>
      </c>
      <c r="BZ652" t="str">
        <f>BZ633</f>
        <v>+X</v>
      </c>
      <c r="CD652" t="str">
        <f>CD633</f>
        <v>-X</v>
      </c>
      <c r="CK652" t="str">
        <f>CK633</f>
        <v>+Y</v>
      </c>
      <c r="CL652" t="str">
        <f>CL633</f>
        <v>-Y</v>
      </c>
      <c r="CM652" t="str">
        <f>CM633</f>
        <v>+X</v>
      </c>
      <c r="CN652" t="str">
        <f>CN633</f>
        <v>-X</v>
      </c>
      <c r="CO652" t="str">
        <f>CO633</f>
        <v>+Y</v>
      </c>
      <c r="CP652" t="str">
        <f>CP633</f>
        <v>-Y</v>
      </c>
      <c r="CQ652" t="str">
        <f>CQ633</f>
        <v>+X</v>
      </c>
      <c r="CU652" t="str">
        <f>CU633</f>
        <v>-X</v>
      </c>
      <c r="DB652" t="str">
        <f>DB633</f>
        <v>+Y</v>
      </c>
      <c r="DC652" t="str">
        <f>DC633</f>
        <v>-Y</v>
      </c>
      <c r="DD652" t="str">
        <f>DD633</f>
        <v>+X</v>
      </c>
      <c r="DE652" t="str">
        <f>DE633</f>
        <v>-X</v>
      </c>
      <c r="DF652" t="str">
        <f>DF633</f>
        <v>+Y</v>
      </c>
      <c r="DG652" t="str">
        <f>DG633</f>
        <v>-Y</v>
      </c>
      <c r="DH652" t="str">
        <f>DH633</f>
        <v>+X</v>
      </c>
      <c r="DL652" t="str">
        <f>DL633</f>
        <v>-X</v>
      </c>
      <c r="DS652" t="str">
        <f>DS633</f>
        <v>+Y</v>
      </c>
      <c r="DT652" t="str">
        <f>DT633</f>
        <v>-Y</v>
      </c>
      <c r="DU652" t="str">
        <f>DU633</f>
        <v>+X</v>
      </c>
      <c r="DV652" t="str">
        <f>DV633</f>
        <v>-X</v>
      </c>
      <c r="DW652" t="str">
        <f>DW633</f>
        <v>+Y</v>
      </c>
      <c r="DX652" t="str">
        <f>DX633</f>
        <v>-Y</v>
      </c>
      <c r="DY652" t="str">
        <f>DY633</f>
        <v>+X</v>
      </c>
      <c r="EC652" t="str">
        <f>EC633</f>
        <v>-X</v>
      </c>
    </row>
    <row r="653">
      <c r="B653" t="str">
        <v>Areas</v>
      </c>
      <c r="C653" t="str">
        <v>ft2</v>
      </c>
      <c r="H653">
        <f>$D$77*$D$82/2</f>
        <v>60</v>
      </c>
      <c r="I653">
        <f>$D$77*$D$82/2</f>
        <v>60</v>
      </c>
      <c r="J653">
        <f>J592</f>
        <v>64.1404708432983</v>
      </c>
      <c r="K653">
        <f>K592</f>
        <v>64.1404708432983</v>
      </c>
      <c r="L653">
        <f>L592</f>
        <v>128.2809416865966</v>
      </c>
      <c r="M653">
        <f>M592</f>
        <v>209.91426821443082</v>
      </c>
      <c r="S653" t="str">
        <v>Areas</v>
      </c>
      <c r="T653" t="str">
        <v>ft2</v>
      </c>
      <c r="Y653">
        <f>$D$77*$D$82/2</f>
        <v>60</v>
      </c>
      <c r="Z653">
        <f>$D$77*$D$82/2</f>
        <v>60</v>
      </c>
      <c r="AA653">
        <f>AA592</f>
        <v>64.1404708432983</v>
      </c>
      <c r="AB653">
        <f>AB592</f>
        <v>64.1404708432983</v>
      </c>
      <c r="AC653">
        <f>AC592</f>
        <v>128.2809416865966</v>
      </c>
      <c r="AD653">
        <f>AD592</f>
        <v>209.91426821443082</v>
      </c>
      <c r="AJ653" t="str">
        <v>Areas</v>
      </c>
      <c r="AK653" t="str">
        <v>ft2</v>
      </c>
      <c r="AP653">
        <f>$D$77*$D$82/2</f>
        <v>60</v>
      </c>
      <c r="AQ653">
        <f>$D$77*$D$82/2</f>
        <v>60</v>
      </c>
      <c r="AR653">
        <f>AR592</f>
        <v>64.1404708432983</v>
      </c>
      <c r="AS653">
        <f>AS592</f>
        <v>64.1404708432983</v>
      </c>
      <c r="AT653">
        <f>AT592</f>
        <v>128.2809416865966</v>
      </c>
      <c r="AU653">
        <f>AU592</f>
        <v>209.91426821443082</v>
      </c>
      <c r="BA653" t="str">
        <v>Areas</v>
      </c>
      <c r="BB653" t="str">
        <v>ft2</v>
      </c>
      <c r="BG653">
        <f>$D$77*$D$82/2</f>
        <v>60</v>
      </c>
      <c r="BH653">
        <f>$D$77*$D$82/2</f>
        <v>60</v>
      </c>
      <c r="BI653">
        <f>BI592</f>
        <v>64.1404708432983</v>
      </c>
      <c r="BJ653">
        <f>BJ592</f>
        <v>64.1404708432983</v>
      </c>
      <c r="BK653">
        <f>BK592</f>
        <v>128.2809416865966</v>
      </c>
      <c r="BL653">
        <f>BL592</f>
        <v>209.91426821443082</v>
      </c>
      <c r="BR653" t="str">
        <v>Areas</v>
      </c>
      <c r="BS653" t="str">
        <v>ft2</v>
      </c>
      <c r="BX653">
        <f>BX592</f>
        <v>233.238075793812</v>
      </c>
      <c r="BY653">
        <f>BY592</f>
        <v>233.238075793812</v>
      </c>
      <c r="CI653" t="str">
        <v>Areas</v>
      </c>
      <c r="CJ653" t="str">
        <v>ft2</v>
      </c>
      <c r="CO653">
        <f>CO592</f>
        <v>233.238075793812</v>
      </c>
      <c r="CP653">
        <f>CP592</f>
        <v>233.238075793812</v>
      </c>
      <c r="CZ653" t="str">
        <v>Areas</v>
      </c>
      <c r="DA653" t="str">
        <v>ft2</v>
      </c>
      <c r="DF653">
        <f>DF592</f>
        <v>233.238075793812</v>
      </c>
      <c r="DG653">
        <f>DG592</f>
        <v>233.238075793812</v>
      </c>
      <c r="DQ653" t="str">
        <v>Areas</v>
      </c>
      <c r="DR653" t="str">
        <v>ft2</v>
      </c>
      <c r="DW653">
        <f>DW592</f>
        <v>233.238075793812</v>
      </c>
      <c r="DX653">
        <f>DX592</f>
        <v>233.238075793812</v>
      </c>
    </row>
    <row r="654">
      <c r="B654" t="str">
        <f>B634</f>
        <v>X-component of normal vector (+inward)</v>
      </c>
      <c r="H654">
        <v>-1</v>
      </c>
      <c r="I654">
        <v>1</v>
      </c>
      <c r="J654">
        <f>J593</f>
        <v>0</v>
      </c>
      <c r="K654">
        <f>K593</f>
        <v>0</v>
      </c>
      <c r="L654">
        <f>L593</f>
        <v>0</v>
      </c>
      <c r="M654">
        <f>M593</f>
        <v>0</v>
      </c>
      <c r="S654" t="str">
        <f>S634</f>
        <v>X-component of normal vector (+inward)</v>
      </c>
      <c r="Y654">
        <v>-1</v>
      </c>
      <c r="Z654">
        <v>1</v>
      </c>
      <c r="AA654">
        <f>AA593</f>
        <v>0</v>
      </c>
      <c r="AB654">
        <f>AB593</f>
        <v>0</v>
      </c>
      <c r="AC654">
        <f>AC593</f>
        <v>0</v>
      </c>
      <c r="AD654">
        <f>AD593</f>
        <v>0</v>
      </c>
      <c r="AJ654" t="str">
        <f>AJ634</f>
        <v>X-component of normal vector (+inward)</v>
      </c>
      <c r="AP654">
        <v>-1</v>
      </c>
      <c r="AQ654">
        <v>1</v>
      </c>
      <c r="AR654">
        <f>AR593</f>
        <v>0</v>
      </c>
      <c r="AS654">
        <f>AS593</f>
        <v>0</v>
      </c>
      <c r="AT654">
        <f>AT593</f>
        <v>0</v>
      </c>
      <c r="AU654">
        <f>AU593</f>
        <v>0</v>
      </c>
      <c r="BA654" t="str">
        <f>BA634</f>
        <v>X-component of normal vector (+inward)</v>
      </c>
      <c r="BG654">
        <v>-1</v>
      </c>
      <c r="BH654">
        <v>1</v>
      </c>
      <c r="BI654">
        <f>BI593</f>
        <v>0</v>
      </c>
      <c r="BJ654">
        <f>BJ593</f>
        <v>0</v>
      </c>
      <c r="BK654">
        <f>BK593</f>
        <v>0</v>
      </c>
      <c r="BL654">
        <f>BL593</f>
        <v>0</v>
      </c>
      <c r="BR654" t="str">
        <f>BR634</f>
        <v>X-component of normal vector (+inward)</v>
      </c>
      <c r="BX654">
        <f>BX593</f>
        <v>0</v>
      </c>
      <c r="BY654">
        <f>BY593</f>
        <v>0</v>
      </c>
      <c r="CI654" t="str">
        <f>CI634</f>
        <v>X-component of normal vector (+inward)</v>
      </c>
      <c r="CO654">
        <f>CO593</f>
        <v>0</v>
      </c>
      <c r="CP654">
        <f>CP593</f>
        <v>0</v>
      </c>
      <c r="CZ654" t="str">
        <f>CZ634</f>
        <v>X-component of normal vector (+inward)</v>
      </c>
      <c r="DF654">
        <f>DF593</f>
        <v>0</v>
      </c>
      <c r="DG654">
        <f>DG593</f>
        <v>0</v>
      </c>
      <c r="DQ654" t="str">
        <f>DQ634</f>
        <v>X-component of normal vector (+inward)</v>
      </c>
      <c r="DW654">
        <f>DW593</f>
        <v>0</v>
      </c>
      <c r="DX654">
        <f>DX593</f>
        <v>0</v>
      </c>
    </row>
    <row r="655">
      <c r="B655" t="str">
        <f>B635</f>
        <v>Y-component of normal vector (+inward)</v>
      </c>
      <c r="J655">
        <f>J594</f>
        <v>-0.5144957554275266</v>
      </c>
      <c r="K655">
        <f>K594</f>
        <v>-0.5144957554275266</v>
      </c>
      <c r="L655">
        <f>L594</f>
        <v>-0.5144957554275266</v>
      </c>
      <c r="M655">
        <f>M594</f>
        <v>-0.5144957554275266</v>
      </c>
      <c r="S655" t="str">
        <f>S635</f>
        <v>Y-component of normal vector (+inward)</v>
      </c>
      <c r="AA655">
        <f>AA594</f>
        <v>-0.5144957554275266</v>
      </c>
      <c r="AB655">
        <f>AB594</f>
        <v>-0.5144957554275266</v>
      </c>
      <c r="AC655">
        <f>AC594</f>
        <v>-0.5144957554275266</v>
      </c>
      <c r="AD655">
        <f>AD594</f>
        <v>-0.5144957554275266</v>
      </c>
      <c r="AJ655" t="str">
        <f>AJ635</f>
        <v>Y-component of normal vector (+inward)</v>
      </c>
      <c r="AR655">
        <f>AR594</f>
        <v>-0.5144957554275266</v>
      </c>
      <c r="AS655">
        <f>AS594</f>
        <v>-0.5144957554275266</v>
      </c>
      <c r="AT655">
        <f>AT594</f>
        <v>-0.5144957554275266</v>
      </c>
      <c r="AU655">
        <f>AU594</f>
        <v>-0.5144957554275266</v>
      </c>
      <c r="BA655" t="str">
        <f>BA635</f>
        <v>Y-component of normal vector (+inward)</v>
      </c>
      <c r="BI655">
        <f>BI594</f>
        <v>-0.5144957554275266</v>
      </c>
      <c r="BJ655">
        <f>BJ594</f>
        <v>-0.5144957554275266</v>
      </c>
      <c r="BK655">
        <f>BK594</f>
        <v>-0.5144957554275266</v>
      </c>
      <c r="BL655">
        <f>BL594</f>
        <v>-0.5144957554275266</v>
      </c>
      <c r="BR655" t="str">
        <f>BR635</f>
        <v>Y-component of normal vector (+inward)</v>
      </c>
      <c r="BX655">
        <f>BX594</f>
        <v>-0.5144957554275266</v>
      </c>
      <c r="BY655">
        <f>BY594</f>
        <v>0.5144957554275266</v>
      </c>
      <c r="CI655" t="str">
        <f>CI635</f>
        <v>Y-component of normal vector (+inward)</v>
      </c>
      <c r="CO655">
        <f>CO594</f>
        <v>-0.5144957554275266</v>
      </c>
      <c r="CP655">
        <f>CP594</f>
        <v>0.5144957554275266</v>
      </c>
      <c r="CZ655" t="str">
        <f>CZ635</f>
        <v>Y-component of normal vector (+inward)</v>
      </c>
      <c r="DF655">
        <f>DF594</f>
        <v>-0.5144957554275266</v>
      </c>
      <c r="DG655">
        <f>DG594</f>
        <v>0.5144957554275266</v>
      </c>
      <c r="DQ655" t="str">
        <f>DQ635</f>
        <v>Y-component of normal vector (+inward)</v>
      </c>
      <c r="DW655">
        <f>DW594</f>
        <v>-0.5144957554275266</v>
      </c>
      <c r="DX655">
        <f>DX594</f>
        <v>0.5144957554275266</v>
      </c>
    </row>
    <row r="656">
      <c r="B656" t="str">
        <f>B636</f>
        <v>Z-component of normal vector (+inward)</v>
      </c>
      <c r="J656">
        <f>J595</f>
        <v>-0.8574929257125442</v>
      </c>
      <c r="K656">
        <f>K595</f>
        <v>-0.8574929257125442</v>
      </c>
      <c r="L656">
        <f>L595</f>
        <v>-0.8574929257125442</v>
      </c>
      <c r="M656">
        <f>M595</f>
        <v>-0.8574929257125442</v>
      </c>
      <c r="S656" t="str">
        <f>S636</f>
        <v>Z-component of normal vector (+inward)</v>
      </c>
      <c r="AA656">
        <f>AA595</f>
        <v>-0.8574929257125442</v>
      </c>
      <c r="AB656">
        <f>AB595</f>
        <v>-0.8574929257125442</v>
      </c>
      <c r="AC656">
        <f>AC595</f>
        <v>-0.8574929257125442</v>
      </c>
      <c r="AD656">
        <f>AD595</f>
        <v>-0.8574929257125442</v>
      </c>
      <c r="AJ656" t="str">
        <f>AJ636</f>
        <v>Z-component of normal vector (+inward)</v>
      </c>
      <c r="AR656">
        <f>AR595</f>
        <v>-0.8574929257125442</v>
      </c>
      <c r="AS656">
        <f>AS595</f>
        <v>-0.8574929257125442</v>
      </c>
      <c r="AT656">
        <f>AT595</f>
        <v>-0.8574929257125442</v>
      </c>
      <c r="AU656">
        <f>AU595</f>
        <v>-0.8574929257125442</v>
      </c>
      <c r="BA656" t="str">
        <f>BA636</f>
        <v>Z-component of normal vector (+inward)</v>
      </c>
      <c r="BI656">
        <f>BI595</f>
        <v>-0.8574929257125442</v>
      </c>
      <c r="BJ656">
        <f>BJ595</f>
        <v>-0.8574929257125442</v>
      </c>
      <c r="BK656">
        <f>BK595</f>
        <v>-0.8574929257125442</v>
      </c>
      <c r="BL656">
        <f>BL595</f>
        <v>-0.8574929257125442</v>
      </c>
      <c r="BR656" t="str">
        <f>BR636</f>
        <v>Z-component of normal vector (+inward)</v>
      </c>
      <c r="BX656">
        <f>BX595</f>
        <v>-0.8574929257125442</v>
      </c>
      <c r="BY656">
        <f>BY595</f>
        <v>-0.8574929257125442</v>
      </c>
      <c r="CI656" t="str">
        <f>CI636</f>
        <v>Z-component of normal vector (+inward)</v>
      </c>
      <c r="CO656">
        <f>CO595</f>
        <v>-0.8574929257125442</v>
      </c>
      <c r="CP656">
        <f>CP595</f>
        <v>-0.8574929257125442</v>
      </c>
      <c r="CZ656" t="str">
        <f>CZ636</f>
        <v>Z-component of normal vector (+inward)</v>
      </c>
      <c r="DF656">
        <f>DF595</f>
        <v>-0.8574929257125442</v>
      </c>
      <c r="DG656">
        <f>DG595</f>
        <v>-0.8574929257125442</v>
      </c>
      <c r="DQ656" t="str">
        <f>DQ636</f>
        <v>Z-component of normal vector (+inward)</v>
      </c>
      <c r="DW656">
        <f>DW595</f>
        <v>-0.8574929257125442</v>
      </c>
      <c r="DX656">
        <f>DX595</f>
        <v>-0.8574929257125442</v>
      </c>
    </row>
    <row r="657">
      <c r="B657" t="str">
        <f>B637</f>
        <v>Overturn moment arm for X component</v>
      </c>
      <c r="C657" t="str">
        <f>C637</f>
        <v>ft</v>
      </c>
      <c r="H657">
        <f>$D$78+1/3*$D$82</f>
        <v>10</v>
      </c>
      <c r="I657">
        <f>$D$78+1/3*$D$82</f>
        <v>10</v>
      </c>
      <c r="J657">
        <f>J596</f>
        <v>0</v>
      </c>
      <c r="K657">
        <f>K596</f>
        <v>0</v>
      </c>
      <c r="L657">
        <f>L596</f>
        <v>0</v>
      </c>
      <c r="M657">
        <f>M596</f>
        <v>0</v>
      </c>
      <c r="S657" t="str">
        <f>S637</f>
        <v>Overturn moment arm for X component</v>
      </c>
      <c r="T657" t="str">
        <f>T637</f>
        <v>ft</v>
      </c>
      <c r="Y657">
        <f>$D$78+1/3*$D$82</f>
        <v>10</v>
      </c>
      <c r="Z657">
        <f>$D$78+1/3*$D$82</f>
        <v>10</v>
      </c>
      <c r="AA657">
        <f>AA596</f>
        <v>0</v>
      </c>
      <c r="AB657">
        <f>AB596</f>
        <v>0</v>
      </c>
      <c r="AC657">
        <f>AC596</f>
        <v>0</v>
      </c>
      <c r="AD657">
        <f>AD596</f>
        <v>0</v>
      </c>
      <c r="AJ657" t="str">
        <f>AJ637</f>
        <v>Overturn moment arm for X component</v>
      </c>
      <c r="AK657" t="str">
        <f>AK637</f>
        <v>ft</v>
      </c>
      <c r="AP657">
        <f>$D$78+1/3*$D$82</f>
        <v>10</v>
      </c>
      <c r="AQ657">
        <f>$D$78+1/3*$D$82</f>
        <v>10</v>
      </c>
      <c r="AR657">
        <f>AR596</f>
        <v>0</v>
      </c>
      <c r="AS657">
        <f>AS596</f>
        <v>0</v>
      </c>
      <c r="AT657">
        <f>AT596</f>
        <v>0</v>
      </c>
      <c r="AU657">
        <f>AU596</f>
        <v>0</v>
      </c>
      <c r="BA657" t="str">
        <f>BA637</f>
        <v>Overturn moment arm for X component</v>
      </c>
      <c r="BB657" t="str">
        <f>BB637</f>
        <v>ft</v>
      </c>
      <c r="BG657">
        <f>$D$78+1/3*$D$82</f>
        <v>10</v>
      </c>
      <c r="BH657">
        <f>$D$78+1/3*$D$82</f>
        <v>10</v>
      </c>
      <c r="BI657">
        <f>BI596</f>
        <v>0</v>
      </c>
      <c r="BJ657">
        <f>BJ596</f>
        <v>0</v>
      </c>
      <c r="BK657">
        <f>BK596</f>
        <v>0</v>
      </c>
      <c r="BL657">
        <f>BL596</f>
        <v>0</v>
      </c>
      <c r="BR657" t="str">
        <f>BR637</f>
        <v>Overturn moment arm for X component</v>
      </c>
      <c r="BS657" t="str">
        <f>BS637</f>
        <v>ft</v>
      </c>
      <c r="BX657">
        <f>BX596</f>
        <v>0</v>
      </c>
      <c r="BY657">
        <f>$D$78+1/3*$D$82</f>
        <v>10</v>
      </c>
      <c r="CI657" t="str">
        <f>CI637</f>
        <v>Overturn moment arm for X component</v>
      </c>
      <c r="CJ657" t="str">
        <f>CJ637</f>
        <v>ft</v>
      </c>
      <c r="CO657">
        <f>CO596</f>
        <v>0</v>
      </c>
      <c r="CP657">
        <f>$D$78+1/3*$D$82</f>
        <v>10</v>
      </c>
      <c r="CZ657" t="str">
        <f>CZ637</f>
        <v>Overturn moment arm for X component</v>
      </c>
      <c r="DA657" t="str">
        <f>DA637</f>
        <v>ft</v>
      </c>
      <c r="DF657">
        <f>DF596</f>
        <v>0</v>
      </c>
      <c r="DG657">
        <f>$D$78+1/3*$D$82</f>
        <v>10</v>
      </c>
      <c r="DQ657" t="str">
        <f>DQ637</f>
        <v>Overturn moment arm for X component</v>
      </c>
      <c r="DR657" t="str">
        <f>DR637</f>
        <v>ft</v>
      </c>
      <c r="DW657">
        <f>DW596</f>
        <v>0</v>
      </c>
      <c r="DX657">
        <f>$D$78+1/3*$D$82</f>
        <v>10</v>
      </c>
    </row>
    <row r="658">
      <c r="B658" t="str">
        <f>B638</f>
        <v>Overturn moment arm for Y component</v>
      </c>
      <c r="C658" t="str">
        <f>C638</f>
        <v>ft</v>
      </c>
      <c r="J658">
        <f>J597</f>
        <v>0</v>
      </c>
      <c r="K658">
        <f>K597</f>
        <v>0</v>
      </c>
      <c r="L658">
        <f>L597</f>
        <v>0</v>
      </c>
      <c r="M658">
        <f>M597</f>
        <v>0</v>
      </c>
      <c r="S658" t="str">
        <f>S638</f>
        <v>Overturn moment arm for Y component</v>
      </c>
      <c r="T658" t="str">
        <f>T638</f>
        <v>ft</v>
      </c>
      <c r="AA658">
        <f>AA597</f>
        <v>0</v>
      </c>
      <c r="AB658">
        <f>AB597</f>
        <v>0</v>
      </c>
      <c r="AC658">
        <f>AC597</f>
        <v>0</v>
      </c>
      <c r="AD658">
        <f>AD597</f>
        <v>0</v>
      </c>
      <c r="AJ658" t="str">
        <f>AJ638</f>
        <v>Overturn moment arm for Y component</v>
      </c>
      <c r="AK658" t="str">
        <f>AK638</f>
        <v>ft</v>
      </c>
      <c r="AR658">
        <f>AR597</f>
        <v>0</v>
      </c>
      <c r="AS658">
        <f>AS597</f>
        <v>0</v>
      </c>
      <c r="AT658">
        <f>AT597</f>
        <v>0</v>
      </c>
      <c r="AU658">
        <f>AU597</f>
        <v>0</v>
      </c>
      <c r="BA658" t="str">
        <f>BA638</f>
        <v>Overturn moment arm for Y component</v>
      </c>
      <c r="BB658" t="str">
        <f>BB638</f>
        <v>ft</v>
      </c>
      <c r="BI658">
        <f>BI597</f>
        <v>0</v>
      </c>
      <c r="BJ658">
        <f>BJ597</f>
        <v>0</v>
      </c>
      <c r="BK658">
        <f>BK597</f>
        <v>0</v>
      </c>
      <c r="BL658">
        <f>BL597</f>
        <v>0</v>
      </c>
      <c r="BR658" t="str">
        <f>BR638</f>
        <v>Overturn moment arm for Y component</v>
      </c>
      <c r="BS658" t="str">
        <f>BS638</f>
        <v>ft</v>
      </c>
      <c r="BX658">
        <f>BX597</f>
        <v>11</v>
      </c>
      <c r="BY658">
        <f>BY597</f>
        <v>11</v>
      </c>
      <c r="CI658" t="str">
        <f>CI638</f>
        <v>Overturn moment arm for Y component</v>
      </c>
      <c r="CJ658" t="str">
        <f>CJ638</f>
        <v>ft</v>
      </c>
      <c r="CO658">
        <f>CO597</f>
        <v>11</v>
      </c>
      <c r="CP658">
        <f>CP597</f>
        <v>11</v>
      </c>
      <c r="CZ658" t="str">
        <f>CZ638</f>
        <v>Overturn moment arm for Y component</v>
      </c>
      <c r="DA658" t="str">
        <f>DA638</f>
        <v>ft</v>
      </c>
      <c r="DF658">
        <f>DF597</f>
        <v>11</v>
      </c>
      <c r="DG658">
        <f>DG597</f>
        <v>11</v>
      </c>
      <c r="DQ658" t="str">
        <f>DQ638</f>
        <v>Overturn moment arm for Y component</v>
      </c>
      <c r="DR658" t="str">
        <f>DR638</f>
        <v>ft</v>
      </c>
      <c r="DW658">
        <f>DW597</f>
        <v>11</v>
      </c>
      <c r="DX658">
        <f>DX597</f>
        <v>11</v>
      </c>
    </row>
    <row r="659">
      <c r="B659" t="str">
        <f>B639</f>
        <v>Overturn moment arm for Z component</v>
      </c>
      <c r="C659" t="str">
        <f>C639</f>
        <v>ft</v>
      </c>
      <c r="J659">
        <f>J598</f>
        <v>37.25</v>
      </c>
      <c r="K659">
        <f>K598</f>
        <v>31.75</v>
      </c>
      <c r="L659">
        <f>L598</f>
        <v>23.5</v>
      </c>
      <c r="M659">
        <f>M598</f>
        <v>9</v>
      </c>
      <c r="S659" t="str">
        <f>S639</f>
        <v>Overturn moment arm for Z component</v>
      </c>
      <c r="T659" t="str">
        <f>T639</f>
        <v>ft</v>
      </c>
      <c r="AA659">
        <f>AA598</f>
        <v>37.25</v>
      </c>
      <c r="AB659">
        <f>AB598</f>
        <v>31.75</v>
      </c>
      <c r="AC659">
        <f>AC598</f>
        <v>23.5</v>
      </c>
      <c r="AD659">
        <f>AD598</f>
        <v>9</v>
      </c>
      <c r="AJ659" t="str">
        <f>AJ639</f>
        <v>Overturn moment arm for Z component</v>
      </c>
      <c r="AK659" t="str">
        <f>AK639</f>
        <v>ft</v>
      </c>
      <c r="AR659">
        <f>AR598</f>
        <v>37.25</v>
      </c>
      <c r="AS659">
        <f>AS598</f>
        <v>31.75</v>
      </c>
      <c r="AT659">
        <f>AT598</f>
        <v>23.5</v>
      </c>
      <c r="AU659">
        <f>AU598</f>
        <v>9</v>
      </c>
      <c r="BA659" t="str">
        <f>BA639</f>
        <v>Overturn moment arm for Z component</v>
      </c>
      <c r="BB659" t="str">
        <f>BB639</f>
        <v>ft</v>
      </c>
      <c r="BI659">
        <f>BI598</f>
        <v>37.25</v>
      </c>
      <c r="BJ659">
        <f>BJ598</f>
        <v>31.75</v>
      </c>
      <c r="BK659">
        <f>BK598</f>
        <v>23.5</v>
      </c>
      <c r="BL659">
        <f>BL598</f>
        <v>9</v>
      </c>
      <c r="BR659" t="str">
        <f>BR639</f>
        <v>Overturn moment arm for Z component</v>
      </c>
      <c r="BS659" t="str">
        <f>BS639</f>
        <v>ft</v>
      </c>
      <c r="BX659">
        <f>BX598</f>
        <v>15</v>
      </c>
      <c r="BY659">
        <f>BY598</f>
        <v>5</v>
      </c>
      <c r="CI659" t="str">
        <f>CI639</f>
        <v>Overturn moment arm for Z component</v>
      </c>
      <c r="CJ659" t="str">
        <f>CJ639</f>
        <v>ft</v>
      </c>
      <c r="CO659">
        <f>CO598</f>
        <v>15</v>
      </c>
      <c r="CP659">
        <f>CP598</f>
        <v>5</v>
      </c>
      <c r="CZ659" t="str">
        <f>CZ639</f>
        <v>Overturn moment arm for Z component</v>
      </c>
      <c r="DA659" t="str">
        <f>DA639</f>
        <v>ft</v>
      </c>
      <c r="DF659">
        <f>DF598</f>
        <v>15</v>
      </c>
      <c r="DG659">
        <f>DG598</f>
        <v>5</v>
      </c>
      <c r="DQ659" t="str">
        <f>DQ639</f>
        <v>Overturn moment arm for Z component</v>
      </c>
      <c r="DR659" t="str">
        <f>DR639</f>
        <v>ft</v>
      </c>
      <c r="DW659">
        <f>DW598</f>
        <v>15</v>
      </c>
      <c r="DX659">
        <f>DX598</f>
        <v>5</v>
      </c>
    </row>
    <row r="660">
      <c r="B660" t="str">
        <v>Pressure for PARTIALLY-ENCLOSED</v>
      </c>
      <c r="C660" t="str">
        <v>lbs/ft2</v>
      </c>
      <c r="D660">
        <f>D478</f>
        <v>0.13714415958994686</v>
      </c>
      <c r="E660">
        <f>E478</f>
        <v>-0.8492388343839014</v>
      </c>
      <c r="F660">
        <f>F478</f>
        <v>-1.2079235594653006</v>
      </c>
      <c r="G660">
        <f>G478</f>
        <v>-1.2079235594653006</v>
      </c>
      <c r="H660">
        <f>D660</f>
        <v>0.13714415958994686</v>
      </c>
      <c r="I660">
        <f>E660</f>
        <v>-0.8492388343839014</v>
      </c>
      <c r="J660">
        <f>J478</f>
        <v>-1.3872659220060004</v>
      </c>
      <c r="K660">
        <f>K478</f>
        <v>-1.3872659220060004</v>
      </c>
      <c r="L660">
        <f>L478</f>
        <v>-1.028581196924601</v>
      </c>
      <c r="M660">
        <f>M478</f>
        <v>-0.8492388343839014</v>
      </c>
      <c r="S660" t="str">
        <v>Pressure for PARTIALLY-ENCLOSED</v>
      </c>
      <c r="T660" t="str">
        <v>lbs/ft2</v>
      </c>
      <c r="U660">
        <f>U478</f>
        <v>0.13714415958994686</v>
      </c>
      <c r="V660">
        <f>V478</f>
        <v>-0.8492388343839014</v>
      </c>
      <c r="W660">
        <f>W478</f>
        <v>-1.2079235594653006</v>
      </c>
      <c r="X660">
        <f>X478</f>
        <v>-1.2079235594653006</v>
      </c>
      <c r="Y660">
        <f>U660</f>
        <v>0.13714415958994686</v>
      </c>
      <c r="Z660">
        <f>V660</f>
        <v>-0.8492388343839014</v>
      </c>
      <c r="AA660">
        <f>AA478</f>
        <v>-0.7416334168594816</v>
      </c>
      <c r="AB660">
        <f>AB478</f>
        <v>-0.7416334168594816</v>
      </c>
      <c r="AC660">
        <f>AC478</f>
        <v>-0.7416334168594816</v>
      </c>
      <c r="AD660">
        <f>AD478</f>
        <v>-0.7416334168594816</v>
      </c>
      <c r="AJ660" t="str">
        <v>Pressure for PARTIALLY-ENCLOSED</v>
      </c>
      <c r="AK660" t="str">
        <v>lbs/ft2</v>
      </c>
      <c r="AL660">
        <f>AL478</f>
        <v>1.2975947407356507</v>
      </c>
      <c r="AM660">
        <f>AM478</f>
        <v>0.3112117467618024</v>
      </c>
      <c r="AN660">
        <f>AN478</f>
        <v>-0.04747297831959685</v>
      </c>
      <c r="AO660">
        <f>AO478</f>
        <v>-0.04747297831959685</v>
      </c>
      <c r="AP660">
        <f>AL660</f>
        <v>1.2975947407356507</v>
      </c>
      <c r="AQ660">
        <f>AM660</f>
        <v>0.3112117467618024</v>
      </c>
      <c r="AR660">
        <f>AR478</f>
        <v>-0.22681534086029664</v>
      </c>
      <c r="AS660">
        <f>AS478</f>
        <v>-0.22681534086029664</v>
      </c>
      <c r="AT660">
        <f>AT478</f>
        <v>0.13186938422110273</v>
      </c>
      <c r="AU660">
        <f>AU478</f>
        <v>0.3112117467618024</v>
      </c>
      <c r="BA660" t="str">
        <v>Pressure for PARTIALLY-ENCLOSED</v>
      </c>
      <c r="BB660" t="str">
        <v>lbs/ft2</v>
      </c>
      <c r="BC660">
        <f>BC478</f>
        <v>1.2975947407356507</v>
      </c>
      <c r="BD660">
        <f>BD478</f>
        <v>0.3112117467618024</v>
      </c>
      <c r="BE660">
        <f>BE478</f>
        <v>-0.04747297831959685</v>
      </c>
      <c r="BF660">
        <f>BF478</f>
        <v>-0.04747297831959685</v>
      </c>
      <c r="BG660">
        <f>BC660</f>
        <v>1.2975947407356507</v>
      </c>
      <c r="BH660">
        <f>BD660</f>
        <v>0.3112117467618024</v>
      </c>
      <c r="BI660">
        <f>BI478</f>
        <v>0.4188171642862222</v>
      </c>
      <c r="BJ660">
        <f>BJ478</f>
        <v>0.4188171642862222</v>
      </c>
      <c r="BK660">
        <f>BK478</f>
        <v>0.4188171642862222</v>
      </c>
      <c r="BL660">
        <f>BL478</f>
        <v>0.4188171642862222</v>
      </c>
      <c r="BR660" t="str">
        <v>Pressure for PARTIALLY-ENCLOSED</v>
      </c>
      <c r="BS660" t="str">
        <v>lbs/ft2</v>
      </c>
      <c r="BT660">
        <f>BT478</f>
        <v>0.13714415958994686</v>
      </c>
      <c r="BU660">
        <f>BU478</f>
        <v>-1.028581196924601</v>
      </c>
      <c r="BV660">
        <f>BV478</f>
        <v>-1.2079235594653006</v>
      </c>
      <c r="BW660">
        <f>BW478</f>
        <v>-1.2079235594653006</v>
      </c>
      <c r="BX660">
        <f>BT660</f>
        <v>0.13714415958994686</v>
      </c>
      <c r="BY660">
        <f>BU660</f>
        <v>-1.028581196924601</v>
      </c>
      <c r="CI660" t="str">
        <v>Pressure for PARTIALLY-ENCLOSED</v>
      </c>
      <c r="CJ660" t="str">
        <v>lbs/ft2</v>
      </c>
      <c r="CK660">
        <f>CK478</f>
        <v>0.13714415958994686</v>
      </c>
      <c r="CL660">
        <f>CL478</f>
        <v>-1.028581196924601</v>
      </c>
      <c r="CM660">
        <f>CM478</f>
        <v>-1.2079235594653006</v>
      </c>
      <c r="CN660">
        <f>CN478</f>
        <v>-1.2079235594653006</v>
      </c>
      <c r="CO660">
        <f>CK660</f>
        <v>0.13714415958994686</v>
      </c>
      <c r="CP660">
        <f>CL660</f>
        <v>-1.028581196924601</v>
      </c>
      <c r="CZ660" t="str">
        <v>Pressure for PARTIALLY-ENCLOSED</v>
      </c>
      <c r="DA660" t="str">
        <v>lbs/ft2</v>
      </c>
      <c r="DB660">
        <f>DB478</f>
        <v>1.2975947407356507</v>
      </c>
      <c r="DC660">
        <f>DC478</f>
        <v>0.13186938422110273</v>
      </c>
      <c r="DD660">
        <f>DD478</f>
        <v>-0.04747297831959685</v>
      </c>
      <c r="DE660">
        <f>DE478</f>
        <v>-0.04747297831959685</v>
      </c>
      <c r="DF660">
        <f>DB660</f>
        <v>1.2975947407356507</v>
      </c>
      <c r="DG660">
        <f>DC660</f>
        <v>0.13186938422110273</v>
      </c>
      <c r="DQ660" t="str">
        <v>Pressure for PARTIALLY-ENCLOSED</v>
      </c>
      <c r="DR660" t="str">
        <v>lbs/ft2</v>
      </c>
      <c r="DS660">
        <f>DS478</f>
        <v>1.2975947407356507</v>
      </c>
      <c r="DT660">
        <f>DT478</f>
        <v>0.13186938422110273</v>
      </c>
      <c r="DU660">
        <f>DU478</f>
        <v>-0.04747297831959685</v>
      </c>
      <c r="DV660">
        <f>DV478</f>
        <v>-0.04747297831959685</v>
      </c>
      <c r="DW660">
        <f>DS660</f>
        <v>1.2975947407356507</v>
      </c>
      <c r="DX660">
        <f>DT660</f>
        <v>0.13186938422110273</v>
      </c>
    </row>
    <row r="661">
      <c r="B661" t="str">
        <f>B640</f>
        <v>Horizontal force (+ in X)</v>
      </c>
      <c r="C661" t="str">
        <f>C640</f>
        <v>lbs</v>
      </c>
      <c r="D661">
        <f>D640</f>
        <v>-21.943065534391497</v>
      </c>
      <c r="E661">
        <f>E640</f>
        <v>-135.87821350142423</v>
      </c>
      <c r="F661">
        <f>F640</f>
        <v>0</v>
      </c>
      <c r="G661">
        <f>G640</f>
        <v>0</v>
      </c>
      <c r="H661">
        <f>H660*H654*H653</f>
        <v>-8.228649575396812</v>
      </c>
      <c r="I661">
        <f>I660*I654*I653</f>
        <v>-50.95433006303408</v>
      </c>
      <c r="J661">
        <f>J660*J654*J653</f>
        <v>0</v>
      </c>
      <c r="K661">
        <f>K660*K654*K653</f>
        <v>0</v>
      </c>
      <c r="L661">
        <f>L660*L654*L653</f>
        <v>0</v>
      </c>
      <c r="M661">
        <f>M660*M654*M653</f>
        <v>0</v>
      </c>
      <c r="S661" t="str">
        <f>S640</f>
        <v>Horizontal force (+ in X)</v>
      </c>
      <c r="T661" t="str">
        <f>T640</f>
        <v>lbs</v>
      </c>
      <c r="U661">
        <f>U640</f>
        <v>-21.943065534391497</v>
      </c>
      <c r="V661">
        <f>V640</f>
        <v>-135.87821350142423</v>
      </c>
      <c r="W661">
        <f>W640</f>
        <v>0</v>
      </c>
      <c r="X661">
        <f>X640</f>
        <v>0</v>
      </c>
      <c r="Y661">
        <f>Y660*Y654*Y653</f>
        <v>-8.228649575396812</v>
      </c>
      <c r="Z661">
        <f>Z660*Z654*Z653</f>
        <v>-50.95433006303408</v>
      </c>
      <c r="AA661">
        <f>AA660*AA654*AA653</f>
        <v>0</v>
      </c>
      <c r="AB661">
        <f>AB660*AB654*AB653</f>
        <v>0</v>
      </c>
      <c r="AC661">
        <f>AC660*AC654*AC653</f>
        <v>0</v>
      </c>
      <c r="AD661">
        <f>AD660*AD654*AD653</f>
        <v>0</v>
      </c>
      <c r="AJ661" t="str">
        <f>AJ640</f>
        <v>Horizontal force (+ in X)</v>
      </c>
      <c r="AK661" t="str">
        <f>AK640</f>
        <v>lbs</v>
      </c>
      <c r="AL661">
        <f>AL640</f>
        <v>-207.61515851770412</v>
      </c>
      <c r="AM661">
        <f>AM640</f>
        <v>49.79387948188838</v>
      </c>
      <c r="AN661">
        <f>AN640</f>
        <v>0</v>
      </c>
      <c r="AO661">
        <f>AO640</f>
        <v>0</v>
      </c>
      <c r="AP661">
        <f>AP660*AP654*AP653</f>
        <v>-77.85568444413904</v>
      </c>
      <c r="AQ661">
        <f>AQ660*AQ654*AQ653</f>
        <v>18.672704805708143</v>
      </c>
      <c r="AR661">
        <f>AR660*AR654*AR653</f>
        <v>0</v>
      </c>
      <c r="AS661">
        <f>AS660*AS654*AS653</f>
        <v>0</v>
      </c>
      <c r="AT661">
        <f>AT660*AT654*AT653</f>
        <v>0</v>
      </c>
      <c r="AU661">
        <f>AU660*AU654*AU653</f>
        <v>0</v>
      </c>
      <c r="BA661" t="str">
        <f>BA640</f>
        <v>Horizontal force (+ in X)</v>
      </c>
      <c r="BB661" t="str">
        <f>BB640</f>
        <v>lbs</v>
      </c>
      <c r="BC661">
        <f>BC640</f>
        <v>-207.61515851770412</v>
      </c>
      <c r="BD661">
        <f>BD640</f>
        <v>49.79387948188838</v>
      </c>
      <c r="BE661">
        <f>BE640</f>
        <v>0</v>
      </c>
      <c r="BF661">
        <f>BF640</f>
        <v>0</v>
      </c>
      <c r="BG661">
        <f>BG660*BG654*BG653</f>
        <v>-77.85568444413904</v>
      </c>
      <c r="BH661">
        <f>BH660*BH654*BH653</f>
        <v>18.672704805708143</v>
      </c>
      <c r="BI661">
        <f>BI660*BI654*BI653</f>
        <v>0</v>
      </c>
      <c r="BJ661">
        <f>BJ660*BJ654*BJ653</f>
        <v>0</v>
      </c>
      <c r="BK661">
        <f>BK660*BK654*BK653</f>
        <v>0</v>
      </c>
      <c r="BL661">
        <f>BL660*BL654*BL653</f>
        <v>0</v>
      </c>
      <c r="BR661" t="str">
        <f>BR640</f>
        <v>Horizontal force (+ in X)</v>
      </c>
      <c r="BS661" t="str">
        <f>BS640</f>
        <v>lbs</v>
      </c>
      <c r="BT661">
        <f>BT640</f>
        <v>0</v>
      </c>
      <c r="BU661">
        <f>BU640</f>
        <v>0</v>
      </c>
      <c r="BV661">
        <f>BV640</f>
        <v>193.2677695144481</v>
      </c>
      <c r="BW661">
        <f>BW640</f>
        <v>-193.2677695144481</v>
      </c>
      <c r="BX661">
        <f>BX660*BX654*BX653</f>
        <v>0</v>
      </c>
      <c r="BY661">
        <f>BY660*BY654*BY653</f>
        <v>0</v>
      </c>
      <c r="CI661" t="str">
        <f>CI640</f>
        <v>Horizontal force (+ in X)</v>
      </c>
      <c r="CJ661" t="str">
        <f>CJ640</f>
        <v>lbs</v>
      </c>
      <c r="CK661">
        <f>CK640</f>
        <v>0</v>
      </c>
      <c r="CL661">
        <f>CL640</f>
        <v>0</v>
      </c>
      <c r="CM661">
        <f>CM640</f>
        <v>193.2677695144481</v>
      </c>
      <c r="CN661">
        <f>CN640</f>
        <v>-193.2677695144481</v>
      </c>
      <c r="CO661">
        <f>CO660*CO654*CO653</f>
        <v>0</v>
      </c>
      <c r="CP661">
        <f>CP660*CP654*CP653</f>
        <v>0</v>
      </c>
      <c r="CZ661" t="str">
        <f>CZ640</f>
        <v>Horizontal force (+ in X)</v>
      </c>
      <c r="DA661" t="str">
        <f>DA640</f>
        <v>lbs</v>
      </c>
      <c r="DB661">
        <f>DB640</f>
        <v>0</v>
      </c>
      <c r="DC661">
        <f>DC640</f>
        <v>0</v>
      </c>
      <c r="DD661">
        <f>DD640</f>
        <v>7.595676531135496</v>
      </c>
      <c r="DE661">
        <f>DE640</f>
        <v>-7.595676531135496</v>
      </c>
      <c r="DF661">
        <f>DF660*DF654*DF653</f>
        <v>0</v>
      </c>
      <c r="DG661">
        <f>DG660*DG654*DG653</f>
        <v>0</v>
      </c>
      <c r="DQ661" t="str">
        <f>DQ640</f>
        <v>Horizontal force (+ in X)</v>
      </c>
      <c r="DR661" t="str">
        <f>DR640</f>
        <v>lbs</v>
      </c>
      <c r="DS661">
        <f>DS640</f>
        <v>0</v>
      </c>
      <c r="DT661">
        <f>DT640</f>
        <v>0</v>
      </c>
      <c r="DU661">
        <f>DU640</f>
        <v>7.595676531135496</v>
      </c>
      <c r="DV661">
        <f>DV640</f>
        <v>-7.595676531135496</v>
      </c>
      <c r="DW661">
        <f>DW660*DW654*DW653</f>
        <v>0</v>
      </c>
      <c r="DX661">
        <f>DX660*DX654*DX653</f>
        <v>0</v>
      </c>
    </row>
    <row r="662">
      <c r="B662" t="str">
        <f>B641</f>
        <v>Horizontal force (+ in Y)</v>
      </c>
      <c r="C662" t="str">
        <f>C641</f>
        <v>lbs</v>
      </c>
      <c r="D662">
        <f>D641</f>
        <v>0</v>
      </c>
      <c r="E662">
        <f>E641</f>
        <v>0</v>
      </c>
      <c r="F662">
        <f>F641</f>
        <v>386.5355390288962</v>
      </c>
      <c r="G662">
        <f>G641</f>
        <v>-386.5355390288962</v>
      </c>
      <c r="J662">
        <f>J660*J655*J653</f>
        <v>45.779775426198015</v>
      </c>
      <c r="K662">
        <f>K660*K655*K653</f>
        <v>45.779775426198015</v>
      </c>
      <c r="L662">
        <f>L660*L655*L653</f>
        <v>67.88635899702368</v>
      </c>
      <c r="M662">
        <f>M660*M655*M653</f>
        <v>91.71779411346135</v>
      </c>
      <c r="N662">
        <f>-J662</f>
        <v>-45.779775426198015</v>
      </c>
      <c r="O662">
        <f>-K662</f>
        <v>-45.779775426198015</v>
      </c>
      <c r="P662">
        <f>-L662</f>
        <v>-67.88635899702368</v>
      </c>
      <c r="Q662">
        <f>-M662</f>
        <v>-91.71779411346135</v>
      </c>
      <c r="S662" t="str">
        <f>S641</f>
        <v>Horizontal force (+ in Y)</v>
      </c>
      <c r="T662" t="str">
        <f>T641</f>
        <v>lbs</v>
      </c>
      <c r="U662">
        <f>U641</f>
        <v>0</v>
      </c>
      <c r="V662">
        <f>V641</f>
        <v>0</v>
      </c>
      <c r="W662">
        <f>W641</f>
        <v>386.5355390288962</v>
      </c>
      <c r="X662">
        <f>X641</f>
        <v>-386.5355390288962</v>
      </c>
      <c r="AA662">
        <f>AA660*AA655*AA653</f>
        <v>24.473902756362893</v>
      </c>
      <c r="AB662">
        <f>AB660*AB655*AB653</f>
        <v>24.473902756362893</v>
      </c>
      <c r="AC662">
        <f>AC660*AC655*AC653</f>
        <v>48.947805512725786</v>
      </c>
      <c r="AD662">
        <f>AD660*AD655*AD653</f>
        <v>80.09640902082401</v>
      </c>
      <c r="AE662">
        <f>-AA662</f>
        <v>-24.473902756362893</v>
      </c>
      <c r="AF662">
        <f>-AB662</f>
        <v>-24.473902756362893</v>
      </c>
      <c r="AG662">
        <f>-AC662</f>
        <v>-48.947805512725786</v>
      </c>
      <c r="AH662">
        <f>-AD662</f>
        <v>-80.09640902082401</v>
      </c>
      <c r="AJ662" t="str">
        <f>AJ641</f>
        <v>Horizontal force (+ in Y)</v>
      </c>
      <c r="AK662" t="str">
        <f>AK641</f>
        <v>lbs</v>
      </c>
      <c r="AL662">
        <f>AL641</f>
        <v>0</v>
      </c>
      <c r="AM662">
        <f>AM641</f>
        <v>0</v>
      </c>
      <c r="AN662">
        <f>AN641</f>
        <v>15.191353062270991</v>
      </c>
      <c r="AO662">
        <f>AO641</f>
        <v>-15.191353062270991</v>
      </c>
      <c r="AR662">
        <f>AR660*AR655*AR653</f>
        <v>7.48490624838979</v>
      </c>
      <c r="AS662">
        <f>AS660*AS655*AS653</f>
        <v>7.48490624838979</v>
      </c>
      <c r="AT662">
        <f>AT660*AT655*AT653</f>
        <v>-8.70337935859278</v>
      </c>
      <c r="AU662">
        <f>AU660*AU655*AU653</f>
        <v>-33.61086865027467</v>
      </c>
      <c r="AV662">
        <f>-AR662</f>
        <v>-7.48490624838979</v>
      </c>
      <c r="AW662">
        <f>-AS662</f>
        <v>-7.48490624838979</v>
      </c>
      <c r="AX662">
        <f>-AT662</f>
        <v>8.70337935859278</v>
      </c>
      <c r="AY662">
        <f>-AU662</f>
        <v>33.61086865027467</v>
      </c>
      <c r="BA662" t="str">
        <f>BA641</f>
        <v>Horizontal force (+ in Y)</v>
      </c>
      <c r="BB662" t="str">
        <f>BB641</f>
        <v>lbs</v>
      </c>
      <c r="BC662">
        <f>BC641</f>
        <v>0</v>
      </c>
      <c r="BD662">
        <f>BD641</f>
        <v>0</v>
      </c>
      <c r="BE662">
        <f>BE641</f>
        <v>15.191353062270991</v>
      </c>
      <c r="BF662">
        <f>BF641</f>
        <v>-15.191353062270991</v>
      </c>
      <c r="BI662">
        <f>BI660*BI655*BI653</f>
        <v>-13.820966421445332</v>
      </c>
      <c r="BJ662">
        <f>BJ660*BJ655*BJ653</f>
        <v>-13.820966421445332</v>
      </c>
      <c r="BK662">
        <f>BK660*BK655*BK653</f>
        <v>-27.641932842890665</v>
      </c>
      <c r="BL662">
        <f>BL660*BL655*BL653</f>
        <v>-45.232253742912</v>
      </c>
      <c r="BM662">
        <f>-BI662</f>
        <v>13.820966421445332</v>
      </c>
      <c r="BN662">
        <f>-BJ662</f>
        <v>13.820966421445332</v>
      </c>
      <c r="BO662">
        <f>-BK662</f>
        <v>27.641932842890665</v>
      </c>
      <c r="BP662">
        <f>-BL662</f>
        <v>45.232253742912</v>
      </c>
      <c r="BR662" t="str">
        <f>BR641</f>
        <v>Horizontal force (+ in Y)</v>
      </c>
      <c r="BS662" t="str">
        <f>BS641</f>
        <v>lbs</v>
      </c>
      <c r="BT662">
        <f>BT641</f>
        <v>-43.886131068782994</v>
      </c>
      <c r="BU662">
        <f>BU641</f>
        <v>-329.14598301587233</v>
      </c>
      <c r="BV662">
        <f>BV641</f>
        <v>0</v>
      </c>
      <c r="BW662">
        <f>BW641</f>
        <v>0</v>
      </c>
      <c r="BX662">
        <f>BX653*BX655*BX660</f>
        <v>-16.457299150793624</v>
      </c>
      <c r="BY662">
        <f>BY653*BY655*BY660</f>
        <v>-123.42974363095212</v>
      </c>
      <c r="CI662" t="str">
        <f>CI641</f>
        <v>Horizontal force (+ in Y)</v>
      </c>
      <c r="CJ662" t="str">
        <f>CJ641</f>
        <v>lbs</v>
      </c>
      <c r="CK662">
        <f>CK641</f>
        <v>-43.886131068782994</v>
      </c>
      <c r="CL662">
        <f>CL641</f>
        <v>-329.14598301587233</v>
      </c>
      <c r="CM662">
        <f>CM641</f>
        <v>0</v>
      </c>
      <c r="CN662">
        <f>CN641</f>
        <v>0</v>
      </c>
      <c r="CO662">
        <f>CO653*CO655*CO660</f>
        <v>-16.457299150793624</v>
      </c>
      <c r="CP662">
        <f>CP653*CP655*CP660</f>
        <v>-123.42974363095212</v>
      </c>
      <c r="CZ662" t="str">
        <f>CZ641</f>
        <v>Horizontal force (+ in Y)</v>
      </c>
      <c r="DA662" t="str">
        <f>DA641</f>
        <v>lbs</v>
      </c>
      <c r="DB662">
        <f>DB641</f>
        <v>-415.23031703540823</v>
      </c>
      <c r="DC662">
        <f>DC641</f>
        <v>42.19820295075287</v>
      </c>
      <c r="DD662">
        <f>DD641</f>
        <v>0</v>
      </c>
      <c r="DE662">
        <f>DE641</f>
        <v>0</v>
      </c>
      <c r="DF662">
        <f>DF653*DF655*DF660</f>
        <v>-155.7113688882781</v>
      </c>
      <c r="DG662">
        <f>DG653*DG655*DG660</f>
        <v>15.824326106532327</v>
      </c>
      <c r="DQ662" t="str">
        <f>DQ641</f>
        <v>Horizontal force (+ in Y)</v>
      </c>
      <c r="DR662" t="str">
        <f>DR641</f>
        <v>lbs</v>
      </c>
      <c r="DS662">
        <f>DS641</f>
        <v>-415.23031703540823</v>
      </c>
      <c r="DT662">
        <f>DT641</f>
        <v>42.19820295075287</v>
      </c>
      <c r="DU662">
        <f>DU641</f>
        <v>0</v>
      </c>
      <c r="DV662">
        <f>DV641</f>
        <v>0</v>
      </c>
      <c r="DW662">
        <f>DW653*DW655*DW660</f>
        <v>-155.7113688882781</v>
      </c>
      <c r="DX662">
        <f>DX653*DX655*DX660</f>
        <v>15.824326106532327</v>
      </c>
    </row>
    <row r="663">
      <c r="B663" t="str">
        <f>B642</f>
        <v>Vertical force (+ in Z)</v>
      </c>
      <c r="C663" t="str">
        <f>C642</f>
        <v>lbs</v>
      </c>
      <c r="D663">
        <f>D642</f>
        <v>0</v>
      </c>
      <c r="E663">
        <f>E642</f>
        <v>0</v>
      </c>
      <c r="F663">
        <f>F642</f>
        <v>0</v>
      </c>
      <c r="G663">
        <f>G642</f>
        <v>0</v>
      </c>
      <c r="J663">
        <f>J660*J656*J653</f>
        <v>76.29962571033002</v>
      </c>
      <c r="K663">
        <f>K660*K656*K653</f>
        <v>76.29962571033002</v>
      </c>
      <c r="L663">
        <f>L660*L656*L653</f>
        <v>113.14393166170612</v>
      </c>
      <c r="M663">
        <f>M660*M656*M653</f>
        <v>152.86299018910225</v>
      </c>
      <c r="N663">
        <f>J663</f>
        <v>76.29962571033002</v>
      </c>
      <c r="O663">
        <f>K663</f>
        <v>76.29962571033002</v>
      </c>
      <c r="P663">
        <f>L663</f>
        <v>113.14393166170612</v>
      </c>
      <c r="Q663">
        <f>M663</f>
        <v>152.86299018910225</v>
      </c>
      <c r="S663" t="str">
        <f>S642</f>
        <v>Vertical force (+ in Z)</v>
      </c>
      <c r="T663" t="str">
        <f>T642</f>
        <v>lbs</v>
      </c>
      <c r="U663">
        <f>U642</f>
        <v>0</v>
      </c>
      <c r="V663">
        <f>V642</f>
        <v>0</v>
      </c>
      <c r="W663">
        <f>W642</f>
        <v>0</v>
      </c>
      <c r="X663">
        <f>X642</f>
        <v>0</v>
      </c>
      <c r="AA663">
        <f>AA660*AA656*AA653</f>
        <v>40.78983792727149</v>
      </c>
      <c r="AB663">
        <f>AB660*AB656*AB653</f>
        <v>40.78983792727149</v>
      </c>
      <c r="AC663">
        <f>AC660*AC656*AC653</f>
        <v>81.57967585454298</v>
      </c>
      <c r="AD663">
        <f>AD660*AD656*AD653</f>
        <v>133.4940150347067</v>
      </c>
      <c r="AE663">
        <f>AA663</f>
        <v>40.78983792727149</v>
      </c>
      <c r="AF663">
        <f>AB663</f>
        <v>40.78983792727149</v>
      </c>
      <c r="AG663">
        <f>AC663</f>
        <v>81.57967585454298</v>
      </c>
      <c r="AH663">
        <f>AD663</f>
        <v>133.4940150347067</v>
      </c>
      <c r="AJ663" t="str">
        <f>AJ642</f>
        <v>Vertical force (+ in Z)</v>
      </c>
      <c r="AK663" t="str">
        <f>AK642</f>
        <v>lbs</v>
      </c>
      <c r="AL663">
        <f>AL642</f>
        <v>0</v>
      </c>
      <c r="AM663">
        <f>AM642</f>
        <v>0</v>
      </c>
      <c r="AN663">
        <f>AN642</f>
        <v>0</v>
      </c>
      <c r="AO663">
        <f>AO642</f>
        <v>0</v>
      </c>
      <c r="AR663">
        <f>AR660*AR656*AR653</f>
        <v>12.474843747316315</v>
      </c>
      <c r="AS663">
        <f>AS660*AS656*AS653</f>
        <v>12.474843747316315</v>
      </c>
      <c r="AT663">
        <f>AT660*AT656*AT653</f>
        <v>-14.5056322643213</v>
      </c>
      <c r="AU663">
        <f>AU660*AU656*AU653</f>
        <v>-56.01811441712444</v>
      </c>
      <c r="AV663">
        <f>AR663</f>
        <v>12.474843747316315</v>
      </c>
      <c r="AW663">
        <f>AS663</f>
        <v>12.474843747316315</v>
      </c>
      <c r="AX663">
        <f>AT663</f>
        <v>-14.5056322643213</v>
      </c>
      <c r="AY663">
        <f>AU663</f>
        <v>-56.01811441712444</v>
      </c>
      <c r="BA663" t="str">
        <f>BA642</f>
        <v>Vertical force (+ in Z)</v>
      </c>
      <c r="BB663" t="str">
        <f>BB642</f>
        <v>lbs</v>
      </c>
      <c r="BC663">
        <f>BC642</f>
        <v>0</v>
      </c>
      <c r="BD663">
        <f>BD642</f>
        <v>0</v>
      </c>
      <c r="BE663">
        <f>BE642</f>
        <v>0</v>
      </c>
      <c r="BF663">
        <f>BF642</f>
        <v>0</v>
      </c>
      <c r="BI663">
        <f>BI660*BI656*BI653</f>
        <v>-23.034944035742217</v>
      </c>
      <c r="BJ663">
        <f>BJ660*BJ656*BJ653</f>
        <v>-23.034944035742217</v>
      </c>
      <c r="BK663">
        <f>BK660*BK656*BK653</f>
        <v>-46.069888071484435</v>
      </c>
      <c r="BL663">
        <f>BL660*BL656*BL653</f>
        <v>-75.38708957152</v>
      </c>
      <c r="BM663">
        <f>BI663</f>
        <v>-23.034944035742217</v>
      </c>
      <c r="BN663">
        <f>BJ663</f>
        <v>-23.034944035742217</v>
      </c>
      <c r="BO663">
        <f>BK663</f>
        <v>-46.069888071484435</v>
      </c>
      <c r="BP663">
        <f>BL663</f>
        <v>-75.38708957152</v>
      </c>
      <c r="BR663" t="str">
        <f>BR642</f>
        <v>Vertical force (+ in Z)</v>
      </c>
      <c r="BS663" t="str">
        <f>BS642</f>
        <v>lbs</v>
      </c>
      <c r="BT663">
        <f>BT642</f>
        <v>0</v>
      </c>
      <c r="BU663">
        <f>BU642</f>
        <v>0</v>
      </c>
      <c r="BV663">
        <f>BV642</f>
        <v>0</v>
      </c>
      <c r="BW663">
        <f>BW642</f>
        <v>0</v>
      </c>
      <c r="BX663">
        <f>BX653*BX656*BX660</f>
        <v>-27.428831917989367</v>
      </c>
      <c r="BY663">
        <f>BY653*BY656*BY660</f>
        <v>205.7162393849202</v>
      </c>
      <c r="CI663" t="str">
        <f>CI642</f>
        <v>Vertical force (+ in Z)</v>
      </c>
      <c r="CJ663" t="str">
        <f>CJ642</f>
        <v>lbs</v>
      </c>
      <c r="CK663">
        <f>CK642</f>
        <v>0</v>
      </c>
      <c r="CL663">
        <f>CL642</f>
        <v>0</v>
      </c>
      <c r="CM663">
        <f>CM642</f>
        <v>0</v>
      </c>
      <c r="CN663">
        <f>CN642</f>
        <v>0</v>
      </c>
      <c r="CO663">
        <f>CO653*CO656*CO660</f>
        <v>-27.428831917989367</v>
      </c>
      <c r="CP663">
        <f>CP653*CP656*CP660</f>
        <v>205.7162393849202</v>
      </c>
      <c r="CZ663" t="str">
        <f>CZ642</f>
        <v>Vertical force (+ in Z)</v>
      </c>
      <c r="DA663" t="str">
        <f>DA642</f>
        <v>lbs</v>
      </c>
      <c r="DB663">
        <f>DB642</f>
        <v>0</v>
      </c>
      <c r="DC663">
        <f>DC642</f>
        <v>0</v>
      </c>
      <c r="DD663">
        <f>DD642</f>
        <v>0</v>
      </c>
      <c r="DE663">
        <f>DE642</f>
        <v>0</v>
      </c>
      <c r="DF663">
        <f>DF653*DF656*DF660</f>
        <v>-259.5189481471301</v>
      </c>
      <c r="DG663">
        <f>DG653*DG656*DG660</f>
        <v>-26.37387684422054</v>
      </c>
      <c r="DQ663" t="str">
        <f>DQ642</f>
        <v>Vertical force (+ in Z)</v>
      </c>
      <c r="DR663" t="str">
        <f>DR642</f>
        <v>lbs</v>
      </c>
      <c r="DS663">
        <f>DS642</f>
        <v>0</v>
      </c>
      <c r="DT663">
        <f>DT642</f>
        <v>0</v>
      </c>
      <c r="DU663">
        <f>DU642</f>
        <v>0</v>
      </c>
      <c r="DV663">
        <f>DV642</f>
        <v>0</v>
      </c>
      <c r="DW663">
        <f>DW653*DW656*DW660</f>
        <v>-259.5189481471301</v>
      </c>
      <c r="DX663">
        <f>DX653*DX656*DX660</f>
        <v>-26.37387684422054</v>
      </c>
    </row>
    <row r="664">
      <c r="B664" t="str">
        <f>B643</f>
        <v>Overturn moment</v>
      </c>
      <c r="C664" t="str">
        <v>lbs.ft</v>
      </c>
      <c r="D664">
        <f>D643</f>
        <v>-87.77226213756599</v>
      </c>
      <c r="E664">
        <f>E643</f>
        <v>-543.5128540056969</v>
      </c>
      <c r="F664">
        <f>F643</f>
        <v>0</v>
      </c>
      <c r="G664">
        <f>G643</f>
        <v>0</v>
      </c>
      <c r="H664">
        <f>H661*H657</f>
        <v>-82.28649575396813</v>
      </c>
      <c r="I664">
        <f>I661*I657</f>
        <v>-509.5433006303408</v>
      </c>
      <c r="J664">
        <f>IF(J652="+Y",-J663*J659,J663*J659)</f>
        <v>-2842.161057709793</v>
      </c>
      <c r="K664">
        <f>IF(J652="+Y",-K663*K659,K663*K659)</f>
        <v>-2422.5131163029782</v>
      </c>
      <c r="L664">
        <f>IF(J652="+Y",-L663*L659,L663*L659)</f>
        <v>-2658.882394050094</v>
      </c>
      <c r="M664">
        <f>IF(J652="+Y",-M663*M659,M663*M659)</f>
        <v>-1375.7669117019202</v>
      </c>
      <c r="N664">
        <f>J664</f>
        <v>-2842.161057709793</v>
      </c>
      <c r="O664">
        <f>K664</f>
        <v>-2422.5131163029782</v>
      </c>
      <c r="P664">
        <f>L664</f>
        <v>-2658.882394050094</v>
      </c>
      <c r="Q664">
        <f>M664</f>
        <v>-1375.7669117019202</v>
      </c>
      <c r="S664" t="str">
        <f>S643</f>
        <v>Overturn moment</v>
      </c>
      <c r="T664" t="str">
        <v>lbs.ft</v>
      </c>
      <c r="U664">
        <f>U643</f>
        <v>-87.77226213756599</v>
      </c>
      <c r="V664">
        <f>V643</f>
        <v>-543.5128540056969</v>
      </c>
      <c r="W664">
        <f>W643</f>
        <v>0</v>
      </c>
      <c r="X664">
        <f>X643</f>
        <v>0</v>
      </c>
      <c r="Y664">
        <f>Y661*Y657</f>
        <v>-82.28649575396813</v>
      </c>
      <c r="Z664">
        <f>Z661*Z657</f>
        <v>-509.5433006303408</v>
      </c>
      <c r="AA664">
        <f>IF(AA652="+Y",-AA663*AA659,AA663*AA659)</f>
        <v>-1519.4214627908632</v>
      </c>
      <c r="AB664">
        <f>IF(AA652="+Y",-AB663*AB659,AB663*AB659)</f>
        <v>-1295.0773541908698</v>
      </c>
      <c r="AC664">
        <f>IF(AA652="+Y",-AC663*AC659,AC663*AC659)</f>
        <v>-1917.1223825817601</v>
      </c>
      <c r="AD664">
        <f>IF(AA652="+Y",-AD663*AD659,AD663*AD659)</f>
        <v>-1201.4461353123604</v>
      </c>
      <c r="AE664">
        <f>AA664</f>
        <v>-1519.4214627908632</v>
      </c>
      <c r="AF664">
        <f>AB664</f>
        <v>-1295.0773541908698</v>
      </c>
      <c r="AG664">
        <f>AC664</f>
        <v>-1917.1223825817601</v>
      </c>
      <c r="AH664">
        <f>AD664</f>
        <v>-1201.4461353123604</v>
      </c>
      <c r="AJ664" t="str">
        <f>AJ643</f>
        <v>Overturn moment</v>
      </c>
      <c r="AK664" t="str">
        <v>lbs.ft</v>
      </c>
      <c r="AL664">
        <f>AL643</f>
        <v>-830.4606340708165</v>
      </c>
      <c r="AM664">
        <f>AM643</f>
        <v>199.17551792755353</v>
      </c>
      <c r="AN664">
        <f>AN643</f>
        <v>0</v>
      </c>
      <c r="AO664">
        <f>AO643</f>
        <v>0</v>
      </c>
      <c r="AP664">
        <f>AP661*AP657</f>
        <v>-778.5568444413905</v>
      </c>
      <c r="AQ664">
        <f>AQ661*AQ657</f>
        <v>186.72704805708145</v>
      </c>
      <c r="AR664">
        <f>IF(AR652="+Y",-AR663*AR659,AR663*AR659)</f>
        <v>-464.6879295875327</v>
      </c>
      <c r="AS664">
        <f>IF(AR652="+Y",-AS663*AS659,AS663*AS659)</f>
        <v>-396.076288977293</v>
      </c>
      <c r="AT664">
        <f>IF(AR652="+Y",-AT663*AT659,AT663*AT659)</f>
        <v>340.8823582115505</v>
      </c>
      <c r="AU664">
        <f>IF(AR652="+Y",-AU663*AU659,AU663*AU659)</f>
        <v>504.1630297541199</v>
      </c>
      <c r="AV664">
        <f>AR664</f>
        <v>-464.6879295875327</v>
      </c>
      <c r="AW664">
        <f>AS664</f>
        <v>-396.076288977293</v>
      </c>
      <c r="AX664">
        <f>AT664</f>
        <v>340.8823582115505</v>
      </c>
      <c r="AY664">
        <f>AU664</f>
        <v>504.1630297541199</v>
      </c>
      <c r="BA664" t="str">
        <f>BA643</f>
        <v>Overturn moment</v>
      </c>
      <c r="BB664" t="str">
        <v>lbs.ft</v>
      </c>
      <c r="BC664">
        <f>BC643</f>
        <v>-830.4606340708165</v>
      </c>
      <c r="BD664">
        <f>BD643</f>
        <v>199.17551792755353</v>
      </c>
      <c r="BE664">
        <f>BE643</f>
        <v>0</v>
      </c>
      <c r="BF664">
        <f>BF643</f>
        <v>0</v>
      </c>
      <c r="BG664">
        <f>BG661*BG657</f>
        <v>-778.5568444413905</v>
      </c>
      <c r="BH664">
        <f>BH661*BH657</f>
        <v>186.72704805708145</v>
      </c>
      <c r="BI664">
        <f>IF(BI652="+Y",-BI663*BI659,BI663*BI659)</f>
        <v>858.0516653313977</v>
      </c>
      <c r="BJ664">
        <f>IF(BI652="+Y",-BJ663*BJ659,BJ663*BJ659)</f>
        <v>731.3594731348154</v>
      </c>
      <c r="BK664">
        <f>IF(BI652="+Y",-BK663*BK659,BK663*BK659)</f>
        <v>1082.6423696798843</v>
      </c>
      <c r="BL664">
        <f>IF(BI652="+Y",-BL663*BL659,BL663*BL659)</f>
        <v>678.4838061436799</v>
      </c>
      <c r="BM664">
        <f>BI664</f>
        <v>858.0516653313977</v>
      </c>
      <c r="BN664">
        <f>BJ664</f>
        <v>731.3594731348154</v>
      </c>
      <c r="BO664">
        <f>BK664</f>
        <v>1082.6423696798843</v>
      </c>
      <c r="BP664">
        <f>BL664</f>
        <v>678.4838061436799</v>
      </c>
      <c r="BR664" t="str">
        <f>BR643</f>
        <v>Overturn moment</v>
      </c>
      <c r="BS664" t="str">
        <v>lbs.ft</v>
      </c>
      <c r="BT664">
        <f>BT643</f>
        <v>175.54452427513198</v>
      </c>
      <c r="BU664">
        <f>BU643</f>
        <v>1316.5839320634893</v>
      </c>
      <c r="BV664">
        <f>BV643</f>
        <v>0</v>
      </c>
      <c r="BW664">
        <f>BW643</f>
        <v>0</v>
      </c>
      <c r="BX664">
        <f>BX662*BX658+BX663*BX659</f>
        <v>-592.4627694285704</v>
      </c>
      <c r="BY664">
        <f>BY662*BY658+BY663*BY659</f>
        <v>-329.14598301587216</v>
      </c>
      <c r="CI664" t="str">
        <f>CI643</f>
        <v>Overturn moment</v>
      </c>
      <c r="CJ664" t="str">
        <v>lbs.ft</v>
      </c>
      <c r="CK664">
        <f>CK643</f>
        <v>175.54452427513198</v>
      </c>
      <c r="CL664">
        <f>CL643</f>
        <v>1316.5839320634893</v>
      </c>
      <c r="CM664">
        <f>CM643</f>
        <v>0</v>
      </c>
      <c r="CN664">
        <f>CN643</f>
        <v>0</v>
      </c>
      <c r="CO664">
        <f>CO662*CO658+CO663*CO659</f>
        <v>-592.4627694285704</v>
      </c>
      <c r="CP664">
        <f>CP662*CP658+CP663*CP659</f>
        <v>-329.14598301587216</v>
      </c>
      <c r="CZ664" t="str">
        <f>CZ643</f>
        <v>Overturn moment</v>
      </c>
      <c r="DA664" t="str">
        <v>lbs.ft</v>
      </c>
      <c r="DB664">
        <f>DB643</f>
        <v>1660.921268141633</v>
      </c>
      <c r="DC664">
        <f>DC643</f>
        <v>-168.7928118030115</v>
      </c>
      <c r="DD664">
        <f>DD643</f>
        <v>0</v>
      </c>
      <c r="DE664">
        <f>DE643</f>
        <v>0</v>
      </c>
      <c r="DF664">
        <f>DF662*DF658+DF663*DF659</f>
        <v>-5605.609279978011</v>
      </c>
      <c r="DG664">
        <f>DG662*DG658+DG663*DG659</f>
        <v>42.198202950752886</v>
      </c>
      <c r="DQ664" t="str">
        <f>DQ643</f>
        <v>Overturn moment</v>
      </c>
      <c r="DR664" t="str">
        <v>lbs.ft</v>
      </c>
      <c r="DS664">
        <f>DS643</f>
        <v>1660.921268141633</v>
      </c>
      <c r="DT664">
        <f>DT643</f>
        <v>-168.7928118030115</v>
      </c>
      <c r="DU664">
        <f>DU643</f>
        <v>0</v>
      </c>
      <c r="DV664">
        <f>DV643</f>
        <v>0</v>
      </c>
      <c r="DW664">
        <f>DW662*DW658+DW663*DW659</f>
        <v>-5605.609279978011</v>
      </c>
      <c r="DX664">
        <f>DX662*DX658+DX663*DX659</f>
        <v>42.198202950752886</v>
      </c>
    </row>
    <row r="665">
      <c r="B665" t="str">
        <f>B644</f>
        <v>Total horizontal force (+ in X)</v>
      </c>
      <c r="C665" t="str">
        <v>lbs</v>
      </c>
      <c r="D665">
        <f>SUM(D661:Q661)</f>
        <v>-217.0042586742466</v>
      </c>
      <c r="S665" t="str">
        <f>S644</f>
        <v>Total horizontal force (+ in X)</v>
      </c>
      <c r="T665" t="str">
        <v>lbs</v>
      </c>
      <c r="U665">
        <f>SUM(U661:AH661)</f>
        <v>-217.0042586742466</v>
      </c>
      <c r="AJ665" t="str">
        <f>AJ644</f>
        <v>Total horizontal force (+ in X)</v>
      </c>
      <c r="AK665" t="str">
        <v>lbs</v>
      </c>
      <c r="AL665">
        <f>SUM(AL661:AY661)</f>
        <v>-217.00425867424664</v>
      </c>
      <c r="BA665" t="str">
        <f>BA644</f>
        <v>Total horizontal force (+ in X)</v>
      </c>
      <c r="BB665" t="str">
        <v>lbs</v>
      </c>
      <c r="BC665">
        <f>SUM(BC661:BP661)</f>
        <v>-217.00425867424664</v>
      </c>
      <c r="BR665" t="str">
        <f>BR644</f>
        <v>Total horizontal force (+ in X)</v>
      </c>
      <c r="BS665" t="str">
        <v>lbs</v>
      </c>
      <c r="BT665">
        <f>SUM(BT661:BY661)</f>
        <v>0</v>
      </c>
      <c r="CI665" t="str">
        <f>CI644</f>
        <v>Total horizontal force (+ in X)</v>
      </c>
      <c r="CJ665" t="str">
        <v>lbs</v>
      </c>
      <c r="CK665">
        <f>SUM(CK661:CP661)</f>
        <v>0</v>
      </c>
      <c r="CZ665" t="str">
        <f>CZ644</f>
        <v>Total horizontal force (+ in X)</v>
      </c>
      <c r="DA665" t="str">
        <v>lbs</v>
      </c>
      <c r="DB665">
        <f>SUM(DB661:DG661)</f>
        <v>0</v>
      </c>
      <c r="DQ665" t="str">
        <f>DQ644</f>
        <v>Total horizontal force (+ in X)</v>
      </c>
      <c r="DR665" t="str">
        <v>lbs</v>
      </c>
      <c r="DS665">
        <f>SUM(DS661:DX661)</f>
        <v>0</v>
      </c>
    </row>
    <row r="666">
      <c r="B666" t="str">
        <f>B645</f>
        <v>Total horizontal force (+ in Y)</v>
      </c>
      <c r="C666" t="str">
        <v>lbs</v>
      </c>
      <c r="D666">
        <f>SUM(D662:Q662)</f>
        <v>0</v>
      </c>
      <c r="S666" t="str">
        <f>S645</f>
        <v>Total horizontal force (+ in Y)</v>
      </c>
      <c r="T666" t="str">
        <v>lbs</v>
      </c>
      <c r="U666">
        <f>SUM(U662:AH662)</f>
        <v>0</v>
      </c>
      <c r="AJ666" t="str">
        <f>AJ645</f>
        <v>Total horizontal force (+ in Y)</v>
      </c>
      <c r="AK666" t="str">
        <v>lbs</v>
      </c>
      <c r="AL666">
        <f>SUM(AL662:AY662)</f>
        <v>0</v>
      </c>
      <c r="BA666" t="str">
        <f>BA645</f>
        <v>Total horizontal force (+ in Y)</v>
      </c>
      <c r="BB666" t="str">
        <v>lbs</v>
      </c>
      <c r="BC666">
        <f>SUM(BC662:BP662)</f>
        <v>0</v>
      </c>
      <c r="BR666" t="str">
        <f>BR645</f>
        <v>Total horizontal force (+ in Y)</v>
      </c>
      <c r="BS666" t="str">
        <v>lbs</v>
      </c>
      <c r="BT666">
        <f>SUM(BT662:BY662)</f>
        <v>-512.9191568664011</v>
      </c>
      <c r="CI666" t="str">
        <f>CI645</f>
        <v>Total horizontal force (+ in Y)</v>
      </c>
      <c r="CJ666" t="str">
        <v>lbs</v>
      </c>
      <c r="CK666">
        <f>SUM(CK662:CP662)</f>
        <v>-512.9191568664011</v>
      </c>
      <c r="CZ666" t="str">
        <f>CZ645</f>
        <v>Total horizontal force (+ in Y)</v>
      </c>
      <c r="DA666" t="str">
        <v>lbs</v>
      </c>
      <c r="DB666">
        <f>SUM(DB662:DG662)</f>
        <v>-512.9191568664011</v>
      </c>
      <c r="DQ666" t="str">
        <f>DQ645</f>
        <v>Total horizontal force (+ in Y)</v>
      </c>
      <c r="DR666" t="str">
        <v>lbs</v>
      </c>
      <c r="DS666">
        <f>SUM(DS662:DX662)</f>
        <v>-512.9191568664011</v>
      </c>
    </row>
    <row r="667">
      <c r="B667" t="str">
        <f>B646</f>
        <v>Total vertical force (+ in Z)</v>
      </c>
      <c r="C667" t="str">
        <v>lbs</v>
      </c>
      <c r="D667">
        <f>SUM(D663:Q663)</f>
        <v>837.2123465429368</v>
      </c>
      <c r="S667" t="str">
        <f>S646</f>
        <v>Total vertical force (+ in Z)</v>
      </c>
      <c r="T667" t="str">
        <v>lbs</v>
      </c>
      <c r="U667">
        <f>SUM(U663:AH663)</f>
        <v>593.3067334875853</v>
      </c>
      <c r="AJ667" t="str">
        <f>AJ646</f>
        <v>Total vertical force (+ in Z)</v>
      </c>
      <c r="AK667" t="str">
        <v>lbs</v>
      </c>
      <c r="AL667">
        <f>SUM(AL663:AY663)</f>
        <v>-91.1481183736262</v>
      </c>
      <c r="BA667" t="str">
        <f>BA646</f>
        <v>Total vertical force (+ in Z)</v>
      </c>
      <c r="BB667" t="str">
        <v>lbs</v>
      </c>
      <c r="BC667">
        <f>SUM(BC663:BP663)</f>
        <v>-335.05373142897776</v>
      </c>
      <c r="BR667" t="str">
        <f>BR646</f>
        <v>Total vertical force (+ in Z)</v>
      </c>
      <c r="BS667" t="str">
        <v>lbs</v>
      </c>
      <c r="BT667">
        <f>SUM(BT663:BY663)</f>
        <v>178.28740746693083</v>
      </c>
      <c r="CI667" t="str">
        <f>CI646</f>
        <v>Total vertical force (+ in Z)</v>
      </c>
      <c r="CJ667" t="str">
        <v>lbs</v>
      </c>
      <c r="CK667">
        <f>SUM(CK663:CP663)</f>
        <v>178.28740746693083</v>
      </c>
      <c r="CZ667" t="str">
        <f>CZ646</f>
        <v>Total vertical force (+ in Z)</v>
      </c>
      <c r="DA667" t="str">
        <v>lbs</v>
      </c>
      <c r="DB667">
        <f>SUM(DB663:DG663)</f>
        <v>-285.89282499135066</v>
      </c>
      <c r="DQ667" t="str">
        <f>DQ646</f>
        <v>Total vertical force (+ in Z)</v>
      </c>
      <c r="DR667" t="str">
        <v>lbs</v>
      </c>
      <c r="DS667">
        <f>SUM(DS663:DX663)</f>
        <v>-285.89282499135066</v>
      </c>
    </row>
    <row r="668">
      <c r="B668" t="str">
        <f>B647</f>
        <v>Overturn moment</v>
      </c>
      <c r="C668" t="str">
        <v>lbs.ft</v>
      </c>
      <c r="D668">
        <f>SUM(D664:Q664)</f>
        <v>-19821.761872057145</v>
      </c>
      <c r="E668" t="str">
        <f>E647</f>
        <v>Must be NEGATIVE for overturn</v>
      </c>
      <c r="S668" t="str">
        <f>S647</f>
        <v>Overturn moment</v>
      </c>
      <c r="T668" t="str">
        <v>lbs.ft</v>
      </c>
      <c r="U668">
        <f>SUM(U664:AH664)</f>
        <v>-13089.249582279279</v>
      </c>
      <c r="V668" t="str">
        <f>V647</f>
        <v>Must be NEGATIVE for overturn</v>
      </c>
      <c r="AJ668" t="str">
        <f>AJ647</f>
        <v>Overturn moment</v>
      </c>
      <c r="AK668" t="str">
        <v>lbs.ft</v>
      </c>
      <c r="AL668">
        <f>SUM(AL664:AY664)</f>
        <v>-1254.552573725883</v>
      </c>
      <c r="AM668" t="str">
        <f>AM647</f>
        <v>Must be NEGATIVE for overturn</v>
      </c>
      <c r="BA668" t="str">
        <f>BA647</f>
        <v>Overturn moment</v>
      </c>
      <c r="BB668" t="str">
        <v>lbs.ft</v>
      </c>
      <c r="BC668">
        <f>SUM(BC664:BP664)</f>
        <v>5477.9597160519825</v>
      </c>
      <c r="BD668" t="str">
        <f>BD647</f>
        <v>Must be NEGATIVE for overturn</v>
      </c>
      <c r="BR668" t="str">
        <f>BR647</f>
        <v>Overturn moment</v>
      </c>
      <c r="BS668" t="str">
        <v>lbs.ft</v>
      </c>
      <c r="BT668">
        <f>SUM(BT664:BY664)</f>
        <v>570.5197038941789</v>
      </c>
      <c r="BU668" t="str">
        <f>BU647</f>
        <v>Must be POSITIVE for overturn</v>
      </c>
      <c r="CI668" t="str">
        <f>CI647</f>
        <v>Overturn moment</v>
      </c>
      <c r="CJ668" t="str">
        <v>lbs.ft</v>
      </c>
      <c r="CK668">
        <f>SUM(CK664:CP664)</f>
        <v>570.5197038941789</v>
      </c>
      <c r="CL668" t="str">
        <f>CL647</f>
        <v>Must be POSITIVE for overturn</v>
      </c>
      <c r="CZ668" t="str">
        <f>CZ647</f>
        <v>Overturn moment</v>
      </c>
      <c r="DA668" t="str">
        <v>lbs.ft</v>
      </c>
      <c r="DB668">
        <f>SUM(DB664:DG664)</f>
        <v>-4071.282620688636</v>
      </c>
      <c r="DC668" t="str">
        <f>DC647</f>
        <v>Must be POSITIVE for overturn</v>
      </c>
      <c r="DQ668" t="str">
        <f>DQ647</f>
        <v>Overturn moment</v>
      </c>
      <c r="DR668" t="str">
        <v>lbs.ft</v>
      </c>
      <c r="DS668">
        <f>SUM(DS664:DX664)</f>
        <v>-4071.282620688636</v>
      </c>
      <c r="DT668" t="str">
        <f>DT647</f>
        <v>Must be POSITIVE for overturn</v>
      </c>
    </row>
    <row r="671">
      <c r="A671" t="str">
        <v>Method 2: Wind exposure</v>
      </c>
    </row>
    <row r="672">
      <c r="E672" t="str">
        <v>Roof</v>
      </c>
      <c r="H672" t="str">
        <v>Walls</v>
      </c>
      <c r="I672" t="str">
        <v>Valance</v>
      </c>
      <c r="J672" t="str">
        <v>OPEN</v>
      </c>
      <c r="M672" t="str">
        <v>PART-E</v>
      </c>
    </row>
    <row r="673">
      <c r="E673" t="str">
        <v>Gable</v>
      </c>
      <c r="F673" t="str">
        <v>Hip</v>
      </c>
      <c r="G673" t="str">
        <v>Pyramid</v>
      </c>
      <c r="J673" t="str">
        <v>Gable</v>
      </c>
      <c r="K673" t="str">
        <v>Hip</v>
      </c>
      <c r="L673" t="str">
        <v>Pyramid</v>
      </c>
      <c r="M673" t="str">
        <v>Gable</v>
      </c>
      <c r="N673" t="str">
        <v>Hip</v>
      </c>
      <c r="O673" t="str">
        <v>Pyramid</v>
      </c>
    </row>
    <row r="674">
      <c r="C674" t="str">
        <v>Fx</v>
      </c>
      <c r="D674" t="str">
        <v>lbs</v>
      </c>
      <c r="E674">
        <f>-0.00256*$D$85^2*$D$77*$D$82/2</f>
        <v>-61.44</v>
      </c>
      <c r="F674">
        <f>-0.00256*$D$85^2*$D$77*$D$82/2</f>
        <v>-61.44</v>
      </c>
      <c r="G674">
        <f>-0.00256*$D$85^2*$D$77*$D$82/2</f>
        <v>-61.44</v>
      </c>
      <c r="H674">
        <f>-0.00256*$D$85^2*$D$77*$D$78</f>
        <v>-163.84</v>
      </c>
      <c r="I674">
        <f>-0.00256*$D$85^2*$D$77*$D$87</f>
        <v>-20.48</v>
      </c>
      <c r="J674">
        <f>E674+I674</f>
        <v>-81.92</v>
      </c>
      <c r="K674">
        <f>F674+I674</f>
        <v>-81.92</v>
      </c>
      <c r="L674">
        <f>G674+I674</f>
        <v>-81.92</v>
      </c>
      <c r="M674">
        <f>E674+H674</f>
        <v>-225.28</v>
      </c>
      <c r="N674">
        <f>F674+H674</f>
        <v>-225.28</v>
      </c>
      <c r="O674">
        <f>G674+H674</f>
        <v>-225.28</v>
      </c>
    </row>
    <row r="675">
      <c r="C675" t="str">
        <v>Fy</v>
      </c>
      <c r="D675" t="str">
        <v>lbs</v>
      </c>
      <c r="E675">
        <f>-0.00256*$D$85^2*$D$76*$D$82</f>
        <v>-245.76</v>
      </c>
      <c r="F675">
        <f>-0.00256*$D$85^2*($D$80+($D$76-$D$80)/2)*$D$82</f>
        <v>-184.32</v>
      </c>
      <c r="G675">
        <f>-0.00256*$D$85^2*$D$76*$D$82/2</f>
        <v>-122.88</v>
      </c>
      <c r="H675">
        <f>-0.00256*$D$85^2*$D$76*$D$78</f>
        <v>-327.68</v>
      </c>
      <c r="I675">
        <f>-0.00256*$D$85^2*$D$76*$D$87</f>
        <v>-40.96</v>
      </c>
      <c r="J675">
        <f>E675+I675</f>
        <v>-286.71999999999997</v>
      </c>
      <c r="K675">
        <f>F675+I675</f>
        <v>-225.28</v>
      </c>
      <c r="L675">
        <f>G675+I675</f>
        <v>-163.84</v>
      </c>
      <c r="M675">
        <f>E675+H675</f>
        <v>-573.44</v>
      </c>
      <c r="N675">
        <f>F675+H675</f>
        <v>-512</v>
      </c>
      <c r="O675">
        <f>G675+H675</f>
        <v>-450.56</v>
      </c>
    </row>
    <row r="676">
      <c r="C676" t="str">
        <v>Mx</v>
      </c>
      <c r="D676" t="str">
        <v>lbs.ft</v>
      </c>
      <c r="E676">
        <f>-E675*($D$78+$D$82/2)</f>
        <v>2703.3599999999997</v>
      </c>
      <c r="F676">
        <f>-F675*($D$78+$D$82*(2*$D$80+$D$76)/3/($D$80+$D$76))</f>
        <v>1966.08</v>
      </c>
      <c r="G676">
        <f>-G675*($D$78+$D$82/3)</f>
        <v>1228.8</v>
      </c>
      <c r="H676">
        <f>-H675*($D$78/2)</f>
        <v>1310.72</v>
      </c>
      <c r="I676">
        <f>-I675*($D$78-$D$87/2)</f>
        <v>307.2</v>
      </c>
      <c r="J676">
        <f>E676+I676</f>
        <v>3010.5599999999995</v>
      </c>
      <c r="K676">
        <f>F676+I676</f>
        <v>2273.2799999999997</v>
      </c>
      <c r="L676">
        <f>G676+I676</f>
        <v>1536</v>
      </c>
      <c r="M676">
        <f>E676+H676</f>
        <v>4014.08</v>
      </c>
      <c r="N676">
        <f>F676+H676</f>
        <v>3276.8</v>
      </c>
      <c r="O676">
        <f>G676+H676</f>
        <v>2539.52</v>
      </c>
    </row>
    <row r="677">
      <c r="C677" t="str">
        <v>My</v>
      </c>
      <c r="D677" t="str">
        <v>lbs.ft</v>
      </c>
      <c r="E677">
        <f>E674*($D$78+$D$82/3)</f>
        <v>-614.4</v>
      </c>
      <c r="F677">
        <f>F674*($D$78+$D$82/3)</f>
        <v>-614.4</v>
      </c>
      <c r="G677">
        <f>G674*($D$78+$D$82/3)</f>
        <v>-614.4</v>
      </c>
      <c r="H677">
        <f>H674*($D$78/2)</f>
        <v>-655.36</v>
      </c>
      <c r="I677">
        <f>I674*($D$78-$D$87/2)</f>
        <v>-153.6</v>
      </c>
      <c r="J677">
        <f>E677+I677</f>
        <v>-768</v>
      </c>
      <c r="K677">
        <f>F677+I677</f>
        <v>-768</v>
      </c>
      <c r="L677">
        <f>G677+I677</f>
        <v>-768</v>
      </c>
      <c r="M677">
        <f>E677+H677</f>
        <v>-1269.76</v>
      </c>
      <c r="N677">
        <f>F677+H677</f>
        <v>-1269.76</v>
      </c>
      <c r="O677">
        <f>G677+H677</f>
        <v>-1269.76</v>
      </c>
    </row>
    <row r="680">
      <c r="E680" t="str">
        <v>OPEN</v>
      </c>
      <c r="F680" t="str">
        <v>PART-E</v>
      </c>
    </row>
    <row r="681">
      <c r="C681" t="str">
        <v>Fx</v>
      </c>
      <c r="D681" t="str">
        <v>lbs</v>
      </c>
      <c r="E681">
        <f>IF($D$79=1,J674,IF($D$79=2,K674,L674))</f>
        <v>-81.92</v>
      </c>
      <c r="F681">
        <f>IF($D$79=1,M674,IF($D$79=2,N674,O674))</f>
        <v>-225.28</v>
      </c>
    </row>
    <row r="682">
      <c r="C682" t="str">
        <v>Fy</v>
      </c>
      <c r="D682" t="str">
        <v>lbs</v>
      </c>
      <c r="E682">
        <f>IF($D$79=1,J675,IF($D$79=2,K675,L675))</f>
        <v>-163.84</v>
      </c>
      <c r="F682">
        <f>IF($D$79=1,M675,IF($D$79=2,N675,O675))</f>
        <v>-450.56</v>
      </c>
    </row>
    <row r="683">
      <c r="C683" t="str">
        <v>Mx</v>
      </c>
      <c r="D683" t="str">
        <v>lbs.ft</v>
      </c>
      <c r="E683">
        <f>IF($D$79=1,J676,IF($D$79=2,K676,L676))</f>
        <v>1536</v>
      </c>
      <c r="F683">
        <f>IF($D$79=1,M676,IF($D$79=2,N676,O676))</f>
        <v>2539.52</v>
      </c>
    </row>
    <row r="684">
      <c r="C684" t="str">
        <v>My</v>
      </c>
      <c r="D684" t="str">
        <v>lbs.ft</v>
      </c>
      <c r="E684">
        <f>IF($D$79=1,J677,IF($D$79=2,K677,L677))</f>
        <v>-768</v>
      </c>
      <c r="F684">
        <f>IF($D$79=1,M677,IF($D$79=2,N677,O677))</f>
        <v>-1269.76</v>
      </c>
    </row>
  </sheetData>
  <mergeCells count="504">
    <mergeCell ref="E53:F53"/>
    <mergeCell ref="G53:H53"/>
    <mergeCell ref="I53:J53"/>
    <mergeCell ref="O53:P53"/>
    <mergeCell ref="Q53:R53"/>
    <mergeCell ref="E36:F36"/>
    <mergeCell ref="G36:H36"/>
    <mergeCell ref="E37:F37"/>
    <mergeCell ref="G37:H37"/>
    <mergeCell ref="E38:F38"/>
    <mergeCell ref="G38:H38"/>
    <mergeCell ref="E39:F39"/>
    <mergeCell ref="G39:H39"/>
    <mergeCell ref="G43:H43"/>
    <mergeCell ref="E33:F33"/>
    <mergeCell ref="G33:H33"/>
    <mergeCell ref="I33:J33"/>
    <mergeCell ref="K33:L33"/>
    <mergeCell ref="O33:P33"/>
    <mergeCell ref="Q33:R33"/>
    <mergeCell ref="E34:F34"/>
    <mergeCell ref="G34:H34"/>
    <mergeCell ref="E35:F35"/>
    <mergeCell ref="G35:H35"/>
    <mergeCell ref="BM652:BP652"/>
    <mergeCell ref="AR652:AU652"/>
    <mergeCell ref="AV652:AY652"/>
    <mergeCell ref="AA649:AD649"/>
    <mergeCell ref="AE649:AH649"/>
    <mergeCell ref="AA651:AD651"/>
    <mergeCell ref="AE651:AH651"/>
    <mergeCell ref="AA652:AD652"/>
    <mergeCell ref="AE652:AH652"/>
    <mergeCell ref="BI652:BL652"/>
    <mergeCell ref="AR649:AU649"/>
    <mergeCell ref="AV649:AY649"/>
    <mergeCell ref="AR651:AU651"/>
    <mergeCell ref="AV651:AY651"/>
    <mergeCell ref="EC632:EF632"/>
    <mergeCell ref="DY633:EB633"/>
    <mergeCell ref="EC633:EF633"/>
    <mergeCell ref="DY630:EB630"/>
    <mergeCell ref="DY649:EB649"/>
    <mergeCell ref="EC649:EF649"/>
    <mergeCell ref="DY651:EB651"/>
    <mergeCell ref="EC651:EF651"/>
    <mergeCell ref="DY652:EB652"/>
    <mergeCell ref="EC652:EF652"/>
    <mergeCell ref="EC570:EF570"/>
    <mergeCell ref="EC535:EF535"/>
    <mergeCell ref="DY537:EB537"/>
    <mergeCell ref="EC537:EF537"/>
    <mergeCell ref="DY538:EB538"/>
    <mergeCell ref="EC538:EF538"/>
    <mergeCell ref="DY567:EB567"/>
    <mergeCell ref="DY535:EB535"/>
    <mergeCell ref="EC630:EF630"/>
    <mergeCell ref="DY587:EB587"/>
    <mergeCell ref="EC587:EF587"/>
    <mergeCell ref="DY589:EB589"/>
    <mergeCell ref="EC589:EF589"/>
    <mergeCell ref="DY590:EB590"/>
    <mergeCell ref="EC590:EF590"/>
    <mergeCell ref="EC503:EF503"/>
    <mergeCell ref="DY505:EB505"/>
    <mergeCell ref="EC505:EF505"/>
    <mergeCell ref="DY506:EB506"/>
    <mergeCell ref="EC506:EF506"/>
    <mergeCell ref="DY503:EB503"/>
    <mergeCell ref="EC567:EF567"/>
    <mergeCell ref="DY569:EB569"/>
    <mergeCell ref="EC569:EF569"/>
    <mergeCell ref="EC474:EF474"/>
    <mergeCell ref="DY476:EB476"/>
    <mergeCell ref="EC476:EF476"/>
    <mergeCell ref="DY477:EB477"/>
    <mergeCell ref="EC477:EF477"/>
    <mergeCell ref="EC451:EF451"/>
    <mergeCell ref="DY453:EB453"/>
    <mergeCell ref="EC453:EF453"/>
    <mergeCell ref="DY454:EB454"/>
    <mergeCell ref="EC454:EF454"/>
    <mergeCell ref="DY474:EB474"/>
    <mergeCell ref="DH652:DK652"/>
    <mergeCell ref="DL652:DO652"/>
    <mergeCell ref="DW346:DZ346"/>
    <mergeCell ref="DU347:DV347"/>
    <mergeCell ref="DW347:DX347"/>
    <mergeCell ref="DY347:DZ347"/>
    <mergeCell ref="DY451:EB451"/>
    <mergeCell ref="DS278:DU278"/>
    <mergeCell ref="DS346:DV346"/>
    <mergeCell ref="DY570:EB570"/>
    <mergeCell ref="DY632:EB632"/>
    <mergeCell ref="DH587:DK587"/>
    <mergeCell ref="DL587:DO587"/>
    <mergeCell ref="DH589:DK589"/>
    <mergeCell ref="DL589:DO589"/>
    <mergeCell ref="DH590:DK590"/>
    <mergeCell ref="DL590:DO590"/>
    <mergeCell ref="DH632:DK632"/>
    <mergeCell ref="DL632:DO632"/>
    <mergeCell ref="DH633:DK633"/>
    <mergeCell ref="DL633:DO633"/>
    <mergeCell ref="DH630:DK630"/>
    <mergeCell ref="DH649:DK649"/>
    <mergeCell ref="DL649:DO649"/>
    <mergeCell ref="DH651:DK651"/>
    <mergeCell ref="DL651:DO651"/>
    <mergeCell ref="DH503:DK503"/>
    <mergeCell ref="DH535:DK535"/>
    <mergeCell ref="DH567:DK567"/>
    <mergeCell ref="DL503:DO503"/>
    <mergeCell ref="DH505:DK505"/>
    <mergeCell ref="DL505:DO505"/>
    <mergeCell ref="DH506:DK506"/>
    <mergeCell ref="DL506:DO506"/>
    <mergeCell ref="DL630:DO630"/>
    <mergeCell ref="DL567:DO567"/>
    <mergeCell ref="DH569:DK569"/>
    <mergeCell ref="DL569:DO569"/>
    <mergeCell ref="DH570:DK570"/>
    <mergeCell ref="DL570:DO570"/>
    <mergeCell ref="DL535:DO535"/>
    <mergeCell ref="DH537:DK537"/>
    <mergeCell ref="DL537:DO537"/>
    <mergeCell ref="DH538:DK538"/>
    <mergeCell ref="DL538:DO538"/>
    <mergeCell ref="DB278:DD278"/>
    <mergeCell ref="DB346:DE346"/>
    <mergeCell ref="DF346:DI346"/>
    <mergeCell ref="DB347:DC347"/>
    <mergeCell ref="DD347:DE347"/>
    <mergeCell ref="DF347:DG347"/>
    <mergeCell ref="DH347:DI347"/>
    <mergeCell ref="DH451:DK451"/>
    <mergeCell ref="DH474:DK474"/>
    <mergeCell ref="CV358:DC358"/>
    <mergeCell ref="CV417:DC417"/>
    <mergeCell ref="CU451:CX451"/>
    <mergeCell ref="CU453:CX453"/>
    <mergeCell ref="CU454:CX454"/>
    <mergeCell ref="CU474:CX474"/>
    <mergeCell ref="CU503:CX503"/>
    <mergeCell ref="CU505:CX505"/>
    <mergeCell ref="CU506:CX506"/>
    <mergeCell ref="CU649:CX649"/>
    <mergeCell ref="CQ651:CT651"/>
    <mergeCell ref="CU651:CX651"/>
    <mergeCell ref="CQ652:CT652"/>
    <mergeCell ref="CU652:CX652"/>
    <mergeCell ref="CU476:CX476"/>
    <mergeCell ref="CU477:CX477"/>
    <mergeCell ref="CU570:CX570"/>
    <mergeCell ref="CU630:CX630"/>
    <mergeCell ref="CU632:CX632"/>
    <mergeCell ref="CU633:CX633"/>
    <mergeCell ref="CU535:CX535"/>
    <mergeCell ref="CU537:CX537"/>
    <mergeCell ref="CU538:CX538"/>
    <mergeCell ref="CU567:CX567"/>
    <mergeCell ref="CU569:CX569"/>
    <mergeCell ref="CU587:CX587"/>
    <mergeCell ref="CQ589:CT589"/>
    <mergeCell ref="CU589:CX589"/>
    <mergeCell ref="CQ590:CT590"/>
    <mergeCell ref="CU590:CX590"/>
    <mergeCell ref="DO347:DP347"/>
    <mergeCell ref="DS347:DT347"/>
    <mergeCell ref="DM346:DP346"/>
    <mergeCell ref="DL358:DS358"/>
    <mergeCell ref="DL417:DS417"/>
    <mergeCell ref="DL474:DO474"/>
    <mergeCell ref="DH476:DK476"/>
    <mergeCell ref="DL476:DO476"/>
    <mergeCell ref="DH477:DK477"/>
    <mergeCell ref="DL477:DO477"/>
    <mergeCell ref="DL451:DO451"/>
    <mergeCell ref="DH453:DK453"/>
    <mergeCell ref="DL453:DO453"/>
    <mergeCell ref="DH454:DK454"/>
    <mergeCell ref="DL454:DO454"/>
    <mergeCell ref="CQ649:CT649"/>
    <mergeCell ref="CQ503:CT503"/>
    <mergeCell ref="CQ505:CT505"/>
    <mergeCell ref="CQ506:CT506"/>
    <mergeCell ref="CQ474:CT474"/>
    <mergeCell ref="BI474:BL474"/>
    <mergeCell ref="BI476:BL476"/>
    <mergeCell ref="BI477:BL477"/>
    <mergeCell ref="CQ476:CT476"/>
    <mergeCell ref="CQ477:CT477"/>
    <mergeCell ref="CD649:CG649"/>
    <mergeCell ref="BZ506:CC506"/>
    <mergeCell ref="CD506:CG506"/>
    <mergeCell ref="BZ535:CC535"/>
    <mergeCell ref="CD535:CG535"/>
    <mergeCell ref="BZ537:CC537"/>
    <mergeCell ref="CD537:CG537"/>
    <mergeCell ref="BZ633:CC633"/>
    <mergeCell ref="CK278:CM278"/>
    <mergeCell ref="CO346:CR346"/>
    <mergeCell ref="CO347:CP347"/>
    <mergeCell ref="CQ347:CR347"/>
    <mergeCell ref="CW278:CY278"/>
    <mergeCell ref="CW346:CZ346"/>
    <mergeCell ref="BZ651:CC651"/>
    <mergeCell ref="CD651:CG651"/>
    <mergeCell ref="BZ652:CC652"/>
    <mergeCell ref="CD652:CG652"/>
    <mergeCell ref="CQ451:CT451"/>
    <mergeCell ref="CQ453:CT453"/>
    <mergeCell ref="CQ454:CT454"/>
    <mergeCell ref="CK346:CN346"/>
    <mergeCell ref="CG347:CH347"/>
    <mergeCell ref="CK347:CL347"/>
    <mergeCell ref="CM347:CN347"/>
    <mergeCell ref="CG346:CJ346"/>
    <mergeCell ref="CF358:CM358"/>
    <mergeCell ref="CF417:CM417"/>
    <mergeCell ref="CQ630:CT630"/>
    <mergeCell ref="CQ632:CT632"/>
    <mergeCell ref="CQ633:CT633"/>
    <mergeCell ref="CQ567:CT567"/>
    <mergeCell ref="CQ569:CT569"/>
    <mergeCell ref="CQ570:CT570"/>
    <mergeCell ref="CQ535:CT535"/>
    <mergeCell ref="CQ537:CT537"/>
    <mergeCell ref="CQ538:CT538"/>
    <mergeCell ref="CD569:CG569"/>
    <mergeCell ref="CD633:CG633"/>
    <mergeCell ref="BZ570:CC570"/>
    <mergeCell ref="CD570:CG570"/>
    <mergeCell ref="BZ630:CC630"/>
    <mergeCell ref="CD630:CG630"/>
    <mergeCell ref="BZ632:CC632"/>
    <mergeCell ref="CD632:CG632"/>
    <mergeCell ref="BZ587:CC587"/>
    <mergeCell ref="CD587:CG587"/>
    <mergeCell ref="BZ589:CC589"/>
    <mergeCell ref="CD589:CG589"/>
    <mergeCell ref="BZ590:CC590"/>
    <mergeCell ref="CD590:CG590"/>
    <mergeCell ref="CQ587:CT587"/>
    <mergeCell ref="CD503:CG503"/>
    <mergeCell ref="BZ505:CC505"/>
    <mergeCell ref="CD505:CG505"/>
    <mergeCell ref="BZ477:CC477"/>
    <mergeCell ref="CD477:CG477"/>
    <mergeCell ref="BZ538:CC538"/>
    <mergeCell ref="CD538:CG538"/>
    <mergeCell ref="BZ567:CC567"/>
    <mergeCell ref="CD567:CG567"/>
    <mergeCell ref="BT278:BV278"/>
    <mergeCell ref="BZ454:CC454"/>
    <mergeCell ref="CD454:CG454"/>
    <mergeCell ref="BZ474:CC474"/>
    <mergeCell ref="CD474:CG474"/>
    <mergeCell ref="BZ476:CC476"/>
    <mergeCell ref="CD476:CG476"/>
    <mergeCell ref="BP358:BW358"/>
    <mergeCell ref="BP417:BW417"/>
    <mergeCell ref="BM451:BP451"/>
    <mergeCell ref="BM453:BP453"/>
    <mergeCell ref="BZ451:CC451"/>
    <mergeCell ref="CD451:CG451"/>
    <mergeCell ref="BZ453:CC453"/>
    <mergeCell ref="CD453:CG453"/>
    <mergeCell ref="BM474:BP474"/>
    <mergeCell ref="BM476:BP476"/>
    <mergeCell ref="CG278:CI278"/>
    <mergeCell ref="BI649:BL649"/>
    <mergeCell ref="BM649:BP649"/>
    <mergeCell ref="BI651:BL651"/>
    <mergeCell ref="BM651:BP651"/>
    <mergeCell ref="BT346:BW346"/>
    <mergeCell ref="BX346:CA346"/>
    <mergeCell ref="BT347:BU347"/>
    <mergeCell ref="BV347:BW347"/>
    <mergeCell ref="BX347:BY347"/>
    <mergeCell ref="BZ347:CA347"/>
    <mergeCell ref="BZ503:CC503"/>
    <mergeCell ref="BZ569:CC569"/>
    <mergeCell ref="BZ649:CC649"/>
    <mergeCell ref="BI453:BL453"/>
    <mergeCell ref="BI454:BL454"/>
    <mergeCell ref="BM535:BP535"/>
    <mergeCell ref="BI537:BL537"/>
    <mergeCell ref="BM537:BP537"/>
    <mergeCell ref="BI538:BL538"/>
    <mergeCell ref="BM538:BP538"/>
    <mergeCell ref="BI630:BL630"/>
    <mergeCell ref="BM630:BP630"/>
    <mergeCell ref="BG346:BJ346"/>
    <mergeCell ref="BI347:BJ347"/>
    <mergeCell ref="BI632:BL632"/>
    <mergeCell ref="BM632:BP632"/>
    <mergeCell ref="AR633:AU633"/>
    <mergeCell ref="AV633:AY633"/>
    <mergeCell ref="AR538:AU538"/>
    <mergeCell ref="AV538:AY538"/>
    <mergeCell ref="AR567:AU567"/>
    <mergeCell ref="AV567:AY567"/>
    <mergeCell ref="AR569:AU569"/>
    <mergeCell ref="AV569:AY569"/>
    <mergeCell ref="BC588:BF588"/>
    <mergeCell ref="BI633:BL633"/>
    <mergeCell ref="BM633:BP633"/>
    <mergeCell ref="AR506:AU506"/>
    <mergeCell ref="AV506:AY506"/>
    <mergeCell ref="AR535:AU535"/>
    <mergeCell ref="AV535:AY535"/>
    <mergeCell ref="AR537:AU537"/>
    <mergeCell ref="AV537:AY537"/>
    <mergeCell ref="BC278:BE278"/>
    <mergeCell ref="BC346:BF346"/>
    <mergeCell ref="AR632:AU632"/>
    <mergeCell ref="AV632:AY632"/>
    <mergeCell ref="AR503:AU503"/>
    <mergeCell ref="AV503:AY503"/>
    <mergeCell ref="AR505:AU505"/>
    <mergeCell ref="AV505:AY505"/>
    <mergeCell ref="AR477:AU477"/>
    <mergeCell ref="AV477:AY477"/>
    <mergeCell ref="AR570:AU570"/>
    <mergeCell ref="AV570:AY570"/>
    <mergeCell ref="AR630:AU630"/>
    <mergeCell ref="AV630:AY630"/>
    <mergeCell ref="AR454:AU454"/>
    <mergeCell ref="AV454:AY454"/>
    <mergeCell ref="AR474:AU474"/>
    <mergeCell ref="AV474:AY474"/>
    <mergeCell ref="BM477:BP477"/>
    <mergeCell ref="BM454:BP454"/>
    <mergeCell ref="BC347:BD347"/>
    <mergeCell ref="BE347:BF347"/>
    <mergeCell ref="BG347:BH347"/>
    <mergeCell ref="BI503:BL503"/>
    <mergeCell ref="BM503:BP503"/>
    <mergeCell ref="BI505:BL505"/>
    <mergeCell ref="BM505:BP505"/>
    <mergeCell ref="BB358:BI358"/>
    <mergeCell ref="BB417:BI417"/>
    <mergeCell ref="BI451:BL451"/>
    <mergeCell ref="BI506:BL506"/>
    <mergeCell ref="BM506:BP506"/>
    <mergeCell ref="BI567:BL567"/>
    <mergeCell ref="BM567:BP567"/>
    <mergeCell ref="BI569:BL569"/>
    <mergeCell ref="BM569:BP569"/>
    <mergeCell ref="BI570:BL570"/>
    <mergeCell ref="BM570:BP570"/>
    <mergeCell ref="BI535:BL535"/>
    <mergeCell ref="AR476:AU476"/>
    <mergeCell ref="AV476:AY476"/>
    <mergeCell ref="AK358:AR358"/>
    <mergeCell ref="AK417:AR417"/>
    <mergeCell ref="AR451:AU451"/>
    <mergeCell ref="AV451:AY451"/>
    <mergeCell ref="AR453:AU453"/>
    <mergeCell ref="AV453:AY453"/>
    <mergeCell ref="AL346:AO346"/>
    <mergeCell ref="AP346:AS346"/>
    <mergeCell ref="AL347:AM347"/>
    <mergeCell ref="AN347:AO347"/>
    <mergeCell ref="AP347:AQ347"/>
    <mergeCell ref="AR347:AS347"/>
    <mergeCell ref="AL278:AN278"/>
    <mergeCell ref="AA630:AD630"/>
    <mergeCell ref="AE630:AH630"/>
    <mergeCell ref="AA632:AD632"/>
    <mergeCell ref="AE632:AH632"/>
    <mergeCell ref="AA633:AD633"/>
    <mergeCell ref="AE633:AH633"/>
    <mergeCell ref="AA567:AD567"/>
    <mergeCell ref="AE567:AH567"/>
    <mergeCell ref="AA569:AD569"/>
    <mergeCell ref="AE569:AH569"/>
    <mergeCell ref="AA570:AD570"/>
    <mergeCell ref="AE570:AH570"/>
    <mergeCell ref="AA477:AD477"/>
    <mergeCell ref="AE477:AH477"/>
    <mergeCell ref="AA535:AD535"/>
    <mergeCell ref="AE535:AH535"/>
    <mergeCell ref="AA537:AD537"/>
    <mergeCell ref="AE537:AH537"/>
    <mergeCell ref="AA538:AD538"/>
    <mergeCell ref="AE538:AH538"/>
    <mergeCell ref="AA503:AD503"/>
    <mergeCell ref="AE503:AH503"/>
    <mergeCell ref="AA505:AD505"/>
    <mergeCell ref="AA451:AD451"/>
    <mergeCell ref="AE451:AH451"/>
    <mergeCell ref="AA453:AD453"/>
    <mergeCell ref="AE453:AH453"/>
    <mergeCell ref="AA454:AD454"/>
    <mergeCell ref="AE454:AH454"/>
    <mergeCell ref="J633:M633"/>
    <mergeCell ref="N633:Q633"/>
    <mergeCell ref="J649:M649"/>
    <mergeCell ref="N649:Q649"/>
    <mergeCell ref="J570:M570"/>
    <mergeCell ref="N570:Q570"/>
    <mergeCell ref="J535:M535"/>
    <mergeCell ref="N535:Q535"/>
    <mergeCell ref="AA474:AD474"/>
    <mergeCell ref="AE474:AH474"/>
    <mergeCell ref="AA476:AD476"/>
    <mergeCell ref="U278:W278"/>
    <mergeCell ref="U346:X346"/>
    <mergeCell ref="Y346:AB346"/>
    <mergeCell ref="U347:V347"/>
    <mergeCell ref="W347:X347"/>
    <mergeCell ref="Y347:Z347"/>
    <mergeCell ref="AA347:AB347"/>
    <mergeCell ref="T358:AA358"/>
    <mergeCell ref="T417:AA417"/>
    <mergeCell ref="AE476:AH476"/>
    <mergeCell ref="J630:M630"/>
    <mergeCell ref="N630:Q630"/>
    <mergeCell ref="J632:M632"/>
    <mergeCell ref="N632:Q632"/>
    <mergeCell ref="J584:M584"/>
    <mergeCell ref="N584:Q584"/>
    <mergeCell ref="J589:M589"/>
    <mergeCell ref="N589:Q589"/>
    <mergeCell ref="J587:M587"/>
    <mergeCell ref="N587:Q587"/>
    <mergeCell ref="J538:M538"/>
    <mergeCell ref="N538:Q538"/>
    <mergeCell ref="J567:M567"/>
    <mergeCell ref="N567:Q567"/>
    <mergeCell ref="J569:M569"/>
    <mergeCell ref="AE505:AH505"/>
    <mergeCell ref="AA506:AD506"/>
    <mergeCell ref="AE506:AH506"/>
    <mergeCell ref="D347:E347"/>
    <mergeCell ref="F347:G347"/>
    <mergeCell ref="H347:I347"/>
    <mergeCell ref="J347:K347"/>
    <mergeCell ref="E672:G672"/>
    <mergeCell ref="J672:L672"/>
    <mergeCell ref="C358:J358"/>
    <mergeCell ref="C417:J417"/>
    <mergeCell ref="N569:Q569"/>
    <mergeCell ref="J537:M537"/>
    <mergeCell ref="N537:Q537"/>
    <mergeCell ref="J505:M505"/>
    <mergeCell ref="N505:Q505"/>
    <mergeCell ref="J506:M506"/>
    <mergeCell ref="N506:Q506"/>
    <mergeCell ref="J451:M451"/>
    <mergeCell ref="J652:M652"/>
    <mergeCell ref="N652:Q652"/>
    <mergeCell ref="J651:M651"/>
    <mergeCell ref="N651:Q651"/>
    <mergeCell ref="M672:O672"/>
    <mergeCell ref="P672:R672"/>
    <mergeCell ref="BI587:BL587"/>
    <mergeCell ref="BM587:BP587"/>
    <mergeCell ref="BI589:BL589"/>
    <mergeCell ref="BM589:BP589"/>
    <mergeCell ref="BI590:BL590"/>
    <mergeCell ref="BM590:BP590"/>
    <mergeCell ref="AA587:AD587"/>
    <mergeCell ref="AE587:AH587"/>
    <mergeCell ref="AA589:AD589"/>
    <mergeCell ref="AE589:AH589"/>
    <mergeCell ref="AA590:AD590"/>
    <mergeCell ref="AE590:AH590"/>
    <mergeCell ref="AR587:AU587"/>
    <mergeCell ref="AV587:AY587"/>
    <mergeCell ref="AR589:AU589"/>
    <mergeCell ref="AV589:AY589"/>
    <mergeCell ref="AR590:AU590"/>
    <mergeCell ref="AV590:AY590"/>
    <mergeCell ref="J590:M590"/>
    <mergeCell ref="N590:Q590"/>
    <mergeCell ref="U588:X588"/>
    <mergeCell ref="AL588:AO588"/>
    <mergeCell ref="BT588:BW588"/>
    <mergeCell ref="CK588:CN588"/>
    <mergeCell ref="DB588:DE588"/>
    <mergeCell ref="D588:G588"/>
    <mergeCell ref="DS588:DV588"/>
    <mergeCell ref="K32:N32"/>
    <mergeCell ref="M33:N33"/>
    <mergeCell ref="K53:N53"/>
    <mergeCell ref="N477:Q477"/>
    <mergeCell ref="J477:M477"/>
    <mergeCell ref="N476:Q476"/>
    <mergeCell ref="J476:M476"/>
    <mergeCell ref="N474:Q474"/>
    <mergeCell ref="J474:M474"/>
    <mergeCell ref="N454:Q454"/>
    <mergeCell ref="J454:M454"/>
    <mergeCell ref="N453:Q453"/>
    <mergeCell ref="J453:M453"/>
    <mergeCell ref="N451:Q451"/>
    <mergeCell ref="J503:M503"/>
    <mergeCell ref="N503:Q503"/>
    <mergeCell ref="D278:F278"/>
    <mergeCell ref="D346:G346"/>
    <mergeCell ref="H346:K346"/>
  </mergeCells>
  <pageMargins left="0.7" right="0.7" top="0.75" bottom="0.75" header="0.3" footer="0.3"/>
  <ignoredErrors>
    <ignoredError numberStoredAsText="1" sqref="A1:EF68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2020-01-20T23:14:00.000Z</dcterms:created>
  <dcterms:modified xsi:type="dcterms:W3CDTF">2021-08-21T20:09:41.000Z</dcterms:modified>
  <cp:lastModifiedBy>vblouin</cp:lastModifiedBy>
  <dc:creator>vblouin</dc:creator>
</cp:coreProperties>
</file>